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ramic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I50" i="1"/>
  <c r="I26" i="1"/>
  <c r="H11" i="2"/>
  <c r="H50" i="1"/>
  <c r="H26" i="1"/>
  <c r="G26" i="1"/>
  <c r="H38" i="1" l="1"/>
  <c r="H49" i="1" s="1"/>
  <c r="I38" i="1"/>
  <c r="I49" i="1" s="1"/>
  <c r="H34" i="1"/>
  <c r="I34" i="1"/>
  <c r="H18" i="1"/>
  <c r="I18" i="1"/>
  <c r="H10" i="1"/>
  <c r="I10" i="1"/>
  <c r="H10" i="2"/>
  <c r="I10" i="2"/>
  <c r="H8" i="2"/>
  <c r="I8" i="2"/>
  <c r="H28" i="3"/>
  <c r="I28" i="3"/>
  <c r="H19" i="3"/>
  <c r="I19" i="3"/>
  <c r="H11" i="3"/>
  <c r="H34" i="3" s="1"/>
  <c r="I11" i="3"/>
  <c r="I34" i="3" s="1"/>
  <c r="I13" i="2" l="1"/>
  <c r="I18" i="2" s="1"/>
  <c r="I21" i="2" s="1"/>
  <c r="I25" i="2" s="1"/>
  <c r="I27" i="2" s="1"/>
  <c r="I19" i="1"/>
  <c r="I30" i="3"/>
  <c r="I32" i="3" s="1"/>
  <c r="H30" i="3"/>
  <c r="H32" i="3" s="1"/>
  <c r="H13" i="2"/>
  <c r="H18" i="2" s="1"/>
  <c r="H21" i="2" s="1"/>
  <c r="H25" i="2" s="1"/>
  <c r="H27" i="2" s="1"/>
  <c r="I36" i="1"/>
  <c r="I47" i="1" s="1"/>
  <c r="H36" i="1"/>
  <c r="H47" i="1" s="1"/>
  <c r="H19" i="1"/>
  <c r="G11" i="2"/>
  <c r="G38" i="1"/>
  <c r="G49" i="1" s="1"/>
  <c r="G28" i="3"/>
  <c r="G19" i="3"/>
  <c r="G11" i="3"/>
  <c r="G10" i="2"/>
  <c r="G8" i="2"/>
  <c r="G50" i="1"/>
  <c r="G34" i="1"/>
  <c r="G36" i="1"/>
  <c r="G18" i="1"/>
  <c r="G10" i="1"/>
  <c r="G30" i="3" l="1"/>
  <c r="G32" i="3" s="1"/>
  <c r="G34" i="3"/>
  <c r="G47" i="1"/>
  <c r="G19" i="1"/>
  <c r="G13" i="2"/>
  <c r="G18" i="2" s="1"/>
  <c r="G21" i="2" s="1"/>
  <c r="G25" i="2" s="1"/>
  <c r="G27" i="2" s="1"/>
  <c r="B50" i="1"/>
  <c r="E50" i="1"/>
  <c r="F50" i="1"/>
  <c r="D50" i="1"/>
  <c r="C50" i="1"/>
  <c r="D10" i="2" l="1"/>
  <c r="C28" i="3" l="1"/>
  <c r="C19" i="3"/>
  <c r="D28" i="3"/>
  <c r="D19" i="3"/>
  <c r="F11" i="3"/>
  <c r="D11" i="3"/>
  <c r="F10" i="2"/>
  <c r="D8" i="2"/>
  <c r="F8" i="2"/>
  <c r="C18" i="1"/>
  <c r="B18" i="1"/>
  <c r="E18" i="1"/>
  <c r="F18" i="1"/>
  <c r="D18" i="1"/>
  <c r="F34" i="1"/>
  <c r="D34" i="1"/>
  <c r="D26" i="1"/>
  <c r="D38" i="1"/>
  <c r="D10" i="1"/>
  <c r="E38" i="1"/>
  <c r="F38" i="1"/>
  <c r="D36" i="1" l="1"/>
  <c r="D34" i="3"/>
  <c r="F34" i="3"/>
  <c r="D49" i="1"/>
  <c r="F49" i="1"/>
  <c r="E49" i="1"/>
  <c r="F13" i="2"/>
  <c r="D30" i="3"/>
  <c r="E9" i="4"/>
  <c r="D47" i="1"/>
  <c r="F9" i="4"/>
  <c r="D13" i="2"/>
  <c r="B8" i="2"/>
  <c r="E8" i="2"/>
  <c r="C8" i="2"/>
  <c r="D32" i="3" l="1"/>
  <c r="E11" i="4"/>
  <c r="F18" i="2"/>
  <c r="D18" i="2"/>
  <c r="F11" i="4"/>
  <c r="B10" i="2"/>
  <c r="E10" i="2"/>
  <c r="B38" i="1"/>
  <c r="E13" i="2" l="1"/>
  <c r="E18" i="2" s="1"/>
  <c r="B13" i="2"/>
  <c r="C11" i="4" s="1"/>
  <c r="D21" i="2"/>
  <c r="F21" i="2"/>
  <c r="B49" i="1"/>
  <c r="B18" i="2"/>
  <c r="C38" i="1"/>
  <c r="D11" i="4" l="1"/>
  <c r="B21" i="2"/>
  <c r="F25" i="2"/>
  <c r="E21" i="2"/>
  <c r="D25" i="2"/>
  <c r="C49" i="1"/>
  <c r="B25" i="2"/>
  <c r="E28" i="3"/>
  <c r="B28" i="3"/>
  <c r="F28" i="3"/>
  <c r="B19" i="3"/>
  <c r="E19" i="3"/>
  <c r="F19" i="3"/>
  <c r="C11" i="3"/>
  <c r="B11" i="3"/>
  <c r="E11" i="3"/>
  <c r="C10" i="2"/>
  <c r="E34" i="3" l="1"/>
  <c r="B34" i="3"/>
  <c r="C34" i="3"/>
  <c r="C13" i="2"/>
  <c r="F27" i="2"/>
  <c r="E7" i="4"/>
  <c r="E12" i="4"/>
  <c r="E10" i="4"/>
  <c r="D27" i="2"/>
  <c r="F12" i="4"/>
  <c r="F10" i="4"/>
  <c r="F7" i="4"/>
  <c r="B27" i="2"/>
  <c r="E25" i="2"/>
  <c r="F30" i="3"/>
  <c r="B11" i="4"/>
  <c r="C12" i="4"/>
  <c r="C10" i="4"/>
  <c r="C7" i="4"/>
  <c r="C30" i="3"/>
  <c r="E30" i="3"/>
  <c r="B30" i="3"/>
  <c r="C34" i="1"/>
  <c r="B34" i="1"/>
  <c r="E34" i="1"/>
  <c r="C26" i="1"/>
  <c r="B26" i="1"/>
  <c r="E26" i="1"/>
  <c r="F26" i="1"/>
  <c r="C10" i="1"/>
  <c r="B10" i="1"/>
  <c r="E10" i="1"/>
  <c r="F10" i="1"/>
  <c r="E32" i="3" l="1"/>
  <c r="C32" i="3"/>
  <c r="F32" i="3"/>
  <c r="B32" i="3"/>
  <c r="C18" i="2"/>
  <c r="C21" i="2" s="1"/>
  <c r="E27" i="2"/>
  <c r="D7" i="4"/>
  <c r="D12" i="4"/>
  <c r="D10" i="4"/>
  <c r="D9" i="4"/>
  <c r="C9" i="4"/>
  <c r="B9" i="4"/>
  <c r="C36" i="1"/>
  <c r="B36" i="1"/>
  <c r="F36" i="1"/>
  <c r="E36" i="1"/>
  <c r="C25" i="2" l="1"/>
  <c r="B12" i="4" s="1"/>
  <c r="F47" i="1"/>
  <c r="B47" i="1"/>
  <c r="C47" i="1"/>
  <c r="E47" i="1"/>
  <c r="B19" i="1"/>
  <c r="E19" i="1"/>
  <c r="D19" i="1"/>
  <c r="F19" i="1"/>
  <c r="C19" i="1"/>
  <c r="B7" i="4" l="1"/>
  <c r="C27" i="2"/>
  <c r="B10" i="4"/>
  <c r="E6" i="4"/>
  <c r="B6" i="4"/>
  <c r="C6" i="4"/>
  <c r="F6" i="4"/>
  <c r="D6" i="4"/>
</calcChain>
</file>

<file path=xl/sharedStrings.xml><?xml version="1.0" encoding="utf-8"?>
<sst xmlns="http://schemas.openxmlformats.org/spreadsheetml/2006/main" count="123" uniqueCount="91">
  <si>
    <t>ASSETS</t>
  </si>
  <si>
    <t>NON CURRENT ASSETS</t>
  </si>
  <si>
    <t>CURRENT ASSETS</t>
  </si>
  <si>
    <t>Cash and Cash Equivalents</t>
  </si>
  <si>
    <t>Share Capital</t>
  </si>
  <si>
    <t>Gross Profit</t>
  </si>
  <si>
    <t>Total Liabilities</t>
  </si>
  <si>
    <t>Inventories</t>
  </si>
  <si>
    <t>Advances, Deposits &amp; Pre-Payments</t>
  </si>
  <si>
    <t>Non Current Liabilities</t>
  </si>
  <si>
    <t>Liabilities for other Finance</t>
  </si>
  <si>
    <t>Deferred Tax Liability</t>
  </si>
  <si>
    <t>Property,Plant  and  EquipmentDepreciation</t>
  </si>
  <si>
    <t>Defered Exps</t>
  </si>
  <si>
    <t>Claim Receivable</t>
  </si>
  <si>
    <t>Short Term Investments</t>
  </si>
  <si>
    <t>Reserve &amp; Surplus</t>
  </si>
  <si>
    <t>Cash Credit (Secured)</t>
  </si>
  <si>
    <t>Bank Overdraft</t>
  </si>
  <si>
    <t>Unclaimed Dividend</t>
  </si>
  <si>
    <t>Creditors, Accrued exps and Others</t>
  </si>
  <si>
    <t>Accounts Receivable</t>
  </si>
  <si>
    <t>Standard Ceramic Industries Limited</t>
  </si>
  <si>
    <t>Operating Profit / (Loss)</t>
  </si>
  <si>
    <t>Paid to suppliers, employees &amp; others</t>
  </si>
  <si>
    <t>Income Tax Paid and/or deducted at source</t>
  </si>
  <si>
    <t>Acquisition of  Fixed Assets</t>
  </si>
  <si>
    <t xml:space="preserve">Interest Received </t>
  </si>
  <si>
    <t>Short Term Investment</t>
  </si>
  <si>
    <t>Dividend paid</t>
  </si>
  <si>
    <t>Cash Credit Loan (Paid)/Received</t>
  </si>
  <si>
    <t>Tax Holiday Reserve</t>
  </si>
  <si>
    <t>Share Premium</t>
  </si>
  <si>
    <t>Retained Earnings</t>
  </si>
  <si>
    <t>Disposal/ Adjustment ofFixed Asset</t>
  </si>
  <si>
    <t>Deferred Revenue expenditure</t>
  </si>
  <si>
    <t>Current portion of Long term loan</t>
  </si>
  <si>
    <t>Director's &amp; Other Loan (Paid)/ Received</t>
  </si>
  <si>
    <t>Debt to Equity</t>
  </si>
  <si>
    <t>Current Ratio</t>
  </si>
  <si>
    <t>Operating Margin</t>
  </si>
  <si>
    <t>Net Margin</t>
  </si>
  <si>
    <t>Quarter 2</t>
  </si>
  <si>
    <t>Quarter 3</t>
  </si>
  <si>
    <t>Quarter 1</t>
  </si>
  <si>
    <t>Interest paid/Financial cost paid</t>
  </si>
  <si>
    <t>Balance Sheet</t>
  </si>
  <si>
    <t>As at quarter end</t>
  </si>
  <si>
    <t>Liabilities and Capital</t>
  </si>
  <si>
    <t>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</si>
  <si>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</si>
  <si>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</si>
  <si>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</si>
  <si>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</si>
  <si>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</si>
  <si>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</si>
  <si>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</si>
  <si>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</si>
  <si>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Administrative &amp; Selling Expenses</t>
  </si>
  <si>
    <t>Finance Cost</t>
  </si>
  <si>
    <t>Non-Operating Income/(Expenses)</t>
  </si>
  <si>
    <t>Other Income</t>
  </si>
  <si>
    <t>Financial expenses</t>
  </si>
  <si>
    <t>Profit Before contribution to WPPF</t>
  </si>
  <si>
    <t>Contribution to W.P and Welfare fund</t>
  </si>
  <si>
    <t>Profit Before Taxation</t>
  </si>
  <si>
    <t>Provision for Taxation</t>
  </si>
  <si>
    <t>Income Tax Expenses</t>
  </si>
  <si>
    <t>Deferred Tax Expenses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</si>
  <si>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</si>
  <si>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</si>
  <si>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</si>
  <si>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</si>
  <si>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</si>
  <si>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</si>
  <si>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</si>
  <si>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</si>
  <si>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</si>
  <si>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</si>
  <si>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</si>
  <si>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</si>
  <si>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</si>
  <si>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</si>
  <si>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</si>
  <si>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</si>
  <si>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>Deferred Liabilities</t>
  </si>
  <si>
    <t>Short Term Loan (Deferred payment)</t>
  </si>
  <si>
    <t>Short term loan (Deferred Payment)</t>
  </si>
  <si>
    <t>Bank O/D (Paid)/ Received</t>
  </si>
  <si>
    <t>Receipt from customers and others</t>
  </si>
  <si>
    <t>Revaluation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</si>
</sst>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0" fontId="3" fillId="0" borderId="0" xfId="0" applyFont="1"/>
    <xf numFmtId="3" fontId="4" fillId="0" borderId="3" xfId="0" applyNumberFormat="1" applyFont="1" applyBorder="1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3" fontId="3" fillId="0" borderId="0" xfId="0" applyNumberFormat="1" applyFont="1"/>
    <xf numFmtId="43" fontId="1" fillId="0" borderId="0" xfId="2" applyFont="1"/>
    <xf numFmtId="43" fontId="1" fillId="0" borderId="4" xfId="2" applyFont="1" applyBorder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5" fontId="1" fillId="0" borderId="0" xfId="0" applyNumberFormat="1" applyFont="1"/>
    <xf numFmtId="0" fontId="2" fillId="0" borderId="1" xfId="0" applyFont="1" applyBorder="1"/>
    <xf numFmtId="3" fontId="3" fillId="0" borderId="0" xfId="0" applyNumberFormat="1" applyFont="1" applyBorder="1"/>
    <xf numFmtId="3" fontId="3" fillId="0" borderId="1" xfId="0" applyNumberFormat="1" applyFont="1" applyBorder="1"/>
    <xf numFmtId="3" fontId="3" fillId="0" borderId="0" xfId="0" applyNumberFormat="1" applyFont="1" applyFill="1" applyBorder="1"/>
    <xf numFmtId="3" fontId="2" fillId="0" borderId="0" xfId="0" applyNumberFormat="1" applyFont="1"/>
    <xf numFmtId="0" fontId="3" fillId="0" borderId="0" xfId="0" applyFont="1" applyBorder="1"/>
    <xf numFmtId="3" fontId="2" fillId="0" borderId="2" xfId="0" applyNumberFormat="1" applyFont="1" applyBorder="1"/>
    <xf numFmtId="0" fontId="2" fillId="0" borderId="2" xfId="0" applyFont="1" applyBorder="1"/>
    <xf numFmtId="3" fontId="2" fillId="0" borderId="0" xfId="0" applyNumberFormat="1" applyFont="1" applyBorder="1"/>
    <xf numFmtId="0" fontId="7" fillId="0" borderId="0" xfId="0" applyFont="1"/>
    <xf numFmtId="15" fontId="2" fillId="0" borderId="0" xfId="0" applyNumberFormat="1" applyFont="1"/>
    <xf numFmtId="3" fontId="1" fillId="0" borderId="0" xfId="0" applyNumberFormat="1" applyFont="1" applyFill="1"/>
    <xf numFmtId="3" fontId="0" fillId="2" borderId="0" xfId="0" applyNumberFormat="1" applyFill="1"/>
    <xf numFmtId="0" fontId="0" fillId="0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zoomScaleNormal="100" workbookViewId="0">
      <pane xSplit="1" ySplit="5" topLeftCell="B16" activePane="bottomRight" state="frozen"/>
      <selection pane="topRight" activeCell="B1" sqref="B1"/>
      <selection pane="bottomLeft" activeCell="A6" sqref="A6"/>
      <selection pane="bottomRight" activeCell="A40" sqref="A40"/>
    </sheetView>
  </sheetViews>
  <sheetFormatPr defaultRowHeight="15" x14ac:dyDescent="0.25"/>
  <cols>
    <col min="1" max="1" width="51.85546875" bestFit="1" customWidth="1"/>
    <col min="2" max="3" width="14.85546875" bestFit="1" customWidth="1"/>
    <col min="4" max="4" width="11.140625" bestFit="1" customWidth="1"/>
    <col min="5" max="6" width="14.85546875" bestFit="1" customWidth="1"/>
    <col min="7" max="7" width="14.85546875" customWidth="1"/>
    <col min="8" max="8" width="11.140625" customWidth="1"/>
    <col min="9" max="9" width="11.7109375" customWidth="1"/>
  </cols>
  <sheetData>
    <row r="1" spans="1:9" ht="15.75" x14ac:dyDescent="0.25">
      <c r="A1" s="3" t="s">
        <v>22</v>
      </c>
    </row>
    <row r="2" spans="1:9" ht="15.75" x14ac:dyDescent="0.25">
      <c r="A2" s="3" t="s">
        <v>46</v>
      </c>
    </row>
    <row r="3" spans="1:9" ht="15.75" x14ac:dyDescent="0.25">
      <c r="A3" s="3" t="s">
        <v>47</v>
      </c>
    </row>
    <row r="4" spans="1:9" ht="15.75" x14ac:dyDescent="0.25">
      <c r="A4" s="3"/>
      <c r="B4" s="14" t="s">
        <v>43</v>
      </c>
      <c r="C4" s="14" t="s">
        <v>42</v>
      </c>
      <c r="D4" s="14" t="s">
        <v>43</v>
      </c>
      <c r="E4" s="14" t="s">
        <v>44</v>
      </c>
      <c r="F4" s="14" t="s">
        <v>42</v>
      </c>
      <c r="G4" s="14" t="s">
        <v>43</v>
      </c>
      <c r="H4" s="14" t="s">
        <v>44</v>
      </c>
      <c r="I4" s="14" t="s">
        <v>42</v>
      </c>
    </row>
    <row r="5" spans="1:9" x14ac:dyDescent="0.25">
      <c r="B5" s="15">
        <v>42825</v>
      </c>
      <c r="C5" s="15">
        <v>43100</v>
      </c>
      <c r="D5" s="15">
        <v>43190</v>
      </c>
      <c r="E5" s="15">
        <v>43373</v>
      </c>
      <c r="F5" s="15">
        <v>43465</v>
      </c>
      <c r="G5" s="27">
        <v>43555</v>
      </c>
      <c r="H5" s="15">
        <v>43738</v>
      </c>
      <c r="I5" s="15">
        <v>43830</v>
      </c>
    </row>
    <row r="6" spans="1:9" x14ac:dyDescent="0.25">
      <c r="A6" s="21" t="s">
        <v>0</v>
      </c>
    </row>
    <row r="7" spans="1:9" x14ac:dyDescent="0.25">
      <c r="A7" s="22" t="s">
        <v>1</v>
      </c>
    </row>
    <row r="8" spans="1:9" x14ac:dyDescent="0.25">
      <c r="A8" t="s">
        <v>12</v>
      </c>
      <c r="B8" s="1">
        <v>112269000</v>
      </c>
      <c r="C8" s="1">
        <v>118234000</v>
      </c>
      <c r="D8" s="7">
        <v>119055000</v>
      </c>
      <c r="E8" s="7">
        <v>119050000</v>
      </c>
      <c r="F8" s="7">
        <v>121970000</v>
      </c>
      <c r="G8" s="7">
        <v>122005000</v>
      </c>
      <c r="H8" s="1">
        <v>178018000</v>
      </c>
      <c r="I8" s="1">
        <v>178289000</v>
      </c>
    </row>
    <row r="9" spans="1:9" x14ac:dyDescent="0.25">
      <c r="A9" t="s">
        <v>13</v>
      </c>
      <c r="B9" s="1"/>
      <c r="C9" s="1"/>
      <c r="E9" s="7"/>
      <c r="F9" s="7"/>
    </row>
    <row r="10" spans="1:9" x14ac:dyDescent="0.25">
      <c r="B10" s="4">
        <f>SUM(B8:B9)</f>
        <v>112269000</v>
      </c>
      <c r="C10" s="4">
        <f t="shared" ref="C10:I10" si="0">SUM(C8:C9)</f>
        <v>118234000</v>
      </c>
      <c r="D10" s="4">
        <f>SUM(D8:D9)</f>
        <v>119055000</v>
      </c>
      <c r="E10" s="4">
        <f t="shared" si="0"/>
        <v>119050000</v>
      </c>
      <c r="F10" s="4">
        <f t="shared" si="0"/>
        <v>121970000</v>
      </c>
      <c r="G10" s="4">
        <f t="shared" si="0"/>
        <v>122005000</v>
      </c>
      <c r="H10" s="4">
        <f t="shared" si="0"/>
        <v>178018000</v>
      </c>
      <c r="I10" s="4">
        <f t="shared" si="0"/>
        <v>178289000</v>
      </c>
    </row>
    <row r="11" spans="1:9" x14ac:dyDescent="0.25">
      <c r="A11" s="22" t="s">
        <v>2</v>
      </c>
    </row>
    <row r="12" spans="1:9" x14ac:dyDescent="0.25">
      <c r="A12" s="6" t="s">
        <v>7</v>
      </c>
      <c r="B12" s="7">
        <v>25383000</v>
      </c>
      <c r="C12" s="1">
        <v>49781000</v>
      </c>
      <c r="D12" s="7">
        <v>51991000</v>
      </c>
      <c r="E12" s="7">
        <v>71811000</v>
      </c>
      <c r="F12" s="7">
        <v>74356000</v>
      </c>
      <c r="G12" s="7">
        <v>66341000</v>
      </c>
      <c r="H12" s="1">
        <v>74243000</v>
      </c>
      <c r="I12" s="1">
        <v>70860000</v>
      </c>
    </row>
    <row r="13" spans="1:9" x14ac:dyDescent="0.25">
      <c r="A13" s="6" t="s">
        <v>14</v>
      </c>
      <c r="B13" s="7">
        <v>0</v>
      </c>
      <c r="C13" s="7">
        <v>0</v>
      </c>
      <c r="D13">
        <v>0</v>
      </c>
      <c r="E13" s="7">
        <v>0</v>
      </c>
      <c r="F13">
        <v>0</v>
      </c>
      <c r="G13" s="7">
        <v>19744000</v>
      </c>
    </row>
    <row r="14" spans="1:9" x14ac:dyDescent="0.25">
      <c r="A14" t="s">
        <v>8</v>
      </c>
      <c r="B14" s="7">
        <v>12403000</v>
      </c>
      <c r="C14" s="7">
        <v>15886000</v>
      </c>
      <c r="D14" s="7">
        <v>16497000</v>
      </c>
      <c r="E14" s="7">
        <v>15490000</v>
      </c>
      <c r="F14" s="7">
        <v>17369000</v>
      </c>
      <c r="G14" s="7">
        <v>465000</v>
      </c>
      <c r="H14" s="1">
        <v>22650000</v>
      </c>
      <c r="I14" s="1">
        <v>22645000</v>
      </c>
    </row>
    <row r="15" spans="1:9" x14ac:dyDescent="0.25">
      <c r="A15" t="s">
        <v>21</v>
      </c>
      <c r="B15" s="1">
        <v>589000</v>
      </c>
      <c r="C15" s="1">
        <v>733000</v>
      </c>
      <c r="D15" s="7">
        <v>732000</v>
      </c>
      <c r="E15" s="1">
        <v>783000</v>
      </c>
      <c r="F15" s="1">
        <v>783000</v>
      </c>
      <c r="G15" s="7">
        <v>14316000</v>
      </c>
      <c r="H15" s="1">
        <v>464000</v>
      </c>
      <c r="I15" s="1">
        <v>430000</v>
      </c>
    </row>
    <row r="16" spans="1:9" x14ac:dyDescent="0.25">
      <c r="A16" t="s">
        <v>15</v>
      </c>
      <c r="B16" s="1">
        <v>22351000</v>
      </c>
      <c r="C16" s="1">
        <v>10936000</v>
      </c>
      <c r="D16" s="7">
        <v>11098000</v>
      </c>
      <c r="E16" s="1">
        <v>11836000</v>
      </c>
      <c r="F16" s="1">
        <v>13977000</v>
      </c>
      <c r="G16" s="7">
        <v>7524000</v>
      </c>
      <c r="H16" s="1">
        <v>1479000</v>
      </c>
      <c r="I16" s="1">
        <v>491000</v>
      </c>
    </row>
    <row r="17" spans="1:9" x14ac:dyDescent="0.25">
      <c r="A17" t="s">
        <v>3</v>
      </c>
      <c r="B17" s="1">
        <v>4744000</v>
      </c>
      <c r="C17" s="1">
        <v>8402000</v>
      </c>
      <c r="D17" s="1">
        <v>6674000</v>
      </c>
      <c r="E17" s="1">
        <v>8083000</v>
      </c>
      <c r="F17" s="1">
        <v>5640000</v>
      </c>
      <c r="H17" s="1">
        <v>6971000</v>
      </c>
      <c r="I17" s="1">
        <v>3137000</v>
      </c>
    </row>
    <row r="18" spans="1:9" x14ac:dyDescent="0.25">
      <c r="B18" s="4">
        <f>SUM(B12:B17)</f>
        <v>65470000</v>
      </c>
      <c r="C18" s="4">
        <f t="shared" ref="C18:I18" si="1">SUM(C12:C17)</f>
        <v>85738000</v>
      </c>
      <c r="D18" s="4">
        <f>SUM(D12:D17)</f>
        <v>86992000</v>
      </c>
      <c r="E18" s="4">
        <f t="shared" si="1"/>
        <v>108003000</v>
      </c>
      <c r="F18" s="4">
        <f t="shared" si="1"/>
        <v>112125000</v>
      </c>
      <c r="G18" s="4">
        <f t="shared" si="1"/>
        <v>108390000</v>
      </c>
      <c r="H18" s="4">
        <f t="shared" si="1"/>
        <v>105807000</v>
      </c>
      <c r="I18" s="4">
        <f t="shared" si="1"/>
        <v>97563000</v>
      </c>
    </row>
    <row r="19" spans="1:9" x14ac:dyDescent="0.25">
      <c r="A19" s="2"/>
      <c r="B19" s="4">
        <f>SUM(B10,B18)</f>
        <v>177739000</v>
      </c>
      <c r="C19" s="4">
        <f t="shared" ref="C19:I19" si="2">SUM(C10,C18)</f>
        <v>203972000</v>
      </c>
      <c r="D19" s="4">
        <f>SUM(D10,D18)</f>
        <v>206047000</v>
      </c>
      <c r="E19" s="4">
        <f t="shared" si="2"/>
        <v>227053000</v>
      </c>
      <c r="F19" s="4">
        <f t="shared" si="2"/>
        <v>234095000</v>
      </c>
      <c r="G19" s="4">
        <f t="shared" si="2"/>
        <v>230395000</v>
      </c>
      <c r="H19" s="4">
        <f t="shared" si="2"/>
        <v>283825000</v>
      </c>
      <c r="I19" s="4">
        <f t="shared" si="2"/>
        <v>275852000</v>
      </c>
    </row>
    <row r="20" spans="1:9" x14ac:dyDescent="0.25">
      <c r="F20" s="1"/>
    </row>
    <row r="21" spans="1:9" ht="15.75" x14ac:dyDescent="0.25">
      <c r="A21" s="23" t="s">
        <v>48</v>
      </c>
    </row>
    <row r="22" spans="1:9" ht="15.75" x14ac:dyDescent="0.25">
      <c r="A22" s="24" t="s">
        <v>49</v>
      </c>
    </row>
    <row r="23" spans="1:9" x14ac:dyDescent="0.25">
      <c r="A23" s="22" t="s">
        <v>9</v>
      </c>
    </row>
    <row r="24" spans="1:9" x14ac:dyDescent="0.25">
      <c r="A24" t="s">
        <v>11</v>
      </c>
      <c r="B24" s="1">
        <v>11488000</v>
      </c>
      <c r="C24" s="1">
        <v>10273000</v>
      </c>
      <c r="D24" s="1">
        <v>10133000</v>
      </c>
      <c r="E24" s="1">
        <v>11361000</v>
      </c>
      <c r="F24" s="1">
        <v>11593000</v>
      </c>
      <c r="G24" s="1">
        <v>11748000</v>
      </c>
      <c r="I24" s="1">
        <v>12557000</v>
      </c>
    </row>
    <row r="25" spans="1:9" x14ac:dyDescent="0.25">
      <c r="A25" t="s">
        <v>85</v>
      </c>
      <c r="H25" s="1">
        <v>12265000</v>
      </c>
    </row>
    <row r="26" spans="1:9" x14ac:dyDescent="0.25">
      <c r="B26" s="4">
        <f t="shared" ref="B26:G26" si="3">SUM(B24:B24)</f>
        <v>11488000</v>
      </c>
      <c r="C26" s="4">
        <f t="shared" si="3"/>
        <v>10273000</v>
      </c>
      <c r="D26" s="4">
        <f t="shared" si="3"/>
        <v>10133000</v>
      </c>
      <c r="E26" s="4">
        <f t="shared" si="3"/>
        <v>11361000</v>
      </c>
      <c r="F26" s="4">
        <f t="shared" si="3"/>
        <v>11593000</v>
      </c>
      <c r="G26" s="4">
        <f t="shared" si="3"/>
        <v>11748000</v>
      </c>
      <c r="H26" s="39">
        <f>SUM(H24:H25)</f>
        <v>12265000</v>
      </c>
      <c r="I26" s="4">
        <f>SUM(I24:I25)</f>
        <v>12557000</v>
      </c>
    </row>
    <row r="27" spans="1:9" x14ac:dyDescent="0.25">
      <c r="A27" s="22" t="s">
        <v>50</v>
      </c>
    </row>
    <row r="28" spans="1:9" x14ac:dyDescent="0.25">
      <c r="A28" t="s">
        <v>17</v>
      </c>
      <c r="B28" s="1">
        <v>12348000</v>
      </c>
      <c r="C28" s="1">
        <v>23324000</v>
      </c>
      <c r="D28" s="1">
        <v>20158000</v>
      </c>
      <c r="E28" s="1">
        <v>20474000</v>
      </c>
      <c r="F28" s="1">
        <v>18215000</v>
      </c>
      <c r="G28" s="1">
        <v>22930000</v>
      </c>
      <c r="H28" s="1">
        <v>36095000</v>
      </c>
      <c r="I28" s="1">
        <v>43479000</v>
      </c>
    </row>
    <row r="29" spans="1:9" x14ac:dyDescent="0.25">
      <c r="A29" t="s">
        <v>18</v>
      </c>
      <c r="B29" s="1">
        <v>800000</v>
      </c>
      <c r="C29" s="1">
        <v>3993000</v>
      </c>
      <c r="D29" s="1">
        <v>0</v>
      </c>
      <c r="E29" s="1">
        <v>0</v>
      </c>
      <c r="F29" s="1">
        <v>0</v>
      </c>
      <c r="I29" s="1">
        <v>2461000</v>
      </c>
    </row>
    <row r="30" spans="1:9" x14ac:dyDescent="0.25">
      <c r="A30" t="s">
        <v>19</v>
      </c>
      <c r="B30" s="1">
        <v>9359000</v>
      </c>
      <c r="C30" s="1">
        <v>9071000</v>
      </c>
      <c r="D30" s="1">
        <v>9066000</v>
      </c>
      <c r="E30" s="1">
        <v>9049000</v>
      </c>
      <c r="F30" s="1">
        <v>9972000</v>
      </c>
      <c r="G30" s="1">
        <v>9199000</v>
      </c>
      <c r="H30" s="1">
        <v>9180000</v>
      </c>
      <c r="I30" s="40">
        <v>12410000</v>
      </c>
    </row>
    <row r="31" spans="1:9" x14ac:dyDescent="0.25">
      <c r="A31" t="s">
        <v>86</v>
      </c>
      <c r="H31" s="1">
        <v>35804000</v>
      </c>
      <c r="I31" s="1">
        <v>35805000</v>
      </c>
    </row>
    <row r="32" spans="1:9" x14ac:dyDescent="0.25">
      <c r="A32" t="s">
        <v>20</v>
      </c>
      <c r="B32" s="1">
        <v>38044000</v>
      </c>
      <c r="C32" s="1">
        <v>37991000</v>
      </c>
      <c r="D32" s="1">
        <v>41660000</v>
      </c>
      <c r="E32" s="1">
        <v>52132000</v>
      </c>
      <c r="F32" s="1">
        <v>46833000</v>
      </c>
      <c r="G32" s="1">
        <v>48506000</v>
      </c>
      <c r="H32" s="1">
        <v>54354000</v>
      </c>
      <c r="I32" s="1">
        <v>55967000</v>
      </c>
    </row>
    <row r="33" spans="1:9" x14ac:dyDescent="0.25">
      <c r="A33" t="s">
        <v>10</v>
      </c>
      <c r="B33" s="1">
        <v>26140000</v>
      </c>
      <c r="C33" s="1">
        <v>33594000</v>
      </c>
      <c r="D33" s="1">
        <v>34251000</v>
      </c>
      <c r="E33" s="1">
        <v>34985000</v>
      </c>
      <c r="F33" s="1">
        <v>46570000</v>
      </c>
      <c r="G33" s="1">
        <v>32453000</v>
      </c>
      <c r="H33" s="1">
        <v>50387000</v>
      </c>
      <c r="I33" s="1">
        <v>40363000</v>
      </c>
    </row>
    <row r="34" spans="1:9" x14ac:dyDescent="0.25">
      <c r="B34" s="4">
        <f t="shared" ref="B34:I34" si="4">SUM(B28:B33)</f>
        <v>86691000</v>
      </c>
      <c r="C34" s="4">
        <f t="shared" si="4"/>
        <v>107973000</v>
      </c>
      <c r="D34" s="4">
        <f t="shared" si="4"/>
        <v>105135000</v>
      </c>
      <c r="E34" s="4">
        <f t="shared" si="4"/>
        <v>116640000</v>
      </c>
      <c r="F34" s="4">
        <f t="shared" si="4"/>
        <v>121590000</v>
      </c>
      <c r="G34" s="4">
        <f t="shared" si="4"/>
        <v>113088000</v>
      </c>
      <c r="H34" s="4">
        <f t="shared" si="4"/>
        <v>185820000</v>
      </c>
      <c r="I34" s="4">
        <f t="shared" si="4"/>
        <v>190485000</v>
      </c>
    </row>
    <row r="35" spans="1:9" x14ac:dyDescent="0.25">
      <c r="B35" s="1"/>
      <c r="C35" s="1"/>
      <c r="D35" s="1"/>
      <c r="E35" s="1"/>
      <c r="F35" s="1"/>
    </row>
    <row r="36" spans="1:9" x14ac:dyDescent="0.25">
      <c r="A36" s="2" t="s">
        <v>6</v>
      </c>
      <c r="B36" s="4">
        <f t="shared" ref="B36:I36" si="5">SUM(B26,B34)</f>
        <v>98179000</v>
      </c>
      <c r="C36" s="4">
        <f t="shared" si="5"/>
        <v>118246000</v>
      </c>
      <c r="D36" s="4">
        <f t="shared" si="5"/>
        <v>115268000</v>
      </c>
      <c r="E36" s="4">
        <f t="shared" si="5"/>
        <v>128001000</v>
      </c>
      <c r="F36" s="4">
        <f t="shared" si="5"/>
        <v>133183000</v>
      </c>
      <c r="G36" s="4">
        <f t="shared" si="5"/>
        <v>124836000</v>
      </c>
      <c r="H36" s="39">
        <f t="shared" si="5"/>
        <v>198085000</v>
      </c>
      <c r="I36" s="4">
        <f t="shared" si="5"/>
        <v>203042000</v>
      </c>
    </row>
    <row r="37" spans="1:9" x14ac:dyDescent="0.25">
      <c r="A37" s="2"/>
      <c r="B37" s="4"/>
      <c r="C37" s="4"/>
      <c r="D37" s="4"/>
      <c r="E37" s="4"/>
      <c r="F37" s="4"/>
    </row>
    <row r="38" spans="1:9" x14ac:dyDescent="0.25">
      <c r="A38" s="22" t="s">
        <v>51</v>
      </c>
      <c r="B38" s="4">
        <f t="shared" ref="B38:G38" si="6">SUM(B39:B44)</f>
        <v>79560000</v>
      </c>
      <c r="C38" s="4">
        <f t="shared" si="6"/>
        <v>85726000</v>
      </c>
      <c r="D38" s="4">
        <f t="shared" si="6"/>
        <v>90779000</v>
      </c>
      <c r="E38" s="4">
        <f t="shared" si="6"/>
        <v>99052000</v>
      </c>
      <c r="F38" s="4">
        <f t="shared" si="6"/>
        <v>100912000</v>
      </c>
      <c r="G38" s="4">
        <f t="shared" si="6"/>
        <v>105559000</v>
      </c>
      <c r="H38" s="4">
        <f t="shared" ref="H38" si="7">SUM(H39:H44)</f>
        <v>85740000</v>
      </c>
      <c r="I38" s="4">
        <f t="shared" ref="I38" si="8">SUM(I39:I44)</f>
        <v>72810000</v>
      </c>
    </row>
    <row r="39" spans="1:9" x14ac:dyDescent="0.25">
      <c r="A39" t="s">
        <v>4</v>
      </c>
      <c r="B39" s="7">
        <v>64607000</v>
      </c>
      <c r="C39" s="7">
        <v>64607000</v>
      </c>
      <c r="D39" s="7">
        <v>64607000</v>
      </c>
      <c r="E39" s="7">
        <v>64607000</v>
      </c>
      <c r="F39" s="7">
        <v>64607000</v>
      </c>
      <c r="G39" s="7">
        <v>64607000</v>
      </c>
      <c r="H39" s="7">
        <v>64607000</v>
      </c>
      <c r="I39" s="7">
        <v>64607000</v>
      </c>
    </row>
    <row r="40" spans="1:9" x14ac:dyDescent="0.25">
      <c r="A40" s="41" t="s">
        <v>90</v>
      </c>
      <c r="B40" s="7">
        <v>14953000</v>
      </c>
      <c r="C40" s="7">
        <v>26384000</v>
      </c>
      <c r="D40">
        <v>26384000</v>
      </c>
      <c r="E40" s="7">
        <v>25592000</v>
      </c>
      <c r="F40" s="7">
        <v>25592000</v>
      </c>
      <c r="G40" s="7">
        <v>25592000</v>
      </c>
      <c r="H40" s="7">
        <v>25592000</v>
      </c>
      <c r="I40" s="7">
        <v>25592000</v>
      </c>
    </row>
    <row r="41" spans="1:9" x14ac:dyDescent="0.25">
      <c r="A41" t="s">
        <v>31</v>
      </c>
      <c r="B41" s="7">
        <v>0</v>
      </c>
      <c r="C41" s="7">
        <v>1064000</v>
      </c>
      <c r="D41">
        <v>1064000</v>
      </c>
      <c r="E41" s="7">
        <v>1064000</v>
      </c>
      <c r="F41" s="7">
        <v>1064000</v>
      </c>
      <c r="G41" s="7">
        <v>1064000</v>
      </c>
      <c r="H41" s="7">
        <v>1064000</v>
      </c>
      <c r="I41" s="7">
        <v>1064000</v>
      </c>
    </row>
    <row r="42" spans="1:9" x14ac:dyDescent="0.25">
      <c r="A42" t="s">
        <v>32</v>
      </c>
      <c r="B42" s="7">
        <v>0</v>
      </c>
      <c r="C42" s="7">
        <v>14650000</v>
      </c>
      <c r="D42">
        <v>14650000</v>
      </c>
      <c r="E42" s="7">
        <v>14650000</v>
      </c>
      <c r="F42" s="7">
        <v>14650000</v>
      </c>
      <c r="G42" s="7">
        <v>14650000</v>
      </c>
      <c r="H42" s="7">
        <v>14650000</v>
      </c>
      <c r="I42" s="7">
        <v>14650000</v>
      </c>
    </row>
    <row r="43" spans="1:9" x14ac:dyDescent="0.25">
      <c r="A43" t="s">
        <v>33</v>
      </c>
      <c r="B43" s="7">
        <v>0</v>
      </c>
      <c r="C43" s="7">
        <v>-20979000</v>
      </c>
      <c r="D43">
        <v>-15926000</v>
      </c>
      <c r="E43" s="7">
        <v>-6861000</v>
      </c>
      <c r="F43" s="7">
        <v>-5001000</v>
      </c>
      <c r="G43" s="7">
        <v>-354000</v>
      </c>
      <c r="H43" s="1">
        <v>-20173000</v>
      </c>
      <c r="I43" s="1">
        <v>-33103000</v>
      </c>
    </row>
    <row r="44" spans="1:9" x14ac:dyDescent="0.25">
      <c r="A44" s="6" t="s">
        <v>16</v>
      </c>
      <c r="B44" s="7"/>
      <c r="C44" s="7"/>
      <c r="E44" s="7"/>
      <c r="F44" s="4"/>
    </row>
    <row r="45" spans="1:9" x14ac:dyDescent="0.25">
      <c r="A45" s="2"/>
      <c r="B45" s="4"/>
      <c r="C45" s="4"/>
      <c r="D45" s="4"/>
      <c r="E45" s="4"/>
      <c r="F45" s="4"/>
    </row>
    <row r="46" spans="1:9" x14ac:dyDescent="0.25">
      <c r="A46" s="2"/>
      <c r="B46" s="2"/>
      <c r="C46" s="2"/>
      <c r="E46" s="2"/>
    </row>
    <row r="47" spans="1:9" x14ac:dyDescent="0.25">
      <c r="A47" s="2"/>
      <c r="B47" s="4">
        <f t="shared" ref="B47:I47" si="9">SUM(B38,B36)</f>
        <v>177739000</v>
      </c>
      <c r="C47" s="4">
        <f t="shared" si="9"/>
        <v>203972000</v>
      </c>
      <c r="D47" s="4">
        <f t="shared" si="9"/>
        <v>206047000</v>
      </c>
      <c r="E47" s="4">
        <f t="shared" si="9"/>
        <v>227053000</v>
      </c>
      <c r="F47" s="4">
        <f t="shared" si="9"/>
        <v>234095000</v>
      </c>
      <c r="G47" s="4">
        <f t="shared" si="9"/>
        <v>230395000</v>
      </c>
      <c r="H47" s="4">
        <f t="shared" si="9"/>
        <v>283825000</v>
      </c>
      <c r="I47" s="4">
        <f t="shared" si="9"/>
        <v>275852000</v>
      </c>
    </row>
    <row r="49" spans="1:9" x14ac:dyDescent="0.25">
      <c r="A49" s="25" t="s">
        <v>52</v>
      </c>
      <c r="B49" s="19">
        <f t="shared" ref="B49:I49" si="10">B38/(B39/10)</f>
        <v>12.314455090005726</v>
      </c>
      <c r="C49" s="19">
        <f t="shared" si="10"/>
        <v>13.268840837680127</v>
      </c>
      <c r="D49" s="19">
        <f t="shared" si="10"/>
        <v>14.050954230965685</v>
      </c>
      <c r="E49" s="19">
        <f t="shared" si="10"/>
        <v>15.331465630659217</v>
      </c>
      <c r="F49" s="19">
        <f t="shared" si="10"/>
        <v>15.619360131255128</v>
      </c>
      <c r="G49" s="19">
        <f t="shared" si="10"/>
        <v>16.3386320367762</v>
      </c>
      <c r="H49" s="19">
        <f t="shared" si="10"/>
        <v>13.271007785534076</v>
      </c>
      <c r="I49" s="19">
        <f t="shared" si="10"/>
        <v>11.269676660423793</v>
      </c>
    </row>
    <row r="50" spans="1:9" x14ac:dyDescent="0.25">
      <c r="A50" s="25" t="s">
        <v>53</v>
      </c>
      <c r="B50">
        <f>B39/10</f>
        <v>6460700</v>
      </c>
      <c r="C50">
        <f>C39/10</f>
        <v>6460700</v>
      </c>
      <c r="D50">
        <f>D39/10</f>
        <v>6460700</v>
      </c>
      <c r="E50">
        <f t="shared" ref="E50:I50" si="11">E39/10</f>
        <v>6460700</v>
      </c>
      <c r="F50">
        <f t="shared" si="11"/>
        <v>6460700</v>
      </c>
      <c r="G50">
        <f t="shared" si="11"/>
        <v>6460700</v>
      </c>
      <c r="H50">
        <f t="shared" si="11"/>
        <v>6460700</v>
      </c>
      <c r="I50">
        <f t="shared" si="11"/>
        <v>6460700</v>
      </c>
    </row>
  </sheetData>
  <pageMargins left="0.7" right="0.7" top="0.75" bottom="0.75" header="0.3" footer="0.3"/>
  <pageSetup orientation="portrait" horizontalDpi="1200" verticalDpi="1200" r:id="rId1"/>
  <ignoredErrors>
    <ignoredError sqref="H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1"/>
  <sheetViews>
    <sheetView zoomScale="95" zoomScaleNormal="95" workbookViewId="0">
      <pane xSplit="1" ySplit="5" topLeftCell="B13" activePane="bottomRight" state="frozen"/>
      <selection pane="topRight" activeCell="B1" sqref="B1"/>
      <selection pane="bottomLeft" activeCell="A6" sqref="A6"/>
      <selection pane="bottomRight" activeCell="H23" sqref="H23"/>
    </sheetView>
  </sheetViews>
  <sheetFormatPr defaultRowHeight="15" x14ac:dyDescent="0.25"/>
  <cols>
    <col min="1" max="1" width="42.5703125" customWidth="1"/>
    <col min="2" max="2" width="17.85546875" customWidth="1"/>
    <col min="3" max="3" width="16.28515625" customWidth="1"/>
    <col min="4" max="4" width="15.7109375" style="8" customWidth="1"/>
    <col min="5" max="5" width="18.5703125" customWidth="1"/>
    <col min="6" max="6" width="16" customWidth="1"/>
    <col min="7" max="7" width="12.7109375" customWidth="1"/>
    <col min="8" max="8" width="12.5703125" customWidth="1"/>
    <col min="9" max="9" width="11.85546875" customWidth="1"/>
  </cols>
  <sheetData>
    <row r="1" spans="1:9" ht="15.75" x14ac:dyDescent="0.25">
      <c r="A1" s="3" t="s">
        <v>22</v>
      </c>
    </row>
    <row r="2" spans="1:9" ht="15.75" x14ac:dyDescent="0.25">
      <c r="A2" s="3" t="s">
        <v>54</v>
      </c>
      <c r="B2" s="3"/>
      <c r="C2" s="3"/>
      <c r="E2" s="3"/>
    </row>
    <row r="3" spans="1:9" ht="15.75" x14ac:dyDescent="0.25">
      <c r="A3" s="3" t="s">
        <v>47</v>
      </c>
      <c r="B3" s="3"/>
      <c r="C3" s="3"/>
      <c r="E3" s="3"/>
    </row>
    <row r="4" spans="1:9" ht="15.75" x14ac:dyDescent="0.25">
      <c r="A4" s="3"/>
      <c r="B4" s="16" t="s">
        <v>43</v>
      </c>
      <c r="C4" s="16" t="s">
        <v>42</v>
      </c>
      <c r="D4" s="16" t="s">
        <v>43</v>
      </c>
      <c r="E4" s="16" t="s">
        <v>44</v>
      </c>
      <c r="F4" s="16" t="s">
        <v>42</v>
      </c>
      <c r="G4" s="16" t="s">
        <v>43</v>
      </c>
      <c r="H4" s="14" t="s">
        <v>44</v>
      </c>
      <c r="I4" s="14" t="s">
        <v>42</v>
      </c>
    </row>
    <row r="5" spans="1:9" ht="15.75" x14ac:dyDescent="0.25">
      <c r="A5" s="3"/>
      <c r="B5" s="17">
        <v>42825</v>
      </c>
      <c r="C5" s="17">
        <v>43100</v>
      </c>
      <c r="D5" s="17">
        <v>43190</v>
      </c>
      <c r="E5" s="17">
        <v>43373</v>
      </c>
      <c r="F5" s="17">
        <v>43465</v>
      </c>
      <c r="G5" s="38">
        <v>43555</v>
      </c>
      <c r="H5" s="15">
        <v>43738</v>
      </c>
      <c r="I5" s="15">
        <v>43830</v>
      </c>
    </row>
    <row r="6" spans="1:9" ht="15.75" x14ac:dyDescent="0.25">
      <c r="A6" s="28" t="s">
        <v>55</v>
      </c>
      <c r="B6" s="18">
        <v>193455000</v>
      </c>
      <c r="C6" s="18">
        <v>130530000</v>
      </c>
      <c r="D6" s="29">
        <v>225611000</v>
      </c>
      <c r="E6" s="18">
        <v>80117000</v>
      </c>
      <c r="F6" s="18">
        <v>165298000</v>
      </c>
      <c r="G6" s="18">
        <v>257802000</v>
      </c>
      <c r="H6" s="1">
        <v>54205000</v>
      </c>
      <c r="I6" s="1">
        <v>130007000</v>
      </c>
    </row>
    <row r="7" spans="1:9" ht="15.75" x14ac:dyDescent="0.25">
      <c r="A7" s="9" t="s">
        <v>56</v>
      </c>
      <c r="B7" s="30">
        <v>173460000</v>
      </c>
      <c r="C7" s="30">
        <v>109480000</v>
      </c>
      <c r="D7" s="31">
        <v>180243000</v>
      </c>
      <c r="E7" s="30">
        <v>63576000</v>
      </c>
      <c r="F7" s="30">
        <v>131644000</v>
      </c>
      <c r="G7" s="18">
        <v>202934000</v>
      </c>
      <c r="H7" s="18">
        <v>61171000</v>
      </c>
      <c r="I7" s="1">
        <v>131437000</v>
      </c>
    </row>
    <row r="8" spans="1:9" ht="15.75" x14ac:dyDescent="0.25">
      <c r="A8" s="28" t="s">
        <v>5</v>
      </c>
      <c r="B8" s="32">
        <f>B6-B7</f>
        <v>19995000</v>
      </c>
      <c r="C8" s="32">
        <f>C6-C7</f>
        <v>21050000</v>
      </c>
      <c r="D8" s="32">
        <f>D6-D7</f>
        <v>45368000</v>
      </c>
      <c r="E8" s="32">
        <f t="shared" ref="E8:I8" si="0">E6-E7</f>
        <v>16541000</v>
      </c>
      <c r="F8" s="32">
        <f t="shared" si="0"/>
        <v>33654000</v>
      </c>
      <c r="G8" s="32">
        <f t="shared" si="0"/>
        <v>54868000</v>
      </c>
      <c r="H8" s="32">
        <f t="shared" si="0"/>
        <v>-6966000</v>
      </c>
      <c r="I8" s="32">
        <f t="shared" si="0"/>
        <v>-1430000</v>
      </c>
    </row>
    <row r="9" spans="1:9" ht="15.75" x14ac:dyDescent="0.25">
      <c r="A9" s="3"/>
      <c r="B9" s="32"/>
      <c r="C9" s="32"/>
      <c r="D9" s="33"/>
      <c r="E9" s="32"/>
      <c r="F9" s="32"/>
      <c r="G9" s="9"/>
    </row>
    <row r="10" spans="1:9" ht="15.75" x14ac:dyDescent="0.25">
      <c r="A10" s="28" t="s">
        <v>57</v>
      </c>
      <c r="B10" s="32">
        <f>SUM(B11:B12)</f>
        <v>29156000</v>
      </c>
      <c r="C10" s="32">
        <f t="shared" ref="C10:I10" si="1">SUM(C11:C12)</f>
        <v>21215000</v>
      </c>
      <c r="D10" s="32">
        <f>SUM(D11:D12)</f>
        <v>39345000</v>
      </c>
      <c r="E10" s="32">
        <f t="shared" si="1"/>
        <v>13613000</v>
      </c>
      <c r="F10" s="32">
        <f t="shared" si="1"/>
        <v>25237000</v>
      </c>
      <c r="G10" s="32">
        <f t="shared" si="1"/>
        <v>39145000</v>
      </c>
      <c r="H10" s="32">
        <f t="shared" si="1"/>
        <v>12937000</v>
      </c>
      <c r="I10" s="32">
        <f t="shared" si="1"/>
        <v>27386000</v>
      </c>
    </row>
    <row r="11" spans="1:9" ht="15.75" x14ac:dyDescent="0.25">
      <c r="A11" s="9" t="s">
        <v>58</v>
      </c>
      <c r="B11" s="18">
        <v>29156000</v>
      </c>
      <c r="C11" s="18">
        <v>21215000</v>
      </c>
      <c r="D11" s="29">
        <v>28869000</v>
      </c>
      <c r="E11" s="18">
        <v>13006000</v>
      </c>
      <c r="F11" s="18">
        <v>20777000</v>
      </c>
      <c r="G11" s="18">
        <f>31699000+7446000</f>
        <v>39145000</v>
      </c>
      <c r="H11" s="1">
        <f>9984000+1937000</f>
        <v>11921000</v>
      </c>
      <c r="I11" s="1">
        <f>21017000+4144000</f>
        <v>25161000</v>
      </c>
    </row>
    <row r="12" spans="1:9" ht="15.75" customHeight="1" x14ac:dyDescent="0.25">
      <c r="A12" s="9" t="s">
        <v>59</v>
      </c>
      <c r="B12" s="9">
        <v>0</v>
      </c>
      <c r="C12" s="9">
        <v>0</v>
      </c>
      <c r="D12" s="33">
        <v>10476000</v>
      </c>
      <c r="E12" s="9">
        <v>607000</v>
      </c>
      <c r="F12" s="9">
        <v>4460000</v>
      </c>
      <c r="G12" s="9"/>
      <c r="H12" s="1">
        <v>1016000</v>
      </c>
      <c r="I12" s="1">
        <v>2225000</v>
      </c>
    </row>
    <row r="13" spans="1:9" ht="15.75" x14ac:dyDescent="0.25">
      <c r="A13" s="3" t="s">
        <v>23</v>
      </c>
      <c r="B13" s="34">
        <f>B8-B10</f>
        <v>-9161000</v>
      </c>
      <c r="C13" s="34">
        <f>C8-C10</f>
        <v>-165000</v>
      </c>
      <c r="D13" s="34">
        <f>D8-D10</f>
        <v>6023000</v>
      </c>
      <c r="E13" s="34">
        <f t="shared" ref="E13:I13" si="2">E8-E10</f>
        <v>2928000</v>
      </c>
      <c r="F13" s="34">
        <f t="shared" si="2"/>
        <v>8417000</v>
      </c>
      <c r="G13" s="34">
        <f t="shared" si="2"/>
        <v>15723000</v>
      </c>
      <c r="H13" s="34">
        <f t="shared" si="2"/>
        <v>-19903000</v>
      </c>
      <c r="I13" s="34">
        <f t="shared" si="2"/>
        <v>-28816000</v>
      </c>
    </row>
    <row r="14" spans="1:9" ht="15.75" x14ac:dyDescent="0.25">
      <c r="A14" s="35" t="s">
        <v>60</v>
      </c>
      <c r="B14" s="36"/>
      <c r="C14" s="36"/>
      <c r="D14" s="36"/>
      <c r="E14" s="36"/>
      <c r="F14" s="36"/>
      <c r="G14" s="9"/>
    </row>
    <row r="15" spans="1:9" ht="15.75" x14ac:dyDescent="0.25">
      <c r="A15" s="9" t="s">
        <v>61</v>
      </c>
      <c r="B15" s="18">
        <v>1065000</v>
      </c>
      <c r="C15" s="18">
        <v>450000</v>
      </c>
      <c r="D15" s="29">
        <v>632000</v>
      </c>
      <c r="E15" s="18">
        <v>134000</v>
      </c>
      <c r="F15" s="18">
        <v>302000</v>
      </c>
      <c r="G15" s="18">
        <v>629000</v>
      </c>
      <c r="H15" s="1">
        <v>79000</v>
      </c>
      <c r="I15" s="1">
        <v>107000</v>
      </c>
    </row>
    <row r="16" spans="1:9" ht="15.75" x14ac:dyDescent="0.25">
      <c r="A16" s="9" t="s">
        <v>62</v>
      </c>
      <c r="B16" s="18">
        <v>2188000</v>
      </c>
      <c r="C16" s="18">
        <v>1226000</v>
      </c>
      <c r="D16" s="29">
        <v>1885000</v>
      </c>
      <c r="E16" s="18">
        <v>0</v>
      </c>
      <c r="F16" s="18">
        <v>1347000</v>
      </c>
      <c r="G16" s="18">
        <v>2120000</v>
      </c>
      <c r="H16" s="1"/>
    </row>
    <row r="17" spans="1:9" ht="15.75" x14ac:dyDescent="0.25">
      <c r="A17" s="9"/>
      <c r="B17" s="18"/>
      <c r="C17" s="18"/>
      <c r="D17" s="33"/>
      <c r="E17" s="18"/>
      <c r="F17" s="18"/>
      <c r="G17" s="9"/>
    </row>
    <row r="18" spans="1:9" ht="15.75" x14ac:dyDescent="0.25">
      <c r="A18" s="28" t="s">
        <v>63</v>
      </c>
      <c r="B18" s="32">
        <f>SUM(B13:B15)-B16</f>
        <v>-10284000</v>
      </c>
      <c r="C18" s="32">
        <f>SUM(C13:C15)-C16</f>
        <v>-941000</v>
      </c>
      <c r="D18" s="32">
        <f>SUM(D13:D15)-D16</f>
        <v>4770000</v>
      </c>
      <c r="E18" s="32">
        <f t="shared" ref="E18:I18" si="3">SUM(E13:E15)-E16</f>
        <v>3062000</v>
      </c>
      <c r="F18" s="32">
        <f t="shared" si="3"/>
        <v>7372000</v>
      </c>
      <c r="G18" s="32">
        <f t="shared" si="3"/>
        <v>14232000</v>
      </c>
      <c r="H18" s="32">
        <f t="shared" si="3"/>
        <v>-19824000</v>
      </c>
      <c r="I18" s="32">
        <f t="shared" si="3"/>
        <v>-28709000</v>
      </c>
    </row>
    <row r="19" spans="1:9" ht="15.75" x14ac:dyDescent="0.25">
      <c r="A19" s="9"/>
      <c r="B19" s="29"/>
      <c r="C19" s="29"/>
      <c r="D19" s="33"/>
      <c r="E19" s="29"/>
      <c r="F19" s="29"/>
      <c r="G19" s="9"/>
    </row>
    <row r="20" spans="1:9" ht="15.75" x14ac:dyDescent="0.25">
      <c r="A20" s="9" t="s">
        <v>64</v>
      </c>
      <c r="B20" s="29"/>
      <c r="C20" s="29"/>
      <c r="D20" s="29">
        <v>227000</v>
      </c>
      <c r="E20" s="18">
        <v>153000</v>
      </c>
      <c r="F20" s="18">
        <v>369000</v>
      </c>
      <c r="G20" s="18">
        <v>712000</v>
      </c>
      <c r="H20" s="1"/>
    </row>
    <row r="21" spans="1:9" ht="15.75" x14ac:dyDescent="0.25">
      <c r="A21" s="28" t="s">
        <v>65</v>
      </c>
      <c r="B21" s="34">
        <f>B18-B20</f>
        <v>-10284000</v>
      </c>
      <c r="C21" s="34">
        <f>C18-C20</f>
        <v>-941000</v>
      </c>
      <c r="D21" s="34">
        <f>D18-D20</f>
        <v>4543000</v>
      </c>
      <c r="E21" s="34">
        <f t="shared" ref="E21:I21" si="4">E18-E20</f>
        <v>2909000</v>
      </c>
      <c r="F21" s="34">
        <f t="shared" si="4"/>
        <v>7003000</v>
      </c>
      <c r="G21" s="18">
        <f t="shared" si="4"/>
        <v>13520000</v>
      </c>
      <c r="H21" s="34">
        <f t="shared" si="4"/>
        <v>-19824000</v>
      </c>
      <c r="I21" s="34">
        <f t="shared" si="4"/>
        <v>-28709000</v>
      </c>
    </row>
    <row r="22" spans="1:9" ht="15.75" x14ac:dyDescent="0.25">
      <c r="A22" s="37" t="s">
        <v>66</v>
      </c>
      <c r="B22" s="36"/>
      <c r="C22" s="36"/>
      <c r="D22" s="33"/>
      <c r="E22" s="32"/>
      <c r="F22" s="32"/>
      <c r="G22" s="9"/>
    </row>
    <row r="23" spans="1:9" ht="15.75" x14ac:dyDescent="0.25">
      <c r="A23" s="9" t="s">
        <v>67</v>
      </c>
      <c r="B23" s="18">
        <v>0</v>
      </c>
      <c r="C23" s="18">
        <v>-783000</v>
      </c>
      <c r="D23" s="29">
        <v>-1354000</v>
      </c>
      <c r="E23" s="18">
        <v>-766000</v>
      </c>
      <c r="F23" s="18">
        <v>-1843000</v>
      </c>
      <c r="G23" s="18">
        <v>-3558000</v>
      </c>
      <c r="H23" s="40">
        <v>-374000</v>
      </c>
      <c r="I23" s="1">
        <v>-897000</v>
      </c>
    </row>
    <row r="24" spans="1:9" ht="15.75" x14ac:dyDescent="0.25">
      <c r="A24" s="9" t="s">
        <v>68</v>
      </c>
      <c r="B24" s="29">
        <v>45000</v>
      </c>
      <c r="C24" s="29">
        <v>181000</v>
      </c>
      <c r="D24" s="31">
        <v>321000</v>
      </c>
      <c r="E24" s="29">
        <v>246000</v>
      </c>
      <c r="F24" s="29">
        <v>14000</v>
      </c>
      <c r="G24" s="18">
        <v>-141000</v>
      </c>
      <c r="H24" s="1">
        <v>150000</v>
      </c>
      <c r="I24" s="1">
        <v>-142000</v>
      </c>
    </row>
    <row r="25" spans="1:9" ht="15.75" x14ac:dyDescent="0.25">
      <c r="A25" s="28" t="s">
        <v>69</v>
      </c>
      <c r="B25" s="34">
        <f>SUM(B21, B23,B24)</f>
        <v>-10239000</v>
      </c>
      <c r="C25" s="34">
        <f>SUM(C21, C23,C24)</f>
        <v>-1543000</v>
      </c>
      <c r="D25" s="34">
        <f>SUM(D21, D23,D24)</f>
        <v>3510000</v>
      </c>
      <c r="E25" s="34">
        <f t="shared" ref="E25:I25" si="5">SUM(E21, E23,E24)</f>
        <v>2389000</v>
      </c>
      <c r="F25" s="34">
        <f t="shared" si="5"/>
        <v>5174000</v>
      </c>
      <c r="G25" s="34">
        <f t="shared" si="5"/>
        <v>9821000</v>
      </c>
      <c r="H25" s="34">
        <f t="shared" si="5"/>
        <v>-20048000</v>
      </c>
      <c r="I25" s="34">
        <f t="shared" si="5"/>
        <v>-29748000</v>
      </c>
    </row>
    <row r="26" spans="1:9" ht="15.75" x14ac:dyDescent="0.25">
      <c r="A26" s="3"/>
      <c r="B26" s="36"/>
      <c r="C26" s="36"/>
      <c r="D26" s="33"/>
      <c r="E26" s="36"/>
      <c r="F26" s="36"/>
      <c r="G26" s="9"/>
    </row>
    <row r="27" spans="1:9" x14ac:dyDescent="0.25">
      <c r="A27" s="25" t="s">
        <v>70</v>
      </c>
      <c r="B27" s="20">
        <f>B25/('1'!B39/10)</f>
        <v>-1.5848127911836178</v>
      </c>
      <c r="C27" s="20">
        <f>C25/('1'!C39/10)</f>
        <v>-0.23882860990295168</v>
      </c>
      <c r="D27" s="20">
        <f>D25/('1'!D39/10)</f>
        <v>0.54328478338260555</v>
      </c>
      <c r="E27" s="20">
        <f>E25/('1'!E39/10)</f>
        <v>0.36977417307722071</v>
      </c>
      <c r="F27" s="20">
        <f>F25/('1'!F39/10)</f>
        <v>0.80084201402324828</v>
      </c>
      <c r="G27" s="20">
        <f>G25/('1'!G39/10)</f>
        <v>1.5201139195443218</v>
      </c>
      <c r="H27" s="20">
        <f>H25/('1'!H39/10)</f>
        <v>-3.1030693268531273</v>
      </c>
      <c r="I27" s="20">
        <f>I25/('1'!I39/10)</f>
        <v>-4.6044546256597583</v>
      </c>
    </row>
    <row r="28" spans="1:9" x14ac:dyDescent="0.25">
      <c r="A28" s="26" t="s">
        <v>71</v>
      </c>
      <c r="B28">
        <v>6460700</v>
      </c>
      <c r="C28">
        <v>6460700</v>
      </c>
      <c r="D28" s="8">
        <v>6460700</v>
      </c>
      <c r="E28">
        <v>6460700</v>
      </c>
      <c r="F28">
        <v>6460700</v>
      </c>
      <c r="G28">
        <v>6460700</v>
      </c>
      <c r="H28">
        <v>6460700</v>
      </c>
      <c r="I28">
        <v>6460700</v>
      </c>
    </row>
    <row r="29" spans="1:9" ht="15.75" x14ac:dyDescent="0.25">
      <c r="A29" s="9"/>
    </row>
    <row r="30" spans="1:9" ht="15.75" x14ac:dyDescent="0.25">
      <c r="A30" s="9"/>
    </row>
    <row r="31" spans="1:9" ht="15.75" x14ac:dyDescent="0.25">
      <c r="A31" s="9"/>
    </row>
    <row r="32" spans="1:9" ht="15.75" x14ac:dyDescent="0.25">
      <c r="A32" s="9"/>
    </row>
    <row r="33" spans="1:1" ht="15.75" x14ac:dyDescent="0.25">
      <c r="A33" s="9"/>
    </row>
    <row r="34" spans="1:1" ht="15.75" x14ac:dyDescent="0.25">
      <c r="A34" s="9"/>
    </row>
    <row r="35" spans="1:1" ht="15.75" x14ac:dyDescent="0.25">
      <c r="A35" s="9"/>
    </row>
    <row r="36" spans="1:1" ht="15.75" x14ac:dyDescent="0.25">
      <c r="A36" s="9"/>
    </row>
    <row r="51" spans="1:1" x14ac:dyDescent="0.25">
      <c r="A51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5"/>
  <sheetViews>
    <sheetView tabSelected="1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K30" sqref="K30"/>
    </sheetView>
  </sheetViews>
  <sheetFormatPr defaultRowHeight="15" x14ac:dyDescent="0.25"/>
  <cols>
    <col min="1" max="1" width="36.7109375" customWidth="1"/>
    <col min="2" max="3" width="14.5703125" bestFit="1" customWidth="1"/>
    <col min="4" max="4" width="11.85546875" bestFit="1" customWidth="1"/>
    <col min="5" max="6" width="14.5703125" bestFit="1" customWidth="1"/>
    <col min="7" max="7" width="12.140625" customWidth="1"/>
    <col min="8" max="8" width="12.85546875" customWidth="1"/>
    <col min="9" max="9" width="14" customWidth="1"/>
  </cols>
  <sheetData>
    <row r="1" spans="1:9" ht="15.75" x14ac:dyDescent="0.25">
      <c r="A1" s="3" t="s">
        <v>22</v>
      </c>
    </row>
    <row r="2" spans="1:9" ht="15.75" x14ac:dyDescent="0.25">
      <c r="A2" s="3" t="s">
        <v>72</v>
      </c>
      <c r="B2" s="3"/>
      <c r="C2" s="3"/>
      <c r="E2" s="3"/>
    </row>
    <row r="3" spans="1:9" ht="15.75" x14ac:dyDescent="0.25">
      <c r="A3" s="3" t="s">
        <v>47</v>
      </c>
      <c r="B3" s="3"/>
      <c r="C3" s="3"/>
      <c r="E3" s="3"/>
    </row>
    <row r="4" spans="1:9" ht="15.75" x14ac:dyDescent="0.25">
      <c r="A4" s="3"/>
      <c r="B4" s="14" t="s">
        <v>43</v>
      </c>
      <c r="C4" s="14" t="s">
        <v>42</v>
      </c>
      <c r="D4" s="14" t="s">
        <v>43</v>
      </c>
      <c r="E4" s="14" t="s">
        <v>44</v>
      </c>
      <c r="F4" s="14" t="s">
        <v>42</v>
      </c>
      <c r="G4" s="14" t="s">
        <v>43</v>
      </c>
      <c r="H4" s="14" t="s">
        <v>44</v>
      </c>
      <c r="I4" s="14" t="s">
        <v>42</v>
      </c>
    </row>
    <row r="5" spans="1:9" ht="15.75" x14ac:dyDescent="0.25">
      <c r="A5" s="3"/>
      <c r="B5" s="15">
        <v>42825</v>
      </c>
      <c r="C5" s="15">
        <v>43100</v>
      </c>
      <c r="D5" s="15">
        <v>43190</v>
      </c>
      <c r="E5" s="15">
        <v>43373</v>
      </c>
      <c r="F5" s="15">
        <v>43465</v>
      </c>
      <c r="G5" s="27">
        <v>43555</v>
      </c>
      <c r="H5" s="15">
        <v>43738</v>
      </c>
      <c r="I5" s="15">
        <v>43830</v>
      </c>
    </row>
    <row r="6" spans="1:9" x14ac:dyDescent="0.25">
      <c r="A6" s="25" t="s">
        <v>73</v>
      </c>
    </row>
    <row r="7" spans="1:9" x14ac:dyDescent="0.25">
      <c r="A7" t="s">
        <v>89</v>
      </c>
      <c r="B7" s="1">
        <v>199652000</v>
      </c>
      <c r="C7" s="1">
        <v>143092000</v>
      </c>
      <c r="D7" s="1">
        <v>251588000</v>
      </c>
      <c r="E7" s="1">
        <v>82740000</v>
      </c>
      <c r="F7" s="1">
        <v>207274000</v>
      </c>
      <c r="G7" s="1">
        <v>303508000</v>
      </c>
      <c r="H7" s="1">
        <v>63930000</v>
      </c>
      <c r="I7" s="1">
        <v>140740000</v>
      </c>
    </row>
    <row r="8" spans="1:9" ht="15.75" x14ac:dyDescent="0.25">
      <c r="A8" s="9" t="s">
        <v>24</v>
      </c>
      <c r="B8" s="1">
        <v>-197389000</v>
      </c>
      <c r="C8" s="1">
        <v>-150825000</v>
      </c>
      <c r="D8" s="1">
        <v>-249782000</v>
      </c>
      <c r="E8" s="1">
        <v>-73641000</v>
      </c>
      <c r="F8" s="1">
        <v>-189463000</v>
      </c>
      <c r="G8" s="1">
        <v>-282370000</v>
      </c>
      <c r="H8" s="1">
        <v>-58912000</v>
      </c>
      <c r="I8" s="1">
        <v>-145003000</v>
      </c>
    </row>
    <row r="9" spans="1:9" s="6" customFormat="1" x14ac:dyDescent="0.25">
      <c r="A9" s="6" t="s">
        <v>45</v>
      </c>
      <c r="B9" s="7">
        <v>-2188000</v>
      </c>
      <c r="C9" s="7">
        <v>-1226000</v>
      </c>
      <c r="D9" s="7">
        <v>-1885000</v>
      </c>
      <c r="E9" s="7">
        <v>-607000</v>
      </c>
      <c r="F9" s="1">
        <v>-1347000</v>
      </c>
      <c r="G9" s="7">
        <v>-2120000</v>
      </c>
      <c r="H9" s="7">
        <v>-1016000</v>
      </c>
      <c r="I9" s="7">
        <v>-2225000</v>
      </c>
    </row>
    <row r="10" spans="1:9" x14ac:dyDescent="0.25">
      <c r="A10" t="s">
        <v>25</v>
      </c>
      <c r="B10" s="1">
        <v>-1757000</v>
      </c>
      <c r="C10" s="1">
        <v>-1292000</v>
      </c>
      <c r="D10" s="7">
        <v>-1947000</v>
      </c>
      <c r="E10" s="1">
        <v>-774000</v>
      </c>
      <c r="F10" s="1">
        <v>-1585000</v>
      </c>
      <c r="G10" s="7">
        <v>-3298000</v>
      </c>
      <c r="H10" s="1">
        <v>-610000</v>
      </c>
      <c r="I10" s="1">
        <v>-941000</v>
      </c>
    </row>
    <row r="11" spans="1:9" x14ac:dyDescent="0.25">
      <c r="A11" s="2"/>
      <c r="B11" s="4">
        <f>SUM(B7:B10)</f>
        <v>-1682000</v>
      </c>
      <c r="C11" s="4">
        <f>SUM(C7:C10)</f>
        <v>-10251000</v>
      </c>
      <c r="D11" s="4">
        <f>SUM(D7:D10)</f>
        <v>-2026000</v>
      </c>
      <c r="E11" s="4">
        <f>SUM(E7:E10)</f>
        <v>7718000</v>
      </c>
      <c r="F11" s="4">
        <f t="shared" ref="F11:I11" si="0">SUM(F7:F10)</f>
        <v>14879000</v>
      </c>
      <c r="G11" s="4">
        <f t="shared" si="0"/>
        <v>15720000</v>
      </c>
      <c r="H11" s="4">
        <f t="shared" si="0"/>
        <v>3392000</v>
      </c>
      <c r="I11" s="4">
        <f t="shared" si="0"/>
        <v>-7429000</v>
      </c>
    </row>
    <row r="13" spans="1:9" x14ac:dyDescent="0.25">
      <c r="A13" s="25" t="s">
        <v>74</v>
      </c>
    </row>
    <row r="14" spans="1:9" x14ac:dyDescent="0.25">
      <c r="A14" s="5" t="s">
        <v>26</v>
      </c>
      <c r="B14" s="1">
        <v>-889000</v>
      </c>
      <c r="C14" s="1">
        <v>-10446000</v>
      </c>
      <c r="D14" s="1">
        <v>-13073000</v>
      </c>
      <c r="E14" s="1">
        <v>-1170000</v>
      </c>
      <c r="F14" s="1">
        <v>-6240000</v>
      </c>
      <c r="G14" s="1">
        <v>-8800000</v>
      </c>
      <c r="H14" s="1">
        <v>-51893000</v>
      </c>
      <c r="I14" s="1">
        <v>-55661000</v>
      </c>
    </row>
    <row r="15" spans="1:9" x14ac:dyDescent="0.25">
      <c r="A15" s="5" t="s">
        <v>34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</row>
    <row r="16" spans="1:9" x14ac:dyDescent="0.25">
      <c r="A16" s="5" t="s">
        <v>35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  <row r="17" spans="1:9" x14ac:dyDescent="0.25">
      <c r="A17" t="s">
        <v>27</v>
      </c>
      <c r="B17" s="1">
        <v>0</v>
      </c>
      <c r="C17">
        <v>0</v>
      </c>
      <c r="D17" s="1">
        <v>0</v>
      </c>
      <c r="E17" s="1">
        <v>134000</v>
      </c>
      <c r="F17" s="1">
        <v>0</v>
      </c>
      <c r="H17" s="1">
        <v>79000</v>
      </c>
    </row>
    <row r="18" spans="1:9" x14ac:dyDescent="0.25">
      <c r="A18" s="5" t="s">
        <v>28</v>
      </c>
      <c r="B18" s="1">
        <v>4539000</v>
      </c>
      <c r="C18" s="1">
        <v>9188000</v>
      </c>
      <c r="D18" s="1">
        <v>9026000</v>
      </c>
      <c r="E18" s="1">
        <v>-119000</v>
      </c>
      <c r="F18" s="1">
        <v>-2260000</v>
      </c>
      <c r="G18" s="1">
        <v>-2599000</v>
      </c>
      <c r="H18" s="1">
        <v>5274000</v>
      </c>
      <c r="I18" s="1">
        <v>6262000</v>
      </c>
    </row>
    <row r="19" spans="1:9" x14ac:dyDescent="0.25">
      <c r="A19" s="2"/>
      <c r="B19" s="4">
        <f t="shared" ref="B19:G19" si="1">SUM(B14:B18)</f>
        <v>3650000</v>
      </c>
      <c r="C19" s="4">
        <f t="shared" si="1"/>
        <v>-1258000</v>
      </c>
      <c r="D19" s="4">
        <f t="shared" si="1"/>
        <v>-4047000</v>
      </c>
      <c r="E19" s="4">
        <f t="shared" si="1"/>
        <v>-1155000</v>
      </c>
      <c r="F19" s="4">
        <f t="shared" si="1"/>
        <v>-8500000</v>
      </c>
      <c r="G19" s="4">
        <f t="shared" si="1"/>
        <v>-11399000</v>
      </c>
      <c r="H19" s="4">
        <f t="shared" ref="H19" si="2">SUM(H14:H18)</f>
        <v>-46540000</v>
      </c>
      <c r="I19" s="4">
        <f t="shared" ref="I19" si="3">SUM(I14:I18)</f>
        <v>-49399000</v>
      </c>
    </row>
    <row r="21" spans="1:9" x14ac:dyDescent="0.25">
      <c r="A21" s="25" t="s">
        <v>75</v>
      </c>
      <c r="F21" s="1"/>
    </row>
    <row r="22" spans="1:9" x14ac:dyDescent="0.25">
      <c r="A22" t="s">
        <v>30</v>
      </c>
      <c r="B22" s="1">
        <v>2894000</v>
      </c>
      <c r="C22" s="1">
        <v>9325000</v>
      </c>
      <c r="D22" s="1">
        <v>6159000</v>
      </c>
      <c r="E22" s="1">
        <v>-865000</v>
      </c>
      <c r="F22" s="1">
        <v>-3124000</v>
      </c>
      <c r="G22" s="1">
        <v>1591000</v>
      </c>
      <c r="H22" s="1">
        <v>10430000</v>
      </c>
      <c r="I22" s="1">
        <v>17814000</v>
      </c>
    </row>
    <row r="23" spans="1:9" x14ac:dyDescent="0.25">
      <c r="A23" t="s">
        <v>36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</row>
    <row r="24" spans="1:9" s="6" customFormat="1" x14ac:dyDescent="0.25">
      <c r="A24" s="6" t="s">
        <v>29</v>
      </c>
      <c r="B24" s="7">
        <v>-5138000</v>
      </c>
      <c r="C24" s="7">
        <v>-145000</v>
      </c>
      <c r="D24" s="7">
        <v>-150000</v>
      </c>
      <c r="E24" s="7">
        <v>-14000</v>
      </c>
      <c r="F24" s="1">
        <v>-14000</v>
      </c>
      <c r="G24" s="7">
        <v>-787000</v>
      </c>
      <c r="H24" s="7">
        <v>-8000</v>
      </c>
      <c r="I24" s="7">
        <v>-8000</v>
      </c>
    </row>
    <row r="25" spans="1:9" s="6" customFormat="1" x14ac:dyDescent="0.25">
      <c r="A25" s="6" t="s">
        <v>87</v>
      </c>
      <c r="H25" s="7">
        <v>35804000</v>
      </c>
      <c r="I25" s="7">
        <v>35805000</v>
      </c>
    </row>
    <row r="26" spans="1:9" x14ac:dyDescent="0.25">
      <c r="A26" s="6" t="s">
        <v>37</v>
      </c>
      <c r="B26" s="7">
        <v>800000</v>
      </c>
      <c r="C26" s="1">
        <v>0</v>
      </c>
      <c r="D26" s="7">
        <v>0</v>
      </c>
      <c r="E26" s="7">
        <v>0</v>
      </c>
      <c r="F26" s="1">
        <v>0</v>
      </c>
      <c r="G26" s="6"/>
      <c r="H26" s="6"/>
      <c r="I26" s="6"/>
    </row>
    <row r="27" spans="1:9" x14ac:dyDescent="0.25">
      <c r="A27" t="s">
        <v>88</v>
      </c>
      <c r="B27" s="1">
        <v>-1563000</v>
      </c>
      <c r="C27" s="1">
        <v>3604000</v>
      </c>
      <c r="D27" s="1">
        <v>-389000</v>
      </c>
      <c r="E27" s="1">
        <v>-3153000</v>
      </c>
      <c r="F27" s="1">
        <v>-3153000</v>
      </c>
      <c r="G27" s="1">
        <v>-3153000</v>
      </c>
      <c r="H27" s="1">
        <v>-4142000</v>
      </c>
      <c r="I27" s="1">
        <v>-1681000</v>
      </c>
    </row>
    <row r="28" spans="1:9" x14ac:dyDescent="0.25">
      <c r="A28" s="2"/>
      <c r="B28" s="10">
        <f t="shared" ref="B28:I28" si="4">SUM(B22:B27)</f>
        <v>-3007000</v>
      </c>
      <c r="C28" s="10">
        <f t="shared" si="4"/>
        <v>12784000</v>
      </c>
      <c r="D28" s="10">
        <f t="shared" si="4"/>
        <v>5620000</v>
      </c>
      <c r="E28" s="10">
        <f t="shared" si="4"/>
        <v>-4032000</v>
      </c>
      <c r="F28" s="10">
        <f t="shared" si="4"/>
        <v>-6291000</v>
      </c>
      <c r="G28" s="10">
        <f t="shared" si="4"/>
        <v>-2349000</v>
      </c>
      <c r="H28" s="10">
        <f t="shared" si="4"/>
        <v>42084000</v>
      </c>
      <c r="I28" s="10">
        <f t="shared" si="4"/>
        <v>51930000</v>
      </c>
    </row>
    <row r="30" spans="1:9" x14ac:dyDescent="0.25">
      <c r="A30" s="2" t="s">
        <v>76</v>
      </c>
      <c r="B30" s="4">
        <f t="shared" ref="B30:I30" si="5">SUM(B11,B19,B28)</f>
        <v>-1039000</v>
      </c>
      <c r="C30" s="4">
        <f t="shared" si="5"/>
        <v>1275000</v>
      </c>
      <c r="D30" s="4">
        <f t="shared" si="5"/>
        <v>-453000</v>
      </c>
      <c r="E30" s="4">
        <f t="shared" si="5"/>
        <v>2531000</v>
      </c>
      <c r="F30" s="4">
        <f t="shared" si="5"/>
        <v>88000</v>
      </c>
      <c r="G30" s="4">
        <f t="shared" si="5"/>
        <v>1972000</v>
      </c>
      <c r="H30" s="4">
        <f t="shared" si="5"/>
        <v>-1064000</v>
      </c>
      <c r="I30" s="4">
        <f t="shared" si="5"/>
        <v>-4898000</v>
      </c>
    </row>
    <row r="31" spans="1:9" x14ac:dyDescent="0.25">
      <c r="A31" s="26" t="s">
        <v>77</v>
      </c>
      <c r="B31" s="1">
        <v>5783000</v>
      </c>
      <c r="C31" s="1">
        <v>7127000</v>
      </c>
      <c r="D31" s="1">
        <v>7127000</v>
      </c>
      <c r="E31" s="1">
        <v>5552000</v>
      </c>
      <c r="F31" s="1">
        <v>5552000</v>
      </c>
      <c r="G31" s="1">
        <v>5552000</v>
      </c>
      <c r="H31" s="1">
        <v>8035000</v>
      </c>
      <c r="I31" s="1">
        <v>8035000</v>
      </c>
    </row>
    <row r="32" spans="1:9" x14ac:dyDescent="0.25">
      <c r="A32" s="25" t="s">
        <v>78</v>
      </c>
      <c r="B32" s="4">
        <f>SUM(B30:B31)</f>
        <v>4744000</v>
      </c>
      <c r="C32" s="4">
        <f t="shared" ref="C32:I32" si="6">SUM(C30:C31)</f>
        <v>8402000</v>
      </c>
      <c r="D32" s="4">
        <f>SUM(D30:D31)</f>
        <v>6674000</v>
      </c>
      <c r="E32" s="4">
        <f>SUM(E30:E31)</f>
        <v>8083000</v>
      </c>
      <c r="F32" s="4">
        <f t="shared" si="6"/>
        <v>5640000</v>
      </c>
      <c r="G32" s="4">
        <f t="shared" si="6"/>
        <v>7524000</v>
      </c>
      <c r="H32" s="4">
        <f t="shared" si="6"/>
        <v>6971000</v>
      </c>
      <c r="I32" s="4">
        <f t="shared" si="6"/>
        <v>3137000</v>
      </c>
    </row>
    <row r="33" spans="1:9" x14ac:dyDescent="0.25">
      <c r="B33" s="2"/>
      <c r="C33" s="2"/>
      <c r="E33" s="2"/>
      <c r="F33" s="2"/>
    </row>
    <row r="34" spans="1:9" x14ac:dyDescent="0.25">
      <c r="A34" s="25" t="s">
        <v>79</v>
      </c>
      <c r="B34" s="19">
        <f>B11/('1'!B39/10)</f>
        <v>-0.26034330645286113</v>
      </c>
      <c r="C34" s="19">
        <f>C11/('1'!C39/10)</f>
        <v>-1.5866701750584302</v>
      </c>
      <c r="D34" s="19">
        <f>D11/('1'!D39/10)</f>
        <v>-0.31358831086414785</v>
      </c>
      <c r="E34" s="19">
        <f>E11/('1'!E39/10)</f>
        <v>1.1946073954834615</v>
      </c>
      <c r="F34" s="19">
        <f>F11/('1'!F39/10)</f>
        <v>2.3030012227777177</v>
      </c>
      <c r="G34" s="19">
        <f>G11/('1'!G39/10)</f>
        <v>2.4331728760041482</v>
      </c>
      <c r="H34" s="19">
        <f>H11/('1'!H39/10)</f>
        <v>0.52502050861361771</v>
      </c>
      <c r="I34" s="19">
        <f>I11/('1'!I39/10)</f>
        <v>-1.149875400498398</v>
      </c>
    </row>
    <row r="35" spans="1:9" x14ac:dyDescent="0.25">
      <c r="A35" s="25" t="s">
        <v>80</v>
      </c>
      <c r="B35">
        <v>6460700</v>
      </c>
      <c r="C35">
        <v>6460700</v>
      </c>
      <c r="D35" s="8">
        <v>6460700</v>
      </c>
      <c r="E35">
        <v>6460700</v>
      </c>
      <c r="F35">
        <v>6460700</v>
      </c>
      <c r="G35">
        <v>6460700</v>
      </c>
      <c r="H35">
        <v>6460700</v>
      </c>
      <c r="I35">
        <v>6460700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6" sqref="A6:A12"/>
    </sheetView>
  </sheetViews>
  <sheetFormatPr defaultRowHeight="15" x14ac:dyDescent="0.25"/>
  <cols>
    <col min="1" max="1" width="37.140625" bestFit="1" customWidth="1"/>
    <col min="2" max="2" width="13.85546875" customWidth="1"/>
    <col min="3" max="3" width="14.7109375" customWidth="1"/>
    <col min="4" max="4" width="11.85546875" customWidth="1"/>
    <col min="5" max="5" width="11" customWidth="1"/>
    <col min="6" max="6" width="11.42578125" customWidth="1"/>
  </cols>
  <sheetData>
    <row r="1" spans="1:6" ht="15.75" x14ac:dyDescent="0.25">
      <c r="A1" s="3" t="s">
        <v>22</v>
      </c>
    </row>
    <row r="2" spans="1:6" x14ac:dyDescent="0.25">
      <c r="A2" s="2" t="s">
        <v>81</v>
      </c>
    </row>
    <row r="3" spans="1:6" ht="15.75" x14ac:dyDescent="0.25">
      <c r="A3" s="3" t="s">
        <v>47</v>
      </c>
    </row>
    <row r="4" spans="1:6" x14ac:dyDescent="0.25">
      <c r="B4" s="14" t="s">
        <v>42</v>
      </c>
      <c r="C4" s="14" t="s">
        <v>43</v>
      </c>
      <c r="D4" s="14" t="s">
        <v>44</v>
      </c>
      <c r="E4" s="14" t="s">
        <v>42</v>
      </c>
      <c r="F4" s="14" t="s">
        <v>43</v>
      </c>
    </row>
    <row r="5" spans="1:6" x14ac:dyDescent="0.25">
      <c r="B5" s="15">
        <v>43100</v>
      </c>
      <c r="C5" s="15">
        <v>42825</v>
      </c>
      <c r="D5" s="15">
        <v>43373</v>
      </c>
      <c r="E5" s="15">
        <v>43465</v>
      </c>
      <c r="F5" s="15">
        <v>43190</v>
      </c>
    </row>
    <row r="6" spans="1:6" x14ac:dyDescent="0.25">
      <c r="A6" s="6" t="s">
        <v>82</v>
      </c>
      <c r="B6" s="11">
        <f>'2'!C25/'1'!C19</f>
        <v>-7.5647637911085835E-3</v>
      </c>
      <c r="C6" s="11">
        <f>'2'!B25/'1'!B19</f>
        <v>-5.7606940513899592E-2</v>
      </c>
      <c r="D6" s="11">
        <f>'2'!E25/'1'!E19</f>
        <v>1.0521772449604278E-2</v>
      </c>
      <c r="E6" s="11">
        <f>'2'!F25/'1'!F19</f>
        <v>2.2102138020888954E-2</v>
      </c>
      <c r="F6" s="11">
        <f>'2'!D25/'1'!D19</f>
        <v>1.7034948337029902E-2</v>
      </c>
    </row>
    <row r="7" spans="1:6" x14ac:dyDescent="0.25">
      <c r="A7" s="6" t="s">
        <v>83</v>
      </c>
      <c r="B7" s="11">
        <f>'2'!C25/'1'!C38</f>
        <v>-1.7999206775074075E-2</v>
      </c>
      <c r="C7" s="11">
        <f>'2'!B25/'1'!B38</f>
        <v>-0.12869532428355956</v>
      </c>
      <c r="D7" s="11">
        <f>'2'!E25/'1'!E38</f>
        <v>2.4118644752251343E-2</v>
      </c>
      <c r="E7" s="11">
        <f>'2'!F25/'1'!F38</f>
        <v>5.1272395750753132E-2</v>
      </c>
      <c r="F7" s="11">
        <f>'2'!D25/'1'!D38</f>
        <v>3.8665330087355003E-2</v>
      </c>
    </row>
    <row r="8" spans="1:6" x14ac:dyDescent="0.25">
      <c r="A8" s="6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</row>
    <row r="9" spans="1:6" x14ac:dyDescent="0.25">
      <c r="A9" s="6" t="s">
        <v>39</v>
      </c>
      <c r="B9" s="13">
        <f>'1'!C18/'1'!C34</f>
        <v>0.79406888759226846</v>
      </c>
      <c r="C9" s="13">
        <f>'1'!B18/'1'!B34</f>
        <v>0.75521103690117775</v>
      </c>
      <c r="D9" s="13">
        <f>'1'!E18/'1'!E34</f>
        <v>0.92595164609053493</v>
      </c>
      <c r="E9" s="13">
        <f>'1'!F18/'1'!F34</f>
        <v>0.92215642733777448</v>
      </c>
      <c r="F9" s="13">
        <f>'1'!D18/'1'!D34</f>
        <v>0.82743139772673224</v>
      </c>
    </row>
    <row r="10" spans="1:6" x14ac:dyDescent="0.25">
      <c r="A10" s="6" t="s">
        <v>41</v>
      </c>
      <c r="B10" s="11">
        <f>'2'!C25/'2'!C6</f>
        <v>-1.1821037309430783E-2</v>
      </c>
      <c r="C10" s="11">
        <f>'2'!B25/'2'!B6</f>
        <v>-5.2927037295495076E-2</v>
      </c>
      <c r="D10" s="11">
        <f>'2'!E25/'2'!E6</f>
        <v>2.981888987355992E-2</v>
      </c>
      <c r="E10" s="11">
        <f>'2'!F25/'2'!F6</f>
        <v>3.1301044174763155E-2</v>
      </c>
      <c r="F10" s="11">
        <f>'2'!D25/'2'!D6</f>
        <v>1.5557752059961615E-2</v>
      </c>
    </row>
    <row r="11" spans="1:6" x14ac:dyDescent="0.25">
      <c r="A11" t="s">
        <v>40</v>
      </c>
      <c r="B11" s="11">
        <f>('2'!C13+'2'!C12)/'2'!C6</f>
        <v>-1.2640772236267525E-3</v>
      </c>
      <c r="C11" s="11">
        <f>('2'!B13+'2'!B12)/'2'!B6</f>
        <v>-4.7354681967382593E-2</v>
      </c>
      <c r="D11" s="11">
        <f>('2'!E13+'2'!E12)/'2'!E6</f>
        <v>4.4122970156146635E-2</v>
      </c>
      <c r="E11" s="11">
        <f>('2'!F13+'2'!F12)/'2'!F6</f>
        <v>7.790172899853598E-2</v>
      </c>
      <c r="F11" s="11">
        <f>('2'!D13+'2'!D12)/'2'!D6</f>
        <v>7.3130299497808179E-2</v>
      </c>
    </row>
    <row r="12" spans="1:6" x14ac:dyDescent="0.25">
      <c r="A12" s="6" t="s">
        <v>84</v>
      </c>
      <c r="B12" s="11">
        <f>'2'!C25/'1'!C38</f>
        <v>-1.7999206775074075E-2</v>
      </c>
      <c r="C12" s="11">
        <f>'2'!B25/'1'!B38</f>
        <v>-0.12869532428355956</v>
      </c>
      <c r="D12" s="11">
        <f>'2'!E25/'1'!E38</f>
        <v>2.4118644752251343E-2</v>
      </c>
      <c r="E12" s="11">
        <f>'2'!F25/'1'!F38</f>
        <v>5.1272395750753132E-2</v>
      </c>
      <c r="F12" s="11">
        <f>'2'!D25/'1'!D38</f>
        <v>3.8665330087355003E-2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2020-04-11T10:27:43Z</dcterms:modified>
</cp:coreProperties>
</file>