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gwHjHFaevPBnuoU6y9+SeW6bLAuA=="/>
    </ext>
  </extLst>
</workbook>
</file>

<file path=xl/calcChain.xml><?xml version="1.0" encoding="utf-8"?>
<calcChain xmlns="http://schemas.openxmlformats.org/spreadsheetml/2006/main">
  <c r="D9" i="4" l="1"/>
  <c r="C9" i="4"/>
  <c r="B9" i="4"/>
  <c r="C8" i="4"/>
  <c r="H32" i="3"/>
  <c r="G32" i="3"/>
  <c r="F32" i="3"/>
  <c r="E32" i="3"/>
  <c r="D32" i="3"/>
  <c r="C32" i="3"/>
  <c r="B32" i="3"/>
  <c r="G31" i="3"/>
  <c r="C31" i="3"/>
  <c r="E25" i="3"/>
  <c r="E28" i="3" s="1"/>
  <c r="H23" i="3"/>
  <c r="G23" i="3"/>
  <c r="F23" i="3"/>
  <c r="E23" i="3"/>
  <c r="D23" i="3"/>
  <c r="C23" i="3"/>
  <c r="B23" i="3"/>
  <c r="H15" i="3"/>
  <c r="G15" i="3"/>
  <c r="F15" i="3"/>
  <c r="E15" i="3"/>
  <c r="D15" i="3"/>
  <c r="C15" i="3"/>
  <c r="B15" i="3"/>
  <c r="H11" i="3"/>
  <c r="H25" i="3" s="1"/>
  <c r="H28" i="3" s="1"/>
  <c r="G11" i="3"/>
  <c r="G25" i="3" s="1"/>
  <c r="G28" i="3" s="1"/>
  <c r="F11" i="3"/>
  <c r="F31" i="3" s="1"/>
  <c r="E11" i="3"/>
  <c r="E31" i="3" s="1"/>
  <c r="D11" i="3"/>
  <c r="D25" i="3" s="1"/>
  <c r="D28" i="3" s="1"/>
  <c r="C11" i="3"/>
  <c r="C25" i="3" s="1"/>
  <c r="C28" i="3" s="1"/>
  <c r="B11" i="3"/>
  <c r="B31" i="3" s="1"/>
  <c r="H28" i="2"/>
  <c r="G28" i="2"/>
  <c r="F28" i="2"/>
  <c r="E28" i="2"/>
  <c r="D28" i="2"/>
  <c r="C28" i="2"/>
  <c r="B28" i="2"/>
  <c r="H21" i="2"/>
  <c r="G21" i="2"/>
  <c r="F21" i="2"/>
  <c r="E21" i="2"/>
  <c r="D21" i="2"/>
  <c r="C21" i="2"/>
  <c r="B21" i="2"/>
  <c r="G15" i="2"/>
  <c r="G18" i="2" s="1"/>
  <c r="G20" i="2" s="1"/>
  <c r="G24" i="2" s="1"/>
  <c r="G27" i="2" s="1"/>
  <c r="C15" i="2"/>
  <c r="C18" i="2" s="1"/>
  <c r="H10" i="2"/>
  <c r="H15" i="2" s="1"/>
  <c r="H18" i="2" s="1"/>
  <c r="H20" i="2" s="1"/>
  <c r="H24" i="2" s="1"/>
  <c r="H27" i="2" s="1"/>
  <c r="G10" i="2"/>
  <c r="F10" i="2"/>
  <c r="F15" i="2" s="1"/>
  <c r="F18" i="2" s="1"/>
  <c r="E10" i="2"/>
  <c r="E15" i="2" s="1"/>
  <c r="E18" i="2" s="1"/>
  <c r="D10" i="2"/>
  <c r="D15" i="2" s="1"/>
  <c r="D18" i="2" s="1"/>
  <c r="C10" i="2"/>
  <c r="B10" i="2"/>
  <c r="B15" i="2" s="1"/>
  <c r="B18" i="2" s="1"/>
  <c r="H46" i="1"/>
  <c r="G46" i="1"/>
  <c r="F46" i="1"/>
  <c r="E46" i="1"/>
  <c r="D46" i="1"/>
  <c r="C46" i="1"/>
  <c r="B46" i="1"/>
  <c r="H45" i="1"/>
  <c r="D45" i="1"/>
  <c r="H42" i="1"/>
  <c r="G42" i="1"/>
  <c r="G45" i="1" s="1"/>
  <c r="F42" i="1"/>
  <c r="F8" i="4" s="1"/>
  <c r="E42" i="1"/>
  <c r="E8" i="4" s="1"/>
  <c r="D42" i="1"/>
  <c r="D8" i="4" s="1"/>
  <c r="C42" i="1"/>
  <c r="C45" i="1" s="1"/>
  <c r="B42" i="1"/>
  <c r="B8" i="4" s="1"/>
  <c r="E38" i="1"/>
  <c r="H37" i="1"/>
  <c r="G37" i="1"/>
  <c r="F37" i="1"/>
  <c r="E37" i="1"/>
  <c r="H27" i="1"/>
  <c r="H38" i="1" s="1"/>
  <c r="G27" i="1"/>
  <c r="G38" i="1" s="1"/>
  <c r="G43" i="1" s="1"/>
  <c r="F27" i="1"/>
  <c r="F38" i="1" s="1"/>
  <c r="E27" i="1"/>
  <c r="D27" i="1"/>
  <c r="D38" i="1" s="1"/>
  <c r="C27" i="1"/>
  <c r="C38" i="1" s="1"/>
  <c r="C43" i="1" s="1"/>
  <c r="B27" i="1"/>
  <c r="B38" i="1" s="1"/>
  <c r="G20" i="1"/>
  <c r="C20" i="1"/>
  <c r="H19" i="1"/>
  <c r="G19" i="1"/>
  <c r="F19" i="1"/>
  <c r="F9" i="4" s="1"/>
  <c r="E19" i="1"/>
  <c r="E9" i="4" s="1"/>
  <c r="H11" i="1"/>
  <c r="H20" i="1" s="1"/>
  <c r="G11" i="1"/>
  <c r="F11" i="1"/>
  <c r="F20" i="1" s="1"/>
  <c r="E11" i="1"/>
  <c r="E20" i="1" s="1"/>
  <c r="D11" i="1"/>
  <c r="D20" i="1" s="1"/>
  <c r="C11" i="1"/>
  <c r="B11" i="1"/>
  <c r="B20" i="1" s="1"/>
  <c r="E11" i="4" l="1"/>
  <c r="E20" i="2"/>
  <c r="E24" i="2" s="1"/>
  <c r="C11" i="4"/>
  <c r="C20" i="2"/>
  <c r="C24" i="2" s="1"/>
  <c r="H43" i="1"/>
  <c r="B11" i="4"/>
  <c r="B20" i="2"/>
  <c r="B24" i="2" s="1"/>
  <c r="F11" i="4"/>
  <c r="F20" i="2"/>
  <c r="F24" i="2" s="1"/>
  <c r="D20" i="2"/>
  <c r="D24" i="2" s="1"/>
  <c r="D11" i="4"/>
  <c r="D43" i="1"/>
  <c r="E45" i="1"/>
  <c r="B25" i="3"/>
  <c r="B28" i="3" s="1"/>
  <c r="F25" i="3"/>
  <c r="F28" i="3" s="1"/>
  <c r="D31" i="3"/>
  <c r="H31" i="3"/>
  <c r="E43" i="1"/>
  <c r="B45" i="1"/>
  <c r="F45" i="1"/>
  <c r="B43" i="1"/>
  <c r="F43" i="1"/>
  <c r="C7" i="4" l="1"/>
  <c r="C27" i="2"/>
  <c r="C10" i="4"/>
  <c r="C6" i="4"/>
  <c r="C12" i="4"/>
  <c r="B12" i="4"/>
  <c r="B7" i="4"/>
  <c r="B27" i="2"/>
  <c r="B10" i="4"/>
  <c r="B6" i="4"/>
  <c r="D10" i="4"/>
  <c r="D6" i="4"/>
  <c r="D7" i="4"/>
  <c r="D27" i="2"/>
  <c r="D12" i="4"/>
  <c r="E10" i="4"/>
  <c r="E12" i="4"/>
  <c r="E7" i="4"/>
  <c r="E27" i="2"/>
  <c r="E6" i="4"/>
  <c r="F12" i="4"/>
  <c r="F7" i="4"/>
  <c r="F27" i="2"/>
  <c r="F10" i="4"/>
  <c r="F6" i="4"/>
</calcChain>
</file>

<file path=xl/sharedStrings.xml><?xml version="1.0" encoding="utf-8"?>
<sst xmlns="http://schemas.openxmlformats.org/spreadsheetml/2006/main" count="108" uniqueCount="84">
  <si>
    <t>STYLECRAFT LIMITED</t>
  </si>
  <si>
    <t>Cash Flow Statement</t>
  </si>
  <si>
    <t>Income Statement</t>
  </si>
  <si>
    <t>As at quarter end</t>
  </si>
  <si>
    <t>Balance Sheet</t>
  </si>
  <si>
    <t>Quarter 2</t>
  </si>
  <si>
    <t>Quarter 3</t>
  </si>
  <si>
    <t>Quarter 1</t>
  </si>
  <si>
    <t>Net Cash Flows - Operating Activities</t>
  </si>
  <si>
    <t>ASSETS</t>
  </si>
  <si>
    <t>Net Revenues</t>
  </si>
  <si>
    <t>Collection from turnover</t>
  </si>
  <si>
    <t>NON CURRENT ASSETS</t>
  </si>
  <si>
    <t>Tangible fixed assets</t>
  </si>
  <si>
    <t>Investment in shares-long term</t>
  </si>
  <si>
    <t>Payment for costs and expenses</t>
  </si>
  <si>
    <t>Cost of goods sold</t>
  </si>
  <si>
    <t>Payment of bank interest</t>
  </si>
  <si>
    <t>Gross Profit</t>
  </si>
  <si>
    <t>CURRENT ASSETS</t>
  </si>
  <si>
    <t>Net Cash Flows - Investment Activities</t>
  </si>
  <si>
    <t>Stock in stores</t>
  </si>
  <si>
    <t>Acquisition of property, plant &amp; equipment</t>
  </si>
  <si>
    <t>Export bills receivables</t>
  </si>
  <si>
    <t>Advances,deposit and repayments</t>
  </si>
  <si>
    <t>Operating Incomes/Expenses</t>
  </si>
  <si>
    <t>Advance income tax</t>
  </si>
  <si>
    <t>Cash &amp; Cash equivalents</t>
  </si>
  <si>
    <t>Operating &amp; financial expenses</t>
  </si>
  <si>
    <t>Net Cash Flows - Financing Activities</t>
  </si>
  <si>
    <t>Received /payment of long  term loan</t>
  </si>
  <si>
    <t>Received/payment of long term loan-current portion</t>
  </si>
  <si>
    <t>Received/payment of short term loan</t>
  </si>
  <si>
    <t xml:space="preserve">Payment of bank interest
</t>
  </si>
  <si>
    <t>Liabilities and Capital</t>
  </si>
  <si>
    <t>Dividend paid</t>
  </si>
  <si>
    <t>Operating Profit</t>
  </si>
  <si>
    <t>Liabilities</t>
  </si>
  <si>
    <t>Net Change in Cash Flows</t>
  </si>
  <si>
    <t>Non Current Liabilities</t>
  </si>
  <si>
    <t>Deferred tax liability</t>
  </si>
  <si>
    <t>Non-Operating Income/(Expenses)</t>
  </si>
  <si>
    <t>Effects of exchange rate changes on cash and cash equivalents</t>
  </si>
  <si>
    <t>Long term Debt</t>
  </si>
  <si>
    <t>Cash and Cash Equivalents at Beginning Period</t>
  </si>
  <si>
    <t>Cash and Cash Equivalents at End of Period</t>
  </si>
  <si>
    <t>Other Income</t>
  </si>
  <si>
    <t>Profit Before contribution to WPPF</t>
  </si>
  <si>
    <t>Net Operating Cash Flow Per Share</t>
  </si>
  <si>
    <t>Contribution to WPPF</t>
  </si>
  <si>
    <t>Current Liabilities</t>
  </si>
  <si>
    <t>Import bills payable</t>
  </si>
  <si>
    <t>Profit Before Taxation</t>
  </si>
  <si>
    <t>Accounts payable</t>
  </si>
  <si>
    <t>Provision for Taxation</t>
  </si>
  <si>
    <t>Liabilities for expenses</t>
  </si>
  <si>
    <t>Liabilities for tax</t>
  </si>
  <si>
    <t>Long term loan -current portion</t>
  </si>
  <si>
    <t>Current tax</t>
  </si>
  <si>
    <t>Short term loan</t>
  </si>
  <si>
    <t>Shares to Calculate NOCFPS</t>
  </si>
  <si>
    <t>Deferred tax</t>
  </si>
  <si>
    <t>Dividend payable</t>
  </si>
  <si>
    <t>Net Profit</t>
  </si>
  <si>
    <t>Earnings per share (par value Taka 10)</t>
  </si>
  <si>
    <t>Shareholders’ Equity</t>
  </si>
  <si>
    <t>Share capital</t>
  </si>
  <si>
    <t>Retained earning</t>
  </si>
  <si>
    <t>Shares to Calculate EPS</t>
  </si>
  <si>
    <t>Net assets value per share</t>
  </si>
  <si>
    <t>Ratio</t>
  </si>
  <si>
    <t>Q1</t>
  </si>
  <si>
    <t>Q2</t>
  </si>
  <si>
    <t>Q3</t>
  </si>
  <si>
    <t>Q4</t>
  </si>
  <si>
    <t>Q5</t>
  </si>
  <si>
    <t>Shares to calculate NAVPS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</si>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</sst>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3" fillId="0" borderId="0" xfId="0" applyNumberFormat="1" applyFont="1"/>
    <xf numFmtId="0" fontId="6" fillId="0" borderId="0" xfId="0" applyFont="1"/>
    <xf numFmtId="164" fontId="7" fillId="0" borderId="0" xfId="0" applyNumberFormat="1" applyFont="1" applyAlignment="1"/>
    <xf numFmtId="164" fontId="8" fillId="0" borderId="0" xfId="0" applyNumberFormat="1" applyFont="1" applyAlignment="1"/>
    <xf numFmtId="0" fontId="3" fillId="0" borderId="0" xfId="0" applyFont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3" fillId="0" borderId="0" xfId="0" applyFont="1" applyAlignment="1">
      <alignment horizontal="left"/>
    </xf>
    <xf numFmtId="164" fontId="1" fillId="0" borderId="4" xfId="0" applyNumberFormat="1" applyFont="1" applyBorder="1"/>
    <xf numFmtId="0" fontId="7" fillId="0" borderId="0" xfId="0" applyFont="1" applyAlignment="1"/>
    <xf numFmtId="0" fontId="4" fillId="0" borderId="1" xfId="0" applyFont="1" applyBorder="1" applyAlignment="1">
      <alignment horizontal="left"/>
    </xf>
    <xf numFmtId="164" fontId="3" fillId="0" borderId="3" xfId="0" applyNumberFormat="1" applyFont="1" applyBorder="1"/>
    <xf numFmtId="0" fontId="9" fillId="0" borderId="0" xfId="0" applyFont="1" applyAlignment="1">
      <alignment horizontal="left"/>
    </xf>
    <xf numFmtId="0" fontId="1" fillId="0" borderId="2" xfId="0" applyFont="1" applyBorder="1"/>
    <xf numFmtId="2" fontId="1" fillId="0" borderId="5" xfId="0" applyNumberFormat="1" applyFont="1" applyBorder="1"/>
    <xf numFmtId="164" fontId="10" fillId="0" borderId="3" xfId="0" applyNumberFormat="1" applyFont="1" applyBorder="1"/>
    <xf numFmtId="43" fontId="3" fillId="0" borderId="0" xfId="0" applyNumberFormat="1" applyFont="1"/>
    <xf numFmtId="43" fontId="1" fillId="0" borderId="5" xfId="0" applyNumberFormat="1" applyFont="1" applyBorder="1"/>
    <xf numFmtId="15" fontId="1" fillId="0" borderId="1" xfId="0" applyNumberFormat="1" applyFont="1" applyBorder="1" applyAlignment="1">
      <alignment horizontal="right"/>
    </xf>
    <xf numFmtId="1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.625" customWidth="1"/>
    <col min="2" max="2" width="15.375" customWidth="1"/>
    <col min="3" max="7" width="12.5" customWidth="1"/>
    <col min="8" max="8" width="12.7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4</v>
      </c>
    </row>
    <row r="3" spans="1:8" x14ac:dyDescent="0.25">
      <c r="A3" s="2" t="s">
        <v>3</v>
      </c>
    </row>
    <row r="4" spans="1:8" x14ac:dyDescent="0.25">
      <c r="B4" s="5"/>
      <c r="C4" s="5"/>
      <c r="D4" s="5"/>
      <c r="E4" s="5"/>
      <c r="F4" s="5"/>
    </row>
    <row r="5" spans="1:8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8" x14ac:dyDescent="0.25">
      <c r="A7" s="10" t="s">
        <v>9</v>
      </c>
      <c r="B7" s="11"/>
      <c r="C7" s="11"/>
      <c r="D7" s="11"/>
      <c r="E7" s="11"/>
      <c r="F7" s="11"/>
      <c r="G7" s="11"/>
    </row>
    <row r="8" spans="1:8" x14ac:dyDescent="0.25">
      <c r="A8" s="12" t="s">
        <v>12</v>
      </c>
      <c r="B8" s="11"/>
      <c r="C8" s="11"/>
      <c r="D8" s="11"/>
      <c r="E8" s="11"/>
      <c r="F8" s="11"/>
      <c r="G8" s="11"/>
    </row>
    <row r="9" spans="1:8" x14ac:dyDescent="0.25">
      <c r="A9" s="2" t="s">
        <v>13</v>
      </c>
      <c r="B9" s="11">
        <v>615623358</v>
      </c>
      <c r="C9" s="11">
        <v>656423271</v>
      </c>
      <c r="D9" s="11">
        <v>688902724</v>
      </c>
      <c r="E9" s="11">
        <v>678633354</v>
      </c>
      <c r="F9" s="11">
        <v>665758107</v>
      </c>
      <c r="G9" s="13">
        <v>663525081</v>
      </c>
      <c r="H9" s="14">
        <v>655165290</v>
      </c>
    </row>
    <row r="10" spans="1:8" x14ac:dyDescent="0.25">
      <c r="A10" s="2" t="s">
        <v>14</v>
      </c>
      <c r="B10" s="11">
        <v>5138890</v>
      </c>
      <c r="C10" s="11">
        <v>5138890</v>
      </c>
      <c r="D10" s="11">
        <v>5138890</v>
      </c>
      <c r="E10" s="11">
        <v>5138890</v>
      </c>
      <c r="F10" s="11">
        <v>5138890</v>
      </c>
      <c r="G10" s="13">
        <v>5138890</v>
      </c>
      <c r="H10" s="14">
        <v>5138890</v>
      </c>
    </row>
    <row r="11" spans="1:8" x14ac:dyDescent="0.25">
      <c r="A11" s="1"/>
      <c r="B11" s="16">
        <f t="shared" ref="B11:H11" si="0">SUM(B9:B10)</f>
        <v>620762248</v>
      </c>
      <c r="C11" s="16">
        <f t="shared" si="0"/>
        <v>661562161</v>
      </c>
      <c r="D11" s="16">
        <f t="shared" si="0"/>
        <v>694041614</v>
      </c>
      <c r="E11" s="16">
        <f t="shared" si="0"/>
        <v>683772244</v>
      </c>
      <c r="F11" s="16">
        <f t="shared" si="0"/>
        <v>670896997</v>
      </c>
      <c r="G11" s="16">
        <f t="shared" si="0"/>
        <v>668663971</v>
      </c>
      <c r="H11" s="16">
        <f t="shared" si="0"/>
        <v>660304180</v>
      </c>
    </row>
    <row r="12" spans="1:8" x14ac:dyDescent="0.25">
      <c r="A12" s="1"/>
      <c r="B12" s="18"/>
      <c r="C12" s="18"/>
      <c r="D12" s="18"/>
      <c r="E12" s="18"/>
      <c r="F12" s="18"/>
      <c r="G12" s="18"/>
    </row>
    <row r="13" spans="1:8" x14ac:dyDescent="0.25">
      <c r="A13" s="12" t="s">
        <v>19</v>
      </c>
      <c r="B13" s="11"/>
      <c r="C13" s="11"/>
      <c r="D13" s="11"/>
      <c r="E13" s="11"/>
      <c r="F13" s="11"/>
      <c r="G13" s="11"/>
    </row>
    <row r="14" spans="1:8" x14ac:dyDescent="0.25">
      <c r="A14" s="2" t="s">
        <v>21</v>
      </c>
      <c r="B14" s="11"/>
      <c r="C14" s="11"/>
      <c r="D14" s="11"/>
      <c r="E14" s="11">
        <v>192200695</v>
      </c>
      <c r="F14" s="11">
        <v>213313301</v>
      </c>
      <c r="G14" s="13">
        <v>386830252</v>
      </c>
      <c r="H14" s="14">
        <v>346116135</v>
      </c>
    </row>
    <row r="15" spans="1:8" x14ac:dyDescent="0.25">
      <c r="A15" s="2" t="s">
        <v>23</v>
      </c>
      <c r="B15" s="11"/>
      <c r="C15" s="11"/>
      <c r="D15" s="11"/>
      <c r="E15" s="11">
        <v>329415527</v>
      </c>
      <c r="F15" s="11">
        <v>193154522</v>
      </c>
      <c r="G15" s="13">
        <v>185654752</v>
      </c>
      <c r="H15" s="14">
        <v>280467166</v>
      </c>
    </row>
    <row r="16" spans="1:8" x14ac:dyDescent="0.25">
      <c r="A16" s="2" t="s">
        <v>24</v>
      </c>
      <c r="B16" s="11"/>
      <c r="C16" s="11"/>
      <c r="D16" s="11"/>
      <c r="E16" s="11">
        <v>145167153</v>
      </c>
      <c r="F16" s="11">
        <v>159843666</v>
      </c>
      <c r="G16" s="13">
        <v>35779942</v>
      </c>
      <c r="H16" s="14">
        <v>19779875</v>
      </c>
    </row>
    <row r="17" spans="1:8" x14ac:dyDescent="0.25">
      <c r="A17" s="2" t="s">
        <v>26</v>
      </c>
      <c r="B17" s="11"/>
      <c r="C17" s="11"/>
      <c r="D17" s="11"/>
      <c r="E17" s="11">
        <v>64744515</v>
      </c>
      <c r="F17" s="11">
        <v>68944918</v>
      </c>
      <c r="G17" s="13">
        <v>55949288</v>
      </c>
      <c r="H17" s="14">
        <v>57707736</v>
      </c>
    </row>
    <row r="18" spans="1:8" x14ac:dyDescent="0.25">
      <c r="A18" s="2" t="s">
        <v>27</v>
      </c>
      <c r="B18" s="11"/>
      <c r="C18" s="11"/>
      <c r="D18" s="11"/>
      <c r="E18" s="11">
        <v>15973853</v>
      </c>
      <c r="F18" s="11">
        <v>15365921</v>
      </c>
      <c r="G18" s="13">
        <v>13147684</v>
      </c>
      <c r="H18" s="14">
        <v>13365507</v>
      </c>
    </row>
    <row r="19" spans="1:8" x14ac:dyDescent="0.25">
      <c r="A19" s="1"/>
      <c r="B19" s="17">
        <v>468178408</v>
      </c>
      <c r="C19" s="17">
        <v>649871513</v>
      </c>
      <c r="D19" s="17">
        <v>655888000</v>
      </c>
      <c r="E19" s="17">
        <f t="shared" ref="E19:H19" si="1">SUM(E14:E18)</f>
        <v>747501743</v>
      </c>
      <c r="F19" s="17">
        <f t="shared" si="1"/>
        <v>650622328</v>
      </c>
      <c r="G19" s="17">
        <f t="shared" si="1"/>
        <v>677361918</v>
      </c>
      <c r="H19" s="17">
        <f t="shared" si="1"/>
        <v>717436419</v>
      </c>
    </row>
    <row r="20" spans="1:8" x14ac:dyDescent="0.25">
      <c r="A20" s="1"/>
      <c r="B20" s="20">
        <f t="shared" ref="B20:H20" si="2">B11+B19</f>
        <v>1088940656</v>
      </c>
      <c r="C20" s="20">
        <f t="shared" si="2"/>
        <v>1311433674</v>
      </c>
      <c r="D20" s="20">
        <f t="shared" si="2"/>
        <v>1349929614</v>
      </c>
      <c r="E20" s="20">
        <f t="shared" si="2"/>
        <v>1431273987</v>
      </c>
      <c r="F20" s="20">
        <f t="shared" si="2"/>
        <v>1321519325</v>
      </c>
      <c r="G20" s="20">
        <f t="shared" si="2"/>
        <v>1346025889</v>
      </c>
      <c r="H20" s="20">
        <f t="shared" si="2"/>
        <v>1377740599</v>
      </c>
    </row>
    <row r="21" spans="1:8" ht="15.75" customHeight="1" x14ac:dyDescent="0.25">
      <c r="A21" s="1"/>
      <c r="B21" s="18"/>
      <c r="C21" s="18"/>
      <c r="D21" s="18"/>
      <c r="E21" s="18"/>
      <c r="F21" s="18"/>
      <c r="G21" s="18"/>
    </row>
    <row r="22" spans="1:8" ht="15.75" customHeight="1" x14ac:dyDescent="0.25">
      <c r="A22" s="22" t="s">
        <v>34</v>
      </c>
      <c r="B22" s="11"/>
      <c r="C22" s="11"/>
      <c r="D22" s="11"/>
      <c r="E22" s="11"/>
      <c r="F22" s="11"/>
      <c r="G22" s="11"/>
    </row>
    <row r="23" spans="1:8" ht="15.75" customHeight="1" x14ac:dyDescent="0.25">
      <c r="A23" s="24" t="s">
        <v>37</v>
      </c>
      <c r="B23" s="11"/>
      <c r="C23" s="11"/>
      <c r="D23" s="11"/>
      <c r="E23" s="11"/>
      <c r="F23" s="11"/>
      <c r="G23" s="11"/>
    </row>
    <row r="24" spans="1:8" ht="15.75" customHeight="1" x14ac:dyDescent="0.25">
      <c r="A24" s="12" t="s">
        <v>39</v>
      </c>
      <c r="B24" s="11"/>
      <c r="C24" s="11"/>
      <c r="D24" s="11"/>
      <c r="E24" s="11"/>
      <c r="F24" s="11"/>
      <c r="G24" s="11"/>
    </row>
    <row r="25" spans="1:8" ht="15.75" customHeight="1" x14ac:dyDescent="0.25">
      <c r="A25" s="2" t="s">
        <v>40</v>
      </c>
      <c r="B25" s="11">
        <v>4729874</v>
      </c>
      <c r="C25" s="11">
        <v>6137095</v>
      </c>
      <c r="D25" s="11">
        <v>7110909</v>
      </c>
      <c r="E25" s="11">
        <v>7828861</v>
      </c>
      <c r="F25" s="11">
        <v>8542752</v>
      </c>
      <c r="G25" s="13">
        <v>11820396</v>
      </c>
      <c r="H25" s="14">
        <v>13546499</v>
      </c>
    </row>
    <row r="26" spans="1:8" ht="15.75" customHeight="1" x14ac:dyDescent="0.25">
      <c r="A26" s="15" t="s">
        <v>43</v>
      </c>
      <c r="B26" s="11">
        <v>188388373</v>
      </c>
      <c r="C26" s="11">
        <v>251545528</v>
      </c>
      <c r="D26" s="11">
        <v>150745293</v>
      </c>
      <c r="E26" s="11">
        <v>147484640</v>
      </c>
      <c r="F26" s="11">
        <v>142800821</v>
      </c>
      <c r="G26" s="13">
        <v>273363929</v>
      </c>
      <c r="H26" s="14">
        <v>268857540</v>
      </c>
    </row>
    <row r="27" spans="1:8" ht="15.75" customHeight="1" x14ac:dyDescent="0.25">
      <c r="A27" s="1"/>
      <c r="B27" s="16">
        <f t="shared" ref="B27:H27" si="3">SUM(B25:B26)</f>
        <v>193118247</v>
      </c>
      <c r="C27" s="16">
        <f t="shared" si="3"/>
        <v>257682623</v>
      </c>
      <c r="D27" s="16">
        <f t="shared" si="3"/>
        <v>157856202</v>
      </c>
      <c r="E27" s="16">
        <f t="shared" si="3"/>
        <v>155313501</v>
      </c>
      <c r="F27" s="16">
        <f t="shared" si="3"/>
        <v>151343573</v>
      </c>
      <c r="G27" s="16">
        <f t="shared" si="3"/>
        <v>285184325</v>
      </c>
      <c r="H27" s="16">
        <f t="shared" si="3"/>
        <v>282404039</v>
      </c>
    </row>
    <row r="28" spans="1:8" ht="15.75" customHeight="1" x14ac:dyDescent="0.25">
      <c r="A28" s="1"/>
      <c r="B28" s="18"/>
      <c r="C28" s="18"/>
      <c r="D28" s="18"/>
      <c r="E28" s="18"/>
      <c r="F28" s="18"/>
      <c r="G28" s="18"/>
    </row>
    <row r="29" spans="1:8" ht="15.75" customHeight="1" x14ac:dyDescent="0.25">
      <c r="A29" s="12" t="s">
        <v>50</v>
      </c>
      <c r="B29" s="11"/>
      <c r="C29" s="11"/>
      <c r="D29" s="11"/>
      <c r="E29" s="11"/>
      <c r="F29" s="11"/>
      <c r="G29" s="11"/>
    </row>
    <row r="30" spans="1:8" ht="15.75" customHeight="1" x14ac:dyDescent="0.25">
      <c r="A30" s="2" t="s">
        <v>51</v>
      </c>
      <c r="B30" s="11"/>
      <c r="C30" s="11"/>
      <c r="D30" s="11"/>
      <c r="E30" s="11">
        <v>582060688</v>
      </c>
      <c r="F30" s="11">
        <v>436004412</v>
      </c>
      <c r="G30" s="13">
        <v>300552057</v>
      </c>
      <c r="H30" s="14">
        <v>268846166</v>
      </c>
    </row>
    <row r="31" spans="1:8" ht="15.75" customHeight="1" x14ac:dyDescent="0.25">
      <c r="A31" s="2" t="s">
        <v>53</v>
      </c>
      <c r="B31" s="11"/>
      <c r="C31" s="11"/>
      <c r="D31" s="11"/>
      <c r="E31" s="11">
        <v>7749137</v>
      </c>
      <c r="F31" s="11">
        <v>7486958</v>
      </c>
      <c r="G31" s="13">
        <v>9788731</v>
      </c>
      <c r="H31" s="14">
        <v>7449376</v>
      </c>
    </row>
    <row r="32" spans="1:8" ht="15.75" customHeight="1" x14ac:dyDescent="0.25">
      <c r="A32" s="2" t="s">
        <v>55</v>
      </c>
      <c r="B32" s="11"/>
      <c r="C32" s="11"/>
      <c r="D32" s="11"/>
      <c r="E32" s="11">
        <v>71657505</v>
      </c>
      <c r="F32" s="11">
        <v>81828686</v>
      </c>
      <c r="G32" s="13">
        <v>60306548</v>
      </c>
      <c r="H32" s="14">
        <v>48002568</v>
      </c>
    </row>
    <row r="33" spans="1:26" ht="15.75" customHeight="1" x14ac:dyDescent="0.25">
      <c r="A33" s="2" t="s">
        <v>56</v>
      </c>
      <c r="B33" s="11"/>
      <c r="C33" s="11"/>
      <c r="D33" s="11"/>
      <c r="E33" s="11">
        <v>2922082</v>
      </c>
      <c r="F33" s="11">
        <v>4631531</v>
      </c>
      <c r="G33" s="13">
        <v>22908674</v>
      </c>
      <c r="H33" s="14">
        <v>24611242</v>
      </c>
    </row>
    <row r="34" spans="1:26" ht="15.75" customHeight="1" x14ac:dyDescent="0.25">
      <c r="A34" s="2" t="s">
        <v>57</v>
      </c>
      <c r="B34" s="11"/>
      <c r="C34" s="11"/>
      <c r="D34" s="11"/>
      <c r="E34" s="11">
        <v>127956000</v>
      </c>
      <c r="F34" s="11">
        <v>147239337</v>
      </c>
      <c r="G34" s="13">
        <v>152530538</v>
      </c>
      <c r="H34" s="14">
        <v>121164000</v>
      </c>
    </row>
    <row r="35" spans="1:26" ht="15.75" customHeight="1" x14ac:dyDescent="0.25">
      <c r="A35" s="2" t="s">
        <v>59</v>
      </c>
      <c r="B35" s="11"/>
      <c r="C35" s="11"/>
      <c r="D35" s="11"/>
      <c r="E35" s="11">
        <v>148861432</v>
      </c>
      <c r="F35" s="11">
        <v>148313056</v>
      </c>
      <c r="G35" s="13">
        <v>177241707</v>
      </c>
      <c r="H35" s="14">
        <v>285477104</v>
      </c>
    </row>
    <row r="36" spans="1:26" ht="15.75" customHeight="1" x14ac:dyDescent="0.25">
      <c r="A36" s="2" t="s">
        <v>62</v>
      </c>
      <c r="B36" s="11"/>
      <c r="C36" s="11"/>
      <c r="D36" s="11"/>
      <c r="E36" s="11">
        <v>0</v>
      </c>
      <c r="F36" s="11">
        <v>0</v>
      </c>
      <c r="G36" s="11"/>
      <c r="H36" s="11"/>
    </row>
    <row r="37" spans="1:26" ht="15.75" customHeight="1" x14ac:dyDescent="0.25">
      <c r="A37" s="1"/>
      <c r="B37" s="17">
        <v>604703212</v>
      </c>
      <c r="C37" s="17">
        <v>750572992</v>
      </c>
      <c r="D37" s="17">
        <v>867936589</v>
      </c>
      <c r="E37" s="17">
        <f t="shared" ref="E37:H37" si="4">SUM(E30:E36)</f>
        <v>941206844</v>
      </c>
      <c r="F37" s="17">
        <f t="shared" si="4"/>
        <v>825503980</v>
      </c>
      <c r="G37" s="17">
        <f t="shared" si="4"/>
        <v>723328255</v>
      </c>
      <c r="H37" s="17">
        <f t="shared" si="4"/>
        <v>755550456</v>
      </c>
    </row>
    <row r="38" spans="1:26" ht="15.75" customHeight="1" x14ac:dyDescent="0.25">
      <c r="A38" s="1"/>
      <c r="B38" s="16">
        <f t="shared" ref="B38:H38" si="5">B27+B37</f>
        <v>797821459</v>
      </c>
      <c r="C38" s="16">
        <f t="shared" si="5"/>
        <v>1008255615</v>
      </c>
      <c r="D38" s="16">
        <f t="shared" si="5"/>
        <v>1025792791</v>
      </c>
      <c r="E38" s="16">
        <f t="shared" si="5"/>
        <v>1096520345</v>
      </c>
      <c r="F38" s="16">
        <f t="shared" si="5"/>
        <v>976847553</v>
      </c>
      <c r="G38" s="16">
        <f t="shared" si="5"/>
        <v>1008512580</v>
      </c>
      <c r="H38" s="16">
        <f t="shared" si="5"/>
        <v>1037954495</v>
      </c>
    </row>
    <row r="39" spans="1:26" ht="15.75" customHeight="1" x14ac:dyDescent="0.25">
      <c r="A39" s="12" t="s">
        <v>65</v>
      </c>
      <c r="B39" s="11"/>
      <c r="C39" s="11"/>
      <c r="D39" s="11"/>
      <c r="E39" s="11"/>
      <c r="F39" s="11"/>
      <c r="G39" s="11"/>
    </row>
    <row r="40" spans="1:26" ht="15.75" customHeight="1" x14ac:dyDescent="0.25">
      <c r="A40" s="2" t="s">
        <v>66</v>
      </c>
      <c r="B40" s="11">
        <v>9900000</v>
      </c>
      <c r="C40" s="11">
        <v>9900000</v>
      </c>
      <c r="D40" s="11">
        <v>9900000</v>
      </c>
      <c r="E40" s="11">
        <v>50490000</v>
      </c>
      <c r="F40" s="11">
        <v>50490000</v>
      </c>
      <c r="G40" s="13">
        <v>50490000</v>
      </c>
      <c r="H40" s="14">
        <v>126225000</v>
      </c>
    </row>
    <row r="41" spans="1:26" ht="15.75" customHeight="1" x14ac:dyDescent="0.25">
      <c r="A41" s="2" t="s">
        <v>67</v>
      </c>
      <c r="B41" s="11">
        <v>281219197</v>
      </c>
      <c r="C41" s="11">
        <v>293278059</v>
      </c>
      <c r="D41" s="11">
        <v>314236823</v>
      </c>
      <c r="E41" s="11">
        <v>284263642</v>
      </c>
      <c r="F41" s="11">
        <v>294181752</v>
      </c>
      <c r="G41" s="13">
        <v>287363929</v>
      </c>
      <c r="H41" s="14">
        <v>213561104</v>
      </c>
    </row>
    <row r="42" spans="1:26" ht="15.75" customHeight="1" x14ac:dyDescent="0.25">
      <c r="A42" s="1"/>
      <c r="B42" s="16">
        <f t="shared" ref="B42:H42" si="6">SUM(B40:B41)</f>
        <v>291119197</v>
      </c>
      <c r="C42" s="16">
        <f t="shared" si="6"/>
        <v>303178059</v>
      </c>
      <c r="D42" s="16">
        <f t="shared" si="6"/>
        <v>324136823</v>
      </c>
      <c r="E42" s="16">
        <f t="shared" si="6"/>
        <v>334753642</v>
      </c>
      <c r="F42" s="16">
        <f t="shared" si="6"/>
        <v>344671752</v>
      </c>
      <c r="G42" s="16">
        <f t="shared" si="6"/>
        <v>337853929</v>
      </c>
      <c r="H42" s="16">
        <f t="shared" si="6"/>
        <v>339786104</v>
      </c>
    </row>
    <row r="43" spans="1:26" ht="15.75" customHeight="1" x14ac:dyDescent="0.25">
      <c r="A43" s="1"/>
      <c r="B43" s="20">
        <f t="shared" ref="B43:H43" si="7">B42+B38</f>
        <v>1088940656</v>
      </c>
      <c r="C43" s="20">
        <f t="shared" si="7"/>
        <v>1311433674</v>
      </c>
      <c r="D43" s="20">
        <f t="shared" si="7"/>
        <v>1349929614</v>
      </c>
      <c r="E43" s="20">
        <f t="shared" si="7"/>
        <v>1431273987</v>
      </c>
      <c r="F43" s="20">
        <f t="shared" si="7"/>
        <v>1321519305</v>
      </c>
      <c r="G43" s="20">
        <f t="shared" si="7"/>
        <v>1346366509</v>
      </c>
      <c r="H43" s="20">
        <f t="shared" si="7"/>
        <v>1377740599</v>
      </c>
    </row>
    <row r="44" spans="1:26" ht="15.75" customHeight="1" x14ac:dyDescent="0.25">
      <c r="B44" s="11"/>
      <c r="C44" s="11"/>
      <c r="D44" s="11"/>
      <c r="E44" s="11"/>
      <c r="F44" s="11"/>
      <c r="G44" s="11"/>
    </row>
    <row r="45" spans="1:26" ht="15.75" customHeight="1" x14ac:dyDescent="0.25">
      <c r="A45" s="9" t="s">
        <v>69</v>
      </c>
      <c r="B45" s="29">
        <f t="shared" ref="B45:H45" si="8">B42/(B40/10)</f>
        <v>294.05979494949497</v>
      </c>
      <c r="C45" s="29">
        <f t="shared" si="8"/>
        <v>306.24046363636364</v>
      </c>
      <c r="D45" s="29">
        <f t="shared" si="8"/>
        <v>327.41093232323232</v>
      </c>
      <c r="E45" s="29">
        <f t="shared" si="8"/>
        <v>66.300978807684686</v>
      </c>
      <c r="F45" s="29">
        <f t="shared" si="8"/>
        <v>68.26534997029114</v>
      </c>
      <c r="G45" s="29">
        <f t="shared" si="8"/>
        <v>66.915018617548029</v>
      </c>
      <c r="H45" s="29">
        <f t="shared" si="8"/>
        <v>26.919081323034263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9" t="s">
        <v>76</v>
      </c>
      <c r="B46" s="11">
        <f t="shared" ref="B46:H46" si="9">B40/10</f>
        <v>990000</v>
      </c>
      <c r="C46" s="11">
        <f t="shared" si="9"/>
        <v>990000</v>
      </c>
      <c r="D46" s="11">
        <f t="shared" si="9"/>
        <v>990000</v>
      </c>
      <c r="E46" s="11">
        <f t="shared" si="9"/>
        <v>5049000</v>
      </c>
      <c r="F46" s="11">
        <f t="shared" si="9"/>
        <v>5049000</v>
      </c>
      <c r="G46" s="11">
        <f t="shared" si="9"/>
        <v>5049000</v>
      </c>
      <c r="H46" s="11">
        <f t="shared" si="9"/>
        <v>12622500</v>
      </c>
    </row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6" width="12.5" customWidth="1"/>
    <col min="7" max="7" width="12" customWidth="1"/>
    <col min="8" max="8" width="14.2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2</v>
      </c>
    </row>
    <row r="3" spans="1:26" ht="17.25" customHeight="1" x14ac:dyDescent="0.25">
      <c r="A3" s="2" t="s">
        <v>3</v>
      </c>
    </row>
    <row r="4" spans="1:26" ht="17.25" customHeight="1" x14ac:dyDescent="0.25">
      <c r="A4" s="4"/>
      <c r="B4" s="5"/>
      <c r="C4" s="5"/>
      <c r="D4" s="5"/>
      <c r="E4" s="5"/>
      <c r="F4" s="5"/>
    </row>
    <row r="5" spans="1:26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2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26" x14ac:dyDescent="0.25">
      <c r="B7" s="7"/>
      <c r="C7" s="7"/>
      <c r="D7" s="7"/>
      <c r="E7" s="7"/>
      <c r="F7" s="7"/>
    </row>
    <row r="8" spans="1:26" x14ac:dyDescent="0.25">
      <c r="A8" s="9" t="s">
        <v>10</v>
      </c>
      <c r="B8" s="11">
        <v>1202062934</v>
      </c>
      <c r="C8" s="11">
        <v>2320515207</v>
      </c>
      <c r="D8" s="11">
        <v>850022585</v>
      </c>
      <c r="E8" s="11">
        <v>1838834831</v>
      </c>
      <c r="F8" s="11">
        <v>2717130150</v>
      </c>
      <c r="G8" s="13">
        <v>498714520</v>
      </c>
      <c r="H8" s="14">
        <v>985796819</v>
      </c>
    </row>
    <row r="9" spans="1:26" x14ac:dyDescent="0.25">
      <c r="A9" s="2" t="s">
        <v>16</v>
      </c>
      <c r="B9" s="11">
        <v>1109693379</v>
      </c>
      <c r="C9" s="11">
        <v>2166090897</v>
      </c>
      <c r="D9" s="11">
        <v>783025825</v>
      </c>
      <c r="E9" s="11">
        <v>1697563478</v>
      </c>
      <c r="F9" s="11">
        <v>2530941751</v>
      </c>
      <c r="G9" s="13">
        <v>447946458</v>
      </c>
      <c r="H9" s="14">
        <v>894448222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9" t="s">
        <v>18</v>
      </c>
      <c r="B10" s="17">
        <f t="shared" ref="B10:H10" si="0">B8-B9</f>
        <v>92369555</v>
      </c>
      <c r="C10" s="17">
        <f t="shared" si="0"/>
        <v>154424310</v>
      </c>
      <c r="D10" s="17">
        <f t="shared" si="0"/>
        <v>66996760</v>
      </c>
      <c r="E10" s="17">
        <f t="shared" si="0"/>
        <v>141271353</v>
      </c>
      <c r="F10" s="17">
        <f t="shared" si="0"/>
        <v>186188399</v>
      </c>
      <c r="G10" s="17">
        <f t="shared" si="0"/>
        <v>50768062</v>
      </c>
      <c r="H10" s="17">
        <f t="shared" si="0"/>
        <v>91348597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"/>
      <c r="B11" s="18"/>
      <c r="C11" s="18"/>
      <c r="D11" s="18"/>
      <c r="E11" s="18"/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9" t="s">
        <v>25</v>
      </c>
      <c r="B12" s="18"/>
      <c r="C12" s="18"/>
      <c r="D12" s="18"/>
      <c r="E12" s="18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9" t="s">
        <v>28</v>
      </c>
      <c r="B13" s="11">
        <v>78506193</v>
      </c>
      <c r="C13" s="11">
        <v>129662462</v>
      </c>
      <c r="D13" s="11">
        <v>55526501</v>
      </c>
      <c r="E13" s="11">
        <v>116920672</v>
      </c>
      <c r="F13" s="11">
        <v>152352151</v>
      </c>
      <c r="G13" s="13">
        <v>42146383</v>
      </c>
      <c r="H13" s="14">
        <v>77236708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9"/>
      <c r="B14" s="11"/>
      <c r="C14" s="11"/>
      <c r="D14" s="11"/>
      <c r="E14" s="11"/>
      <c r="F14" s="1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9" t="s">
        <v>36</v>
      </c>
      <c r="B15" s="23">
        <f t="shared" ref="B15:H15" si="1">B10-B13</f>
        <v>13863362</v>
      </c>
      <c r="C15" s="23">
        <f t="shared" si="1"/>
        <v>24761848</v>
      </c>
      <c r="D15" s="23">
        <f t="shared" si="1"/>
        <v>11470259</v>
      </c>
      <c r="E15" s="23">
        <f t="shared" si="1"/>
        <v>24350681</v>
      </c>
      <c r="F15" s="23">
        <f t="shared" si="1"/>
        <v>33836248</v>
      </c>
      <c r="G15" s="23">
        <f t="shared" si="1"/>
        <v>8621679</v>
      </c>
      <c r="H15" s="23">
        <f t="shared" si="1"/>
        <v>14111889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25" t="s">
        <v>41</v>
      </c>
      <c r="B16" s="11"/>
      <c r="C16" s="11"/>
      <c r="D16" s="11"/>
      <c r="E16" s="11"/>
      <c r="F16" s="11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5" t="s">
        <v>46</v>
      </c>
      <c r="B17" s="11">
        <v>0</v>
      </c>
      <c r="C17" s="11">
        <v>2855903</v>
      </c>
      <c r="D17" s="11">
        <v>0</v>
      </c>
      <c r="E17" s="11">
        <v>0</v>
      </c>
      <c r="F17" s="11">
        <v>2855903</v>
      </c>
      <c r="G17" s="13">
        <v>488564</v>
      </c>
      <c r="H17" s="14">
        <v>824750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9" t="s">
        <v>47</v>
      </c>
      <c r="B18" s="17">
        <f t="shared" ref="B18:H18" si="2">SUM(B15:B17)</f>
        <v>13863362</v>
      </c>
      <c r="C18" s="17">
        <f t="shared" si="2"/>
        <v>27617751</v>
      </c>
      <c r="D18" s="17">
        <f t="shared" si="2"/>
        <v>11470259</v>
      </c>
      <c r="E18" s="17">
        <f t="shared" si="2"/>
        <v>24350681</v>
      </c>
      <c r="F18" s="17">
        <f t="shared" si="2"/>
        <v>36692151</v>
      </c>
      <c r="G18" s="17">
        <f t="shared" si="2"/>
        <v>9110243</v>
      </c>
      <c r="H18" s="17">
        <f t="shared" si="2"/>
        <v>14936639</v>
      </c>
    </row>
    <row r="19" spans="1:26" x14ac:dyDescent="0.25">
      <c r="A19" s="2" t="s">
        <v>49</v>
      </c>
      <c r="B19" s="11">
        <v>0</v>
      </c>
      <c r="C19" s="11">
        <v>0</v>
      </c>
      <c r="D19" s="11"/>
      <c r="E19" s="11">
        <v>0</v>
      </c>
      <c r="F19" s="11">
        <v>0</v>
      </c>
      <c r="G19" s="23">
        <v>186593</v>
      </c>
      <c r="H19" s="27">
        <v>311523</v>
      </c>
    </row>
    <row r="20" spans="1:26" x14ac:dyDescent="0.25">
      <c r="A20" s="9" t="s">
        <v>52</v>
      </c>
      <c r="B20" s="17">
        <f t="shared" ref="B20:H20" si="3">B18-B19</f>
        <v>13863362</v>
      </c>
      <c r="C20" s="17">
        <f t="shared" si="3"/>
        <v>27617751</v>
      </c>
      <c r="D20" s="17">
        <f t="shared" si="3"/>
        <v>11470259</v>
      </c>
      <c r="E20" s="17">
        <f t="shared" si="3"/>
        <v>24350681</v>
      </c>
      <c r="F20" s="17">
        <f t="shared" si="3"/>
        <v>36692151</v>
      </c>
      <c r="G20" s="17">
        <f t="shared" si="3"/>
        <v>8923650</v>
      </c>
      <c r="H20" s="17">
        <f t="shared" si="3"/>
        <v>14625116</v>
      </c>
    </row>
    <row r="21" spans="1:26" ht="15.75" customHeight="1" x14ac:dyDescent="0.25">
      <c r="A21" s="12" t="s">
        <v>54</v>
      </c>
      <c r="B21" s="18">
        <f t="shared" ref="B21:H21" si="4">SUM(B22:B23)</f>
        <v>1618603</v>
      </c>
      <c r="C21" s="18">
        <f t="shared" si="4"/>
        <v>3314130</v>
      </c>
      <c r="D21" s="18">
        <f t="shared" si="4"/>
        <v>2086260</v>
      </c>
      <c r="E21" s="18">
        <f t="shared" si="4"/>
        <v>4349863</v>
      </c>
      <c r="F21" s="18">
        <f t="shared" si="4"/>
        <v>6773203</v>
      </c>
      <c r="G21" s="18">
        <f t="shared" si="4"/>
        <v>5002942</v>
      </c>
      <c r="H21" s="18">
        <f t="shared" si="4"/>
        <v>8431613</v>
      </c>
    </row>
    <row r="22" spans="1:26" ht="15.75" customHeight="1" x14ac:dyDescent="0.25">
      <c r="A22" s="19" t="s">
        <v>58</v>
      </c>
      <c r="B22" s="11">
        <v>303527</v>
      </c>
      <c r="C22" s="11">
        <v>591833</v>
      </c>
      <c r="D22" s="11">
        <v>1376431</v>
      </c>
      <c r="E22" s="11">
        <v>2922082</v>
      </c>
      <c r="F22" s="11">
        <v>4631531</v>
      </c>
      <c r="G22" s="13">
        <v>3278384</v>
      </c>
      <c r="H22" s="14">
        <v>4980952</v>
      </c>
    </row>
    <row r="23" spans="1:26" ht="15.75" customHeight="1" x14ac:dyDescent="0.25">
      <c r="A23" s="19" t="s">
        <v>61</v>
      </c>
      <c r="B23" s="11">
        <v>1315076</v>
      </c>
      <c r="C23" s="11">
        <v>2722297</v>
      </c>
      <c r="D23" s="11">
        <v>709829</v>
      </c>
      <c r="E23" s="11">
        <v>1427781</v>
      </c>
      <c r="F23" s="11">
        <v>2141672</v>
      </c>
      <c r="G23" s="13">
        <v>1724558</v>
      </c>
      <c r="H23" s="14">
        <v>3450661</v>
      </c>
    </row>
    <row r="24" spans="1:26" ht="15.75" customHeight="1" x14ac:dyDescent="0.25">
      <c r="A24" s="9" t="s">
        <v>63</v>
      </c>
      <c r="B24" s="16">
        <f t="shared" ref="B24:H24" si="5">B20-B21</f>
        <v>12244759</v>
      </c>
      <c r="C24" s="16">
        <f t="shared" si="5"/>
        <v>24303621</v>
      </c>
      <c r="D24" s="16">
        <f t="shared" si="5"/>
        <v>9383999</v>
      </c>
      <c r="E24" s="16">
        <f t="shared" si="5"/>
        <v>20000818</v>
      </c>
      <c r="F24" s="16">
        <f t="shared" si="5"/>
        <v>29918948</v>
      </c>
      <c r="G24" s="16">
        <f t="shared" si="5"/>
        <v>3920708</v>
      </c>
      <c r="H24" s="16">
        <f t="shared" si="5"/>
        <v>6193503</v>
      </c>
    </row>
    <row r="25" spans="1:26" ht="15.75" customHeight="1" x14ac:dyDescent="0.25">
      <c r="A25" s="1"/>
      <c r="B25" s="11"/>
      <c r="C25" s="11"/>
      <c r="D25" s="11"/>
      <c r="E25" s="11"/>
      <c r="F25" s="11"/>
    </row>
    <row r="26" spans="1:26" ht="15.75" customHeight="1" x14ac:dyDescent="0.25">
      <c r="A26" s="1"/>
      <c r="B26" s="11"/>
      <c r="C26" s="11"/>
      <c r="D26" s="11"/>
      <c r="E26" s="28"/>
      <c r="F26" s="11"/>
    </row>
    <row r="27" spans="1:26" ht="15.75" customHeight="1" x14ac:dyDescent="0.25">
      <c r="A27" s="9" t="s">
        <v>64</v>
      </c>
      <c r="B27" s="29">
        <f>B24/('1'!B40/10)</f>
        <v>12.368443434343435</v>
      </c>
      <c r="C27" s="29">
        <f>C24/('1'!C40/10)</f>
        <v>24.549112121212122</v>
      </c>
      <c r="D27" s="29">
        <f>D24/('1'!D40/10)</f>
        <v>9.4787868686868695</v>
      </c>
      <c r="E27" s="29">
        <f>E24/('1'!E40/10)</f>
        <v>3.9613424440483263</v>
      </c>
      <c r="F27" s="29">
        <f>F24/('1'!F40/10)</f>
        <v>5.925717567835215</v>
      </c>
      <c r="G27" s="29">
        <f>G24/('1'!G40/10)</f>
        <v>0.77653159041394337</v>
      </c>
      <c r="H27" s="29">
        <f>H24/('1'!H40/10)</f>
        <v>0.49067165775401067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5" t="s">
        <v>68</v>
      </c>
      <c r="B28" s="11">
        <f>'1'!B40/10</f>
        <v>990000</v>
      </c>
      <c r="C28" s="11">
        <f>'1'!C40/10</f>
        <v>990000</v>
      </c>
      <c r="D28" s="11">
        <f>'1'!D40/10</f>
        <v>990000</v>
      </c>
      <c r="E28" s="11">
        <f>'1'!E40/10</f>
        <v>5049000</v>
      </c>
      <c r="F28" s="11">
        <f>'1'!F40/10</f>
        <v>5049000</v>
      </c>
      <c r="G28" s="11">
        <f>'1'!G40/10</f>
        <v>5049000</v>
      </c>
      <c r="H28" s="11">
        <f>'1'!H40/10</f>
        <v>12622500</v>
      </c>
    </row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3" sqref="A23"/>
    </sheetView>
  </sheetViews>
  <sheetFormatPr defaultColWidth="12.625" defaultRowHeight="15" customHeight="1" x14ac:dyDescent="0.2"/>
  <cols>
    <col min="1" max="1" width="44.375" customWidth="1"/>
    <col min="2" max="2" width="13.5" customWidth="1"/>
    <col min="3" max="4" width="15.5" customWidth="1"/>
    <col min="5" max="5" width="15" customWidth="1"/>
    <col min="6" max="6" width="15.75" customWidth="1"/>
    <col min="7" max="7" width="12" customWidth="1"/>
    <col min="8" max="8" width="14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2" t="s">
        <v>3</v>
      </c>
    </row>
    <row r="4" spans="1:8" x14ac:dyDescent="0.2">
      <c r="B4" s="3"/>
      <c r="C4" s="3"/>
      <c r="D4" s="3"/>
      <c r="E4" s="3"/>
      <c r="F4" s="3"/>
    </row>
    <row r="5" spans="1:8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8" x14ac:dyDescent="0.25">
      <c r="A7" s="9" t="s">
        <v>8</v>
      </c>
      <c r="B7" s="11"/>
      <c r="C7" s="11"/>
      <c r="D7" s="11"/>
      <c r="E7" s="11"/>
      <c r="F7" s="11"/>
    </row>
    <row r="8" spans="1:8" x14ac:dyDescent="0.25">
      <c r="A8" s="2" t="s">
        <v>11</v>
      </c>
      <c r="B8" s="11">
        <v>1202062934</v>
      </c>
      <c r="C8" s="11">
        <v>2323371110</v>
      </c>
      <c r="D8" s="11">
        <v>850022585</v>
      </c>
      <c r="E8" s="11">
        <v>1838834831</v>
      </c>
      <c r="F8" s="11">
        <v>2719986053</v>
      </c>
      <c r="G8" s="13">
        <v>499203084</v>
      </c>
      <c r="H8" s="14">
        <v>985796819</v>
      </c>
    </row>
    <row r="9" spans="1:8" x14ac:dyDescent="0.25">
      <c r="A9" s="2" t="s">
        <v>15</v>
      </c>
      <c r="B9" s="11">
        <v>-1175897520</v>
      </c>
      <c r="C9" s="11">
        <v>-2287096258</v>
      </c>
      <c r="D9" s="11">
        <v>-820606647</v>
      </c>
      <c r="E9" s="11">
        <v>-1767391585</v>
      </c>
      <c r="F9" s="11">
        <v>-2650208156</v>
      </c>
      <c r="G9" s="13">
        <v>-585648144</v>
      </c>
      <c r="H9" s="14">
        <v>-1127675389</v>
      </c>
    </row>
    <row r="10" spans="1:8" x14ac:dyDescent="0.25">
      <c r="A10" s="2" t="s">
        <v>17</v>
      </c>
      <c r="B10" s="11"/>
      <c r="C10" s="11"/>
      <c r="D10" s="11"/>
      <c r="E10" s="11">
        <v>-31233963</v>
      </c>
      <c r="F10" s="11">
        <v>-44227688</v>
      </c>
      <c r="G10" s="11"/>
      <c r="H10" s="11"/>
    </row>
    <row r="11" spans="1:8" x14ac:dyDescent="0.25">
      <c r="A11" s="1"/>
      <c r="B11" s="17">
        <f t="shared" ref="B11:H11" si="0">SUM(B8:B10)</f>
        <v>26165414</v>
      </c>
      <c r="C11" s="17">
        <f t="shared" si="0"/>
        <v>36274852</v>
      </c>
      <c r="D11" s="17">
        <f t="shared" si="0"/>
        <v>29415938</v>
      </c>
      <c r="E11" s="17">
        <f t="shared" si="0"/>
        <v>40209283</v>
      </c>
      <c r="F11" s="17">
        <f t="shared" si="0"/>
        <v>25550209</v>
      </c>
      <c r="G11" s="17">
        <f t="shared" si="0"/>
        <v>-86445060</v>
      </c>
      <c r="H11" s="17">
        <f t="shared" si="0"/>
        <v>-141878570</v>
      </c>
    </row>
    <row r="12" spans="1:8" x14ac:dyDescent="0.25">
      <c r="B12" s="11"/>
      <c r="C12" s="11"/>
      <c r="D12" s="11"/>
      <c r="E12" s="11"/>
      <c r="F12" s="11"/>
    </row>
    <row r="13" spans="1:8" x14ac:dyDescent="0.25">
      <c r="A13" s="9" t="s">
        <v>20</v>
      </c>
      <c r="B13" s="11"/>
      <c r="C13" s="11"/>
      <c r="D13" s="11"/>
      <c r="E13" s="11"/>
      <c r="F13" s="11"/>
      <c r="G13" s="11"/>
      <c r="H13" s="11"/>
    </row>
    <row r="14" spans="1:8" x14ac:dyDescent="0.25">
      <c r="A14" s="2" t="s">
        <v>22</v>
      </c>
      <c r="B14" s="11">
        <v>-27702602</v>
      </c>
      <c r="C14" s="11">
        <v>-82197728</v>
      </c>
      <c r="D14" s="11">
        <v>-2400000</v>
      </c>
      <c r="E14" s="11">
        <v>-5107401</v>
      </c>
      <c r="F14" s="11">
        <v>-5107401</v>
      </c>
      <c r="G14" s="13">
        <v>-814740</v>
      </c>
      <c r="H14" s="14">
        <v>-969190</v>
      </c>
    </row>
    <row r="15" spans="1:8" x14ac:dyDescent="0.25">
      <c r="A15" s="1"/>
      <c r="B15" s="17">
        <f t="shared" ref="B15:H15" si="1">SUM(B14)</f>
        <v>-27702602</v>
      </c>
      <c r="C15" s="17">
        <f t="shared" si="1"/>
        <v>-82197728</v>
      </c>
      <c r="D15" s="17">
        <f t="shared" si="1"/>
        <v>-2400000</v>
      </c>
      <c r="E15" s="17">
        <f t="shared" si="1"/>
        <v>-5107401</v>
      </c>
      <c r="F15" s="17">
        <f t="shared" si="1"/>
        <v>-5107401</v>
      </c>
      <c r="G15" s="17">
        <f t="shared" si="1"/>
        <v>-814740</v>
      </c>
      <c r="H15" s="17">
        <f t="shared" si="1"/>
        <v>-969190</v>
      </c>
    </row>
    <row r="16" spans="1:8" x14ac:dyDescent="0.25">
      <c r="B16" s="11"/>
      <c r="C16" s="11"/>
      <c r="D16" s="11"/>
      <c r="E16" s="11"/>
      <c r="F16" s="11"/>
    </row>
    <row r="17" spans="1:26" x14ac:dyDescent="0.25">
      <c r="A17" s="9" t="s">
        <v>29</v>
      </c>
      <c r="B17" s="11"/>
      <c r="C17" s="11"/>
      <c r="D17" s="11"/>
      <c r="E17" s="11"/>
      <c r="F17" s="11"/>
    </row>
    <row r="18" spans="1:26" x14ac:dyDescent="0.25">
      <c r="A18" s="2" t="s">
        <v>30</v>
      </c>
      <c r="B18" s="11">
        <v>21644091</v>
      </c>
      <c r="C18" s="11">
        <v>138115246</v>
      </c>
      <c r="D18" s="11">
        <v>-41669041</v>
      </c>
      <c r="E18" s="11">
        <v>-44929694</v>
      </c>
      <c r="F18" s="11">
        <v>-49613513</v>
      </c>
      <c r="G18" s="13">
        <v>51798239</v>
      </c>
      <c r="H18" s="14">
        <v>47291850</v>
      </c>
    </row>
    <row r="19" spans="1:26" x14ac:dyDescent="0.25">
      <c r="A19" s="15" t="s">
        <v>31</v>
      </c>
      <c r="B19" s="11">
        <v>0</v>
      </c>
      <c r="C19" s="11">
        <v>0</v>
      </c>
      <c r="D19" s="11">
        <v>0</v>
      </c>
      <c r="E19" s="11">
        <v>0</v>
      </c>
      <c r="F19" s="11">
        <v>33091337</v>
      </c>
      <c r="G19" s="13">
        <v>34547711</v>
      </c>
      <c r="H19" s="14">
        <v>3181173</v>
      </c>
    </row>
    <row r="20" spans="1:26" x14ac:dyDescent="0.25">
      <c r="A20" s="15" t="s">
        <v>32</v>
      </c>
      <c r="B20" s="11">
        <v>0</v>
      </c>
      <c r="C20" s="11">
        <v>-42408782</v>
      </c>
      <c r="D20" s="11">
        <v>54562800</v>
      </c>
      <c r="E20" s="11">
        <v>13808000</v>
      </c>
      <c r="F20" s="11">
        <v>-5192999</v>
      </c>
      <c r="G20" s="13">
        <v>16702142</v>
      </c>
      <c r="H20" s="14">
        <v>124937539</v>
      </c>
    </row>
    <row r="21" spans="1:26" ht="15.75" customHeight="1" x14ac:dyDescent="0.25">
      <c r="A21" s="21" t="s">
        <v>33</v>
      </c>
      <c r="B21" s="11"/>
      <c r="C21" s="11"/>
      <c r="D21" s="11"/>
      <c r="E21" s="11"/>
      <c r="F21" s="11"/>
      <c r="G21" s="13">
        <v>-15415287</v>
      </c>
      <c r="H21" s="14">
        <v>-32796724</v>
      </c>
    </row>
    <row r="22" spans="1:26" ht="15.75" customHeight="1" x14ac:dyDescent="0.25">
      <c r="A22" s="15" t="s">
        <v>35</v>
      </c>
      <c r="B22" s="11">
        <v>-550000</v>
      </c>
      <c r="C22" s="11">
        <v>-550000</v>
      </c>
      <c r="D22" s="11">
        <v>-17829432</v>
      </c>
      <c r="E22" s="11">
        <v>-4644623</v>
      </c>
      <c r="F22" s="11">
        <v>0</v>
      </c>
      <c r="G22" s="11"/>
      <c r="H22" s="11"/>
    </row>
    <row r="23" spans="1:26" ht="15.75" customHeight="1" x14ac:dyDescent="0.25">
      <c r="A23" s="1"/>
      <c r="B23" s="17">
        <f t="shared" ref="B23:H23" si="2">SUM(B18:B22)</f>
        <v>21094091</v>
      </c>
      <c r="C23" s="17">
        <f t="shared" si="2"/>
        <v>95156464</v>
      </c>
      <c r="D23" s="17">
        <f t="shared" si="2"/>
        <v>-4935673</v>
      </c>
      <c r="E23" s="17">
        <f t="shared" si="2"/>
        <v>-35766317</v>
      </c>
      <c r="F23" s="17">
        <f t="shared" si="2"/>
        <v>-21715175</v>
      </c>
      <c r="G23" s="17">
        <f t="shared" si="2"/>
        <v>87632805</v>
      </c>
      <c r="H23" s="17">
        <f t="shared" si="2"/>
        <v>142613838</v>
      </c>
    </row>
    <row r="24" spans="1:26" ht="15.75" customHeight="1" x14ac:dyDescent="0.25">
      <c r="B24" s="18"/>
      <c r="C24" s="18"/>
      <c r="D24" s="18"/>
      <c r="E24" s="18"/>
      <c r="F24" s="18"/>
    </row>
    <row r="25" spans="1:26" ht="15.75" customHeight="1" x14ac:dyDescent="0.25">
      <c r="A25" s="1" t="s">
        <v>38</v>
      </c>
      <c r="B25" s="18">
        <f t="shared" ref="B25:H25" si="3">B11+B15+B23</f>
        <v>19556903</v>
      </c>
      <c r="C25" s="18">
        <f t="shared" si="3"/>
        <v>49233588</v>
      </c>
      <c r="D25" s="18">
        <f t="shared" si="3"/>
        <v>22080265</v>
      </c>
      <c r="E25" s="18">
        <f t="shared" si="3"/>
        <v>-664435</v>
      </c>
      <c r="F25" s="18">
        <f t="shared" si="3"/>
        <v>-1272367</v>
      </c>
      <c r="G25" s="18">
        <f t="shared" si="3"/>
        <v>373005</v>
      </c>
      <c r="H25" s="18">
        <f t="shared" si="3"/>
        <v>-233922</v>
      </c>
    </row>
    <row r="26" spans="1:26" ht="15.75" customHeight="1" x14ac:dyDescent="0.25">
      <c r="A26" s="25" t="s">
        <v>42</v>
      </c>
      <c r="B26" s="18">
        <v>0</v>
      </c>
      <c r="C26" s="18">
        <v>0</v>
      </c>
      <c r="D26" s="18"/>
      <c r="E26" s="18"/>
      <c r="F26" s="11"/>
      <c r="H26" s="14">
        <v>824750</v>
      </c>
    </row>
    <row r="27" spans="1:26" ht="15.75" customHeight="1" x14ac:dyDescent="0.25">
      <c r="A27" s="25" t="s">
        <v>44</v>
      </c>
      <c r="B27" s="11">
        <v>19058728</v>
      </c>
      <c r="C27" s="11">
        <v>19058728</v>
      </c>
      <c r="D27" s="11">
        <v>16638288</v>
      </c>
      <c r="E27" s="11">
        <v>16638288</v>
      </c>
      <c r="F27" s="11">
        <v>16638288</v>
      </c>
      <c r="G27" s="13">
        <v>12774679</v>
      </c>
      <c r="H27" s="14">
        <v>12774679</v>
      </c>
    </row>
    <row r="28" spans="1:26" ht="15.75" customHeight="1" x14ac:dyDescent="0.25">
      <c r="A28" s="9" t="s">
        <v>45</v>
      </c>
      <c r="B28" s="16">
        <f t="shared" ref="B28:H28" si="4">SUM(B25:B27)</f>
        <v>38615631</v>
      </c>
      <c r="C28" s="16">
        <f t="shared" si="4"/>
        <v>68292316</v>
      </c>
      <c r="D28" s="16">
        <f t="shared" si="4"/>
        <v>38718553</v>
      </c>
      <c r="E28" s="16">
        <f t="shared" si="4"/>
        <v>15973853</v>
      </c>
      <c r="F28" s="16">
        <f t="shared" si="4"/>
        <v>15365921</v>
      </c>
      <c r="G28" s="16">
        <f t="shared" si="4"/>
        <v>13147684</v>
      </c>
      <c r="H28" s="16">
        <f t="shared" si="4"/>
        <v>13365507</v>
      </c>
    </row>
    <row r="29" spans="1:26" ht="15.75" customHeight="1" x14ac:dyDescent="0.25">
      <c r="A29" s="1"/>
      <c r="B29" s="11"/>
      <c r="C29" s="11"/>
      <c r="D29" s="11"/>
      <c r="E29" s="11"/>
      <c r="F29" s="11"/>
      <c r="G29" s="11"/>
    </row>
    <row r="30" spans="1:26" ht="15.75" customHeight="1" x14ac:dyDescent="0.2"/>
    <row r="31" spans="1:26" ht="15.75" customHeight="1" x14ac:dyDescent="0.25">
      <c r="A31" s="9" t="s">
        <v>48</v>
      </c>
      <c r="B31" s="26">
        <f>B11/('1'!B40/10)</f>
        <v>26.429711111111111</v>
      </c>
      <c r="C31" s="26">
        <f>C11/('1'!C40/10)</f>
        <v>36.641264646464649</v>
      </c>
      <c r="D31" s="26">
        <f>D11/('1'!D40/10)</f>
        <v>29.713068686868688</v>
      </c>
      <c r="E31" s="26">
        <f>E11/('1'!E40/10)</f>
        <v>7.9638112497524265</v>
      </c>
      <c r="F31" s="26">
        <f>F11/('1'!F40/10)</f>
        <v>5.0604493959199841</v>
      </c>
      <c r="G31" s="26">
        <f>G11/('1'!G40/10)</f>
        <v>-17.121224004753415</v>
      </c>
      <c r="H31" s="26">
        <f>H11/('1'!H40/10)</f>
        <v>-11.240132303426421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9" t="s">
        <v>60</v>
      </c>
      <c r="B32" s="11">
        <f>'1'!B40/10</f>
        <v>990000</v>
      </c>
      <c r="C32" s="11">
        <f>'1'!C40/10</f>
        <v>990000</v>
      </c>
      <c r="D32" s="11">
        <f>'1'!D40/10</f>
        <v>990000</v>
      </c>
      <c r="E32" s="11">
        <f>'1'!E40/10</f>
        <v>5049000</v>
      </c>
      <c r="F32" s="11">
        <f>'1'!F40/10</f>
        <v>5049000</v>
      </c>
      <c r="G32" s="11">
        <f>'1'!G40/10</f>
        <v>5049000</v>
      </c>
      <c r="H32" s="11">
        <f>'1'!H40/10</f>
        <v>12622500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70</v>
      </c>
    </row>
    <row r="3" spans="1:26" x14ac:dyDescent="0.25">
      <c r="A3" s="2" t="s">
        <v>3</v>
      </c>
    </row>
    <row r="4" spans="1:26" x14ac:dyDescent="0.25"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</row>
    <row r="5" spans="1:2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43555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77</v>
      </c>
      <c r="B6" s="31">
        <f>'2'!B24/'1'!B20</f>
        <v>1.1244652252197663E-2</v>
      </c>
      <c r="C6" s="31">
        <f>'2'!C24/'1'!C20</f>
        <v>1.8532100770198769E-2</v>
      </c>
      <c r="D6" s="31">
        <f>'2'!D24/'1'!D20</f>
        <v>6.9514728047146909E-3</v>
      </c>
      <c r="E6" s="31">
        <f>'2'!E24/'1'!E20</f>
        <v>1.3974136455817526E-2</v>
      </c>
      <c r="F6" s="31">
        <f>'2'!F24/'1'!F20</f>
        <v>2.2639811188534833E-2</v>
      </c>
    </row>
    <row r="7" spans="1:26" x14ac:dyDescent="0.25">
      <c r="A7" s="2" t="s">
        <v>78</v>
      </c>
      <c r="B7" s="31">
        <f>'2'!B24/'1'!B42</f>
        <v>4.2060980952760736E-2</v>
      </c>
      <c r="C7" s="31">
        <f>'2'!C24/'1'!C42</f>
        <v>8.016286231319926E-2</v>
      </c>
      <c r="D7" s="31">
        <f>'2'!D24/'1'!D42</f>
        <v>2.8950734178078866E-2</v>
      </c>
      <c r="E7" s="31">
        <f>'2'!E24/'1'!E42</f>
        <v>5.9747872735616124E-2</v>
      </c>
      <c r="F7" s="31">
        <f>'2'!F24/'1'!F42</f>
        <v>8.680417767453133E-2</v>
      </c>
    </row>
    <row r="8" spans="1:26" x14ac:dyDescent="0.25">
      <c r="A8" s="2" t="s">
        <v>79</v>
      </c>
      <c r="B8" s="31">
        <f>('1'!B26)/'1'!B42</f>
        <v>0.64711765813231481</v>
      </c>
      <c r="C8" s="31">
        <f>('1'!C26)/'1'!C42</f>
        <v>0.82969568718031805</v>
      </c>
      <c r="D8" s="31">
        <f>('1'!D26)/'1'!D42</f>
        <v>0.46506685542481546</v>
      </c>
      <c r="E8" s="31">
        <f>('1'!E26)/'1'!E42</f>
        <v>0.44057665547369906</v>
      </c>
      <c r="F8" s="31">
        <f>('1'!F26)/'1'!F42</f>
        <v>0.41430961536993027</v>
      </c>
    </row>
    <row r="9" spans="1:26" x14ac:dyDescent="0.25">
      <c r="A9" s="2" t="s">
        <v>80</v>
      </c>
      <c r="B9" s="32">
        <f>'1'!B19/'1'!B37</f>
        <v>0.77422841273083898</v>
      </c>
      <c r="C9" s="32">
        <f>'1'!C19/'1'!C37</f>
        <v>0.86583386283102493</v>
      </c>
      <c r="D9" s="32">
        <f>'1'!D19/'1'!D37</f>
        <v>0.75568654244163913</v>
      </c>
      <c r="E9" s="32">
        <f>'1'!E19/'1'!E37</f>
        <v>0.79419497187591637</v>
      </c>
      <c r="F9" s="32">
        <f>'1'!F19/'1'!F37</f>
        <v>0.78815165494417116</v>
      </c>
    </row>
    <row r="10" spans="1:26" x14ac:dyDescent="0.25">
      <c r="A10" s="2" t="s">
        <v>81</v>
      </c>
      <c r="B10" s="31">
        <f>'2'!B24/'2'!B8</f>
        <v>1.0186454181108624E-2</v>
      </c>
      <c r="C10" s="31">
        <f>'2'!C24/'2'!C8</f>
        <v>1.0473372864218424E-2</v>
      </c>
      <c r="D10" s="31">
        <f>'2'!D24/'2'!D8</f>
        <v>1.1039705492060544E-2</v>
      </c>
      <c r="E10" s="31">
        <f>'2'!E24/'2'!E8</f>
        <v>1.0876897512933831E-2</v>
      </c>
      <c r="F10" s="31">
        <f>'2'!F24/'2'!F8</f>
        <v>1.101123109616225E-2</v>
      </c>
    </row>
    <row r="11" spans="1:26" x14ac:dyDescent="0.25">
      <c r="A11" s="2" t="s">
        <v>82</v>
      </c>
      <c r="B11" s="31">
        <f>'2'!B18/'2'!B8</f>
        <v>1.1532975194458495E-2</v>
      </c>
      <c r="C11" s="31">
        <f>'2'!C18/'2'!C8</f>
        <v>1.1901560014211103E-2</v>
      </c>
      <c r="D11" s="31">
        <f>'2'!D18/'2'!D8</f>
        <v>1.3494063807728121E-2</v>
      </c>
      <c r="E11" s="31">
        <f>'2'!E18/'2'!E8</f>
        <v>1.3242451464092373E-2</v>
      </c>
      <c r="F11" s="31">
        <f>'2'!F18/'2'!F8</f>
        <v>1.3504009368119522E-2</v>
      </c>
    </row>
    <row r="12" spans="1:26" x14ac:dyDescent="0.25">
      <c r="A12" s="2" t="s">
        <v>83</v>
      </c>
      <c r="B12" s="31">
        <f>'2'!B24/('1'!B26+'1'!B42)</f>
        <v>2.5536111974207205E-2</v>
      </c>
      <c r="C12" s="31">
        <f>'2'!C24/('1'!C26+'1'!C42)</f>
        <v>4.3812128363670967E-2</v>
      </c>
      <c r="D12" s="31">
        <f>'2'!D24/('1'!D26+'1'!D42)</f>
        <v>1.9760691514438922E-2</v>
      </c>
      <c r="E12" s="31">
        <f>'2'!E24/('1'!E26+'1'!E42)</f>
        <v>4.1474969421859381E-2</v>
      </c>
      <c r="F12" s="31">
        <f>'2'!F24/('1'!F26+'1'!F42)</f>
        <v>6.1375654051412654E-2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2020-04-12T16:27:30Z</dcterms:modified>
</cp:coreProperties>
</file>