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G39" i="3" l="1"/>
  <c r="G36" i="3"/>
  <c r="G34" i="3"/>
  <c r="G8" i="2"/>
  <c r="G13" i="2" s="1"/>
  <c r="G24" i="2" s="1"/>
  <c r="G27" i="2" s="1"/>
  <c r="H8" i="2"/>
  <c r="H13" i="2" s="1"/>
  <c r="H24" i="2" s="1"/>
  <c r="H27" i="2" s="1"/>
  <c r="G24" i="3"/>
  <c r="H24" i="3"/>
  <c r="G12" i="3"/>
  <c r="H12" i="3"/>
  <c r="G62" i="1"/>
  <c r="H62" i="1"/>
  <c r="G48" i="1"/>
  <c r="H48" i="1"/>
  <c r="H61" i="1" s="1"/>
  <c r="G39" i="1"/>
  <c r="H39" i="1"/>
  <c r="H26" i="1"/>
  <c r="G26" i="1"/>
  <c r="G6" i="1"/>
  <c r="H6" i="1"/>
  <c r="H34" i="3" l="1"/>
  <c r="H36" i="3" s="1"/>
  <c r="H39" i="3"/>
  <c r="H36" i="1"/>
  <c r="H59" i="1"/>
  <c r="G36" i="1"/>
  <c r="G59" i="1"/>
  <c r="G61" i="1"/>
  <c r="B59" i="1"/>
  <c r="F22" i="1"/>
  <c r="B26" i="1"/>
  <c r="C26" i="1"/>
  <c r="D26" i="1"/>
  <c r="C62" i="1" l="1"/>
  <c r="D62" i="1"/>
  <c r="E62" i="1"/>
  <c r="F62" i="1"/>
  <c r="B62" i="1"/>
  <c r="D32" i="3" l="1"/>
  <c r="D39" i="1"/>
  <c r="D48" i="1"/>
  <c r="C32" i="3"/>
  <c r="B32" i="3" l="1"/>
  <c r="B48" i="1" l="1"/>
  <c r="B39" i="1"/>
  <c r="E6" i="1" l="1"/>
  <c r="B6" i="1"/>
  <c r="C6" i="1"/>
  <c r="C36" i="1" l="1"/>
  <c r="B36" i="1"/>
  <c r="B12" i="3"/>
  <c r="B39" i="3" s="1"/>
  <c r="C12" i="3"/>
  <c r="C39" i="3" s="1"/>
  <c r="D12" i="3"/>
  <c r="D39" i="3" s="1"/>
  <c r="E12" i="3"/>
  <c r="E39" i="3" s="1"/>
  <c r="F12" i="3"/>
  <c r="F39" i="3" s="1"/>
  <c r="B24" i="3"/>
  <c r="C24" i="3"/>
  <c r="D24" i="3"/>
  <c r="E24" i="3"/>
  <c r="F39" i="1"/>
  <c r="F48" i="1"/>
  <c r="F61" i="1" s="1"/>
  <c r="E26" i="1"/>
  <c r="E36" i="1" s="1"/>
  <c r="F26" i="1"/>
  <c r="D6" i="1"/>
  <c r="F6" i="1"/>
  <c r="C39" i="1"/>
  <c r="E39" i="1"/>
  <c r="B61" i="1"/>
  <c r="C48" i="1"/>
  <c r="C61" i="1" s="1"/>
  <c r="D61" i="1"/>
  <c r="E48" i="1"/>
  <c r="E61" i="1" s="1"/>
  <c r="B8" i="2"/>
  <c r="B13" i="2" s="1"/>
  <c r="B24" i="2" s="1"/>
  <c r="B27" i="2" s="1"/>
  <c r="C8" i="2"/>
  <c r="C13" i="2" s="1"/>
  <c r="C24" i="2" s="1"/>
  <c r="C27" i="2" s="1"/>
  <c r="D8" i="2"/>
  <c r="E8" i="2"/>
  <c r="E13" i="2" s="1"/>
  <c r="E24" i="2" s="1"/>
  <c r="E27" i="2" s="1"/>
  <c r="F8" i="2"/>
  <c r="F13" i="2" s="1"/>
  <c r="F24" i="2" s="1"/>
  <c r="F27" i="2" s="1"/>
  <c r="F32" i="3"/>
  <c r="E32" i="3"/>
  <c r="D13" i="2" l="1"/>
  <c r="D24" i="2" s="1"/>
  <c r="D27" i="2" s="1"/>
  <c r="F36" i="1"/>
  <c r="D36" i="1"/>
  <c r="F24" i="3"/>
  <c r="F34" i="3" s="1"/>
  <c r="F36" i="3" s="1"/>
  <c r="D59" i="1"/>
  <c r="C59" i="1"/>
  <c r="F59" i="1"/>
  <c r="E59" i="1"/>
  <c r="E34" i="3"/>
  <c r="E36" i="3" s="1"/>
  <c r="D34" i="3"/>
  <c r="D36" i="3" s="1"/>
  <c r="C34" i="3"/>
  <c r="C36" i="3" s="1"/>
  <c r="B34" i="3" l="1"/>
  <c r="B36" i="3" s="1"/>
</calcChain>
</file>

<file path=xl/sharedStrings.xml><?xml version="1.0" encoding="utf-8"?>
<sst xmlns="http://schemas.openxmlformats.org/spreadsheetml/2006/main" count="124" uniqueCount="103">
  <si>
    <t>Operating Expenses</t>
  </si>
  <si>
    <t xml:space="preserve">Acquisition of Fixed Assets </t>
  </si>
  <si>
    <t>Reinsurance premium</t>
  </si>
  <si>
    <t>Net Premium</t>
  </si>
  <si>
    <t>Interest, dividend and rents</t>
  </si>
  <si>
    <t>Other income</t>
  </si>
  <si>
    <t>Expenses</t>
  </si>
  <si>
    <t>Claims under policies</t>
  </si>
  <si>
    <t>Commissions</t>
  </si>
  <si>
    <t xml:space="preserve">Reserve for unexpired risk </t>
  </si>
  <si>
    <t>Decrease in Diminution in Value of Investment</t>
  </si>
  <si>
    <t>Income Tax Provision</t>
  </si>
  <si>
    <t>Paid Up Capital</t>
  </si>
  <si>
    <t>Dividend equalisation reserve</t>
  </si>
  <si>
    <t xml:space="preserve">Fair Value Change Account </t>
  </si>
  <si>
    <t>Retained Earnings (DLIC Securities)</t>
  </si>
  <si>
    <t>Estimated liabilities in respect of outstanding claims, whether due or intimated</t>
  </si>
  <si>
    <t>Amount due to other persons or bodies carrying on
insurance business</t>
  </si>
  <si>
    <t>Sundry creditors</t>
  </si>
  <si>
    <t xml:space="preserve">Provision for doubtful debts </t>
  </si>
  <si>
    <t>Premium deposits</t>
  </si>
  <si>
    <t>Statutory deposit with Bangladesh Bank (BGTB)</t>
  </si>
  <si>
    <t xml:space="preserve">Bangladesh Govt. Treasury Bond (BGTB) </t>
  </si>
  <si>
    <t xml:space="preserve">Shares listed on stock exchanges </t>
  </si>
  <si>
    <t>Debentures and bonds</t>
  </si>
  <si>
    <t>Mutual fund</t>
  </si>
  <si>
    <t>Central Depository Bangladesh Ltd.</t>
  </si>
  <si>
    <t>Investment property</t>
  </si>
  <si>
    <t xml:space="preserve">Other loans </t>
  </si>
  <si>
    <t>Loan</t>
  </si>
  <si>
    <t>DSE Membership</t>
  </si>
  <si>
    <t>Preliminary Expenses</t>
  </si>
  <si>
    <t>Agents’ balance</t>
  </si>
  <si>
    <t>Outstanding premium</t>
  </si>
  <si>
    <t>Interest, dividends and rents accruing but not due</t>
  </si>
  <si>
    <t>Advances and deposits</t>
  </si>
  <si>
    <t>Sundry debtors</t>
  </si>
  <si>
    <t>Cash and bank balances</t>
  </si>
  <si>
    <t>Stamps, printing and stationery in hand</t>
  </si>
  <si>
    <t>Life Insurance Fund</t>
  </si>
  <si>
    <t>Collection from premium</t>
  </si>
  <si>
    <t>Other income received</t>
  </si>
  <si>
    <t>Payment for operating activities</t>
  </si>
  <si>
    <t>Claim paid</t>
  </si>
  <si>
    <t xml:space="preserve">Source tax (income tax) deducted </t>
  </si>
  <si>
    <t>Investment made</t>
  </si>
  <si>
    <t>Proceeds from sale of fixed assets</t>
  </si>
  <si>
    <t>Interest, dividends &amp; rents received</t>
  </si>
  <si>
    <t>Dividend Paid</t>
  </si>
  <si>
    <t>Welfare Fund</t>
  </si>
  <si>
    <t>Provision of diminution value of securities</t>
  </si>
  <si>
    <t>Investment in Shares</t>
  </si>
  <si>
    <t>Short Term Investment (PISL)</t>
  </si>
  <si>
    <t>Bangladesh Govt. Islami Investment Bond (BGIIB)</t>
  </si>
  <si>
    <t>Short Term Investment (PFI)</t>
  </si>
  <si>
    <t>Disposal of Investment</t>
  </si>
  <si>
    <t>Loan against Policies realised</t>
  </si>
  <si>
    <t>Advance against Land</t>
  </si>
  <si>
    <t>SunLife Insurance Company Limited</t>
  </si>
  <si>
    <t>Flat Revaluation Reserve (BTA)</t>
  </si>
  <si>
    <t>Deferered Expenses</t>
  </si>
  <si>
    <t>Profit on Share Sale</t>
  </si>
  <si>
    <t>Payment for re-insurance, Management Exps. &amp; others</t>
  </si>
  <si>
    <t>Loan against policies paid</t>
  </si>
  <si>
    <t>Other Loan Paid</t>
  </si>
  <si>
    <t>Payment of Refund Warrant to the Unsuccessful Share Applicant</t>
  </si>
  <si>
    <t>Payment SOD</t>
  </si>
  <si>
    <t>Non- Controlling Interest</t>
  </si>
  <si>
    <t>Capital Riased</t>
  </si>
  <si>
    <t>Revenue (BDSSL)</t>
  </si>
  <si>
    <t>Balance Sheet</t>
  </si>
  <si>
    <t>Assets</t>
  </si>
  <si>
    <t>Non Current Assets</t>
  </si>
  <si>
    <t xml:space="preserve">Fixed Assets </t>
  </si>
  <si>
    <t>Current Assets</t>
  </si>
  <si>
    <t>Liabilities and Capital</t>
  </si>
  <si>
    <t>Liabilities</t>
  </si>
  <si>
    <t>Shareholders’ Equity</t>
  </si>
  <si>
    <t>Non-controlling interest</t>
  </si>
  <si>
    <t>Net assets value per share</t>
  </si>
  <si>
    <t>Shares to calculate NAVPS</t>
  </si>
  <si>
    <t>Income Statement</t>
  </si>
  <si>
    <t>Gross Premium</t>
  </si>
  <si>
    <t>Profit Before Taxation</t>
  </si>
  <si>
    <t>Provision for Taxation</t>
  </si>
  <si>
    <t>Net Profit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</si>
  <si>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</si>
  <si>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</si>
  <si>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</si>
  <si>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</si>
  <si>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</si>
  <si>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</si>
  <si>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</si>
  <si>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</si>
  <si>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As at quarter end</t>
  </si>
  <si>
    <t>Quarter 3</t>
  </si>
  <si>
    <t>Quarter 2</t>
  </si>
  <si>
    <t>Quarter 1</t>
  </si>
  <si>
    <t>Other expences</t>
  </si>
  <si>
    <t>Depreciation</t>
  </si>
  <si>
    <t>Non-Controlling Interest</t>
  </si>
  <si>
    <t>Administrative expenses</t>
  </si>
  <si>
    <t xml:space="preserve">Quarter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</si>
</sst>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ont="1"/>
    <xf numFmtId="3" fontId="0" fillId="0" borderId="0" xfId="0" applyNumberFormat="1"/>
    <xf numFmtId="3" fontId="0" fillId="0" borderId="0" xfId="0" applyNumberFormat="1" applyFont="1" applyBorder="1"/>
    <xf numFmtId="3" fontId="0" fillId="0" borderId="0" xfId="0" applyNumberFormat="1" applyBorder="1"/>
    <xf numFmtId="0" fontId="0" fillId="0" borderId="0" xfId="0" applyFont="1"/>
    <xf numFmtId="2" fontId="2" fillId="0" borderId="0" xfId="0" applyNumberFormat="1" applyFont="1"/>
    <xf numFmtId="3" fontId="2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164" fontId="0" fillId="0" borderId="0" xfId="1" applyNumberFormat="1" applyFont="1"/>
    <xf numFmtId="164" fontId="2" fillId="0" borderId="1" xfId="1" applyNumberFormat="1" applyFont="1" applyBorder="1"/>
    <xf numFmtId="0" fontId="0" fillId="0" borderId="0" xfId="0" applyAlignment="1">
      <alignment wrapText="1"/>
    </xf>
    <xf numFmtId="164" fontId="4" fillId="0" borderId="1" xfId="1" applyNumberFormat="1" applyFont="1" applyBorder="1"/>
    <xf numFmtId="164" fontId="2" fillId="0" borderId="0" xfId="1" applyNumberFormat="1" applyFont="1"/>
    <xf numFmtId="0" fontId="5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3" fontId="2" fillId="0" borderId="0" xfId="0" applyNumberFormat="1" applyFont="1" applyFill="1"/>
    <xf numFmtId="3" fontId="0" fillId="0" borderId="0" xfId="0" applyNumberFormat="1" applyFont="1" applyFill="1"/>
    <xf numFmtId="3" fontId="0" fillId="0" borderId="0" xfId="0" applyNumberFormat="1" applyFill="1"/>
    <xf numFmtId="3" fontId="0" fillId="0" borderId="0" xfId="0" applyNumberFormat="1" applyFill="1" applyBorder="1"/>
    <xf numFmtId="164" fontId="2" fillId="0" borderId="0" xfId="1" applyNumberFormat="1" applyFont="1" applyFill="1"/>
    <xf numFmtId="164" fontId="0" fillId="0" borderId="0" xfId="1" applyNumberFormat="1" applyFont="1" applyFill="1"/>
    <xf numFmtId="0" fontId="2" fillId="0" borderId="0" xfId="0" applyFont="1" applyFill="1"/>
    <xf numFmtId="2" fontId="2" fillId="0" borderId="0" xfId="0" applyNumberFormat="1" applyFont="1" applyFill="1"/>
    <xf numFmtId="15" fontId="2" fillId="0" borderId="0" xfId="0" applyNumberFormat="1" applyFont="1"/>
    <xf numFmtId="164" fontId="2" fillId="0" borderId="0" xfId="0" applyNumberFormat="1" applyFont="1"/>
    <xf numFmtId="0" fontId="0" fillId="0" borderId="0" xfId="0" applyFont="1" applyAlignment="1"/>
    <xf numFmtId="0" fontId="5" fillId="0" borderId="0" xfId="0" applyFont="1" applyFill="1"/>
    <xf numFmtId="3" fontId="0" fillId="0" borderId="0" xfId="0" applyNumberFormat="1" applyFont="1" applyFill="1" applyBorder="1"/>
    <xf numFmtId="0" fontId="2" fillId="0" borderId="2" xfId="0" applyFont="1" applyBorder="1" applyAlignment="1">
      <alignment horizontal="left"/>
    </xf>
    <xf numFmtId="0" fontId="6" fillId="0" borderId="0" xfId="0" applyFont="1"/>
    <xf numFmtId="0" fontId="3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5" fontId="3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Border="1"/>
    <xf numFmtId="0" fontId="0" fillId="0" borderId="0" xfId="0" applyFont="1" applyBorder="1"/>
    <xf numFmtId="164" fontId="1" fillId="0" borderId="0" xfId="1" applyNumberFormat="1" applyFont="1" applyFill="1"/>
    <xf numFmtId="164" fontId="1" fillId="0" borderId="0" xfId="1" applyNumberFormat="1" applyFont="1"/>
    <xf numFmtId="1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pane xSplit="1" ySplit="4" topLeftCell="H47" activePane="bottomRight" state="frozen"/>
      <selection pane="topRight" activeCell="B1" sqref="B1"/>
      <selection pane="bottomLeft" activeCell="A6" sqref="A6"/>
      <selection pane="bottomRight" activeCell="H16" sqref="H16"/>
    </sheetView>
  </sheetViews>
  <sheetFormatPr defaultRowHeight="15" x14ac:dyDescent="0.25"/>
  <cols>
    <col min="1" max="1" width="44.875" customWidth="1"/>
    <col min="2" max="2" width="18" style="20" bestFit="1" customWidth="1"/>
    <col min="3" max="3" width="18" bestFit="1" customWidth="1"/>
    <col min="4" max="4" width="13.875" bestFit="1" customWidth="1"/>
    <col min="5" max="5" width="14.625" customWidth="1"/>
    <col min="6" max="6" width="14.625" bestFit="1" customWidth="1"/>
    <col min="7" max="7" width="12.75" customWidth="1"/>
    <col min="8" max="8" width="15.625" customWidth="1"/>
  </cols>
  <sheetData>
    <row r="1" spans="1:8" ht="15.75" x14ac:dyDescent="0.25">
      <c r="A1" s="1" t="s">
        <v>58</v>
      </c>
    </row>
    <row r="2" spans="1:8" ht="15.75" x14ac:dyDescent="0.25">
      <c r="A2" s="1" t="s">
        <v>70</v>
      </c>
    </row>
    <row r="3" spans="1:8" ht="15.75" x14ac:dyDescent="0.25">
      <c r="A3" s="1" t="s">
        <v>94</v>
      </c>
      <c r="B3" s="42" t="s">
        <v>96</v>
      </c>
      <c r="C3" s="43" t="s">
        <v>95</v>
      </c>
      <c r="D3" s="43" t="s">
        <v>97</v>
      </c>
      <c r="E3" s="43" t="s">
        <v>96</v>
      </c>
      <c r="F3" s="43" t="s">
        <v>95</v>
      </c>
      <c r="G3" s="43" t="s">
        <v>97</v>
      </c>
      <c r="H3" s="43" t="s">
        <v>102</v>
      </c>
    </row>
    <row r="4" spans="1:8" ht="15.75" x14ac:dyDescent="0.25">
      <c r="B4" s="41">
        <v>42916</v>
      </c>
      <c r="C4" s="41">
        <v>43008</v>
      </c>
      <c r="D4" s="41">
        <v>43190</v>
      </c>
      <c r="E4" s="41">
        <v>43281</v>
      </c>
      <c r="F4" s="41">
        <v>43373</v>
      </c>
      <c r="G4" s="29">
        <v>43555</v>
      </c>
      <c r="H4" s="29">
        <v>43646</v>
      </c>
    </row>
    <row r="5" spans="1:8" x14ac:dyDescent="0.25">
      <c r="A5" s="34" t="s">
        <v>71</v>
      </c>
    </row>
    <row r="6" spans="1:8" x14ac:dyDescent="0.25">
      <c r="A6" s="35" t="s">
        <v>72</v>
      </c>
      <c r="B6" s="21">
        <f t="shared" ref="B6:H6" si="0">SUM(B7:B18)</f>
        <v>1920515192</v>
      </c>
      <c r="C6" s="3">
        <f t="shared" si="0"/>
        <v>1793359223</v>
      </c>
      <c r="D6" s="3">
        <f t="shared" si="0"/>
        <v>1557919295</v>
      </c>
      <c r="E6" s="3">
        <f t="shared" si="0"/>
        <v>1405792215</v>
      </c>
      <c r="F6" s="3">
        <f t="shared" si="0"/>
        <v>697192405</v>
      </c>
      <c r="G6" s="3">
        <f t="shared" si="0"/>
        <v>1262030999</v>
      </c>
      <c r="H6" s="3">
        <f t="shared" si="0"/>
        <v>1157855138</v>
      </c>
    </row>
    <row r="7" spans="1:8" x14ac:dyDescent="0.25">
      <c r="A7" t="s">
        <v>21</v>
      </c>
      <c r="B7" s="22"/>
      <c r="C7" s="4"/>
      <c r="D7" s="4"/>
      <c r="E7" s="4"/>
      <c r="F7" s="4"/>
      <c r="H7" s="5">
        <v>15000000</v>
      </c>
    </row>
    <row r="8" spans="1:8" x14ac:dyDescent="0.25">
      <c r="A8" t="s">
        <v>22</v>
      </c>
      <c r="B8" s="22"/>
      <c r="C8" s="4"/>
      <c r="D8" s="4"/>
      <c r="E8" s="4"/>
      <c r="F8" s="4"/>
      <c r="H8" s="5">
        <v>152500000</v>
      </c>
    </row>
    <row r="9" spans="1:8" x14ac:dyDescent="0.25">
      <c r="A9" t="s">
        <v>53</v>
      </c>
      <c r="B9" s="23"/>
      <c r="C9" s="5"/>
      <c r="D9" s="4"/>
      <c r="E9" s="4"/>
      <c r="F9" s="4"/>
    </row>
    <row r="10" spans="1:8" x14ac:dyDescent="0.25">
      <c r="A10" t="s">
        <v>23</v>
      </c>
      <c r="B10" s="24"/>
      <c r="C10" s="7"/>
      <c r="D10" s="7"/>
      <c r="E10" s="6"/>
      <c r="F10" s="6"/>
    </row>
    <row r="11" spans="1:8" s="20" customFormat="1" x14ac:dyDescent="0.25">
      <c r="A11" s="20" t="s">
        <v>51</v>
      </c>
      <c r="B11" s="24">
        <v>1444682929</v>
      </c>
      <c r="C11" s="24">
        <v>1320350125</v>
      </c>
      <c r="D11" s="24">
        <v>993011796</v>
      </c>
      <c r="E11" s="33">
        <v>826832180</v>
      </c>
      <c r="F11" s="33">
        <v>697192405</v>
      </c>
      <c r="G11" s="33">
        <v>653804591</v>
      </c>
      <c r="H11" s="23">
        <v>377004591</v>
      </c>
    </row>
    <row r="12" spans="1:8" x14ac:dyDescent="0.25">
      <c r="A12" t="s">
        <v>24</v>
      </c>
      <c r="B12" s="23"/>
      <c r="C12" s="5"/>
      <c r="D12" s="5"/>
      <c r="E12" s="6"/>
      <c r="F12" s="6"/>
    </row>
    <row r="13" spans="1:8" x14ac:dyDescent="0.25">
      <c r="A13" t="s">
        <v>25</v>
      </c>
      <c r="B13" s="23"/>
      <c r="C13" s="5"/>
      <c r="D13" s="5"/>
      <c r="E13" s="5"/>
      <c r="F13" s="4"/>
    </row>
    <row r="14" spans="1:8" x14ac:dyDescent="0.25">
      <c r="A14" t="s">
        <v>26</v>
      </c>
      <c r="B14" s="23"/>
      <c r="C14" s="5"/>
      <c r="D14" s="5"/>
      <c r="E14" s="5"/>
      <c r="F14" s="5"/>
    </row>
    <row r="15" spans="1:8" x14ac:dyDescent="0.25">
      <c r="A15" t="s">
        <v>27</v>
      </c>
      <c r="B15" s="23">
        <v>475832263</v>
      </c>
      <c r="C15" s="5">
        <v>473009098</v>
      </c>
      <c r="D15" s="5">
        <v>564907499</v>
      </c>
      <c r="E15" s="5">
        <v>578960035</v>
      </c>
      <c r="F15" s="4"/>
      <c r="G15" s="4">
        <v>608108900</v>
      </c>
      <c r="H15" s="5">
        <v>613134684</v>
      </c>
    </row>
    <row r="16" spans="1:8" x14ac:dyDescent="0.25">
      <c r="A16" t="s">
        <v>52</v>
      </c>
      <c r="B16" s="23"/>
      <c r="C16" s="5"/>
      <c r="D16" s="5"/>
      <c r="E16" s="5"/>
      <c r="F16" s="4"/>
      <c r="G16" s="5">
        <v>117508</v>
      </c>
      <c r="H16" s="5">
        <v>215863</v>
      </c>
    </row>
    <row r="17" spans="1:8" x14ac:dyDescent="0.25">
      <c r="A17" t="s">
        <v>54</v>
      </c>
      <c r="B17" s="23"/>
      <c r="C17" s="5"/>
      <c r="D17" s="5"/>
      <c r="E17" s="5"/>
      <c r="F17" s="4"/>
    </row>
    <row r="18" spans="1:8" x14ac:dyDescent="0.25">
      <c r="A18" t="s">
        <v>28</v>
      </c>
      <c r="B18" s="23"/>
      <c r="C18" s="5"/>
      <c r="D18" s="5"/>
      <c r="E18" s="5"/>
      <c r="F18" s="4"/>
    </row>
    <row r="19" spans="1:8" x14ac:dyDescent="0.25">
      <c r="C19" s="5"/>
      <c r="D19" s="5"/>
      <c r="E19" s="5"/>
      <c r="F19" s="5"/>
    </row>
    <row r="20" spans="1:8" x14ac:dyDescent="0.25">
      <c r="A20" s="35" t="s">
        <v>29</v>
      </c>
      <c r="B20" s="25">
        <v>4215682</v>
      </c>
      <c r="C20" s="3">
        <v>3756444</v>
      </c>
      <c r="D20" s="3">
        <v>4226589</v>
      </c>
      <c r="E20" s="3">
        <v>4127863</v>
      </c>
      <c r="F20" s="3">
        <v>4528796</v>
      </c>
      <c r="G20" s="3">
        <v>4226589</v>
      </c>
      <c r="H20" s="5">
        <v>4258745</v>
      </c>
    </row>
    <row r="21" spans="1:8" x14ac:dyDescent="0.25">
      <c r="C21" s="5"/>
      <c r="D21" s="5"/>
      <c r="E21" s="5"/>
      <c r="F21" s="5"/>
    </row>
    <row r="22" spans="1:8" x14ac:dyDescent="0.25">
      <c r="A22" s="35" t="s">
        <v>73</v>
      </c>
      <c r="B22" s="25">
        <v>143206605</v>
      </c>
      <c r="C22" s="3">
        <v>165452162</v>
      </c>
      <c r="D22" s="3">
        <v>208984137</v>
      </c>
      <c r="E22" s="3">
        <v>217689596</v>
      </c>
      <c r="F22" s="3">
        <f>612357358+228525789</f>
        <v>840883147</v>
      </c>
      <c r="G22" s="3">
        <v>170372448</v>
      </c>
      <c r="H22" s="5">
        <v>175598274</v>
      </c>
    </row>
    <row r="23" spans="1:8" x14ac:dyDescent="0.25">
      <c r="A23" s="35" t="s">
        <v>38</v>
      </c>
      <c r="B23" s="25">
        <v>6525783</v>
      </c>
      <c r="C23" s="3">
        <v>7151632</v>
      </c>
      <c r="D23" s="3">
        <v>5125786</v>
      </c>
      <c r="E23" s="3">
        <v>6925784</v>
      </c>
      <c r="F23" s="3">
        <v>7338390</v>
      </c>
      <c r="G23" s="3">
        <v>7128635</v>
      </c>
      <c r="H23" s="5">
        <v>6925784</v>
      </c>
    </row>
    <row r="24" spans="1:8" x14ac:dyDescent="0.25">
      <c r="A24" s="35" t="s">
        <v>60</v>
      </c>
      <c r="B24" s="46">
        <v>4090070</v>
      </c>
      <c r="C24" s="4">
        <v>3605020</v>
      </c>
      <c r="D24" s="4">
        <v>2634920</v>
      </c>
      <c r="E24" s="5">
        <v>2149870</v>
      </c>
      <c r="F24" s="5">
        <v>1684820</v>
      </c>
      <c r="G24" s="5">
        <v>884828</v>
      </c>
      <c r="H24" s="5">
        <v>589885</v>
      </c>
    </row>
    <row r="25" spans="1:8" x14ac:dyDescent="0.25">
      <c r="C25" s="5"/>
      <c r="D25" s="5"/>
      <c r="E25" s="5"/>
      <c r="F25" s="5"/>
    </row>
    <row r="26" spans="1:8" x14ac:dyDescent="0.25">
      <c r="A26" s="35" t="s">
        <v>74</v>
      </c>
      <c r="B26" s="3">
        <f t="shared" ref="B26:H26" si="1">SUM(B27:B34)</f>
        <v>1915399401</v>
      </c>
      <c r="C26" s="3">
        <f t="shared" si="1"/>
        <v>1981596604</v>
      </c>
      <c r="D26" s="3">
        <f t="shared" si="1"/>
        <v>1715386634</v>
      </c>
      <c r="E26" s="3">
        <f t="shared" si="1"/>
        <v>1814642369</v>
      </c>
      <c r="F26" s="3">
        <f t="shared" si="1"/>
        <v>1936143737</v>
      </c>
      <c r="G26" s="3">
        <f t="shared" si="1"/>
        <v>1446221928</v>
      </c>
      <c r="H26" s="3">
        <f t="shared" si="1"/>
        <v>1518030100</v>
      </c>
    </row>
    <row r="27" spans="1:8" x14ac:dyDescent="0.25">
      <c r="A27" t="s">
        <v>30</v>
      </c>
      <c r="B27" s="24"/>
      <c r="C27" s="7"/>
      <c r="D27" s="5"/>
      <c r="E27" s="5"/>
      <c r="F27" s="5"/>
    </row>
    <row r="28" spans="1:8" x14ac:dyDescent="0.25">
      <c r="A28" t="s">
        <v>31</v>
      </c>
      <c r="B28" s="26"/>
      <c r="C28" s="5"/>
      <c r="D28" s="5"/>
      <c r="E28" s="5"/>
      <c r="F28" s="5"/>
    </row>
    <row r="29" spans="1:8" x14ac:dyDescent="0.25">
      <c r="A29" t="s">
        <v>32</v>
      </c>
      <c r="B29" s="26"/>
      <c r="C29" s="5"/>
      <c r="D29" s="5">
        <v>59875148</v>
      </c>
      <c r="E29" s="5"/>
      <c r="F29" s="5"/>
    </row>
    <row r="30" spans="1:8" x14ac:dyDescent="0.25">
      <c r="A30" t="s">
        <v>33</v>
      </c>
      <c r="B30" s="26">
        <v>132568412</v>
      </c>
      <c r="C30" s="5">
        <v>246730490</v>
      </c>
      <c r="D30" s="5"/>
      <c r="E30" s="5">
        <v>152624789</v>
      </c>
      <c r="F30" s="5">
        <v>204578693</v>
      </c>
      <c r="G30" s="5">
        <v>48839971</v>
      </c>
      <c r="H30" s="5">
        <v>128566414</v>
      </c>
    </row>
    <row r="31" spans="1:8" x14ac:dyDescent="0.25">
      <c r="A31" t="s">
        <v>34</v>
      </c>
      <c r="B31" s="26">
        <v>34744130</v>
      </c>
      <c r="C31" s="5">
        <v>37835199</v>
      </c>
      <c r="D31" s="5">
        <v>19888900</v>
      </c>
      <c r="E31" s="5">
        <v>22472344</v>
      </c>
      <c r="F31" s="5">
        <v>26189987</v>
      </c>
      <c r="G31" s="5">
        <v>12946815</v>
      </c>
      <c r="H31" s="5">
        <v>20258742</v>
      </c>
    </row>
    <row r="32" spans="1:8" x14ac:dyDescent="0.25">
      <c r="A32" t="s">
        <v>35</v>
      </c>
      <c r="B32" s="26">
        <v>561170530</v>
      </c>
      <c r="C32" s="5">
        <v>572240350</v>
      </c>
      <c r="D32" s="5">
        <v>482554125</v>
      </c>
      <c r="E32" s="5">
        <v>492578268</v>
      </c>
      <c r="F32" s="5">
        <v>569856446</v>
      </c>
      <c r="G32" s="5">
        <v>441587137</v>
      </c>
      <c r="H32" s="5">
        <v>491559290</v>
      </c>
    </row>
    <row r="33" spans="1:8" x14ac:dyDescent="0.25">
      <c r="A33" t="s">
        <v>36</v>
      </c>
      <c r="B33" s="26"/>
      <c r="C33" s="5"/>
      <c r="D33" s="5"/>
      <c r="E33" s="5"/>
      <c r="F33" s="5"/>
    </row>
    <row r="34" spans="1:8" x14ac:dyDescent="0.25">
      <c r="A34" t="s">
        <v>37</v>
      </c>
      <c r="B34" s="26">
        <v>1186916329</v>
      </c>
      <c r="C34" s="5">
        <v>1124790565</v>
      </c>
      <c r="D34" s="5">
        <v>1153068461</v>
      </c>
      <c r="E34" s="5">
        <v>1146966968</v>
      </c>
      <c r="F34" s="5">
        <v>1135518611</v>
      </c>
      <c r="G34" s="5">
        <v>942848005</v>
      </c>
      <c r="H34" s="5">
        <v>877645654</v>
      </c>
    </row>
    <row r="35" spans="1:8" x14ac:dyDescent="0.25">
      <c r="C35" s="5"/>
      <c r="D35" s="5"/>
      <c r="E35" s="5"/>
      <c r="F35" s="5"/>
    </row>
    <row r="36" spans="1:8" x14ac:dyDescent="0.25">
      <c r="A36" s="2"/>
      <c r="B36" s="21">
        <f>B26+B6+B20+B22+B23+B24</f>
        <v>3993952733</v>
      </c>
      <c r="C36" s="21">
        <f>C26+C6+C20+C22+C23+C24</f>
        <v>3954921085</v>
      </c>
      <c r="D36" s="21">
        <f t="shared" ref="D36:H36" si="2">D26+D6+D20+D22+D23+D24</f>
        <v>3494277361</v>
      </c>
      <c r="E36" s="21">
        <f t="shared" si="2"/>
        <v>3451327697</v>
      </c>
      <c r="F36" s="21">
        <f t="shared" si="2"/>
        <v>3487771295</v>
      </c>
      <c r="G36" s="21">
        <f t="shared" si="2"/>
        <v>2890865427</v>
      </c>
      <c r="H36" s="21">
        <f t="shared" si="2"/>
        <v>2863257926</v>
      </c>
    </row>
    <row r="37" spans="1:8" x14ac:dyDescent="0.25">
      <c r="F37" s="5"/>
    </row>
    <row r="38" spans="1:8" ht="15.75" x14ac:dyDescent="0.25">
      <c r="A38" s="36" t="s">
        <v>75</v>
      </c>
    </row>
    <row r="39" spans="1:8" ht="15.75" x14ac:dyDescent="0.25">
      <c r="A39" s="37" t="s">
        <v>76</v>
      </c>
      <c r="B39" s="21">
        <f t="shared" ref="B39:H39" si="3">SUM(B40:B46)</f>
        <v>267381271</v>
      </c>
      <c r="C39" s="3">
        <f t="shared" si="3"/>
        <v>211267241</v>
      </c>
      <c r="D39" s="3">
        <f>SUM(D40:D46)</f>
        <v>107714619</v>
      </c>
      <c r="E39" s="3">
        <f t="shared" si="3"/>
        <v>3085736315</v>
      </c>
      <c r="F39" s="3">
        <f t="shared" si="3"/>
        <v>105316354</v>
      </c>
      <c r="G39" s="3">
        <f t="shared" si="3"/>
        <v>162317083</v>
      </c>
      <c r="H39" s="3">
        <f t="shared" si="3"/>
        <v>165834379</v>
      </c>
    </row>
    <row r="40" spans="1:8" x14ac:dyDescent="0.25">
      <c r="A40" s="8" t="s">
        <v>16</v>
      </c>
      <c r="B40" s="22">
        <v>4515462</v>
      </c>
      <c r="C40" s="4">
        <v>8849138</v>
      </c>
      <c r="D40" s="4">
        <v>1578683</v>
      </c>
      <c r="E40" s="4">
        <v>2547856</v>
      </c>
      <c r="F40" s="4">
        <v>3945782</v>
      </c>
      <c r="G40" s="5">
        <v>925784</v>
      </c>
      <c r="H40" s="5">
        <v>1598256</v>
      </c>
    </row>
    <row r="41" spans="1:8" x14ac:dyDescent="0.25">
      <c r="A41" s="31" t="s">
        <v>17</v>
      </c>
      <c r="B41" s="22">
        <v>651246</v>
      </c>
      <c r="C41" s="4">
        <v>950642</v>
      </c>
      <c r="D41" s="4">
        <v>1250689</v>
      </c>
      <c r="E41" s="4">
        <v>2990609807</v>
      </c>
      <c r="F41" s="4">
        <v>1634261</v>
      </c>
    </row>
    <row r="42" spans="1:8" x14ac:dyDescent="0.25">
      <c r="A42" s="19" t="s">
        <v>18</v>
      </c>
      <c r="B42" s="22">
        <v>262214563</v>
      </c>
      <c r="C42" s="4">
        <v>201467461</v>
      </c>
      <c r="D42" s="4">
        <v>104885247</v>
      </c>
      <c r="E42" s="4">
        <v>92578652</v>
      </c>
      <c r="F42" s="4">
        <v>99736311</v>
      </c>
      <c r="G42" s="5">
        <v>161391299</v>
      </c>
      <c r="H42" s="5">
        <v>164236123</v>
      </c>
    </row>
    <row r="43" spans="1:8" x14ac:dyDescent="0.25">
      <c r="A43" s="19" t="s">
        <v>19</v>
      </c>
      <c r="B43" s="22"/>
      <c r="C43" s="4"/>
      <c r="D43" s="4"/>
      <c r="E43" s="4"/>
      <c r="F43" s="4"/>
    </row>
    <row r="44" spans="1:8" x14ac:dyDescent="0.25">
      <c r="A44" s="19" t="s">
        <v>50</v>
      </c>
      <c r="B44" s="22"/>
      <c r="C44" s="4"/>
      <c r="D44" s="4"/>
      <c r="E44" s="4"/>
      <c r="F44" s="4"/>
    </row>
    <row r="45" spans="1:8" x14ac:dyDescent="0.25">
      <c r="A45" s="19" t="s">
        <v>9</v>
      </c>
      <c r="B45" s="22"/>
      <c r="C45" s="4"/>
      <c r="D45" s="4"/>
      <c r="E45" s="4"/>
      <c r="F45" s="4"/>
    </row>
    <row r="46" spans="1:8" x14ac:dyDescent="0.25">
      <c r="A46" s="19" t="s">
        <v>20</v>
      </c>
      <c r="B46" s="22"/>
      <c r="C46" s="4"/>
      <c r="D46" s="4"/>
      <c r="E46" s="4"/>
      <c r="F46" s="4"/>
    </row>
    <row r="47" spans="1:8" x14ac:dyDescent="0.25">
      <c r="A47" s="2"/>
      <c r="B47" s="27"/>
      <c r="C47" s="2"/>
      <c r="D47" s="2"/>
      <c r="E47" s="2"/>
    </row>
    <row r="48" spans="1:8" x14ac:dyDescent="0.25">
      <c r="A48" s="35" t="s">
        <v>77</v>
      </c>
      <c r="B48" s="21">
        <f t="shared" ref="B48:H48" si="4">SUM(B49:B57)</f>
        <v>3726571461</v>
      </c>
      <c r="C48" s="3">
        <f t="shared" si="4"/>
        <v>3743653844</v>
      </c>
      <c r="D48" s="3">
        <f>SUM(D49:D57)</f>
        <v>3386562742</v>
      </c>
      <c r="E48" s="3">
        <f t="shared" si="4"/>
        <v>365591382</v>
      </c>
      <c r="F48" s="3">
        <f t="shared" si="4"/>
        <v>3382454941</v>
      </c>
      <c r="G48" s="3">
        <f t="shared" si="4"/>
        <v>2728548344</v>
      </c>
      <c r="H48" s="3">
        <f t="shared" si="4"/>
        <v>2697423547</v>
      </c>
    </row>
    <row r="49" spans="1:8" x14ac:dyDescent="0.25">
      <c r="A49" t="s">
        <v>12</v>
      </c>
      <c r="B49" s="22">
        <v>350595000</v>
      </c>
      <c r="C49" s="5">
        <v>350595000</v>
      </c>
      <c r="D49" s="5">
        <v>350595000</v>
      </c>
      <c r="E49" s="5">
        <v>350595000</v>
      </c>
      <c r="F49" s="5">
        <v>357606900</v>
      </c>
      <c r="G49" s="5">
        <v>357606900</v>
      </c>
      <c r="H49" s="5">
        <v>357606900</v>
      </c>
    </row>
    <row r="50" spans="1:8" x14ac:dyDescent="0.25">
      <c r="A50" t="s">
        <v>13</v>
      </c>
      <c r="B50" s="23"/>
      <c r="C50" s="5"/>
      <c r="D50" s="5"/>
      <c r="E50" s="5"/>
      <c r="F50" s="5"/>
    </row>
    <row r="51" spans="1:8" x14ac:dyDescent="0.25">
      <c r="A51" t="s">
        <v>14</v>
      </c>
      <c r="B51" s="23"/>
      <c r="C51" s="5"/>
      <c r="D51" s="5"/>
      <c r="E51" s="5"/>
      <c r="F51" s="5"/>
    </row>
    <row r="52" spans="1:8" x14ac:dyDescent="0.25">
      <c r="A52" s="19" t="s">
        <v>59</v>
      </c>
      <c r="B52" s="22">
        <v>12639930</v>
      </c>
      <c r="C52" s="4">
        <v>11375937</v>
      </c>
      <c r="D52" s="4">
        <v>13903923</v>
      </c>
      <c r="E52" s="4">
        <v>13651125</v>
      </c>
      <c r="F52" s="4">
        <v>13398326</v>
      </c>
      <c r="G52" s="5">
        <v>12892730</v>
      </c>
      <c r="H52" s="5">
        <v>12639931</v>
      </c>
    </row>
    <row r="53" spans="1:8" x14ac:dyDescent="0.25">
      <c r="A53" t="s">
        <v>15</v>
      </c>
      <c r="D53" s="5"/>
      <c r="E53" s="5"/>
      <c r="F53" s="5"/>
    </row>
    <row r="54" spans="1:8" x14ac:dyDescent="0.25">
      <c r="A54" t="s">
        <v>39</v>
      </c>
      <c r="B54" s="26">
        <v>3222448927</v>
      </c>
      <c r="C54" s="13">
        <v>3234655253</v>
      </c>
      <c r="D54" s="5">
        <v>3022063819</v>
      </c>
      <c r="E54" s="5">
        <v>1345257</v>
      </c>
      <c r="F54" s="5">
        <v>3011449715</v>
      </c>
      <c r="G54" s="5">
        <v>2358048714</v>
      </c>
      <c r="H54" s="5">
        <v>2327176716</v>
      </c>
    </row>
    <row r="55" spans="1:8" x14ac:dyDescent="0.25">
      <c r="A55" t="s">
        <v>49</v>
      </c>
      <c r="B55" s="26"/>
      <c r="C55" s="13"/>
      <c r="D55" s="5"/>
      <c r="E55" s="5"/>
      <c r="F55" s="5"/>
    </row>
    <row r="56" spans="1:8" x14ac:dyDescent="0.25">
      <c r="B56" s="26"/>
      <c r="C56" s="13"/>
      <c r="D56" s="5"/>
      <c r="E56" s="5"/>
      <c r="F56" s="5"/>
    </row>
    <row r="57" spans="1:8" x14ac:dyDescent="0.25">
      <c r="A57" s="35" t="s">
        <v>78</v>
      </c>
      <c r="B57" s="23">
        <v>140887604</v>
      </c>
      <c r="C57" s="5">
        <v>147027654</v>
      </c>
      <c r="D57" s="5"/>
      <c r="E57" s="5"/>
      <c r="F57" s="5"/>
    </row>
    <row r="58" spans="1:8" x14ac:dyDescent="0.25">
      <c r="A58" s="35"/>
      <c r="B58" s="23"/>
      <c r="C58" s="5"/>
      <c r="D58" s="5"/>
      <c r="E58" s="5"/>
      <c r="F58" s="5"/>
    </row>
    <row r="59" spans="1:8" x14ac:dyDescent="0.25">
      <c r="A59" s="2"/>
      <c r="B59" s="21">
        <f>B39+B48+1</f>
        <v>3993952733</v>
      </c>
      <c r="C59" s="3">
        <f t="shared" ref="C59:H59" si="5">C39+C48</f>
        <v>3954921085</v>
      </c>
      <c r="D59" s="3">
        <f t="shared" si="5"/>
        <v>3494277361</v>
      </c>
      <c r="E59" s="3">
        <f t="shared" si="5"/>
        <v>3451327697</v>
      </c>
      <c r="F59" s="3">
        <f t="shared" si="5"/>
        <v>3487771295</v>
      </c>
      <c r="G59" s="3">
        <f t="shared" si="5"/>
        <v>2890865427</v>
      </c>
      <c r="H59" s="3">
        <f t="shared" si="5"/>
        <v>2863257926</v>
      </c>
    </row>
    <row r="61" spans="1:8" x14ac:dyDescent="0.25">
      <c r="A61" s="38" t="s">
        <v>79</v>
      </c>
      <c r="B61" s="28">
        <f t="shared" ref="B61:H61" si="6">B48/(B49/10)</f>
        <v>106.29277260086424</v>
      </c>
      <c r="C61" s="9">
        <f t="shared" si="6"/>
        <v>106.78001237895577</v>
      </c>
      <c r="D61" s="9">
        <f t="shared" si="6"/>
        <v>96.594724454142238</v>
      </c>
      <c r="E61" s="9">
        <f t="shared" si="6"/>
        <v>10.427740897616909</v>
      </c>
      <c r="F61" s="9">
        <f t="shared" si="6"/>
        <v>94.585841072977061</v>
      </c>
      <c r="G61" s="9">
        <f t="shared" si="6"/>
        <v>76.300215236339113</v>
      </c>
      <c r="H61" s="9">
        <f t="shared" si="6"/>
        <v>75.429851800957977</v>
      </c>
    </row>
    <row r="62" spans="1:8" x14ac:dyDescent="0.25">
      <c r="A62" s="38" t="s">
        <v>80</v>
      </c>
      <c r="B62" s="20">
        <f>B49/10</f>
        <v>35059500</v>
      </c>
      <c r="C62" s="20">
        <f t="shared" ref="C62:H62" si="7">C49/10</f>
        <v>35059500</v>
      </c>
      <c r="D62" s="20">
        <f t="shared" si="7"/>
        <v>35059500</v>
      </c>
      <c r="E62" s="20">
        <f t="shared" si="7"/>
        <v>35059500</v>
      </c>
      <c r="F62" s="20">
        <f t="shared" si="7"/>
        <v>35760690</v>
      </c>
      <c r="G62" s="20">
        <f t="shared" si="7"/>
        <v>35760690</v>
      </c>
      <c r="H62" s="20">
        <f t="shared" si="7"/>
        <v>35760690</v>
      </c>
    </row>
    <row r="63" spans="1:8" x14ac:dyDescent="0.25">
      <c r="B63" s="23"/>
      <c r="C63" s="5"/>
      <c r="D63" s="5"/>
      <c r="F63" s="5"/>
    </row>
    <row r="64" spans="1:8" x14ac:dyDescent="0.25">
      <c r="E64" s="5"/>
      <c r="F6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xSplit="1" ySplit="4" topLeftCell="G11" activePane="bottomRight" state="frozen"/>
      <selection pane="topRight" activeCell="B1" sqref="B1"/>
      <selection pane="bottomLeft" activeCell="A6" sqref="A6"/>
      <selection pane="bottomRight" activeCell="H19" sqref="H19"/>
    </sheetView>
  </sheetViews>
  <sheetFormatPr defaultRowHeight="15" x14ac:dyDescent="0.25"/>
  <cols>
    <col min="1" max="1" width="46.625" customWidth="1"/>
    <col min="2" max="2" width="18" style="8" customWidth="1"/>
    <col min="3" max="3" width="18.75" style="8" bestFit="1" customWidth="1"/>
    <col min="4" max="4" width="22.75" style="8" bestFit="1" customWidth="1"/>
    <col min="5" max="6" width="18.75" style="8" bestFit="1" customWidth="1"/>
    <col min="7" max="8" width="12.625" bestFit="1" customWidth="1"/>
  </cols>
  <sheetData>
    <row r="1" spans="1:8" ht="15.75" x14ac:dyDescent="0.25">
      <c r="A1" s="1" t="s">
        <v>58</v>
      </c>
      <c r="B1" s="2"/>
      <c r="C1" s="2"/>
      <c r="D1" s="2"/>
      <c r="E1" s="2"/>
      <c r="F1" s="2"/>
    </row>
    <row r="2" spans="1:8" ht="15.75" x14ac:dyDescent="0.25">
      <c r="A2" s="1" t="s">
        <v>81</v>
      </c>
      <c r="B2" s="2"/>
      <c r="C2" s="2"/>
      <c r="D2" s="2"/>
      <c r="E2" s="2"/>
      <c r="F2" s="2"/>
    </row>
    <row r="3" spans="1:8" ht="15.75" x14ac:dyDescent="0.25">
      <c r="A3" s="1" t="s">
        <v>94</v>
      </c>
      <c r="B3" s="42" t="s">
        <v>96</v>
      </c>
      <c r="C3" s="43" t="s">
        <v>95</v>
      </c>
      <c r="D3" s="43" t="s">
        <v>97</v>
      </c>
      <c r="E3" s="43" t="s">
        <v>96</v>
      </c>
      <c r="F3" s="43" t="s">
        <v>95</v>
      </c>
      <c r="G3" s="43" t="s">
        <v>97</v>
      </c>
      <c r="H3" s="43" t="s">
        <v>96</v>
      </c>
    </row>
    <row r="4" spans="1:8" ht="15.75" x14ac:dyDescent="0.25">
      <c r="A4" s="1"/>
      <c r="B4" s="41">
        <v>42916</v>
      </c>
      <c r="C4" s="41">
        <v>43008</v>
      </c>
      <c r="D4" s="41">
        <v>43190</v>
      </c>
      <c r="E4" s="41">
        <v>43281</v>
      </c>
      <c r="F4" s="41">
        <v>43373</v>
      </c>
      <c r="G4" s="48">
        <v>43555</v>
      </c>
      <c r="H4" s="48">
        <v>43646</v>
      </c>
    </row>
    <row r="5" spans="1:8" ht="15.75" x14ac:dyDescent="0.25">
      <c r="A5" s="1"/>
      <c r="B5" s="29"/>
      <c r="C5" s="29"/>
      <c r="D5" s="29"/>
      <c r="E5" s="29"/>
      <c r="F5" s="29"/>
    </row>
    <row r="6" spans="1:8" ht="15.75" x14ac:dyDescent="0.25">
      <c r="A6" s="39" t="s">
        <v>82</v>
      </c>
      <c r="B6" s="17">
        <v>495582039</v>
      </c>
      <c r="C6" s="17">
        <v>672015444</v>
      </c>
      <c r="D6" s="17">
        <v>157560886</v>
      </c>
      <c r="E6" s="17">
        <v>365126501</v>
      </c>
      <c r="F6" s="17">
        <v>637182383</v>
      </c>
      <c r="G6" s="5">
        <v>171445108</v>
      </c>
      <c r="H6" s="5">
        <v>356835801</v>
      </c>
    </row>
    <row r="7" spans="1:8" ht="15.75" x14ac:dyDescent="0.25">
      <c r="A7" s="18" t="s">
        <v>2</v>
      </c>
      <c r="B7" s="13">
        <v>2245631</v>
      </c>
      <c r="C7" s="13">
        <v>4021457</v>
      </c>
      <c r="D7" s="13">
        <v>853247</v>
      </c>
      <c r="E7" s="13">
        <v>1725789</v>
      </c>
      <c r="F7" s="13">
        <v>2945781</v>
      </c>
      <c r="G7" s="5">
        <v>425781</v>
      </c>
      <c r="H7" s="5">
        <v>669852</v>
      </c>
    </row>
    <row r="8" spans="1:8" ht="15.75" x14ac:dyDescent="0.25">
      <c r="A8" s="39" t="s">
        <v>3</v>
      </c>
      <c r="B8" s="30">
        <f t="shared" ref="B8:E8" si="0">B6-B7</f>
        <v>493336408</v>
      </c>
      <c r="C8" s="30">
        <f t="shared" si="0"/>
        <v>667993987</v>
      </c>
      <c r="D8" s="30">
        <f t="shared" si="0"/>
        <v>156707639</v>
      </c>
      <c r="E8" s="30">
        <f t="shared" si="0"/>
        <v>363400712</v>
      </c>
      <c r="F8" s="30">
        <f>F6-F7</f>
        <v>634236602</v>
      </c>
      <c r="G8" s="30">
        <f t="shared" ref="G8:H8" si="1">G6-G7</f>
        <v>171019327</v>
      </c>
      <c r="H8" s="30">
        <f t="shared" si="1"/>
        <v>356165949</v>
      </c>
    </row>
    <row r="9" spans="1:8" ht="15.75" x14ac:dyDescent="0.25">
      <c r="A9" s="18" t="s">
        <v>4</v>
      </c>
      <c r="B9" s="13">
        <v>70191974</v>
      </c>
      <c r="C9" s="13">
        <v>102919310</v>
      </c>
      <c r="D9" s="13">
        <v>32758718</v>
      </c>
      <c r="E9" s="13">
        <v>64891710</v>
      </c>
      <c r="F9" s="13">
        <v>83288875</v>
      </c>
      <c r="G9" s="5">
        <v>20804437</v>
      </c>
      <c r="H9" s="5">
        <v>43608875</v>
      </c>
    </row>
    <row r="10" spans="1:8" ht="15.75" x14ac:dyDescent="0.25">
      <c r="A10" s="32" t="s">
        <v>61</v>
      </c>
      <c r="B10" s="26"/>
      <c r="C10" s="13">
        <v>59166736</v>
      </c>
      <c r="D10" s="13"/>
      <c r="E10" s="13"/>
      <c r="F10" s="13"/>
    </row>
    <row r="11" spans="1:8" ht="15.75" x14ac:dyDescent="0.25">
      <c r="A11" s="32" t="s">
        <v>69</v>
      </c>
      <c r="B11" s="26">
        <v>39444491</v>
      </c>
      <c r="C11" s="13"/>
      <c r="D11" s="13"/>
      <c r="E11" s="13"/>
      <c r="F11" s="13"/>
    </row>
    <row r="12" spans="1:8" ht="15.75" x14ac:dyDescent="0.25">
      <c r="A12" s="18" t="s">
        <v>5</v>
      </c>
      <c r="B12" s="13">
        <v>3245140</v>
      </c>
      <c r="C12" s="13">
        <v>6670150</v>
      </c>
      <c r="D12" s="13">
        <v>1578145</v>
      </c>
      <c r="E12" s="13">
        <v>3526876</v>
      </c>
      <c r="F12" s="13">
        <v>4225782</v>
      </c>
      <c r="G12" s="5">
        <v>1025748</v>
      </c>
      <c r="H12" s="5">
        <v>3263896</v>
      </c>
    </row>
    <row r="13" spans="1:8" ht="15.75" x14ac:dyDescent="0.25">
      <c r="A13" s="1"/>
      <c r="B13" s="17">
        <f t="shared" ref="B13:H13" si="2">B8+B9+B12</f>
        <v>566773522</v>
      </c>
      <c r="C13" s="17">
        <f t="shared" si="2"/>
        <v>777583447</v>
      </c>
      <c r="D13" s="17">
        <f>D8+D9+D12</f>
        <v>191044502</v>
      </c>
      <c r="E13" s="17">
        <f t="shared" si="2"/>
        <v>431819298</v>
      </c>
      <c r="F13" s="17">
        <f t="shared" si="2"/>
        <v>721751259</v>
      </c>
      <c r="G13" s="17">
        <f t="shared" si="2"/>
        <v>192849512</v>
      </c>
      <c r="H13" s="17">
        <f t="shared" si="2"/>
        <v>403038720</v>
      </c>
    </row>
    <row r="14" spans="1:8" ht="15.75" x14ac:dyDescent="0.25">
      <c r="A14" s="1"/>
      <c r="B14" s="29"/>
      <c r="C14" s="29"/>
      <c r="D14" s="29"/>
      <c r="E14" s="29"/>
      <c r="F14" s="29"/>
    </row>
    <row r="15" spans="1:8" ht="15.75" x14ac:dyDescent="0.25">
      <c r="A15" s="39" t="s">
        <v>6</v>
      </c>
      <c r="B15" s="29"/>
      <c r="C15" s="29"/>
      <c r="D15" s="29"/>
      <c r="E15" s="29"/>
      <c r="F15" s="29"/>
    </row>
    <row r="16" spans="1:8" ht="15.75" x14ac:dyDescent="0.25">
      <c r="A16" s="18" t="s">
        <v>7</v>
      </c>
      <c r="B16" s="13">
        <v>250345621</v>
      </c>
      <c r="C16" s="13">
        <v>391512452</v>
      </c>
      <c r="D16" s="13">
        <v>113172303</v>
      </c>
      <c r="E16" s="13">
        <v>240625258</v>
      </c>
      <c r="F16" s="13">
        <v>408945324</v>
      </c>
      <c r="G16" s="5">
        <v>138569124</v>
      </c>
      <c r="H16" s="5">
        <v>250258743</v>
      </c>
    </row>
    <row r="17" spans="1:8" ht="15.75" x14ac:dyDescent="0.25">
      <c r="A17" s="18" t="s">
        <v>8</v>
      </c>
      <c r="B17" s="13">
        <v>107683548</v>
      </c>
      <c r="C17" s="13">
        <v>126362779</v>
      </c>
      <c r="D17" s="13">
        <v>30262167</v>
      </c>
      <c r="E17" s="13">
        <v>73539732</v>
      </c>
      <c r="F17" s="13">
        <v>119721494</v>
      </c>
      <c r="G17" s="5">
        <v>39881987</v>
      </c>
      <c r="H17" s="5">
        <v>75672482</v>
      </c>
    </row>
    <row r="18" spans="1:8" ht="15.75" x14ac:dyDescent="0.25">
      <c r="A18" s="18" t="s">
        <v>0</v>
      </c>
      <c r="B18" s="13">
        <v>153478152</v>
      </c>
      <c r="C18" s="13">
        <v>246541226</v>
      </c>
      <c r="D18" s="13">
        <v>50202122</v>
      </c>
      <c r="E18" s="13">
        <v>140258453</v>
      </c>
      <c r="F18" s="13">
        <v>210581518</v>
      </c>
      <c r="G18" s="5">
        <v>52526785</v>
      </c>
      <c r="H18" s="5">
        <v>136578254</v>
      </c>
    </row>
    <row r="19" spans="1:8" ht="15.75" x14ac:dyDescent="0.25">
      <c r="A19" s="18" t="s">
        <v>99</v>
      </c>
      <c r="B19" s="13">
        <v>21670921</v>
      </c>
      <c r="C19" s="13"/>
      <c r="D19" s="13">
        <v>11147243</v>
      </c>
      <c r="E19" s="13">
        <v>22294486</v>
      </c>
      <c r="F19" s="13">
        <v>7011900</v>
      </c>
      <c r="H19" s="5">
        <v>21954892</v>
      </c>
    </row>
    <row r="20" spans="1:8" ht="15.75" x14ac:dyDescent="0.25">
      <c r="A20" s="18" t="s">
        <v>98</v>
      </c>
      <c r="B20" s="13">
        <v>450254</v>
      </c>
      <c r="C20" s="13">
        <v>19945621</v>
      </c>
      <c r="D20" s="13"/>
      <c r="E20" s="13">
        <v>450254</v>
      </c>
      <c r="F20" s="13"/>
      <c r="G20" s="5">
        <v>205746</v>
      </c>
    </row>
    <row r="21" spans="1:8" ht="15.75" x14ac:dyDescent="0.25">
      <c r="A21" s="18" t="s">
        <v>101</v>
      </c>
      <c r="B21" s="13">
        <v>18602166</v>
      </c>
      <c r="C21" s="13"/>
      <c r="D21" s="13"/>
      <c r="E21" s="13"/>
      <c r="F21" s="13"/>
    </row>
    <row r="22" spans="1:8" ht="15.75" x14ac:dyDescent="0.25">
      <c r="A22" s="18" t="s">
        <v>100</v>
      </c>
      <c r="B22" s="13">
        <v>13805571</v>
      </c>
      <c r="C22" s="13"/>
      <c r="D22" s="13"/>
      <c r="E22" s="13"/>
      <c r="F22" s="13"/>
    </row>
    <row r="23" spans="1:8" ht="15.75" x14ac:dyDescent="0.25">
      <c r="A23" s="18" t="s">
        <v>10</v>
      </c>
      <c r="B23" s="13"/>
      <c r="C23" s="13"/>
      <c r="D23" s="13"/>
      <c r="E23" s="13"/>
      <c r="F23" s="13"/>
      <c r="G23" s="5">
        <v>12219523</v>
      </c>
    </row>
    <row r="24" spans="1:8" x14ac:dyDescent="0.25">
      <c r="A24" s="38" t="s">
        <v>83</v>
      </c>
      <c r="B24" s="30">
        <f t="shared" ref="B24:H24" si="3">B13-B16-B17-B18-B20+B23</f>
        <v>54815947</v>
      </c>
      <c r="C24" s="30">
        <f t="shared" si="3"/>
        <v>-6778631</v>
      </c>
      <c r="D24" s="30">
        <f t="shared" si="3"/>
        <v>-2592090</v>
      </c>
      <c r="E24" s="30">
        <f t="shared" si="3"/>
        <v>-23054399</v>
      </c>
      <c r="F24" s="30">
        <f t="shared" si="3"/>
        <v>-17497077</v>
      </c>
      <c r="G24" s="30">
        <f t="shared" si="3"/>
        <v>-26114607</v>
      </c>
      <c r="H24" s="30">
        <f t="shared" si="3"/>
        <v>-59470759</v>
      </c>
    </row>
    <row r="25" spans="1:8" x14ac:dyDescent="0.25">
      <c r="A25" s="35" t="s">
        <v>84</v>
      </c>
      <c r="B25" s="30"/>
      <c r="C25" s="30"/>
      <c r="D25" s="30"/>
      <c r="E25" s="30"/>
      <c r="F25" s="30"/>
    </row>
    <row r="26" spans="1:8" ht="15.75" x14ac:dyDescent="0.25">
      <c r="A26" s="18" t="s">
        <v>11</v>
      </c>
      <c r="B26" s="13"/>
      <c r="C26" s="13"/>
      <c r="D26" s="13"/>
      <c r="E26" s="13"/>
      <c r="F26" s="13"/>
    </row>
    <row r="27" spans="1:8" x14ac:dyDescent="0.25">
      <c r="A27" s="38" t="s">
        <v>85</v>
      </c>
      <c r="B27" s="30">
        <f t="shared" ref="B27:H27" si="4">B24-B26</f>
        <v>54815947</v>
      </c>
      <c r="C27" s="30">
        <f t="shared" si="4"/>
        <v>-6778631</v>
      </c>
      <c r="D27" s="30">
        <f t="shared" si="4"/>
        <v>-2592090</v>
      </c>
      <c r="E27" s="30">
        <f t="shared" si="4"/>
        <v>-23054399</v>
      </c>
      <c r="F27" s="30">
        <f t="shared" si="4"/>
        <v>-17497077</v>
      </c>
      <c r="G27" s="30">
        <f t="shared" si="4"/>
        <v>-26114607</v>
      </c>
      <c r="H27" s="30">
        <f t="shared" si="4"/>
        <v>-59470759</v>
      </c>
    </row>
    <row r="28" spans="1:8" x14ac:dyDescent="0.25">
      <c r="A28" s="2"/>
      <c r="B28" s="11"/>
      <c r="C28" s="10"/>
      <c r="D28" s="10"/>
      <c r="E28" s="10"/>
      <c r="F28" s="10"/>
    </row>
    <row r="29" spans="1:8" s="12" customFormat="1" x14ac:dyDescent="0.25">
      <c r="A29" s="11"/>
      <c r="B29" s="44"/>
      <c r="C29" s="44"/>
      <c r="D29" s="44"/>
      <c r="E29" s="44"/>
      <c r="F29" s="44"/>
    </row>
    <row r="30" spans="1:8" s="12" customFormat="1" x14ac:dyDescent="0.25">
      <c r="A30" s="11"/>
      <c r="B30" s="45"/>
      <c r="C30" s="45"/>
      <c r="D30" s="45"/>
      <c r="E30" s="45"/>
      <c r="F30" s="45"/>
    </row>
    <row r="31" spans="1:8" s="12" customFormat="1" x14ac:dyDescent="0.25">
      <c r="B31" s="45"/>
      <c r="C31" s="45"/>
      <c r="D31" s="45"/>
      <c r="E31" s="45"/>
      <c r="F31" s="45"/>
    </row>
    <row r="53" spans="1:1" x14ac:dyDescent="0.25">
      <c r="A53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xSplit="1" ySplit="4" topLeftCell="G5" activePane="bottomRight" state="frozen"/>
      <selection pane="topRight" activeCell="B1" sqref="B1"/>
      <selection pane="bottomLeft" activeCell="A6" sqref="A6"/>
      <selection pane="bottomRight" activeCell="J12" sqref="J12"/>
    </sheetView>
  </sheetViews>
  <sheetFormatPr defaultRowHeight="15" x14ac:dyDescent="0.25"/>
  <cols>
    <col min="1" max="1" width="49.875" bestFit="1" customWidth="1"/>
    <col min="2" max="3" width="17.75" bestFit="1" customWidth="1"/>
    <col min="4" max="5" width="17.875" bestFit="1" customWidth="1"/>
    <col min="6" max="6" width="17.75" bestFit="1" customWidth="1"/>
    <col min="7" max="7" width="14.375" customWidth="1"/>
    <col min="8" max="8" width="12.625" bestFit="1" customWidth="1"/>
  </cols>
  <sheetData>
    <row r="1" spans="1:8" ht="15.75" x14ac:dyDescent="0.25">
      <c r="A1" s="1" t="s">
        <v>58</v>
      </c>
      <c r="B1" s="1"/>
      <c r="C1" s="1"/>
      <c r="D1" s="1"/>
      <c r="E1" s="1"/>
    </row>
    <row r="2" spans="1:8" ht="15.75" x14ac:dyDescent="0.25">
      <c r="A2" s="1" t="s">
        <v>86</v>
      </c>
      <c r="B2" s="1"/>
      <c r="C2" s="1"/>
      <c r="D2" s="1"/>
      <c r="E2" s="1"/>
    </row>
    <row r="3" spans="1:8" ht="15.75" x14ac:dyDescent="0.25">
      <c r="A3" s="1" t="s">
        <v>94</v>
      </c>
      <c r="B3" s="42" t="s">
        <v>96</v>
      </c>
      <c r="C3" s="43" t="s">
        <v>95</v>
      </c>
      <c r="D3" s="43" t="s">
        <v>97</v>
      </c>
      <c r="E3" s="43" t="s">
        <v>96</v>
      </c>
      <c r="F3" s="43" t="s">
        <v>95</v>
      </c>
      <c r="G3" s="43" t="s">
        <v>97</v>
      </c>
      <c r="H3" s="43" t="s">
        <v>96</v>
      </c>
    </row>
    <row r="4" spans="1:8" ht="15.75" x14ac:dyDescent="0.25">
      <c r="A4" s="1"/>
      <c r="B4" s="41">
        <v>42916</v>
      </c>
      <c r="C4" s="41">
        <v>43008</v>
      </c>
      <c r="D4" s="41">
        <v>43190</v>
      </c>
      <c r="E4" s="41">
        <v>43281</v>
      </c>
      <c r="F4" s="41">
        <v>43373</v>
      </c>
      <c r="G4" s="29">
        <v>43555</v>
      </c>
      <c r="H4" s="29">
        <v>43646</v>
      </c>
    </row>
    <row r="5" spans="1:8" x14ac:dyDescent="0.25">
      <c r="A5" s="38" t="s">
        <v>87</v>
      </c>
      <c r="F5" s="5"/>
    </row>
    <row r="6" spans="1:8" x14ac:dyDescent="0.25">
      <c r="A6" t="s">
        <v>40</v>
      </c>
      <c r="B6" s="13">
        <v>797555224</v>
      </c>
      <c r="C6" s="13">
        <v>858050725</v>
      </c>
      <c r="D6" s="13">
        <v>491084606</v>
      </c>
      <c r="E6" s="13">
        <v>605028038</v>
      </c>
      <c r="F6" s="5">
        <v>823910024</v>
      </c>
      <c r="G6" s="5">
        <v>478366671</v>
      </c>
      <c r="H6" s="5">
        <v>583786850</v>
      </c>
    </row>
    <row r="7" spans="1:8" x14ac:dyDescent="0.25">
      <c r="A7" s="8" t="s">
        <v>41</v>
      </c>
      <c r="B7" s="13">
        <v>42689631</v>
      </c>
      <c r="C7" s="13">
        <v>65836886</v>
      </c>
      <c r="D7" s="13">
        <v>1578145</v>
      </c>
      <c r="E7" s="13">
        <v>3526876</v>
      </c>
      <c r="F7" s="13">
        <v>4225782</v>
      </c>
      <c r="G7" s="5">
        <v>1025748</v>
      </c>
      <c r="H7" s="5">
        <v>3263896</v>
      </c>
    </row>
    <row r="8" spans="1:8" x14ac:dyDescent="0.25">
      <c r="A8" s="8" t="s">
        <v>42</v>
      </c>
      <c r="B8" s="13"/>
      <c r="C8" s="13"/>
      <c r="D8" s="13"/>
      <c r="E8" s="13"/>
      <c r="F8" s="13"/>
    </row>
    <row r="9" spans="1:8" x14ac:dyDescent="0.25">
      <c r="A9" s="8" t="s">
        <v>62</v>
      </c>
      <c r="B9" s="13">
        <v>-412638896</v>
      </c>
      <c r="C9" s="13">
        <v>-536176554</v>
      </c>
      <c r="D9" s="13">
        <v>-97835581</v>
      </c>
      <c r="E9" s="13">
        <v>-245476216</v>
      </c>
      <c r="F9" s="13">
        <v>-321055000</v>
      </c>
      <c r="G9" s="5">
        <v>-90623753</v>
      </c>
      <c r="H9" s="5">
        <v>-207212595</v>
      </c>
    </row>
    <row r="10" spans="1:8" x14ac:dyDescent="0.25">
      <c r="A10" s="8" t="s">
        <v>43</v>
      </c>
      <c r="B10" s="13">
        <v>-257629010</v>
      </c>
      <c r="C10" s="13">
        <v>-394462165</v>
      </c>
      <c r="D10" s="13">
        <v>-116119372</v>
      </c>
      <c r="E10" s="13">
        <v>-242603154</v>
      </c>
      <c r="F10" s="13">
        <v>-409525294</v>
      </c>
      <c r="G10" s="5">
        <v>-140441540</v>
      </c>
      <c r="H10" s="5">
        <v>-251458687</v>
      </c>
    </row>
    <row r="11" spans="1:8" x14ac:dyDescent="0.25">
      <c r="A11" s="8" t="s">
        <v>44</v>
      </c>
      <c r="B11" s="13"/>
      <c r="C11" s="13"/>
      <c r="D11" s="13"/>
      <c r="E11" s="13"/>
      <c r="F11" s="13"/>
    </row>
    <row r="12" spans="1:8" x14ac:dyDescent="0.25">
      <c r="A12" s="2"/>
      <c r="B12" s="14">
        <f t="shared" ref="B12:E12" si="0">SUM(B5:B11)</f>
        <v>169976949</v>
      </c>
      <c r="C12" s="14">
        <f t="shared" si="0"/>
        <v>-6751108</v>
      </c>
      <c r="D12" s="14">
        <f t="shared" si="0"/>
        <v>278707798</v>
      </c>
      <c r="E12" s="14">
        <f t="shared" si="0"/>
        <v>120475544</v>
      </c>
      <c r="F12" s="14">
        <f>SUM(F5:F11)</f>
        <v>97555512</v>
      </c>
      <c r="G12" s="14">
        <f t="shared" ref="G12:H12" si="1">SUM(G5:G11)</f>
        <v>248327126</v>
      </c>
      <c r="H12" s="14">
        <f t="shared" si="1"/>
        <v>128379464</v>
      </c>
    </row>
    <row r="13" spans="1:8" x14ac:dyDescent="0.25">
      <c r="B13" s="13"/>
      <c r="C13" s="13"/>
      <c r="D13" s="13"/>
      <c r="E13" s="13"/>
      <c r="F13" s="13"/>
    </row>
    <row r="14" spans="1:8" x14ac:dyDescent="0.25">
      <c r="A14" s="38" t="s">
        <v>88</v>
      </c>
      <c r="B14" s="13"/>
      <c r="C14" s="13"/>
      <c r="D14" s="13"/>
      <c r="E14" s="13"/>
      <c r="F14" s="13"/>
    </row>
    <row r="15" spans="1:8" x14ac:dyDescent="0.25">
      <c r="A15" s="15" t="s">
        <v>1</v>
      </c>
      <c r="B15" s="13">
        <v>-20625027</v>
      </c>
      <c r="C15" s="13">
        <v>-49866273</v>
      </c>
      <c r="D15" s="13">
        <v>-39949458</v>
      </c>
      <c r="E15" s="13">
        <v>-74107494</v>
      </c>
      <c r="F15" s="13">
        <v>-129741055</v>
      </c>
      <c r="G15" s="5">
        <v>-67472370</v>
      </c>
      <c r="H15" s="5">
        <v>-87711847</v>
      </c>
    </row>
    <row r="16" spans="1:8" x14ac:dyDescent="0.25">
      <c r="A16" s="15" t="s">
        <v>45</v>
      </c>
      <c r="B16" s="13">
        <v>140504718</v>
      </c>
      <c r="C16" s="13">
        <v>285705875</v>
      </c>
      <c r="D16" s="13">
        <v>98181636</v>
      </c>
      <c r="E16" s="13">
        <v>258098704</v>
      </c>
      <c r="F16" s="13">
        <v>387593882</v>
      </c>
      <c r="H16" s="5">
        <v>111784444</v>
      </c>
    </row>
    <row r="17" spans="1:8" x14ac:dyDescent="0.25">
      <c r="A17" s="15" t="s">
        <v>55</v>
      </c>
      <c r="B17" s="13"/>
      <c r="C17" s="13"/>
      <c r="D17" s="13"/>
      <c r="E17" s="13"/>
      <c r="F17" s="13"/>
      <c r="H17" s="5">
        <v>-136128604</v>
      </c>
    </row>
    <row r="18" spans="1:8" x14ac:dyDescent="0.25">
      <c r="A18" s="15" t="s">
        <v>46</v>
      </c>
      <c r="B18" s="13"/>
      <c r="C18" s="13"/>
      <c r="D18" s="13"/>
      <c r="E18" s="13"/>
      <c r="F18" s="13"/>
    </row>
    <row r="19" spans="1:8" x14ac:dyDescent="0.25">
      <c r="A19" s="15" t="s">
        <v>57</v>
      </c>
      <c r="B19" s="13">
        <v>-68259589</v>
      </c>
      <c r="C19" s="13"/>
      <c r="D19" s="13">
        <v>-99598167</v>
      </c>
      <c r="E19" s="13">
        <v>-109137260</v>
      </c>
      <c r="F19" s="13"/>
      <c r="G19" s="5">
        <v>-86353039</v>
      </c>
      <c r="H19" s="5">
        <v>-238286</v>
      </c>
    </row>
    <row r="20" spans="1:8" x14ac:dyDescent="0.25">
      <c r="A20" s="15" t="s">
        <v>63</v>
      </c>
      <c r="B20" s="13">
        <v>-130748</v>
      </c>
      <c r="C20" s="13">
        <v>328490</v>
      </c>
      <c r="D20" s="13">
        <v>-200048</v>
      </c>
      <c r="E20" s="13">
        <v>-101322</v>
      </c>
      <c r="F20" s="13">
        <v>-502255</v>
      </c>
      <c r="G20" s="5">
        <v>-206130</v>
      </c>
    </row>
    <row r="21" spans="1:8" x14ac:dyDescent="0.25">
      <c r="A21" s="15" t="s">
        <v>64</v>
      </c>
      <c r="B21" s="13"/>
      <c r="C21" s="13">
        <v>-78844359</v>
      </c>
      <c r="D21" s="13"/>
      <c r="E21" s="13"/>
      <c r="F21" s="13">
        <v>-185950388</v>
      </c>
    </row>
    <row r="22" spans="1:8" x14ac:dyDescent="0.25">
      <c r="A22" s="15" t="s">
        <v>56</v>
      </c>
      <c r="B22" s="13">
        <v>82497924</v>
      </c>
      <c r="C22" s="13"/>
      <c r="D22" s="13"/>
      <c r="E22" s="13"/>
      <c r="F22" s="13"/>
    </row>
    <row r="23" spans="1:8" x14ac:dyDescent="0.25">
      <c r="A23" s="15" t="s">
        <v>47</v>
      </c>
      <c r="B23" s="13"/>
      <c r="C23" s="13">
        <v>112134191</v>
      </c>
      <c r="D23" s="13">
        <v>44060466</v>
      </c>
      <c r="E23" s="13">
        <v>73610014</v>
      </c>
      <c r="F23" s="47">
        <v>88289536</v>
      </c>
      <c r="G23" s="5">
        <v>33751252</v>
      </c>
      <c r="H23" s="5">
        <v>49243763</v>
      </c>
    </row>
    <row r="24" spans="1:8" x14ac:dyDescent="0.25">
      <c r="A24" s="2"/>
      <c r="B24" s="14">
        <f t="shared" ref="B24:H24" si="2">SUM(B15:B23)</f>
        <v>133987278</v>
      </c>
      <c r="C24" s="14">
        <f t="shared" si="2"/>
        <v>269457924</v>
      </c>
      <c r="D24" s="14">
        <f t="shared" si="2"/>
        <v>2494429</v>
      </c>
      <c r="E24" s="14">
        <f t="shared" si="2"/>
        <v>148362642</v>
      </c>
      <c r="F24" s="14">
        <f t="shared" si="2"/>
        <v>159689720</v>
      </c>
      <c r="G24" s="14">
        <f t="shared" si="2"/>
        <v>-120280287</v>
      </c>
      <c r="H24" s="14">
        <f t="shared" si="2"/>
        <v>-63050530</v>
      </c>
    </row>
    <row r="25" spans="1:8" x14ac:dyDescent="0.25">
      <c r="B25" s="13"/>
      <c r="C25" s="13"/>
      <c r="D25" s="13"/>
      <c r="E25" s="13"/>
      <c r="F25" s="13"/>
    </row>
    <row r="26" spans="1:8" x14ac:dyDescent="0.25">
      <c r="A26" s="38" t="s">
        <v>89</v>
      </c>
      <c r="B26" s="13"/>
      <c r="C26" s="13"/>
      <c r="D26" s="13"/>
      <c r="E26" s="13"/>
      <c r="F26" s="13"/>
    </row>
    <row r="27" spans="1:8" x14ac:dyDescent="0.25">
      <c r="A27" t="s">
        <v>65</v>
      </c>
      <c r="B27" s="13"/>
      <c r="C27" s="13"/>
      <c r="D27" s="13"/>
      <c r="E27" s="13"/>
      <c r="F27" s="13"/>
    </row>
    <row r="28" spans="1:8" x14ac:dyDescent="0.25">
      <c r="A28" t="s">
        <v>66</v>
      </c>
      <c r="B28" s="13"/>
      <c r="C28" s="13"/>
      <c r="D28" s="13"/>
      <c r="E28" s="13"/>
      <c r="F28" s="13"/>
    </row>
    <row r="29" spans="1:8" x14ac:dyDescent="0.25">
      <c r="A29" t="s">
        <v>67</v>
      </c>
      <c r="B29" s="13"/>
      <c r="C29" s="13"/>
      <c r="D29" s="13"/>
      <c r="E29" s="13"/>
      <c r="F29" s="13"/>
    </row>
    <row r="30" spans="1:8" x14ac:dyDescent="0.25">
      <c r="A30" t="s">
        <v>48</v>
      </c>
      <c r="B30" s="13"/>
      <c r="C30" s="13"/>
      <c r="D30" s="13"/>
      <c r="E30" s="13"/>
      <c r="F30" s="13"/>
    </row>
    <row r="31" spans="1:8" x14ac:dyDescent="0.25">
      <c r="A31" t="s">
        <v>68</v>
      </c>
      <c r="B31" s="13"/>
      <c r="C31" s="13"/>
      <c r="D31" s="13"/>
      <c r="E31" s="13"/>
      <c r="F31" s="13"/>
    </row>
    <row r="32" spans="1:8" x14ac:dyDescent="0.25">
      <c r="A32" s="2"/>
      <c r="B32" s="16">
        <f>SUM(B27:B31)</f>
        <v>0</v>
      </c>
      <c r="C32" s="16">
        <f>SUM(C27:C31)</f>
        <v>0</v>
      </c>
      <c r="D32" s="16">
        <f>SUM(D27:D31)</f>
        <v>0</v>
      </c>
      <c r="E32" s="16">
        <f t="shared" ref="E32:F32" si="3">SUM(E27:E27)</f>
        <v>0</v>
      </c>
      <c r="F32" s="16">
        <f t="shared" si="3"/>
        <v>0</v>
      </c>
    </row>
    <row r="33" spans="1:8" x14ac:dyDescent="0.25">
      <c r="B33" s="13"/>
      <c r="C33" s="13"/>
      <c r="D33" s="13"/>
      <c r="E33" s="13"/>
      <c r="F33" s="13"/>
    </row>
    <row r="34" spans="1:8" x14ac:dyDescent="0.25">
      <c r="A34" s="2" t="s">
        <v>90</v>
      </c>
      <c r="B34" s="17">
        <f t="shared" ref="B34:H34" si="4">B12+B24+B32</f>
        <v>303964227</v>
      </c>
      <c r="C34" s="17">
        <f t="shared" si="4"/>
        <v>262706816</v>
      </c>
      <c r="D34" s="17">
        <f t="shared" si="4"/>
        <v>281202227</v>
      </c>
      <c r="E34" s="17">
        <f t="shared" si="4"/>
        <v>268838186</v>
      </c>
      <c r="F34" s="17">
        <f t="shared" si="4"/>
        <v>257245232</v>
      </c>
      <c r="G34" s="17">
        <f t="shared" si="4"/>
        <v>128046839</v>
      </c>
      <c r="H34" s="17">
        <f t="shared" si="4"/>
        <v>65328934</v>
      </c>
    </row>
    <row r="35" spans="1:8" x14ac:dyDescent="0.25">
      <c r="A35" s="40" t="s">
        <v>91</v>
      </c>
      <c r="B35" s="13">
        <v>466021244</v>
      </c>
      <c r="C35" s="13">
        <v>466021244</v>
      </c>
      <c r="D35" s="13">
        <v>508562708</v>
      </c>
      <c r="E35" s="13">
        <v>508562708</v>
      </c>
      <c r="F35" s="13">
        <v>508563708</v>
      </c>
      <c r="G35" s="5">
        <v>428703277</v>
      </c>
      <c r="H35" s="5">
        <v>428703277</v>
      </c>
    </row>
    <row r="36" spans="1:8" x14ac:dyDescent="0.25">
      <c r="A36" s="38" t="s">
        <v>92</v>
      </c>
      <c r="B36" s="17">
        <f t="shared" ref="B36:H36" si="5">B34+B35</f>
        <v>769985471</v>
      </c>
      <c r="C36" s="17">
        <f t="shared" si="5"/>
        <v>728728060</v>
      </c>
      <c r="D36" s="17">
        <f t="shared" si="5"/>
        <v>789764935</v>
      </c>
      <c r="E36" s="17">
        <f t="shared" si="5"/>
        <v>777400894</v>
      </c>
      <c r="F36" s="17">
        <f t="shared" si="5"/>
        <v>765808940</v>
      </c>
      <c r="G36" s="17">
        <f t="shared" si="5"/>
        <v>556750116</v>
      </c>
      <c r="H36" s="17">
        <f t="shared" si="5"/>
        <v>494032211</v>
      </c>
    </row>
    <row r="37" spans="1:8" x14ac:dyDescent="0.25">
      <c r="B37" s="2"/>
      <c r="C37" s="2"/>
      <c r="D37" s="2"/>
      <c r="E37" s="2"/>
      <c r="F37" s="2"/>
    </row>
    <row r="39" spans="1:8" x14ac:dyDescent="0.25">
      <c r="A39" s="11" t="s">
        <v>93</v>
      </c>
      <c r="B39" s="9">
        <f>B12/('1'!B49/10)</f>
        <v>4.8482422453258032</v>
      </c>
      <c r="C39" s="9">
        <f>C12/('1'!C49/10)</f>
        <v>-0.19256144554257762</v>
      </c>
      <c r="D39" s="9">
        <f>D12/('1'!D49/10)</f>
        <v>7.949565681199104</v>
      </c>
      <c r="E39" s="9">
        <f>E12/('1'!E49/10)</f>
        <v>3.4363166616751522</v>
      </c>
      <c r="F39" s="9">
        <f>F12/('1'!F49/10)</f>
        <v>2.7280097783348141</v>
      </c>
      <c r="G39" s="9">
        <f>G12/('1'!G49/10)</f>
        <v>6.9441368720793699</v>
      </c>
      <c r="H39" s="9">
        <f>H12/('1'!H49/10)</f>
        <v>3.5899604845432234</v>
      </c>
    </row>
    <row r="40" spans="1:8" x14ac:dyDescent="0.25">
      <c r="A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2020-04-12T18:29:07Z</dcterms:modified>
</cp:coreProperties>
</file>