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B24" i="3" l="1"/>
  <c r="D9" i="3"/>
  <c r="D46" i="1"/>
  <c r="E46" i="1"/>
  <c r="E34" i="1"/>
  <c r="F9" i="1" l="1"/>
  <c r="F16" i="1" s="1"/>
  <c r="C46" i="1" l="1"/>
  <c r="B34" i="1"/>
  <c r="B46" i="1" s="1"/>
  <c r="C34" i="1"/>
  <c r="D34" i="1"/>
  <c r="C26" i="1"/>
  <c r="D26" i="1"/>
  <c r="E26" i="1"/>
  <c r="B9" i="1"/>
  <c r="B16" i="1" s="1"/>
  <c r="C9" i="1"/>
  <c r="C16" i="1" s="1"/>
  <c r="D9" i="1"/>
  <c r="D16" i="1" s="1"/>
  <c r="E9" i="1"/>
  <c r="E16" i="1" s="1"/>
  <c r="C32" i="1" l="1"/>
  <c r="D32" i="1"/>
  <c r="E32" i="1"/>
  <c r="F11" i="2"/>
  <c r="F17" i="2" s="1"/>
  <c r="F19" i="2"/>
  <c r="F9" i="3"/>
  <c r="E9" i="3"/>
  <c r="E24" i="3" s="1"/>
  <c r="F18" i="3"/>
  <c r="E18" i="3"/>
  <c r="F14" i="3"/>
  <c r="E14" i="3"/>
  <c r="F49" i="1"/>
  <c r="F34" i="1"/>
  <c r="F46" i="1" s="1"/>
  <c r="F26" i="1"/>
  <c r="F48" i="1"/>
  <c r="F30" i="2" l="1"/>
  <c r="F33" i="2" s="1"/>
  <c r="F35" i="2" s="1"/>
  <c r="F20" i="3"/>
  <c r="F22" i="3" s="1"/>
  <c r="E20" i="3"/>
  <c r="E22" i="3" s="1"/>
  <c r="F24" i="3"/>
  <c r="F32" i="1"/>
  <c r="B49" i="1"/>
  <c r="C49" i="1"/>
  <c r="D49" i="1"/>
  <c r="E49" i="1"/>
  <c r="C48" i="1"/>
  <c r="D48" i="1"/>
  <c r="E48" i="1"/>
  <c r="B18" i="3" l="1"/>
  <c r="C18" i="3"/>
  <c r="D18" i="3"/>
  <c r="B14" i="3"/>
  <c r="C14" i="3"/>
  <c r="D14" i="3"/>
  <c r="B9" i="3"/>
  <c r="C9" i="3"/>
  <c r="B19" i="2"/>
  <c r="C19" i="2"/>
  <c r="D19" i="2"/>
  <c r="E19" i="2"/>
  <c r="B11" i="2"/>
  <c r="B17" i="2" s="1"/>
  <c r="C11" i="2"/>
  <c r="C17" i="2" s="1"/>
  <c r="D11" i="2"/>
  <c r="D17" i="2" s="1"/>
  <c r="E11" i="2"/>
  <c r="E17" i="2" s="1"/>
  <c r="B30" i="2" l="1"/>
  <c r="B33" i="2" s="1"/>
  <c r="B35" i="2" s="1"/>
  <c r="C30" i="2"/>
  <c r="C33" i="2" s="1"/>
  <c r="B20" i="3"/>
  <c r="B22" i="3" s="1"/>
  <c r="D20" i="3"/>
  <c r="D22" i="3" s="1"/>
  <c r="E30" i="2"/>
  <c r="E33" i="2" s="1"/>
  <c r="D30" i="2"/>
  <c r="D33" i="2" s="1"/>
  <c r="C20" i="3"/>
  <c r="C22" i="3" s="1"/>
  <c r="B48" i="1"/>
  <c r="B26" i="1"/>
  <c r="B32" i="1" l="1"/>
  <c r="D24" i="3"/>
  <c r="C24" i="3"/>
  <c r="D35" i="2"/>
  <c r="E35" i="2"/>
  <c r="C35" i="2"/>
</calcChain>
</file>

<file path=xl/sharedStrings.xml><?xml version="1.0" encoding="utf-8"?>
<sst xmlns="http://schemas.openxmlformats.org/spreadsheetml/2006/main" count="105" uniqueCount="89">
  <si>
    <t>Takaful Islami Insurance Limited</t>
  </si>
  <si>
    <t>Reserve For Exceptional Losses</t>
  </si>
  <si>
    <t>Dividend Equalization Fund</t>
  </si>
  <si>
    <t>Capital Gain</t>
  </si>
  <si>
    <t>Share Fluctuation Fund</t>
  </si>
  <si>
    <t>Reserve &amp; Surplus</t>
  </si>
  <si>
    <t>Profit &amp; Loss Appropriation Account</t>
  </si>
  <si>
    <t>Fire Insurance Business Account</t>
  </si>
  <si>
    <t>Marine (Cargo) Insurance Business Account</t>
  </si>
  <si>
    <t>Marine (Hull) Insurance Business Account</t>
  </si>
  <si>
    <t>Motor Insurance Business Account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</si>
  <si>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</si>
  <si>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</si>
  <si>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</si>
  <si>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</si>
  <si>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</si>
  <si>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Provision For Income Tax</t>
  </si>
  <si>
    <t>Quard-E-Hasana From Bank</t>
  </si>
  <si>
    <t>Investment (At cost)</t>
  </si>
  <si>
    <t>National Bond/ Government Treasury Bond/Investment in Bangladesh Govt treasury bond</t>
  </si>
  <si>
    <t>Share &amp; Debenture/ Investment in Shares</t>
  </si>
  <si>
    <t>Amount Due From Other Persons Or Bodies Carrying On Insurance Business</t>
  </si>
  <si>
    <t>Sundry Debtors</t>
  </si>
  <si>
    <t>Cash &amp; Bank Balances</t>
  </si>
  <si>
    <t>Stock Of Printing Materials At Cost</t>
  </si>
  <si>
    <t>Fixed Assets</t>
  </si>
  <si>
    <t>Stock Of Stationary</t>
  </si>
  <si>
    <t>Insurance Stamps In Hand</t>
  </si>
  <si>
    <t>Other Income/ Misc Income</t>
  </si>
  <si>
    <t>Profit/Loss Transferred From:</t>
  </si>
  <si>
    <t>Fire Revenue Account</t>
  </si>
  <si>
    <t>Marine Cargo Revenue Account</t>
  </si>
  <si>
    <t>Marine Hull Revenue Account</t>
  </si>
  <si>
    <t>Motor Revenue Account</t>
  </si>
  <si>
    <t>Miscellaneous Revenue Account</t>
  </si>
  <si>
    <t>Directors Fee</t>
  </si>
  <si>
    <t>Lease Rental</t>
  </si>
  <si>
    <t>Donation &amp; Subscription</t>
  </si>
  <si>
    <t>Registration &amp; Renewal</t>
  </si>
  <si>
    <t>Loss Arised From Investment In Share</t>
  </si>
  <si>
    <t>Deffered Tax Assets</t>
  </si>
  <si>
    <t>Collection From Premium &amp; Other Income</t>
  </si>
  <si>
    <t>Income Tax Paid</t>
  </si>
  <si>
    <t>Payment For Management Exp. Re-Insurance &amp; Claim</t>
  </si>
  <si>
    <t>Acquisition Of Fixed Asset</t>
  </si>
  <si>
    <t>Disposal Of Fixed Assets</t>
  </si>
  <si>
    <t>Investment In Bond/ Mutual Funds</t>
  </si>
  <si>
    <t>Dividend Paid</t>
  </si>
  <si>
    <t>Increase/(Decrease) of bank overdraft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</si>
  <si>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</si>
  <si>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</si>
  <si>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</si>
  <si>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</si>
  <si>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</si>
  <si>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</si>
  <si>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</si>
  <si>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Assets</t>
  </si>
  <si>
    <t>Net assets value per share</t>
  </si>
  <si>
    <t>Shares to calculate NAVPS</t>
  </si>
  <si>
    <t>Income Statement</t>
  </si>
  <si>
    <t>Income</t>
  </si>
  <si>
    <t>Expenses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</si>
  <si>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</si>
  <si>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</si>
  <si>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</si>
  <si>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</si>
  <si>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</si>
  <si>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</si>
  <si>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</si>
  <si>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</si>
  <si>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</si>
  <si>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</si>
  <si>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</si>
  <si>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</si>
  <si>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</si>
  <si>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</si>
  <si>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Quarter 1</t>
  </si>
  <si>
    <t>Quarter 2</t>
  </si>
  <si>
    <t>Quarter 3</t>
  </si>
  <si>
    <t>Long Term Deposits</t>
  </si>
  <si>
    <t>Net Premium</t>
  </si>
  <si>
    <t>Re-lnsurance &amp; Adj of Unexpired Risk)</t>
  </si>
  <si>
    <t>Re-lnsurance Commission</t>
  </si>
  <si>
    <t>lncome from lnvestment &amp; Financial services</t>
  </si>
  <si>
    <t>Commission</t>
  </si>
  <si>
    <t>Management Expenses</t>
  </si>
  <si>
    <t>Unexpired Risk Reserve</t>
  </si>
  <si>
    <t>creditors &amp; Accurals</t>
  </si>
  <si>
    <t>Net Claims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</si>
</sst>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/>
      <right/>
      <top/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 applyFill="1"/>
    <xf numFmtId="0" fontId="0" fillId="0" borderId="0" xfId="0" applyFont="1"/>
    <xf numFmtId="0" fontId="4" fillId="0" borderId="0" xfId="0" applyFont="1"/>
    <xf numFmtId="0" fontId="5" fillId="0" borderId="1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0" fontId="6" fillId="0" borderId="4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4" fontId="6" fillId="0" borderId="0" xfId="0" applyNumberFormat="1" applyFont="1" applyFill="1" applyAlignment="1">
      <alignment horizontal="right" vertical="top" wrapText="1"/>
    </xf>
    <xf numFmtId="2" fontId="6" fillId="0" borderId="6" xfId="0" applyNumberFormat="1" applyFont="1" applyFill="1" applyBorder="1" applyAlignment="1">
      <alignment horizontal="right" vertical="top" wrapText="1"/>
    </xf>
    <xf numFmtId="164" fontId="5" fillId="0" borderId="0" xfId="1" applyNumberFormat="1" applyFont="1" applyFill="1" applyAlignment="1">
      <alignment horizontal="right" vertical="top" wrapText="1"/>
    </xf>
    <xf numFmtId="164" fontId="5" fillId="0" borderId="5" xfId="1" applyNumberFormat="1" applyFont="1" applyFill="1" applyBorder="1" applyAlignment="1">
      <alignment horizontal="right" vertical="top" wrapText="1"/>
    </xf>
    <xf numFmtId="164" fontId="6" fillId="0" borderId="0" xfId="1" applyNumberFormat="1" applyFont="1" applyFill="1" applyBorder="1" applyAlignment="1">
      <alignment vertical="top" wrapText="1"/>
    </xf>
    <xf numFmtId="0" fontId="4" fillId="0" borderId="0" xfId="0" applyFont="1" applyFill="1"/>
    <xf numFmtId="0" fontId="5" fillId="0" borderId="4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5" fillId="0" borderId="5" xfId="0" applyFont="1" applyFill="1" applyBorder="1" applyAlignment="1">
      <alignment horizontal="right" wrapText="1"/>
    </xf>
    <xf numFmtId="0" fontId="3" fillId="0" borderId="0" xfId="0" applyFont="1"/>
    <xf numFmtId="0" fontId="5" fillId="0" borderId="0" xfId="0" applyFont="1" applyFill="1" applyBorder="1" applyAlignment="1">
      <alignment horizontal="right" wrapText="1"/>
    </xf>
    <xf numFmtId="0" fontId="7" fillId="0" borderId="7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/>
    <xf numFmtId="0" fontId="9" fillId="0" borderId="4" xfId="0" applyFont="1" applyFill="1" applyBorder="1" applyAlignment="1">
      <alignment vertical="top" wrapText="1"/>
    </xf>
    <xf numFmtId="0" fontId="3" fillId="0" borderId="7" xfId="0" applyFont="1" applyBorder="1" applyAlignment="1">
      <alignment horizontal="left"/>
    </xf>
    <xf numFmtId="0" fontId="10" fillId="0" borderId="4" xfId="0" applyFont="1" applyFill="1" applyBorder="1" applyAlignment="1">
      <alignment vertical="top" wrapText="1"/>
    </xf>
    <xf numFmtId="4" fontId="6" fillId="0" borderId="0" xfId="0" applyNumberFormat="1" applyFont="1" applyFill="1" applyBorder="1" applyAlignment="1">
      <alignment horizontal="right" vertical="top" wrapText="1"/>
    </xf>
    <xf numFmtId="0" fontId="3" fillId="0" borderId="7" xfId="0" applyFont="1" applyBorder="1"/>
    <xf numFmtId="0" fontId="7" fillId="0" borderId="0" xfId="0" applyFont="1"/>
    <xf numFmtId="0" fontId="3" fillId="0" borderId="8" xfId="0" applyFont="1" applyBorder="1" applyAlignment="1">
      <alignment vertical="top" wrapText="1"/>
    </xf>
    <xf numFmtId="164" fontId="5" fillId="0" borderId="0" xfId="1" applyNumberFormat="1" applyFont="1" applyFill="1" applyBorder="1" applyAlignment="1">
      <alignment horizontal="right" vertical="top" wrapText="1"/>
    </xf>
    <xf numFmtId="0" fontId="3" fillId="0" borderId="0" xfId="0" applyFont="1" applyBorder="1"/>
    <xf numFmtId="0" fontId="3" fillId="0" borderId="9" xfId="0" applyFont="1" applyBorder="1"/>
    <xf numFmtId="164" fontId="1" fillId="0" borderId="0" xfId="1" applyNumberFormat="1" applyFont="1" applyFill="1"/>
    <xf numFmtId="15" fontId="6" fillId="0" borderId="2" xfId="0" applyNumberFormat="1" applyFont="1" applyFill="1" applyBorder="1" applyAlignment="1">
      <alignment horizontal="right" wrapText="1"/>
    </xf>
    <xf numFmtId="15" fontId="6" fillId="0" borderId="3" xfId="0" applyNumberFormat="1" applyFont="1" applyFill="1" applyBorder="1" applyAlignment="1">
      <alignment horizontal="right" wrapText="1"/>
    </xf>
    <xf numFmtId="15" fontId="6" fillId="0" borderId="0" xfId="0" applyNumberFormat="1" applyFont="1" applyFill="1" applyBorder="1" applyAlignment="1">
      <alignment horizontal="right" wrapText="1"/>
    </xf>
    <xf numFmtId="0" fontId="7" fillId="0" borderId="0" xfId="0" applyFont="1" applyAlignment="1">
      <alignment horizontal="right"/>
    </xf>
    <xf numFmtId="164" fontId="5" fillId="0" borderId="0" xfId="1" applyNumberFormat="1" applyFont="1" applyFill="1" applyAlignment="1">
      <alignment horizontal="right" wrapText="1"/>
    </xf>
    <xf numFmtId="164" fontId="5" fillId="0" borderId="5" xfId="1" applyNumberFormat="1" applyFont="1" applyFill="1" applyBorder="1" applyAlignment="1">
      <alignment horizontal="right" wrapText="1"/>
    </xf>
    <xf numFmtId="164" fontId="5" fillId="0" borderId="0" xfId="1" applyNumberFormat="1" applyFont="1" applyFill="1" applyBorder="1" applyAlignment="1">
      <alignment horizontal="right" wrapText="1"/>
    </xf>
    <xf numFmtId="164" fontId="6" fillId="0" borderId="0" xfId="1" applyNumberFormat="1" applyFont="1" applyFill="1" applyBorder="1" applyAlignment="1">
      <alignment horizontal="right" vertical="top" wrapText="1"/>
    </xf>
    <xf numFmtId="164" fontId="5" fillId="0" borderId="0" xfId="1" applyNumberFormat="1" applyFont="1" applyFill="1" applyAlignment="1">
      <alignment horizontal="right"/>
    </xf>
    <xf numFmtId="164" fontId="11" fillId="0" borderId="0" xfId="1" applyNumberFormat="1" applyFont="1" applyAlignment="1">
      <alignment horizontal="right"/>
    </xf>
    <xf numFmtId="164" fontId="6" fillId="0" borderId="0" xfId="1" applyNumberFormat="1" applyFont="1" applyFill="1" applyAlignment="1">
      <alignment horizontal="right" vertical="top" wrapText="1"/>
    </xf>
    <xf numFmtId="164" fontId="6" fillId="0" borderId="5" xfId="1" applyNumberFormat="1" applyFont="1" applyFill="1" applyBorder="1" applyAlignment="1">
      <alignment horizontal="right" vertical="top" wrapText="1"/>
    </xf>
    <xf numFmtId="2" fontId="7" fillId="2" borderId="6" xfId="0" applyNumberFormat="1" applyFont="1" applyFill="1" applyBorder="1" applyAlignment="1">
      <alignment horizontal="righ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B25" sqref="B25"/>
    </sheetView>
  </sheetViews>
  <sheetFormatPr defaultRowHeight="15" x14ac:dyDescent="0.25"/>
  <cols>
    <col min="1" max="1" width="46.140625" style="2" customWidth="1"/>
    <col min="2" max="4" width="17.42578125" style="2" bestFit="1" customWidth="1"/>
    <col min="5" max="5" width="16.5703125" style="2" bestFit="1" customWidth="1"/>
    <col min="6" max="6" width="18.42578125" style="2" bestFit="1" customWidth="1"/>
    <col min="7" max="16384" width="9.140625" style="2"/>
  </cols>
  <sheetData>
    <row r="1" spans="1:6" ht="18.75" x14ac:dyDescent="0.3">
      <c r="A1" s="3" t="s">
        <v>0</v>
      </c>
      <c r="B1" s="3"/>
    </row>
    <row r="2" spans="1:6" x14ac:dyDescent="0.25">
      <c r="A2" s="18" t="s">
        <v>49</v>
      </c>
    </row>
    <row r="3" spans="1:6" ht="16.5" thickBot="1" x14ac:dyDescent="0.3">
      <c r="A3" s="18" t="s">
        <v>50</v>
      </c>
      <c r="B3" s="37" t="s">
        <v>76</v>
      </c>
      <c r="C3" s="37" t="s">
        <v>77</v>
      </c>
      <c r="D3" s="37" t="s">
        <v>78</v>
      </c>
      <c r="E3" s="37" t="s">
        <v>76</v>
      </c>
      <c r="F3" s="37" t="s">
        <v>77</v>
      </c>
    </row>
    <row r="4" spans="1:6" ht="15.75" x14ac:dyDescent="0.25">
      <c r="A4" s="4"/>
      <c r="B4" s="34">
        <v>43190</v>
      </c>
      <c r="C4" s="34">
        <v>43281</v>
      </c>
      <c r="D4" s="34">
        <v>43373</v>
      </c>
      <c r="E4" s="35">
        <v>43555</v>
      </c>
      <c r="F4" s="36">
        <v>43646</v>
      </c>
    </row>
    <row r="5" spans="1:6" ht="15.75" x14ac:dyDescent="0.25">
      <c r="A5" s="20" t="s">
        <v>51</v>
      </c>
      <c r="B5" s="16"/>
      <c r="C5" s="19"/>
      <c r="D5" s="19"/>
      <c r="E5" s="17"/>
    </row>
    <row r="6" spans="1:6" ht="15.75" x14ac:dyDescent="0.25">
      <c r="A6" s="21"/>
      <c r="B6" s="16"/>
      <c r="C6" s="19"/>
      <c r="D6" s="19"/>
      <c r="E6" s="17"/>
    </row>
    <row r="7" spans="1:6" ht="15.75" x14ac:dyDescent="0.25">
      <c r="A7" s="22" t="s">
        <v>52</v>
      </c>
      <c r="B7" s="16"/>
      <c r="C7" s="19"/>
      <c r="D7" s="19"/>
      <c r="E7" s="17"/>
    </row>
    <row r="8" spans="1:6" ht="15.75" x14ac:dyDescent="0.25">
      <c r="A8" s="23" t="s">
        <v>53</v>
      </c>
      <c r="B8" s="30">
        <v>379022580</v>
      </c>
      <c r="C8" s="11">
        <v>401763930</v>
      </c>
      <c r="D8" s="11">
        <v>401763930</v>
      </c>
      <c r="E8" s="12">
        <v>401763930</v>
      </c>
      <c r="F8" s="30">
        <v>425869770</v>
      </c>
    </row>
    <row r="9" spans="1:6" ht="15.75" x14ac:dyDescent="0.25">
      <c r="A9" s="23" t="s">
        <v>54</v>
      </c>
      <c r="B9" s="41">
        <f t="shared" ref="B9:E9" si="0">SUM(B10:B15)</f>
        <v>282112951</v>
      </c>
      <c r="C9" s="41">
        <f t="shared" si="0"/>
        <v>250956439</v>
      </c>
      <c r="D9" s="41">
        <f t="shared" si="0"/>
        <v>268706438</v>
      </c>
      <c r="E9" s="41">
        <f t="shared" si="0"/>
        <v>293429052</v>
      </c>
      <c r="F9" s="41">
        <f>SUM(F10:F15)</f>
        <v>260855751</v>
      </c>
    </row>
    <row r="10" spans="1:6" ht="15.75" x14ac:dyDescent="0.25">
      <c r="A10" s="5" t="s">
        <v>1</v>
      </c>
      <c r="B10" s="30"/>
      <c r="C10" s="11"/>
      <c r="D10" s="11"/>
      <c r="E10" s="12"/>
      <c r="F10" s="30"/>
    </row>
    <row r="11" spans="1:6" ht="15.75" x14ac:dyDescent="0.25">
      <c r="A11" s="5" t="s">
        <v>2</v>
      </c>
      <c r="B11" s="30"/>
      <c r="C11" s="11"/>
      <c r="D11" s="11"/>
      <c r="E11" s="12"/>
      <c r="F11" s="30"/>
    </row>
    <row r="12" spans="1:6" ht="15.75" x14ac:dyDescent="0.25">
      <c r="A12" s="5" t="s">
        <v>3</v>
      </c>
      <c r="B12" s="30"/>
      <c r="C12" s="11"/>
      <c r="D12" s="11"/>
      <c r="E12" s="12"/>
      <c r="F12" s="30"/>
    </row>
    <row r="13" spans="1:6" ht="15.75" x14ac:dyDescent="0.25">
      <c r="A13" s="5" t="s">
        <v>4</v>
      </c>
      <c r="B13" s="30"/>
      <c r="C13" s="11"/>
      <c r="D13" s="11"/>
      <c r="E13" s="12"/>
      <c r="F13" s="43"/>
    </row>
    <row r="14" spans="1:6" ht="15.75" x14ac:dyDescent="0.25">
      <c r="A14" s="5" t="s">
        <v>5</v>
      </c>
      <c r="B14" s="30">
        <v>232640023</v>
      </c>
      <c r="C14" s="11">
        <v>238288221</v>
      </c>
      <c r="D14" s="11">
        <v>244305526</v>
      </c>
      <c r="E14" s="12">
        <v>243100277</v>
      </c>
      <c r="F14" s="30">
        <v>248070594</v>
      </c>
    </row>
    <row r="15" spans="1:6" ht="15.75" x14ac:dyDescent="0.25">
      <c r="A15" s="5" t="s">
        <v>6</v>
      </c>
      <c r="B15" s="30">
        <v>49472928</v>
      </c>
      <c r="C15" s="11">
        <v>12668218</v>
      </c>
      <c r="D15" s="11">
        <v>24400912</v>
      </c>
      <c r="E15" s="12">
        <v>50328775</v>
      </c>
      <c r="F15" s="30">
        <v>12785157</v>
      </c>
    </row>
    <row r="16" spans="1:6" ht="15.75" x14ac:dyDescent="0.25">
      <c r="A16" s="7"/>
      <c r="B16" s="41">
        <f t="shared" ref="B16:E16" si="1">B9+B8</f>
        <v>661135531</v>
      </c>
      <c r="C16" s="41">
        <f t="shared" si="1"/>
        <v>652720369</v>
      </c>
      <c r="D16" s="41">
        <f t="shared" si="1"/>
        <v>670470368</v>
      </c>
      <c r="E16" s="41">
        <f t="shared" si="1"/>
        <v>695192982</v>
      </c>
      <c r="F16" s="41">
        <f>F9+F8</f>
        <v>686725521</v>
      </c>
    </row>
    <row r="17" spans="1:6" ht="15.75" x14ac:dyDescent="0.25">
      <c r="A17" s="7"/>
      <c r="B17" s="41"/>
      <c r="C17" s="44"/>
      <c r="D17" s="44"/>
      <c r="E17" s="45"/>
      <c r="F17" s="43"/>
    </row>
    <row r="18" spans="1:6" ht="15.75" x14ac:dyDescent="0.25">
      <c r="A18" s="23" t="s">
        <v>55</v>
      </c>
      <c r="B18" s="41">
        <v>82395313</v>
      </c>
      <c r="C18" s="41">
        <v>88291358</v>
      </c>
      <c r="D18" s="41">
        <v>91512575</v>
      </c>
      <c r="E18" s="41">
        <v>86098696</v>
      </c>
      <c r="F18" s="41">
        <v>88795068</v>
      </c>
    </row>
    <row r="19" spans="1:6" ht="15.75" x14ac:dyDescent="0.25">
      <c r="A19" s="5" t="s">
        <v>7</v>
      </c>
      <c r="B19" s="30"/>
      <c r="C19" s="11"/>
      <c r="D19" s="11"/>
      <c r="E19" s="12"/>
      <c r="F19" s="30"/>
    </row>
    <row r="20" spans="1:6" ht="15.75" x14ac:dyDescent="0.25">
      <c r="A20" s="5" t="s">
        <v>8</v>
      </c>
      <c r="B20" s="30"/>
      <c r="C20" s="11"/>
      <c r="D20" s="11"/>
      <c r="E20" s="12"/>
      <c r="F20" s="30"/>
    </row>
    <row r="21" spans="1:6" ht="15.75" x14ac:dyDescent="0.25">
      <c r="A21" s="5" t="s">
        <v>9</v>
      </c>
      <c r="B21" s="30"/>
      <c r="C21" s="11"/>
      <c r="D21" s="11"/>
      <c r="E21" s="12"/>
      <c r="F21" s="30"/>
    </row>
    <row r="22" spans="1:6" ht="15.75" x14ac:dyDescent="0.25">
      <c r="A22" s="5" t="s">
        <v>10</v>
      </c>
      <c r="B22" s="30"/>
      <c r="C22" s="11"/>
      <c r="D22" s="11"/>
      <c r="E22" s="12"/>
      <c r="F22" s="30"/>
    </row>
    <row r="23" spans="1:6" ht="15.75" x14ac:dyDescent="0.25">
      <c r="A23" s="5" t="s">
        <v>11</v>
      </c>
      <c r="B23" s="30"/>
      <c r="C23" s="11"/>
      <c r="D23" s="11"/>
      <c r="E23" s="12"/>
      <c r="F23" s="30"/>
    </row>
    <row r="24" spans="1:6" ht="15.75" x14ac:dyDescent="0.25">
      <c r="A24" s="23" t="s">
        <v>12</v>
      </c>
      <c r="B24" s="41">
        <v>13035587</v>
      </c>
      <c r="C24" s="44">
        <v>11059266</v>
      </c>
      <c r="D24" s="44">
        <v>12160454</v>
      </c>
      <c r="E24" s="45">
        <v>11725571</v>
      </c>
      <c r="F24" s="41">
        <v>11642664</v>
      </c>
    </row>
    <row r="25" spans="1:6" ht="15.75" x14ac:dyDescent="0.25">
      <c r="A25" s="23"/>
      <c r="B25" s="41"/>
      <c r="C25" s="44"/>
      <c r="D25" s="44"/>
      <c r="E25" s="45"/>
      <c r="F25" s="43"/>
    </row>
    <row r="26" spans="1:6" ht="15.75" x14ac:dyDescent="0.25">
      <c r="A26" s="23" t="s">
        <v>13</v>
      </c>
      <c r="B26" s="41">
        <f>SUM(B27:B31)</f>
        <v>198405493</v>
      </c>
      <c r="C26" s="41">
        <f t="shared" ref="C26:E26" si="2">SUM(C27:C31)</f>
        <v>204266467</v>
      </c>
      <c r="D26" s="41">
        <f t="shared" si="2"/>
        <v>202802352</v>
      </c>
      <c r="E26" s="41">
        <f t="shared" si="2"/>
        <v>219716673</v>
      </c>
      <c r="F26" s="41">
        <f>SUM(F27:F31)</f>
        <v>240773105</v>
      </c>
    </row>
    <row r="27" spans="1:6" ht="31.5" x14ac:dyDescent="0.25">
      <c r="A27" s="5" t="s">
        <v>14</v>
      </c>
      <c r="B27" s="30">
        <v>15869943</v>
      </c>
      <c r="C27" s="11">
        <v>15521787</v>
      </c>
      <c r="D27" s="11">
        <v>14828589</v>
      </c>
      <c r="E27" s="12">
        <v>13179390</v>
      </c>
      <c r="F27" s="30">
        <v>15205426</v>
      </c>
    </row>
    <row r="28" spans="1:6" ht="31.5" x14ac:dyDescent="0.25">
      <c r="A28" s="5" t="s">
        <v>15</v>
      </c>
      <c r="B28" s="30"/>
      <c r="C28" s="11"/>
      <c r="D28" s="11"/>
      <c r="E28" s="12"/>
      <c r="F28" s="30"/>
    </row>
    <row r="29" spans="1:6" ht="15.75" x14ac:dyDescent="0.25">
      <c r="A29" s="5" t="s">
        <v>16</v>
      </c>
      <c r="B29" s="30"/>
      <c r="C29" s="11"/>
      <c r="D29" s="11"/>
      <c r="E29" s="12"/>
      <c r="F29" s="30"/>
    </row>
    <row r="30" spans="1:6" ht="15.75" x14ac:dyDescent="0.25">
      <c r="A30" s="5" t="s">
        <v>17</v>
      </c>
      <c r="B30" s="30"/>
      <c r="C30" s="11"/>
      <c r="D30" s="11"/>
      <c r="E30" s="12"/>
      <c r="F30" s="30"/>
    </row>
    <row r="31" spans="1:6" ht="15.75" x14ac:dyDescent="0.25">
      <c r="A31" s="5" t="s">
        <v>87</v>
      </c>
      <c r="B31" s="30">
        <v>182535550</v>
      </c>
      <c r="C31" s="11">
        <v>188744680</v>
      </c>
      <c r="D31" s="11">
        <v>187973763</v>
      </c>
      <c r="E31" s="12">
        <v>206537283</v>
      </c>
      <c r="F31" s="30">
        <v>225567679</v>
      </c>
    </row>
    <row r="32" spans="1:6" ht="15.75" x14ac:dyDescent="0.25">
      <c r="A32" s="7"/>
      <c r="B32" s="41">
        <f>B26+B24+B18+B16</f>
        <v>954971924</v>
      </c>
      <c r="C32" s="41">
        <f t="shared" ref="C32:E32" si="3">C26+C24+C18+C16</f>
        <v>956337460</v>
      </c>
      <c r="D32" s="41">
        <f t="shared" si="3"/>
        <v>976945749</v>
      </c>
      <c r="E32" s="41">
        <f t="shared" si="3"/>
        <v>1012733922</v>
      </c>
      <c r="F32" s="41">
        <f>F26+F24+F18+F16</f>
        <v>1027936358</v>
      </c>
    </row>
    <row r="33" spans="1:6" ht="15.75" x14ac:dyDescent="0.25">
      <c r="A33" s="7"/>
      <c r="B33" s="41"/>
      <c r="C33" s="44"/>
      <c r="D33" s="44"/>
      <c r="E33" s="45"/>
      <c r="F33" s="43"/>
    </row>
    <row r="34" spans="1:6" ht="15.75" x14ac:dyDescent="0.25">
      <c r="A34" s="24" t="s">
        <v>56</v>
      </c>
      <c r="B34" s="41">
        <f t="shared" ref="B34:D34" si="4">B36+B37</f>
        <v>193176171</v>
      </c>
      <c r="C34" s="41">
        <f t="shared" si="4"/>
        <v>190775923</v>
      </c>
      <c r="D34" s="41">
        <f t="shared" si="4"/>
        <v>192202767</v>
      </c>
      <c r="E34" s="41">
        <f>E36+E37</f>
        <v>181386022</v>
      </c>
      <c r="F34" s="41">
        <f>F36+F37</f>
        <v>174719685</v>
      </c>
    </row>
    <row r="35" spans="1:6" ht="15.75" x14ac:dyDescent="0.25">
      <c r="A35" s="25" t="s">
        <v>18</v>
      </c>
      <c r="B35" s="30"/>
      <c r="C35" s="11"/>
      <c r="D35" s="11"/>
      <c r="E35" s="12"/>
      <c r="F35" s="43"/>
    </row>
    <row r="36" spans="1:6" ht="47.25" x14ac:dyDescent="0.25">
      <c r="A36" s="5" t="s">
        <v>19</v>
      </c>
      <c r="B36" s="30"/>
      <c r="C36" s="11"/>
      <c r="D36" s="11"/>
      <c r="E36" s="12"/>
      <c r="F36" s="43">
        <v>174719685</v>
      </c>
    </row>
    <row r="37" spans="1:6" ht="15.75" x14ac:dyDescent="0.25">
      <c r="A37" s="5" t="s">
        <v>20</v>
      </c>
      <c r="B37" s="30">
        <v>193176171</v>
      </c>
      <c r="C37" s="11">
        <v>190775923</v>
      </c>
      <c r="D37" s="11">
        <v>192202767</v>
      </c>
      <c r="E37" s="12">
        <v>181386022</v>
      </c>
      <c r="F37" s="30"/>
    </row>
    <row r="38" spans="1:6" ht="15.75" x14ac:dyDescent="0.25">
      <c r="A38" s="5" t="s">
        <v>79</v>
      </c>
      <c r="B38" s="30">
        <v>25000000</v>
      </c>
      <c r="C38" s="11">
        <v>25000000</v>
      </c>
      <c r="D38" s="11">
        <v>25000000</v>
      </c>
      <c r="E38" s="12">
        <v>25000000</v>
      </c>
      <c r="F38" s="30">
        <v>25000000</v>
      </c>
    </row>
    <row r="39" spans="1:6" ht="31.5" x14ac:dyDescent="0.25">
      <c r="A39" s="5" t="s">
        <v>21</v>
      </c>
      <c r="B39" s="30"/>
      <c r="C39" s="11"/>
      <c r="D39" s="11"/>
      <c r="E39" s="12"/>
      <c r="F39" s="30"/>
    </row>
    <row r="40" spans="1:6" ht="15.75" x14ac:dyDescent="0.25">
      <c r="A40" s="5" t="s">
        <v>22</v>
      </c>
      <c r="B40" s="30">
        <v>120246618</v>
      </c>
      <c r="C40" s="11">
        <v>125924185</v>
      </c>
      <c r="D40" s="11">
        <v>127677646</v>
      </c>
      <c r="E40" s="12">
        <v>149624471</v>
      </c>
      <c r="F40" s="30">
        <v>184603817</v>
      </c>
    </row>
    <row r="41" spans="1:6" ht="15.75" x14ac:dyDescent="0.25">
      <c r="A41" s="5" t="s">
        <v>23</v>
      </c>
      <c r="B41" s="30">
        <v>592283129</v>
      </c>
      <c r="C41" s="11">
        <v>592089540</v>
      </c>
      <c r="D41" s="11">
        <v>609263082</v>
      </c>
      <c r="E41" s="12">
        <v>633716502</v>
      </c>
      <c r="F41" s="30">
        <v>622891072</v>
      </c>
    </row>
    <row r="42" spans="1:6" ht="15.75" x14ac:dyDescent="0.25">
      <c r="A42" s="5" t="s">
        <v>24</v>
      </c>
      <c r="B42" s="30"/>
      <c r="C42" s="11"/>
      <c r="D42" s="11"/>
      <c r="E42" s="12"/>
      <c r="F42" s="43"/>
    </row>
    <row r="43" spans="1:6" ht="15.75" x14ac:dyDescent="0.25">
      <c r="A43" s="5" t="s">
        <v>25</v>
      </c>
      <c r="B43" s="30">
        <v>22645379</v>
      </c>
      <c r="C43" s="11">
        <v>21258786</v>
      </c>
      <c r="D43" s="11">
        <v>21424966</v>
      </c>
      <c r="E43" s="12">
        <v>20275894</v>
      </c>
      <c r="F43" s="30">
        <v>19134322</v>
      </c>
    </row>
    <row r="44" spans="1:6" ht="15.75" x14ac:dyDescent="0.25">
      <c r="A44" s="5" t="s">
        <v>26</v>
      </c>
      <c r="B44" s="30">
        <v>1620627</v>
      </c>
      <c r="C44" s="11">
        <v>1289026</v>
      </c>
      <c r="D44" s="11">
        <v>1377288</v>
      </c>
      <c r="E44" s="12">
        <v>2731033</v>
      </c>
      <c r="F44" s="30">
        <v>1587462</v>
      </c>
    </row>
    <row r="45" spans="1:6" ht="15.75" x14ac:dyDescent="0.25">
      <c r="A45" s="5" t="s">
        <v>27</v>
      </c>
      <c r="B45" s="30"/>
      <c r="C45" s="11"/>
      <c r="D45" s="11"/>
      <c r="E45" s="12"/>
      <c r="F45" s="30"/>
    </row>
    <row r="46" spans="1:6" ht="15.75" x14ac:dyDescent="0.25">
      <c r="A46" s="7"/>
      <c r="B46" s="41">
        <f>SUM(B38:B45)+B34</f>
        <v>954971924</v>
      </c>
      <c r="C46" s="41">
        <f>SUM(C38:C45)+C34</f>
        <v>956337460</v>
      </c>
      <c r="D46" s="41">
        <f>SUM(D38:D45)+D34</f>
        <v>976945749</v>
      </c>
      <c r="E46" s="41">
        <f>SUM(E38:E45)+E34</f>
        <v>1012733922</v>
      </c>
      <c r="F46" s="41">
        <f>SUM(F38:F45)+F34</f>
        <v>1027936358</v>
      </c>
    </row>
    <row r="47" spans="1:6" ht="15.75" x14ac:dyDescent="0.25">
      <c r="A47" s="7"/>
      <c r="B47" s="8"/>
      <c r="C47" s="9"/>
      <c r="D47" s="9"/>
      <c r="E47" s="26"/>
    </row>
    <row r="48" spans="1:6" ht="16.5" thickBot="1" x14ac:dyDescent="0.3">
      <c r="A48" s="27" t="s">
        <v>57</v>
      </c>
      <c r="B48" s="10">
        <f t="shared" ref="B48" si="5">B16/(B8/10)</f>
        <v>17.443170034882883</v>
      </c>
      <c r="C48" s="10">
        <f>C16/(C8/10)</f>
        <v>16.246365595836341</v>
      </c>
      <c r="D48" s="10">
        <f t="shared" ref="D48:F48" si="6">D16/(D8/10)</f>
        <v>16.688167302624702</v>
      </c>
      <c r="E48" s="10">
        <f t="shared" si="6"/>
        <v>17.303519059065358</v>
      </c>
      <c r="F48" s="10">
        <f t="shared" si="6"/>
        <v>16.125246950493811</v>
      </c>
    </row>
    <row r="49" spans="1:6" x14ac:dyDescent="0.25">
      <c r="A49" s="27" t="s">
        <v>58</v>
      </c>
      <c r="B49" s="2">
        <f t="shared" ref="B49:F49" si="7">B8/10</f>
        <v>37902258</v>
      </c>
      <c r="C49" s="2">
        <f t="shared" si="7"/>
        <v>40176393</v>
      </c>
      <c r="D49" s="2">
        <f t="shared" si="7"/>
        <v>40176393</v>
      </c>
      <c r="E49" s="2">
        <f t="shared" si="7"/>
        <v>40176393</v>
      </c>
      <c r="F49" s="2">
        <f t="shared" si="7"/>
        <v>42586977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xSplit="1" ySplit="4" topLeftCell="B23" activePane="bottomRight" state="frozen"/>
      <selection pane="topRight" activeCell="B1" sqref="B1"/>
      <selection pane="bottomLeft" activeCell="A5" sqref="A5"/>
      <selection pane="bottomRight" activeCell="B32" sqref="B32"/>
    </sheetView>
  </sheetViews>
  <sheetFormatPr defaultRowHeight="15" x14ac:dyDescent="0.25"/>
  <cols>
    <col min="1" max="1" width="42.42578125" style="2" customWidth="1"/>
    <col min="2" max="2" width="17.42578125" style="2" bestFit="1" customWidth="1"/>
    <col min="3" max="4" width="17.5703125" style="2" bestFit="1" customWidth="1"/>
    <col min="5" max="5" width="18.28515625" style="2" bestFit="1" customWidth="1"/>
    <col min="6" max="6" width="15.42578125" style="2" bestFit="1" customWidth="1"/>
    <col min="7" max="16384" width="9.140625" style="2"/>
  </cols>
  <sheetData>
    <row r="1" spans="1:6" ht="18.75" x14ac:dyDescent="0.3">
      <c r="A1" s="3" t="s">
        <v>0</v>
      </c>
      <c r="B1" s="3"/>
    </row>
    <row r="2" spans="1:6" ht="15.75" x14ac:dyDescent="0.25">
      <c r="A2" s="28" t="s">
        <v>59</v>
      </c>
    </row>
    <row r="3" spans="1:6" ht="16.5" thickBot="1" x14ac:dyDescent="0.3">
      <c r="A3" s="18" t="s">
        <v>50</v>
      </c>
      <c r="B3" s="37" t="s">
        <v>76</v>
      </c>
      <c r="C3" s="37" t="s">
        <v>77</v>
      </c>
      <c r="D3" s="37" t="s">
        <v>78</v>
      </c>
      <c r="E3" s="37" t="s">
        <v>76</v>
      </c>
      <c r="F3" s="37" t="s">
        <v>77</v>
      </c>
    </row>
    <row r="4" spans="1:6" ht="15.75" x14ac:dyDescent="0.25">
      <c r="B4" s="34">
        <v>43190</v>
      </c>
      <c r="C4" s="34">
        <v>43281</v>
      </c>
      <c r="D4" s="34">
        <v>43373</v>
      </c>
      <c r="E4" s="35">
        <v>43555</v>
      </c>
      <c r="F4" s="36">
        <v>43646</v>
      </c>
    </row>
    <row r="5" spans="1:6" ht="15.75" x14ac:dyDescent="0.25">
      <c r="A5" s="29" t="s">
        <v>60</v>
      </c>
      <c r="B5" s="40"/>
      <c r="C5" s="40"/>
      <c r="D5" s="40"/>
      <c r="E5" s="39"/>
      <c r="F5" s="43"/>
    </row>
    <row r="6" spans="1:6" ht="31.5" x14ac:dyDescent="0.25">
      <c r="A6" s="5" t="s">
        <v>83</v>
      </c>
      <c r="B6" s="30"/>
      <c r="C6" s="11">
        <v>21658881</v>
      </c>
      <c r="D6" s="11"/>
      <c r="E6" s="12">
        <v>14965503</v>
      </c>
      <c r="F6" s="30">
        <v>25818557</v>
      </c>
    </row>
    <row r="7" spans="1:6" ht="15.75" x14ac:dyDescent="0.25">
      <c r="A7" s="5" t="s">
        <v>80</v>
      </c>
      <c r="B7" s="30">
        <v>84719294</v>
      </c>
      <c r="C7" s="11">
        <v>157914269</v>
      </c>
      <c r="D7" s="11">
        <v>238978596</v>
      </c>
      <c r="E7" s="12">
        <v>89837073</v>
      </c>
      <c r="F7" s="30">
        <v>156791876</v>
      </c>
    </row>
    <row r="8" spans="1:6" ht="15.75" x14ac:dyDescent="0.25">
      <c r="A8" s="5" t="s">
        <v>81</v>
      </c>
      <c r="B8" s="30"/>
      <c r="C8" s="11"/>
      <c r="D8" s="11"/>
      <c r="E8" s="12"/>
      <c r="F8" s="30"/>
    </row>
    <row r="9" spans="1:6" ht="15.75" x14ac:dyDescent="0.25">
      <c r="A9" s="5" t="s">
        <v>82</v>
      </c>
      <c r="B9" s="30">
        <v>14116245</v>
      </c>
      <c r="C9" s="11">
        <v>36965547</v>
      </c>
      <c r="D9" s="11">
        <v>57971124</v>
      </c>
      <c r="E9" s="12">
        <v>18690008</v>
      </c>
      <c r="F9" s="30">
        <v>44193970</v>
      </c>
    </row>
    <row r="10" spans="1:6" ht="15.75" x14ac:dyDescent="0.25">
      <c r="A10" s="5" t="s">
        <v>28</v>
      </c>
      <c r="B10" s="30">
        <v>9618946</v>
      </c>
      <c r="C10" s="11"/>
      <c r="D10" s="11">
        <v>34316039</v>
      </c>
      <c r="E10" s="12"/>
      <c r="F10" s="30"/>
    </row>
    <row r="11" spans="1:6" ht="15.75" x14ac:dyDescent="0.25">
      <c r="A11" s="29" t="s">
        <v>29</v>
      </c>
      <c r="B11" s="41">
        <f t="shared" ref="B11:F11" si="0">SUM(B12:B16)</f>
        <v>0</v>
      </c>
      <c r="C11" s="41">
        <f t="shared" si="0"/>
        <v>0</v>
      </c>
      <c r="D11" s="41">
        <f t="shared" si="0"/>
        <v>0</v>
      </c>
      <c r="E11" s="41">
        <f t="shared" si="0"/>
        <v>0</v>
      </c>
      <c r="F11" s="41">
        <f t="shared" si="0"/>
        <v>0</v>
      </c>
    </row>
    <row r="12" spans="1:6" ht="15.75" x14ac:dyDescent="0.25">
      <c r="A12" s="5" t="s">
        <v>30</v>
      </c>
      <c r="B12" s="30"/>
      <c r="C12" s="11"/>
      <c r="D12" s="11"/>
      <c r="E12" s="12"/>
      <c r="F12" s="30"/>
    </row>
    <row r="13" spans="1:6" ht="15.75" x14ac:dyDescent="0.25">
      <c r="A13" s="5" t="s">
        <v>31</v>
      </c>
      <c r="B13" s="30"/>
      <c r="C13" s="11"/>
      <c r="D13" s="11"/>
      <c r="E13" s="12"/>
      <c r="F13" s="30"/>
    </row>
    <row r="14" spans="1:6" ht="15.75" x14ac:dyDescent="0.25">
      <c r="A14" s="5" t="s">
        <v>32</v>
      </c>
      <c r="B14" s="30"/>
      <c r="C14" s="11"/>
      <c r="D14" s="11"/>
      <c r="E14" s="12"/>
      <c r="F14" s="30"/>
    </row>
    <row r="15" spans="1:6" ht="15.75" x14ac:dyDescent="0.25">
      <c r="A15" s="5" t="s">
        <v>33</v>
      </c>
      <c r="B15" s="30"/>
      <c r="C15" s="11"/>
      <c r="D15" s="11"/>
      <c r="E15" s="12"/>
      <c r="F15" s="30"/>
    </row>
    <row r="16" spans="1:6" ht="15.75" x14ac:dyDescent="0.25">
      <c r="A16" s="5" t="s">
        <v>34</v>
      </c>
      <c r="B16" s="30"/>
      <c r="C16" s="11"/>
      <c r="D16" s="11"/>
      <c r="E16" s="12"/>
      <c r="F16" s="30"/>
    </row>
    <row r="17" spans="1:6" ht="15.75" x14ac:dyDescent="0.25">
      <c r="A17" s="7"/>
      <c r="B17" s="41">
        <f t="shared" ref="B17:F17" si="1">SUM(B6:B11)</f>
        <v>108454485</v>
      </c>
      <c r="C17" s="41">
        <f t="shared" si="1"/>
        <v>216538697</v>
      </c>
      <c r="D17" s="41">
        <f t="shared" si="1"/>
        <v>331265759</v>
      </c>
      <c r="E17" s="41">
        <f t="shared" si="1"/>
        <v>123492584</v>
      </c>
      <c r="F17" s="41">
        <f t="shared" si="1"/>
        <v>226804403</v>
      </c>
    </row>
    <row r="18" spans="1:6" ht="15.75" x14ac:dyDescent="0.25">
      <c r="A18" s="7"/>
      <c r="B18" s="41"/>
      <c r="C18" s="41"/>
      <c r="D18" s="41"/>
      <c r="E18" s="41"/>
      <c r="F18" s="43"/>
    </row>
    <row r="19" spans="1:6" ht="15.75" x14ac:dyDescent="0.25">
      <c r="A19" s="29" t="s">
        <v>61</v>
      </c>
      <c r="B19" s="41">
        <f t="shared" ref="B19:F19" si="2">SUM(B20:B28)</f>
        <v>91625307</v>
      </c>
      <c r="C19" s="41">
        <f t="shared" si="2"/>
        <v>188003720</v>
      </c>
      <c r="D19" s="41">
        <f t="shared" si="2"/>
        <v>279077541</v>
      </c>
      <c r="E19" s="41">
        <f t="shared" si="2"/>
        <v>111069192</v>
      </c>
      <c r="F19" s="41">
        <f t="shared" si="2"/>
        <v>199265483</v>
      </c>
    </row>
    <row r="20" spans="1:6" ht="15.75" x14ac:dyDescent="0.25">
      <c r="A20" s="5" t="s">
        <v>85</v>
      </c>
      <c r="B20" s="30">
        <v>44457124</v>
      </c>
      <c r="C20" s="11">
        <v>103661147</v>
      </c>
      <c r="D20" s="11">
        <v>154958546</v>
      </c>
      <c r="E20" s="12">
        <v>61325010</v>
      </c>
      <c r="F20" s="30">
        <v>119605276</v>
      </c>
    </row>
    <row r="21" spans="1:6" ht="15.75" x14ac:dyDescent="0.25">
      <c r="A21" s="5" t="s">
        <v>35</v>
      </c>
      <c r="B21" s="30"/>
      <c r="C21" s="11"/>
      <c r="D21" s="11"/>
      <c r="E21" s="12"/>
      <c r="F21" s="30"/>
    </row>
    <row r="22" spans="1:6" ht="15.75" x14ac:dyDescent="0.25">
      <c r="A22" s="5" t="s">
        <v>84</v>
      </c>
      <c r="B22" s="30">
        <v>14585518</v>
      </c>
      <c r="C22" s="11">
        <v>26068733</v>
      </c>
      <c r="D22" s="11">
        <v>41275126</v>
      </c>
      <c r="E22" s="12">
        <v>16252884</v>
      </c>
      <c r="F22" s="30">
        <v>27285138</v>
      </c>
    </row>
    <row r="23" spans="1:6" ht="15.75" x14ac:dyDescent="0.25">
      <c r="A23" s="5" t="s">
        <v>36</v>
      </c>
      <c r="B23" s="30"/>
      <c r="C23" s="11"/>
      <c r="D23" s="11"/>
      <c r="E23" s="12"/>
      <c r="F23" s="30"/>
    </row>
    <row r="24" spans="1:6" ht="15.75" x14ac:dyDescent="0.25">
      <c r="A24" s="5" t="s">
        <v>86</v>
      </c>
      <c r="B24" s="30">
        <v>23899458</v>
      </c>
      <c r="C24" s="11">
        <v>46508636</v>
      </c>
      <c r="D24" s="11">
        <v>70621198</v>
      </c>
      <c r="E24" s="12">
        <v>25717901</v>
      </c>
      <c r="F24" s="30">
        <v>45665930</v>
      </c>
    </row>
    <row r="25" spans="1:6" ht="15.75" x14ac:dyDescent="0.25">
      <c r="A25" s="5" t="s">
        <v>37</v>
      </c>
      <c r="B25" s="30"/>
      <c r="C25" s="11"/>
      <c r="D25" s="11"/>
      <c r="E25" s="12"/>
      <c r="F25" s="30"/>
    </row>
    <row r="26" spans="1:6" ht="15.75" x14ac:dyDescent="0.25">
      <c r="A26" s="5" t="s">
        <v>88</v>
      </c>
      <c r="B26" s="30">
        <v>8683207</v>
      </c>
      <c r="C26" s="11">
        <v>11765204</v>
      </c>
      <c r="D26" s="11">
        <v>12222671</v>
      </c>
      <c r="E26" s="12">
        <v>7773397</v>
      </c>
      <c r="F26" s="30">
        <v>6709139</v>
      </c>
    </row>
    <row r="27" spans="1:6" ht="15.75" x14ac:dyDescent="0.25">
      <c r="A27" s="5" t="s">
        <v>38</v>
      </c>
      <c r="B27" s="30"/>
      <c r="C27" s="11"/>
      <c r="D27" s="11"/>
      <c r="E27" s="12"/>
      <c r="F27" s="30"/>
    </row>
    <row r="28" spans="1:6" ht="15.75" x14ac:dyDescent="0.25">
      <c r="A28" s="5" t="s">
        <v>39</v>
      </c>
      <c r="B28" s="30"/>
      <c r="C28" s="11"/>
      <c r="D28" s="11"/>
      <c r="E28" s="12"/>
      <c r="F28" s="30"/>
    </row>
    <row r="29" spans="1:6" ht="15.75" x14ac:dyDescent="0.25">
      <c r="A29" s="6"/>
      <c r="B29" s="30"/>
      <c r="C29" s="11"/>
      <c r="D29" s="11"/>
      <c r="E29" s="30"/>
      <c r="F29" s="43"/>
    </row>
    <row r="30" spans="1:6" ht="15.75" x14ac:dyDescent="0.25">
      <c r="A30" s="27" t="s">
        <v>62</v>
      </c>
      <c r="B30" s="41">
        <f t="shared" ref="B30:F30" si="3">B17-B19</f>
        <v>16829178</v>
      </c>
      <c r="C30" s="41">
        <f t="shared" si="3"/>
        <v>28534977</v>
      </c>
      <c r="D30" s="41">
        <f t="shared" si="3"/>
        <v>52188218</v>
      </c>
      <c r="E30" s="41">
        <f t="shared" si="3"/>
        <v>12423392</v>
      </c>
      <c r="F30" s="41">
        <f t="shared" si="3"/>
        <v>27538920</v>
      </c>
    </row>
    <row r="31" spans="1:6" ht="15.75" x14ac:dyDescent="0.25">
      <c r="A31" s="22" t="s">
        <v>63</v>
      </c>
      <c r="B31" s="30">
        <v>3851839</v>
      </c>
      <c r="C31" s="11">
        <v>5121681</v>
      </c>
      <c r="D31" s="11">
        <v>11024914</v>
      </c>
      <c r="E31" s="12">
        <v>949375</v>
      </c>
      <c r="F31" s="30">
        <v>4444168</v>
      </c>
    </row>
    <row r="32" spans="1:6" ht="15.75" x14ac:dyDescent="0.25">
      <c r="A32" s="22" t="s">
        <v>40</v>
      </c>
      <c r="B32" s="30"/>
      <c r="C32" s="11"/>
      <c r="D32" s="11"/>
      <c r="E32" s="12"/>
      <c r="F32" s="43"/>
    </row>
    <row r="33" spans="1:6" ht="15.75" x14ac:dyDescent="0.25">
      <c r="A33" s="27" t="s">
        <v>64</v>
      </c>
      <c r="B33" s="41">
        <f t="shared" ref="B33:C33" si="4">B30-B31-B32</f>
        <v>12977339</v>
      </c>
      <c r="C33" s="41">
        <f t="shared" si="4"/>
        <v>23413296</v>
      </c>
      <c r="D33" s="41">
        <f t="shared" ref="D33" si="5">D30-D31-D32</f>
        <v>41163304</v>
      </c>
      <c r="E33" s="41">
        <f t="shared" ref="E33:F33" si="6">E30-E31-E32</f>
        <v>11474017</v>
      </c>
      <c r="F33" s="41">
        <f t="shared" si="6"/>
        <v>23094752</v>
      </c>
    </row>
    <row r="34" spans="1:6" ht="15.75" x14ac:dyDescent="0.25">
      <c r="A34" s="31"/>
      <c r="B34" s="13"/>
      <c r="C34" s="13"/>
      <c r="D34" s="13"/>
      <c r="E34" s="13"/>
    </row>
    <row r="35" spans="1:6" ht="16.5" thickBot="1" x14ac:dyDescent="0.3">
      <c r="A35" s="27" t="s">
        <v>65</v>
      </c>
      <c r="B35" s="10">
        <f>B33/('1'!B8/10)</f>
        <v>0.34238960116835254</v>
      </c>
      <c r="C35" s="10">
        <f>C33/('1'!C8/10)</f>
        <v>0.58276251927344502</v>
      </c>
      <c r="D35" s="10">
        <f>D33/('1'!D8/10)</f>
        <v>1.0245644500739526</v>
      </c>
      <c r="E35" s="10">
        <f>E33/('1'!E8/10)</f>
        <v>0.28559101858646196</v>
      </c>
      <c r="F35" s="10">
        <f>F33/('1'!F8/10)</f>
        <v>0.54229611085097684</v>
      </c>
    </row>
    <row r="36" spans="1:6" x14ac:dyDescent="0.25">
      <c r="A36" s="32" t="s">
        <v>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pane xSplit="1" ySplit="4" topLeftCell="B23" activePane="bottomRight" state="frozen"/>
      <selection pane="topRight" activeCell="B1" sqref="B1"/>
      <selection pane="bottomLeft" activeCell="A5" sqref="A5"/>
      <selection pane="bottomRight" activeCell="A35" sqref="A35"/>
    </sheetView>
  </sheetViews>
  <sheetFormatPr defaultRowHeight="15" x14ac:dyDescent="0.25"/>
  <cols>
    <col min="1" max="1" width="43.85546875" style="1" customWidth="1"/>
    <col min="2" max="2" width="16.140625" style="1" bestFit="1" customWidth="1"/>
    <col min="3" max="5" width="14.5703125" style="1" bestFit="1" customWidth="1"/>
    <col min="6" max="6" width="16.28515625" style="1" bestFit="1" customWidth="1"/>
    <col min="7" max="16384" width="9.140625" style="1"/>
  </cols>
  <sheetData>
    <row r="1" spans="1:6" ht="18.75" x14ac:dyDescent="0.3">
      <c r="A1" s="14" t="s">
        <v>0</v>
      </c>
      <c r="B1" s="14"/>
    </row>
    <row r="2" spans="1:6" ht="15.75" x14ac:dyDescent="0.25">
      <c r="A2" s="28" t="s">
        <v>67</v>
      </c>
    </row>
    <row r="3" spans="1:6" ht="16.5" thickBot="1" x14ac:dyDescent="0.3">
      <c r="A3" s="18" t="s">
        <v>50</v>
      </c>
      <c r="B3" s="37" t="s">
        <v>76</v>
      </c>
      <c r="C3" s="37" t="s">
        <v>77</v>
      </c>
      <c r="D3" s="37" t="s">
        <v>78</v>
      </c>
      <c r="E3" s="37" t="s">
        <v>76</v>
      </c>
      <c r="F3" s="37" t="s">
        <v>77</v>
      </c>
    </row>
    <row r="4" spans="1:6" ht="15.75" x14ac:dyDescent="0.25">
      <c r="A4" s="15"/>
      <c r="B4" s="34">
        <v>43190</v>
      </c>
      <c r="C4" s="34">
        <v>43281</v>
      </c>
      <c r="D4" s="34">
        <v>43373</v>
      </c>
      <c r="E4" s="35">
        <v>43555</v>
      </c>
      <c r="F4" s="36">
        <v>43646</v>
      </c>
    </row>
    <row r="5" spans="1:6" ht="15.75" x14ac:dyDescent="0.25">
      <c r="A5" s="27" t="s">
        <v>68</v>
      </c>
      <c r="B5" s="40"/>
      <c r="C5" s="38"/>
      <c r="D5" s="38"/>
      <c r="E5" s="39"/>
      <c r="F5" s="42"/>
    </row>
    <row r="6" spans="1:6" ht="15.75" x14ac:dyDescent="0.25">
      <c r="A6" s="5" t="s">
        <v>41</v>
      </c>
      <c r="B6" s="30">
        <v>82089126</v>
      </c>
      <c r="C6" s="11">
        <v>173749333</v>
      </c>
      <c r="D6" s="11">
        <v>267261340</v>
      </c>
      <c r="E6" s="12">
        <v>113366941</v>
      </c>
      <c r="F6" s="42">
        <v>169354725</v>
      </c>
    </row>
    <row r="7" spans="1:6" ht="15.75" x14ac:dyDescent="0.25">
      <c r="A7" s="5" t="s">
        <v>42</v>
      </c>
      <c r="B7" s="30"/>
      <c r="C7" s="11"/>
      <c r="D7" s="11"/>
      <c r="E7" s="12"/>
      <c r="F7" s="42"/>
    </row>
    <row r="8" spans="1:6" ht="31.5" x14ac:dyDescent="0.25">
      <c r="A8" s="5" t="s">
        <v>43</v>
      </c>
      <c r="B8" s="30">
        <v>-54463081</v>
      </c>
      <c r="C8" s="11">
        <v>-141451042</v>
      </c>
      <c r="D8" s="11">
        <v>-207492061</v>
      </c>
      <c r="E8" s="12">
        <v>-81462026</v>
      </c>
      <c r="F8" s="42">
        <v>-139190749</v>
      </c>
    </row>
    <row r="9" spans="1:6" ht="15.75" x14ac:dyDescent="0.25">
      <c r="A9" s="7"/>
      <c r="B9" s="41">
        <f t="shared" ref="B9:C9" si="0">SUM(B6:B8)</f>
        <v>27626045</v>
      </c>
      <c r="C9" s="41">
        <f t="shared" si="0"/>
        <v>32298291</v>
      </c>
      <c r="D9" s="41">
        <f>SUM(D6:D8)</f>
        <v>59769279</v>
      </c>
      <c r="E9" s="41">
        <f>SUM(E6:E8)</f>
        <v>31904915</v>
      </c>
      <c r="F9" s="41">
        <f>SUM(F6:F8)</f>
        <v>30163976</v>
      </c>
    </row>
    <row r="10" spans="1:6" ht="15.75" x14ac:dyDescent="0.25">
      <c r="A10" s="27" t="s">
        <v>69</v>
      </c>
      <c r="B10" s="41"/>
      <c r="C10" s="41"/>
      <c r="D10" s="41"/>
      <c r="E10" s="12"/>
      <c r="F10" s="42"/>
    </row>
    <row r="11" spans="1:6" ht="15.75" x14ac:dyDescent="0.25">
      <c r="A11" s="5" t="s">
        <v>44</v>
      </c>
      <c r="B11" s="30">
        <v>-1966235</v>
      </c>
      <c r="C11" s="11">
        <v>-2781188</v>
      </c>
      <c r="D11" s="11">
        <v>-2851791</v>
      </c>
      <c r="E11" s="12">
        <v>-392445</v>
      </c>
      <c r="F11" s="42">
        <v>-1055076</v>
      </c>
    </row>
    <row r="12" spans="1:6" ht="15.75" x14ac:dyDescent="0.25">
      <c r="A12" s="5" t="s">
        <v>45</v>
      </c>
      <c r="B12" s="30"/>
      <c r="C12" s="11"/>
      <c r="D12" s="11"/>
      <c r="E12" s="12"/>
      <c r="F12" s="42">
        <v>5217359</v>
      </c>
    </row>
    <row r="13" spans="1:6" ht="15.75" x14ac:dyDescent="0.25">
      <c r="A13" s="5" t="s">
        <v>46</v>
      </c>
      <c r="B13" s="30">
        <v>-451597</v>
      </c>
      <c r="C13" s="11">
        <v>1948651</v>
      </c>
      <c r="D13" s="11">
        <v>521807</v>
      </c>
      <c r="E13" s="12">
        <v>-1448978</v>
      </c>
      <c r="F13" s="42"/>
    </row>
    <row r="14" spans="1:6" ht="15.75" x14ac:dyDescent="0.25">
      <c r="A14" s="7"/>
      <c r="B14" s="41">
        <f t="shared" ref="B14:D14" si="1">SUM(B11:B13)</f>
        <v>-2417832</v>
      </c>
      <c r="C14" s="41">
        <f t="shared" si="1"/>
        <v>-832537</v>
      </c>
      <c r="D14" s="41">
        <f t="shared" si="1"/>
        <v>-2329984</v>
      </c>
      <c r="E14" s="41">
        <f>SUM(E11:E13)</f>
        <v>-1841423</v>
      </c>
      <c r="F14" s="41">
        <f>SUM(F11:F13)</f>
        <v>4162283</v>
      </c>
    </row>
    <row r="15" spans="1:6" ht="15.75" x14ac:dyDescent="0.25">
      <c r="A15" s="27" t="s">
        <v>70</v>
      </c>
      <c r="B15" s="41"/>
      <c r="C15" s="41"/>
      <c r="D15" s="41"/>
      <c r="E15" s="12"/>
      <c r="F15" s="42"/>
    </row>
    <row r="16" spans="1:6" ht="15.75" x14ac:dyDescent="0.25">
      <c r="A16" s="5" t="s">
        <v>47</v>
      </c>
      <c r="B16" s="30"/>
      <c r="C16" s="11">
        <v>-18951129</v>
      </c>
      <c r="D16" s="11">
        <v>-18951129</v>
      </c>
      <c r="E16" s="12"/>
      <c r="F16" s="42">
        <v>-20088197</v>
      </c>
    </row>
    <row r="17" spans="1:6" ht="15.75" x14ac:dyDescent="0.25">
      <c r="A17" s="5" t="s">
        <v>48</v>
      </c>
      <c r="B17" s="30">
        <v>-13000000</v>
      </c>
      <c r="C17" s="11">
        <v>-500000</v>
      </c>
      <c r="D17" s="11">
        <v>-9300000</v>
      </c>
      <c r="E17" s="12">
        <v>-9000000</v>
      </c>
      <c r="F17" s="42">
        <v>-4000000</v>
      </c>
    </row>
    <row r="18" spans="1:6" ht="15.75" x14ac:dyDescent="0.25">
      <c r="A18" s="7"/>
      <c r="B18" s="41">
        <f t="shared" ref="B18:F18" si="2">B16+B17</f>
        <v>-13000000</v>
      </c>
      <c r="C18" s="41">
        <f t="shared" si="2"/>
        <v>-19451129</v>
      </c>
      <c r="D18" s="41">
        <f t="shared" si="2"/>
        <v>-28251129</v>
      </c>
      <c r="E18" s="41">
        <f t="shared" si="2"/>
        <v>-9000000</v>
      </c>
      <c r="F18" s="41">
        <f t="shared" si="2"/>
        <v>-24088197</v>
      </c>
    </row>
    <row r="19" spans="1:6" ht="15.75" x14ac:dyDescent="0.25">
      <c r="A19" s="7"/>
      <c r="B19" s="41"/>
      <c r="C19" s="41"/>
      <c r="D19" s="41"/>
      <c r="E19" s="12"/>
      <c r="F19" s="42"/>
    </row>
    <row r="20" spans="1:6" ht="15.75" x14ac:dyDescent="0.25">
      <c r="A20" s="18" t="s">
        <v>71</v>
      </c>
      <c r="B20" s="41">
        <f t="shared" ref="B20:D20" si="3">B18+B14+B9</f>
        <v>12208213</v>
      </c>
      <c r="C20" s="41">
        <f t="shared" si="3"/>
        <v>12014625</v>
      </c>
      <c r="D20" s="41">
        <f t="shared" si="3"/>
        <v>29188166</v>
      </c>
      <c r="E20" s="41">
        <f>E18+E14+E9</f>
        <v>21063492</v>
      </c>
      <c r="F20" s="41">
        <f>F18+F14+F9</f>
        <v>10238062</v>
      </c>
    </row>
    <row r="21" spans="1:6" ht="15.75" x14ac:dyDescent="0.25">
      <c r="A21" s="32" t="s">
        <v>72</v>
      </c>
      <c r="B21" s="30">
        <v>580074916</v>
      </c>
      <c r="C21" s="11">
        <v>580074916</v>
      </c>
      <c r="D21" s="11">
        <v>580074916</v>
      </c>
      <c r="E21" s="12">
        <v>612653010</v>
      </c>
      <c r="F21" s="42">
        <v>612653010</v>
      </c>
    </row>
    <row r="22" spans="1:6" ht="15.75" x14ac:dyDescent="0.25">
      <c r="A22" s="27" t="s">
        <v>73</v>
      </c>
      <c r="B22" s="41">
        <f t="shared" ref="B22:D22" si="4">B20+B21</f>
        <v>592283129</v>
      </c>
      <c r="C22" s="41">
        <f t="shared" si="4"/>
        <v>592089541</v>
      </c>
      <c r="D22" s="41">
        <f t="shared" si="4"/>
        <v>609263082</v>
      </c>
      <c r="E22" s="41">
        <f>E20+E21</f>
        <v>633716502</v>
      </c>
      <c r="F22" s="41">
        <f>F20+F21</f>
        <v>622891072</v>
      </c>
    </row>
    <row r="23" spans="1:6" ht="15.75" x14ac:dyDescent="0.25">
      <c r="A23" s="31"/>
      <c r="B23" s="41"/>
      <c r="C23" s="41"/>
      <c r="D23" s="41"/>
      <c r="E23" s="30"/>
      <c r="F23" s="42"/>
    </row>
    <row r="24" spans="1:6" ht="16.5" thickBot="1" x14ac:dyDescent="0.3">
      <c r="A24" s="27" t="s">
        <v>74</v>
      </c>
      <c r="B24" s="46">
        <f>B9/('1'!B8/10)</f>
        <v>0.72887596828663881</v>
      </c>
      <c r="C24" s="10">
        <f>C9/('1'!C8/10)</f>
        <v>0.80391216304559743</v>
      </c>
      <c r="D24" s="10">
        <f>D9/('1'!D8/10)</f>
        <v>1.4876716035707835</v>
      </c>
      <c r="E24" s="10">
        <f>E9/('1'!E8/10)</f>
        <v>0.79412094062301708</v>
      </c>
      <c r="F24" s="10">
        <f>F9/('1'!F8/10)</f>
        <v>0.70829108156702458</v>
      </c>
    </row>
    <row r="25" spans="1:6" x14ac:dyDescent="0.25">
      <c r="A25" s="27" t="s">
        <v>75</v>
      </c>
      <c r="E25" s="33"/>
      <c r="F25" s="3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2020-04-12T06:10:03Z</dcterms:modified>
</cp:coreProperties>
</file>