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uri="GoogleSheetsCustomDataVersion1">
      <go:sheetsCustomData xmlns:go="http://customooxmlschemas.google.com/" r:id="rId8" roundtripDataSignature="AMtx7mi5lipeZvjYKBNLOYl0HsFH4CxkBA=="/>
    </ext>
  </extLst>
</workbook>
</file>

<file path=xl/calcChain.xml><?xml version="1.0" encoding="utf-8"?>
<calcChain xmlns="http://schemas.openxmlformats.org/spreadsheetml/2006/main">
  <c r="F9" i="4" l="1"/>
  <c r="C9" i="4"/>
  <c r="B9" i="4"/>
  <c r="D8" i="4"/>
  <c r="C8" i="4"/>
  <c r="H41" i="3"/>
  <c r="G41" i="3"/>
  <c r="F41" i="3"/>
  <c r="E41" i="3"/>
  <c r="D41" i="3"/>
  <c r="C41" i="3"/>
  <c r="B41" i="3"/>
  <c r="H40" i="3"/>
  <c r="G40" i="3"/>
  <c r="D40" i="3"/>
  <c r="C40" i="3"/>
  <c r="E34" i="3"/>
  <c r="E37" i="3" s="1"/>
  <c r="H32" i="3"/>
  <c r="G32" i="3"/>
  <c r="F32" i="3"/>
  <c r="E32" i="3"/>
  <c r="D32" i="3"/>
  <c r="C32" i="3"/>
  <c r="B32" i="3"/>
  <c r="H21" i="3"/>
  <c r="G21" i="3"/>
  <c r="F21" i="3"/>
  <c r="E21" i="3"/>
  <c r="D21" i="3"/>
  <c r="C21" i="3"/>
  <c r="B21" i="3"/>
  <c r="H15" i="3"/>
  <c r="H34" i="3" s="1"/>
  <c r="H37" i="3" s="1"/>
  <c r="G15" i="3"/>
  <c r="G34" i="3" s="1"/>
  <c r="G37" i="3" s="1"/>
  <c r="F15" i="3"/>
  <c r="F40" i="3" s="1"/>
  <c r="E15" i="3"/>
  <c r="E40" i="3" s="1"/>
  <c r="D15" i="3"/>
  <c r="D34" i="3" s="1"/>
  <c r="D37" i="3" s="1"/>
  <c r="C15" i="3"/>
  <c r="C34" i="3" s="1"/>
  <c r="C37" i="3" s="1"/>
  <c r="B15" i="3"/>
  <c r="B40" i="3" s="1"/>
  <c r="H30" i="2"/>
  <c r="G30" i="2"/>
  <c r="F30" i="2"/>
  <c r="E30" i="2"/>
  <c r="D30" i="2"/>
  <c r="C30" i="2"/>
  <c r="B30" i="2"/>
  <c r="H23" i="2"/>
  <c r="G23" i="2"/>
  <c r="F23" i="2"/>
  <c r="E23" i="2"/>
  <c r="D23" i="2"/>
  <c r="C23" i="2"/>
  <c r="B23" i="2"/>
  <c r="H20" i="2"/>
  <c r="H22" i="2" s="1"/>
  <c r="H26" i="2" s="1"/>
  <c r="H29" i="2" s="1"/>
  <c r="D20" i="2"/>
  <c r="D22" i="2" s="1"/>
  <c r="D26" i="2" s="1"/>
  <c r="H16" i="2"/>
  <c r="G16" i="2"/>
  <c r="G20" i="2" s="1"/>
  <c r="G22" i="2" s="1"/>
  <c r="G26" i="2" s="1"/>
  <c r="G29" i="2" s="1"/>
  <c r="D16" i="2"/>
  <c r="C16" i="2"/>
  <c r="C20" i="2" s="1"/>
  <c r="H10" i="2"/>
  <c r="G10" i="2"/>
  <c r="F10" i="2"/>
  <c r="F16" i="2" s="1"/>
  <c r="F20" i="2" s="1"/>
  <c r="E10" i="2"/>
  <c r="E16" i="2" s="1"/>
  <c r="E20" i="2" s="1"/>
  <c r="D10" i="2"/>
  <c r="C10" i="2"/>
  <c r="B10" i="2"/>
  <c r="B16" i="2" s="1"/>
  <c r="B20" i="2" s="1"/>
  <c r="H51" i="1"/>
  <c r="G51" i="1"/>
  <c r="F51" i="1"/>
  <c r="E51" i="1"/>
  <c r="D51" i="1"/>
  <c r="C51" i="1"/>
  <c r="B51" i="1"/>
  <c r="H50" i="1"/>
  <c r="E50" i="1"/>
  <c r="D50" i="1"/>
  <c r="H46" i="1"/>
  <c r="G46" i="1"/>
  <c r="G50" i="1" s="1"/>
  <c r="F46" i="1"/>
  <c r="F8" i="4" s="1"/>
  <c r="E46" i="1"/>
  <c r="E8" i="4" s="1"/>
  <c r="D46" i="1"/>
  <c r="C46" i="1"/>
  <c r="C50" i="1" s="1"/>
  <c r="B46" i="1"/>
  <c r="B8" i="4" s="1"/>
  <c r="F39" i="1"/>
  <c r="E39" i="1"/>
  <c r="B39" i="1"/>
  <c r="H38" i="1"/>
  <c r="G38" i="1"/>
  <c r="F38" i="1"/>
  <c r="E38" i="1"/>
  <c r="D38" i="1"/>
  <c r="C38" i="1"/>
  <c r="B38" i="1"/>
  <c r="H28" i="1"/>
  <c r="H39" i="1" s="1"/>
  <c r="H48" i="1" s="1"/>
  <c r="G28" i="1"/>
  <c r="G39" i="1" s="1"/>
  <c r="G48" i="1" s="1"/>
  <c r="F28" i="1"/>
  <c r="E28" i="1"/>
  <c r="D28" i="1"/>
  <c r="D39" i="1" s="1"/>
  <c r="D48" i="1" s="1"/>
  <c r="C28" i="1"/>
  <c r="C39" i="1" s="1"/>
  <c r="C48" i="1" s="1"/>
  <c r="B28" i="1"/>
  <c r="G21" i="1"/>
  <c r="F21" i="1"/>
  <c r="C21" i="1"/>
  <c r="B21" i="1"/>
  <c r="H20" i="1"/>
  <c r="G20" i="1"/>
  <c r="F20" i="1"/>
  <c r="E20" i="1"/>
  <c r="E9" i="4" s="1"/>
  <c r="D20" i="1"/>
  <c r="D9" i="4" s="1"/>
  <c r="C20" i="1"/>
  <c r="B20" i="1"/>
  <c r="H12" i="1"/>
  <c r="H21" i="1" s="1"/>
  <c r="G12" i="1"/>
  <c r="F12" i="1"/>
  <c r="E12" i="1"/>
  <c r="E21" i="1" s="1"/>
  <c r="D12" i="1"/>
  <c r="D21" i="1" s="1"/>
  <c r="C12" i="1"/>
  <c r="B12" i="1"/>
  <c r="E22" i="2" l="1"/>
  <c r="E26" i="2" s="1"/>
  <c r="E11" i="4"/>
  <c r="C11" i="4"/>
  <c r="C22" i="2"/>
  <c r="C26" i="2" s="1"/>
  <c r="D10" i="4"/>
  <c r="D6" i="4"/>
  <c r="D12" i="4"/>
  <c r="D29" i="2"/>
  <c r="D7" i="4"/>
  <c r="B22" i="2"/>
  <c r="B26" i="2" s="1"/>
  <c r="B11" i="4"/>
  <c r="F11" i="4"/>
  <c r="F22" i="2"/>
  <c r="F26" i="2" s="1"/>
  <c r="E48" i="1"/>
  <c r="B50" i="1"/>
  <c r="F50" i="1"/>
  <c r="D11" i="4"/>
  <c r="B34" i="3"/>
  <c r="B37" i="3" s="1"/>
  <c r="F34" i="3"/>
  <c r="F37" i="3" s="1"/>
  <c r="B48" i="1"/>
  <c r="F48" i="1"/>
  <c r="C7" i="4" l="1"/>
  <c r="C29" i="2"/>
  <c r="C10" i="4"/>
  <c r="C6" i="4"/>
  <c r="C12" i="4"/>
  <c r="B12" i="4"/>
  <c r="B6" i="4"/>
  <c r="B7" i="4"/>
  <c r="B29" i="2"/>
  <c r="B10" i="4"/>
  <c r="F12" i="4"/>
  <c r="F10" i="4"/>
  <c r="F7" i="4"/>
  <c r="F29" i="2"/>
  <c r="F6" i="4"/>
  <c r="E7" i="4"/>
  <c r="E10" i="4"/>
  <c r="E12" i="4"/>
  <c r="E29" i="2"/>
  <c r="E6" i="4"/>
</calcChain>
</file>

<file path=xl/sharedStrings.xml><?xml version="1.0" encoding="utf-8"?>
<sst xmlns="http://schemas.openxmlformats.org/spreadsheetml/2006/main" count="136" uniqueCount="100">
  <si>
    <t>TOSRIFA INDUSTRIES LIMITED</t>
  </si>
  <si>
    <t>Balance Sheet</t>
  </si>
  <si>
    <t>As at quarter end</t>
  </si>
  <si>
    <t>Q1</t>
  </si>
  <si>
    <t>Q2</t>
  </si>
  <si>
    <t>Q3</t>
  </si>
  <si>
    <t>Q4</t>
  </si>
  <si>
    <t>Q5</t>
  </si>
  <si>
    <t>Q6</t>
  </si>
  <si>
    <t>Q7</t>
  </si>
  <si>
    <t>Quarter 2</t>
  </si>
  <si>
    <t>Quarter 3</t>
  </si>
  <si>
    <t>Quarter 1</t>
  </si>
  <si>
    <t>ASSETS</t>
  </si>
  <si>
    <t>NON CURRENT ASSETS</t>
  </si>
  <si>
    <t>Property, plant &amp; equipment</t>
  </si>
  <si>
    <t>Capital work in progress</t>
  </si>
  <si>
    <t>Intangible assets</t>
  </si>
  <si>
    <t>CURRENT ASSETS</t>
  </si>
  <si>
    <t>Inventories</t>
  </si>
  <si>
    <t>Advances,deposit and repayments</t>
  </si>
  <si>
    <t>Trade &amp; other receivables</t>
  </si>
  <si>
    <t>Accrued income</t>
  </si>
  <si>
    <t>Cash &amp; Cash equivalents</t>
  </si>
  <si>
    <t>Liabilities and Capital</t>
  </si>
  <si>
    <t>Liabilities</t>
  </si>
  <si>
    <t>Non Current Liabilities</t>
  </si>
  <si>
    <t>Deferred tax liability</t>
  </si>
  <si>
    <t>Long term Debt</t>
  </si>
  <si>
    <t>Current Liabilities</t>
  </si>
  <si>
    <t>Long Term Loan (Current Portion)</t>
  </si>
  <si>
    <t>Short term loan from bank</t>
  </si>
  <si>
    <t>Trade and other payables</t>
  </si>
  <si>
    <t>Income Statement</t>
  </si>
  <si>
    <t>Cash Flow Statement</t>
  </si>
  <si>
    <t>Provisions for expenses</t>
  </si>
  <si>
    <t>Accepted liabilities for machinery</t>
  </si>
  <si>
    <t>Net Cash Flows - Operating Activities</t>
  </si>
  <si>
    <t>Cash received from customers</t>
  </si>
  <si>
    <t>Net Revenues</t>
  </si>
  <si>
    <t>Cash received from other sources</t>
  </si>
  <si>
    <t>Cash paid to suppliers, contractors and others</t>
  </si>
  <si>
    <t>Cost of goods sold</t>
  </si>
  <si>
    <t>Cash paid for operating expenses</t>
  </si>
  <si>
    <t>Gross Profit</t>
  </si>
  <si>
    <t>Finance cost</t>
  </si>
  <si>
    <t>WPPF paid</t>
  </si>
  <si>
    <t>Income tax Paid</t>
  </si>
  <si>
    <t>Net Cash Flows - Investment Activities</t>
  </si>
  <si>
    <t>Acquisition of property, plant &amp; equipment</t>
  </si>
  <si>
    <t>Operating Incomes/Expenses</t>
  </si>
  <si>
    <t>Payments for capital work in progress</t>
  </si>
  <si>
    <t>Payments for acquisition of intangible assets</t>
  </si>
  <si>
    <t>General &amp; administrative expenses</t>
  </si>
  <si>
    <t>Marketing, selling &amp; distribution expenses</t>
  </si>
  <si>
    <t>Net Cash Flows - Financing Activities</t>
  </si>
  <si>
    <t>Proceeds from/repayment of long term loans</t>
  </si>
  <si>
    <t>Proceeds from/repaymnt of accepted liabilities for machinery</t>
  </si>
  <si>
    <t>Proceeds from/repayment of short term loans</t>
  </si>
  <si>
    <t>Current portion of long term loans</t>
  </si>
  <si>
    <t>Operating Profit</t>
  </si>
  <si>
    <t>Proceeds from share premium</t>
  </si>
  <si>
    <t>Interest income</t>
  </si>
  <si>
    <t>Payment of dividend</t>
  </si>
  <si>
    <t>Proceeds from/refund of unsuccesful IPO application money</t>
  </si>
  <si>
    <t>Non-Operating Income/(Expenses)</t>
  </si>
  <si>
    <t>Net Change in Cash Flows</t>
  </si>
  <si>
    <t>Other Income</t>
  </si>
  <si>
    <t>Financial expenses</t>
  </si>
  <si>
    <t>Effects of exchange rate changes on cash and cash equivalents</t>
  </si>
  <si>
    <t>Cash and Cash Equivalents at Beginning Period</t>
  </si>
  <si>
    <t>Cash and Cash Equivalents at End of Period</t>
  </si>
  <si>
    <t>Profit Before contribution to WPPF</t>
  </si>
  <si>
    <t>Contribution to WPPF</t>
  </si>
  <si>
    <t>Profit Before Taxation</t>
  </si>
  <si>
    <t>Net Operating Cash Flow Per Share</t>
  </si>
  <si>
    <t>Provision for Taxation</t>
  </si>
  <si>
    <t>Current tax</t>
  </si>
  <si>
    <t>Deferred tax</t>
  </si>
  <si>
    <t>Net Profit</t>
  </si>
  <si>
    <t>Shares to Calculate NOCFPS</t>
  </si>
  <si>
    <t>Earnings per share (par value Taka 10)</t>
  </si>
  <si>
    <t xml:space="preserve">Income Tax Payable </t>
  </si>
  <si>
    <t>Wrokers' profit participation and welfare fund</t>
  </si>
  <si>
    <t>Shares to Calculate EPS</t>
  </si>
  <si>
    <t>Shareholders’ Equity</t>
  </si>
  <si>
    <t>Share capital</t>
  </si>
  <si>
    <t>Share premium</t>
  </si>
  <si>
    <t>Retained earning</t>
  </si>
  <si>
    <t>Revaluation Surplus</t>
  </si>
  <si>
    <t>Ratio</t>
  </si>
  <si>
    <t>Net assets value per share</t>
  </si>
  <si>
    <t>Return on Asset (ROA)</t>
  </si>
  <si>
    <t>Shares to calculate NAVPS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</si>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</sst>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b/>
      <u/>
      <sz val="11"/>
      <color theme="1"/>
      <name val="Calibri"/>
    </font>
    <font>
      <b/>
      <sz val="12"/>
      <color theme="1"/>
      <name val="Calibri"/>
    </font>
    <font>
      <b/>
      <u/>
      <sz val="12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5" fontId="7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64" fontId="3" fillId="0" borderId="0" xfId="0" applyNumberFormat="1" applyFont="1"/>
    <xf numFmtId="0" fontId="8" fillId="0" borderId="0" xfId="0" applyFont="1"/>
    <xf numFmtId="164" fontId="4" fillId="0" borderId="0" xfId="0" applyNumberFormat="1" applyFont="1" applyAlignment="1"/>
    <xf numFmtId="164" fontId="1" fillId="0" borderId="2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/>
    <xf numFmtId="164" fontId="1" fillId="0" borderId="4" xfId="0" applyNumberFormat="1" applyFont="1" applyBorder="1"/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5" fontId="11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" fillId="0" borderId="1" xfId="0" applyFont="1" applyBorder="1"/>
    <xf numFmtId="164" fontId="5" fillId="0" borderId="0" xfId="0" applyNumberFormat="1" applyFont="1"/>
    <xf numFmtId="0" fontId="3" fillId="0" borderId="0" xfId="0" applyFont="1" applyAlignment="1">
      <alignment horizontal="left"/>
    </xf>
    <xf numFmtId="0" fontId="1" fillId="0" borderId="2" xfId="0" applyFont="1" applyBorder="1"/>
    <xf numFmtId="2" fontId="1" fillId="0" borderId="5" xfId="0" applyNumberFormat="1" applyFont="1" applyBorder="1"/>
    <xf numFmtId="43" fontId="3" fillId="0" borderId="0" xfId="0" applyNumberFormat="1" applyFont="1"/>
    <xf numFmtId="43" fontId="1" fillId="0" borderId="5" xfId="0" applyNumberFormat="1" applyFont="1" applyBorder="1"/>
    <xf numFmtId="164" fontId="12" fillId="0" borderId="0" xfId="0" applyNumberFormat="1" applyFont="1" applyAlignment="1"/>
    <xf numFmtId="15" fontId="1" fillId="0" borderId="1" xfId="0" applyNumberFormat="1" applyFont="1" applyBorder="1" applyAlignment="1">
      <alignment horizontal="right"/>
    </xf>
    <xf numFmtId="43" fontId="6" fillId="0" borderId="5" xfId="0" applyNumberFormat="1" applyFont="1" applyBorder="1"/>
    <xf numFmtId="10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7.5" customWidth="1"/>
    <col min="2" max="2" width="15.375" customWidth="1"/>
    <col min="3" max="7" width="12.5" customWidth="1"/>
    <col min="8" max="8" width="13.625" customWidth="1"/>
    <col min="9" max="26" width="7.6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2" t="s">
        <v>2</v>
      </c>
    </row>
    <row r="4" spans="1:8" x14ac:dyDescent="0.25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5" t="s">
        <v>9</v>
      </c>
    </row>
    <row r="5" spans="1:8" x14ac:dyDescent="0.25">
      <c r="B5" s="6" t="s">
        <v>10</v>
      </c>
      <c r="C5" s="6" t="s">
        <v>11</v>
      </c>
      <c r="D5" s="7" t="s">
        <v>12</v>
      </c>
      <c r="E5" s="6" t="s">
        <v>10</v>
      </c>
      <c r="F5" s="6" t="s">
        <v>11</v>
      </c>
      <c r="G5" s="7" t="s">
        <v>12</v>
      </c>
      <c r="H5" s="6" t="s">
        <v>10</v>
      </c>
    </row>
    <row r="6" spans="1:8" x14ac:dyDescent="0.25">
      <c r="B6" s="8">
        <v>43100</v>
      </c>
      <c r="C6" s="8">
        <v>43190</v>
      </c>
      <c r="D6" s="8">
        <v>43373</v>
      </c>
      <c r="E6" s="8">
        <v>43465</v>
      </c>
      <c r="F6" s="8">
        <v>43555</v>
      </c>
      <c r="G6" s="9">
        <v>43738</v>
      </c>
      <c r="H6" s="9">
        <v>43830</v>
      </c>
    </row>
    <row r="7" spans="1:8" x14ac:dyDescent="0.25">
      <c r="A7" s="10" t="s">
        <v>13</v>
      </c>
      <c r="B7" s="11"/>
      <c r="C7" s="11"/>
      <c r="D7" s="11"/>
      <c r="E7" s="11"/>
      <c r="F7" s="11"/>
      <c r="G7" s="11"/>
    </row>
    <row r="8" spans="1:8" x14ac:dyDescent="0.25">
      <c r="A8" s="12" t="s">
        <v>14</v>
      </c>
      <c r="B8" s="11"/>
      <c r="C8" s="11"/>
      <c r="D8" s="11"/>
      <c r="E8" s="11"/>
      <c r="F8" s="11"/>
      <c r="G8" s="11"/>
    </row>
    <row r="9" spans="1:8" x14ac:dyDescent="0.25">
      <c r="A9" s="2" t="s">
        <v>15</v>
      </c>
      <c r="B9" s="11">
        <v>1815316803</v>
      </c>
      <c r="C9" s="11">
        <v>1805255811</v>
      </c>
      <c r="D9" s="11">
        <v>1790732913</v>
      </c>
      <c r="E9" s="11">
        <v>2320289428</v>
      </c>
      <c r="F9" s="11">
        <v>2307799548</v>
      </c>
      <c r="G9" s="13">
        <v>3224311602</v>
      </c>
      <c r="H9" s="13">
        <v>3197905823</v>
      </c>
    </row>
    <row r="10" spans="1:8" x14ac:dyDescent="0.25">
      <c r="A10" s="2" t="s">
        <v>16</v>
      </c>
      <c r="B10" s="11">
        <v>765266935</v>
      </c>
      <c r="C10" s="11">
        <v>887255767</v>
      </c>
      <c r="D10" s="11">
        <v>1252524183</v>
      </c>
      <c r="E10" s="11">
        <v>864926941</v>
      </c>
      <c r="F10" s="11">
        <v>909163599</v>
      </c>
      <c r="G10" s="11"/>
      <c r="H10" s="13"/>
    </row>
    <row r="11" spans="1:8" x14ac:dyDescent="0.25">
      <c r="A11" s="2" t="s">
        <v>17</v>
      </c>
      <c r="B11" s="11">
        <v>1474426</v>
      </c>
      <c r="C11" s="11">
        <v>2976440</v>
      </c>
      <c r="D11" s="11">
        <v>2661604</v>
      </c>
      <c r="E11" s="11">
        <v>2765219</v>
      </c>
      <c r="F11" s="11">
        <v>2679173</v>
      </c>
      <c r="G11" s="13">
        <v>2387733</v>
      </c>
      <c r="H11" s="13">
        <v>2268346</v>
      </c>
    </row>
    <row r="12" spans="1:8" x14ac:dyDescent="0.25">
      <c r="A12" s="1"/>
      <c r="B12" s="14">
        <f t="shared" ref="B12:H12" si="0">SUM(B9:B11)</f>
        <v>2582058164</v>
      </c>
      <c r="C12" s="14">
        <f t="shared" si="0"/>
        <v>2695488018</v>
      </c>
      <c r="D12" s="14">
        <f t="shared" si="0"/>
        <v>3045918700</v>
      </c>
      <c r="E12" s="14">
        <f t="shared" si="0"/>
        <v>3187981588</v>
      </c>
      <c r="F12" s="14">
        <f t="shared" si="0"/>
        <v>3219642320</v>
      </c>
      <c r="G12" s="14">
        <f t="shared" si="0"/>
        <v>3226699335</v>
      </c>
      <c r="H12" s="14">
        <f t="shared" si="0"/>
        <v>3200174169</v>
      </c>
    </row>
    <row r="13" spans="1:8" x14ac:dyDescent="0.25">
      <c r="A13" s="1"/>
      <c r="B13" s="15"/>
      <c r="C13" s="15"/>
      <c r="D13" s="15"/>
      <c r="E13" s="15"/>
      <c r="F13" s="15"/>
      <c r="G13" s="15"/>
    </row>
    <row r="14" spans="1:8" x14ac:dyDescent="0.25">
      <c r="A14" s="12" t="s">
        <v>18</v>
      </c>
      <c r="B14" s="11"/>
      <c r="C14" s="11"/>
      <c r="D14" s="11"/>
      <c r="E14" s="11"/>
      <c r="F14" s="11"/>
      <c r="G14" s="11"/>
    </row>
    <row r="15" spans="1:8" x14ac:dyDescent="0.25">
      <c r="A15" s="2" t="s">
        <v>19</v>
      </c>
      <c r="B15" s="11">
        <v>222693991</v>
      </c>
      <c r="C15" s="11">
        <v>300433311</v>
      </c>
      <c r="D15" s="11">
        <v>319391728</v>
      </c>
      <c r="E15" s="11">
        <v>425027568</v>
      </c>
      <c r="F15" s="11">
        <v>546698714</v>
      </c>
      <c r="G15" s="13">
        <v>450041809</v>
      </c>
      <c r="H15" s="13">
        <v>447740175</v>
      </c>
    </row>
    <row r="16" spans="1:8" x14ac:dyDescent="0.25">
      <c r="A16" s="2" t="s">
        <v>20</v>
      </c>
      <c r="B16" s="11">
        <v>147079186</v>
      </c>
      <c r="C16" s="11">
        <v>178919457</v>
      </c>
      <c r="D16" s="11">
        <v>125053133</v>
      </c>
      <c r="E16" s="11">
        <v>125120078</v>
      </c>
      <c r="F16" s="11">
        <v>110069547</v>
      </c>
      <c r="G16" s="13">
        <v>67049034</v>
      </c>
      <c r="H16" s="13">
        <v>74306392</v>
      </c>
    </row>
    <row r="17" spans="1:8" x14ac:dyDescent="0.25">
      <c r="A17" s="2" t="s">
        <v>21</v>
      </c>
      <c r="B17" s="11">
        <v>167647707</v>
      </c>
      <c r="C17" s="11">
        <v>79808623</v>
      </c>
      <c r="D17" s="11">
        <v>85197683</v>
      </c>
      <c r="E17" s="11">
        <v>214908684</v>
      </c>
      <c r="F17" s="11">
        <v>129675701</v>
      </c>
      <c r="G17" s="13">
        <v>182413010</v>
      </c>
      <c r="H17" s="13">
        <v>223721316</v>
      </c>
    </row>
    <row r="18" spans="1:8" x14ac:dyDescent="0.25">
      <c r="A18" s="2" t="s">
        <v>22</v>
      </c>
      <c r="B18" s="11">
        <v>14103283</v>
      </c>
      <c r="C18" s="11">
        <v>12668397</v>
      </c>
      <c r="D18" s="11">
        <v>2220624</v>
      </c>
      <c r="E18" s="11">
        <v>5662306</v>
      </c>
      <c r="F18" s="11">
        <v>3687506</v>
      </c>
      <c r="G18" s="13">
        <v>5743136</v>
      </c>
      <c r="H18" s="13">
        <v>221062</v>
      </c>
    </row>
    <row r="19" spans="1:8" x14ac:dyDescent="0.25">
      <c r="A19" s="2" t="s">
        <v>23</v>
      </c>
      <c r="B19" s="11">
        <v>119402207</v>
      </c>
      <c r="C19" s="11">
        <v>155042726</v>
      </c>
      <c r="D19" s="11">
        <v>122166809</v>
      </c>
      <c r="E19" s="11">
        <v>101179022</v>
      </c>
      <c r="F19" s="11">
        <v>142875631</v>
      </c>
      <c r="G19" s="13">
        <v>66117739</v>
      </c>
      <c r="H19" s="13">
        <v>118561530</v>
      </c>
    </row>
    <row r="20" spans="1:8" x14ac:dyDescent="0.25">
      <c r="A20" s="1"/>
      <c r="B20" s="16">
        <f t="shared" ref="B20:H20" si="1">SUM(B15:B19)</f>
        <v>670926374</v>
      </c>
      <c r="C20" s="16">
        <f t="shared" si="1"/>
        <v>726872514</v>
      </c>
      <c r="D20" s="16">
        <f t="shared" si="1"/>
        <v>654029977</v>
      </c>
      <c r="E20" s="16">
        <f t="shared" si="1"/>
        <v>871897658</v>
      </c>
      <c r="F20" s="16">
        <f t="shared" si="1"/>
        <v>933007099</v>
      </c>
      <c r="G20" s="16">
        <f t="shared" si="1"/>
        <v>771364728</v>
      </c>
      <c r="H20" s="16">
        <f t="shared" si="1"/>
        <v>864550475</v>
      </c>
    </row>
    <row r="21" spans="1:8" ht="15.75" customHeight="1" x14ac:dyDescent="0.25">
      <c r="A21" s="1"/>
      <c r="B21" s="17">
        <f t="shared" ref="B21:H21" si="2">B12+B20</f>
        <v>3252984538</v>
      </c>
      <c r="C21" s="17">
        <f t="shared" si="2"/>
        <v>3422360532</v>
      </c>
      <c r="D21" s="17">
        <f t="shared" si="2"/>
        <v>3699948677</v>
      </c>
      <c r="E21" s="17">
        <f t="shared" si="2"/>
        <v>4059879246</v>
      </c>
      <c r="F21" s="17">
        <f t="shared" si="2"/>
        <v>4152649419</v>
      </c>
      <c r="G21" s="17">
        <f t="shared" si="2"/>
        <v>3998064063</v>
      </c>
      <c r="H21" s="17">
        <f t="shared" si="2"/>
        <v>4064724644</v>
      </c>
    </row>
    <row r="22" spans="1:8" ht="15.75" customHeight="1" x14ac:dyDescent="0.25">
      <c r="A22" s="1"/>
      <c r="B22" s="15"/>
      <c r="C22" s="15"/>
      <c r="D22" s="15"/>
      <c r="E22" s="15"/>
      <c r="F22" s="15"/>
      <c r="G22" s="15"/>
    </row>
    <row r="23" spans="1:8" ht="15.75" customHeight="1" x14ac:dyDescent="0.25">
      <c r="A23" s="18" t="s">
        <v>24</v>
      </c>
      <c r="B23" s="11"/>
      <c r="C23" s="11"/>
      <c r="D23" s="11"/>
      <c r="E23" s="11"/>
      <c r="F23" s="11"/>
      <c r="G23" s="11"/>
    </row>
    <row r="24" spans="1:8" ht="15.75" customHeight="1" x14ac:dyDescent="0.25">
      <c r="A24" s="19" t="s">
        <v>25</v>
      </c>
      <c r="B24" s="11"/>
      <c r="C24" s="11"/>
      <c r="D24" s="11"/>
      <c r="E24" s="11"/>
      <c r="F24" s="11"/>
      <c r="G24" s="11"/>
    </row>
    <row r="25" spans="1:8" ht="15.75" customHeight="1" x14ac:dyDescent="0.25">
      <c r="A25" s="12" t="s">
        <v>26</v>
      </c>
      <c r="B25" s="11"/>
      <c r="C25" s="11"/>
      <c r="D25" s="11"/>
      <c r="E25" s="11"/>
      <c r="F25" s="11"/>
      <c r="G25" s="11"/>
    </row>
    <row r="26" spans="1:8" ht="15.75" customHeight="1" x14ac:dyDescent="0.25">
      <c r="A26" s="2" t="s">
        <v>27</v>
      </c>
      <c r="B26" s="11">
        <v>18275724</v>
      </c>
      <c r="C26" s="11">
        <v>22022561</v>
      </c>
      <c r="D26" s="11">
        <v>15943788</v>
      </c>
      <c r="E26" s="11">
        <v>15943788</v>
      </c>
      <c r="F26" s="11">
        <v>15943788</v>
      </c>
      <c r="G26" s="13">
        <v>73127193</v>
      </c>
      <c r="H26" s="13">
        <v>75468938</v>
      </c>
    </row>
    <row r="27" spans="1:8" ht="15.75" customHeight="1" x14ac:dyDescent="0.25">
      <c r="A27" s="20" t="s">
        <v>28</v>
      </c>
      <c r="B27" s="11">
        <v>505056556</v>
      </c>
      <c r="C27" s="11">
        <v>531470896</v>
      </c>
      <c r="D27" s="11">
        <v>709572776</v>
      </c>
      <c r="E27" s="11">
        <v>855054773</v>
      </c>
      <c r="F27" s="11">
        <v>772162265</v>
      </c>
      <c r="G27" s="13">
        <v>785749828</v>
      </c>
      <c r="H27" s="13">
        <v>822661899</v>
      </c>
    </row>
    <row r="28" spans="1:8" ht="15.75" customHeight="1" x14ac:dyDescent="0.25">
      <c r="A28" s="1"/>
      <c r="B28" s="14">
        <f t="shared" ref="B28:F28" si="3">SUM(B26:B27)</f>
        <v>523332280</v>
      </c>
      <c r="C28" s="14">
        <f t="shared" si="3"/>
        <v>553493457</v>
      </c>
      <c r="D28" s="14">
        <f t="shared" si="3"/>
        <v>725516564</v>
      </c>
      <c r="E28" s="14">
        <f t="shared" si="3"/>
        <v>870998561</v>
      </c>
      <c r="F28" s="14">
        <f t="shared" si="3"/>
        <v>788106053</v>
      </c>
      <c r="G28" s="14">
        <f>SUM(G26:G27)+1</f>
        <v>858877022</v>
      </c>
      <c r="H28" s="14">
        <f>SUM(H26:H27)</f>
        <v>898130837</v>
      </c>
    </row>
    <row r="29" spans="1:8" ht="15.75" customHeight="1" x14ac:dyDescent="0.25">
      <c r="A29" s="1"/>
      <c r="B29" s="15"/>
      <c r="C29" s="15"/>
      <c r="D29" s="15"/>
      <c r="E29" s="15"/>
      <c r="F29" s="15"/>
      <c r="G29" s="15"/>
    </row>
    <row r="30" spans="1:8" ht="15.75" customHeight="1" x14ac:dyDescent="0.25">
      <c r="A30" s="12" t="s">
        <v>29</v>
      </c>
      <c r="B30" s="11"/>
      <c r="C30" s="11"/>
      <c r="D30" s="11"/>
      <c r="E30" s="11"/>
      <c r="F30" s="11"/>
      <c r="G30" s="11"/>
    </row>
    <row r="31" spans="1:8" ht="15.75" customHeight="1" x14ac:dyDescent="0.25">
      <c r="A31" s="2" t="s">
        <v>30</v>
      </c>
      <c r="B31" s="11">
        <v>26909939</v>
      </c>
      <c r="C31" s="11">
        <v>16610366</v>
      </c>
      <c r="D31" s="11">
        <v>3091540</v>
      </c>
      <c r="E31" s="11">
        <v>0</v>
      </c>
      <c r="F31" s="11">
        <v>98313563</v>
      </c>
      <c r="G31" s="13">
        <v>171281969</v>
      </c>
      <c r="H31" s="13">
        <v>183152323</v>
      </c>
    </row>
    <row r="32" spans="1:8" ht="15.75" customHeight="1" x14ac:dyDescent="0.25">
      <c r="A32" s="2" t="s">
        <v>31</v>
      </c>
      <c r="B32" s="11">
        <v>302043281</v>
      </c>
      <c r="C32" s="11">
        <v>628771702</v>
      </c>
      <c r="D32" s="11">
        <v>549924904</v>
      </c>
      <c r="E32" s="11">
        <v>438279303</v>
      </c>
      <c r="F32" s="11">
        <v>567838526</v>
      </c>
      <c r="G32" s="13">
        <v>556758328</v>
      </c>
      <c r="H32" s="13">
        <v>573993437</v>
      </c>
    </row>
    <row r="33" spans="1:8" ht="15.75" customHeight="1" x14ac:dyDescent="0.25">
      <c r="A33" s="2" t="s">
        <v>32</v>
      </c>
      <c r="B33" s="11">
        <v>241421658</v>
      </c>
      <c r="C33" s="11">
        <v>103052771</v>
      </c>
      <c r="D33" s="11">
        <v>275493437</v>
      </c>
      <c r="E33" s="11">
        <v>402133443</v>
      </c>
      <c r="F33" s="11">
        <v>371144957</v>
      </c>
      <c r="G33" s="13">
        <v>346604453</v>
      </c>
      <c r="H33" s="13">
        <v>358515323</v>
      </c>
    </row>
    <row r="34" spans="1:8" ht="15.75" customHeight="1" x14ac:dyDescent="0.25">
      <c r="A34" s="2" t="s">
        <v>35</v>
      </c>
      <c r="B34" s="11">
        <v>3573165</v>
      </c>
      <c r="C34" s="11">
        <v>25446</v>
      </c>
      <c r="D34" s="11">
        <v>2912803</v>
      </c>
      <c r="E34" s="11">
        <v>2117139</v>
      </c>
      <c r="F34" s="11">
        <v>159665</v>
      </c>
      <c r="G34" s="13">
        <v>826202</v>
      </c>
      <c r="H34" s="13">
        <v>8925890</v>
      </c>
    </row>
    <row r="35" spans="1:8" ht="15.75" customHeight="1" x14ac:dyDescent="0.25">
      <c r="A35" s="2" t="s">
        <v>36</v>
      </c>
      <c r="B35" s="11">
        <v>50620934</v>
      </c>
      <c r="C35" s="11">
        <v>30727498</v>
      </c>
      <c r="D35" s="11">
        <v>3330662</v>
      </c>
      <c r="E35" s="11">
        <v>260244273</v>
      </c>
      <c r="F35" s="11">
        <v>199549021</v>
      </c>
      <c r="G35" s="11"/>
      <c r="H35" s="31"/>
    </row>
    <row r="36" spans="1:8" ht="15.75" customHeight="1" x14ac:dyDescent="0.25">
      <c r="A36" s="2" t="s">
        <v>82</v>
      </c>
      <c r="B36" s="11">
        <v>6695022</v>
      </c>
      <c r="C36" s="11">
        <v>6976121</v>
      </c>
      <c r="D36" s="11">
        <v>0</v>
      </c>
      <c r="E36" s="11">
        <v>0</v>
      </c>
      <c r="F36" s="11">
        <v>0</v>
      </c>
      <c r="G36" s="11"/>
      <c r="H36" s="31"/>
    </row>
    <row r="37" spans="1:8" ht="15.75" customHeight="1" x14ac:dyDescent="0.25">
      <c r="A37" s="2" t="s">
        <v>83</v>
      </c>
      <c r="B37" s="11">
        <v>14416861</v>
      </c>
      <c r="C37" s="11">
        <v>5393085</v>
      </c>
      <c r="D37" s="11">
        <v>7769086</v>
      </c>
      <c r="E37" s="11">
        <v>8321244</v>
      </c>
      <c r="F37" s="11">
        <v>8940667</v>
      </c>
      <c r="G37" s="13">
        <v>10546174</v>
      </c>
      <c r="H37" s="13">
        <v>10546174</v>
      </c>
    </row>
    <row r="38" spans="1:8" ht="15.75" customHeight="1" x14ac:dyDescent="0.25">
      <c r="A38" s="1"/>
      <c r="B38" s="16">
        <f t="shared" ref="B38:H38" si="4">SUM(B31:B37)</f>
        <v>645680860</v>
      </c>
      <c r="C38" s="16">
        <f t="shared" si="4"/>
        <v>791556989</v>
      </c>
      <c r="D38" s="16">
        <f t="shared" si="4"/>
        <v>842522432</v>
      </c>
      <c r="E38" s="16">
        <f t="shared" si="4"/>
        <v>1111095402</v>
      </c>
      <c r="F38" s="16">
        <f t="shared" si="4"/>
        <v>1245946399</v>
      </c>
      <c r="G38" s="16">
        <f t="shared" si="4"/>
        <v>1086017126</v>
      </c>
      <c r="H38" s="16">
        <f t="shared" si="4"/>
        <v>1135133147</v>
      </c>
    </row>
    <row r="39" spans="1:8" ht="15.75" customHeight="1" x14ac:dyDescent="0.25">
      <c r="A39" s="1"/>
      <c r="B39" s="14">
        <f t="shared" ref="B39:H39" si="5">B28+B38</f>
        <v>1169013140</v>
      </c>
      <c r="C39" s="14">
        <f t="shared" si="5"/>
        <v>1345050446</v>
      </c>
      <c r="D39" s="14">
        <f t="shared" si="5"/>
        <v>1568038996</v>
      </c>
      <c r="E39" s="14">
        <f t="shared" si="5"/>
        <v>1982093963</v>
      </c>
      <c r="F39" s="14">
        <f t="shared" si="5"/>
        <v>2034052452</v>
      </c>
      <c r="G39" s="14">
        <f t="shared" si="5"/>
        <v>1944894148</v>
      </c>
      <c r="H39" s="14">
        <f t="shared" si="5"/>
        <v>2033263984</v>
      </c>
    </row>
    <row r="40" spans="1:8" ht="15.75" customHeight="1" x14ac:dyDescent="0.25">
      <c r="A40" s="1"/>
      <c r="B40" s="15"/>
      <c r="C40" s="15"/>
      <c r="D40" s="15"/>
      <c r="E40" s="15"/>
      <c r="F40" s="15"/>
      <c r="G40" s="15"/>
    </row>
    <row r="41" spans="1:8" ht="15.75" customHeight="1" x14ac:dyDescent="0.25">
      <c r="A41" s="12" t="s">
        <v>85</v>
      </c>
      <c r="B41" s="11"/>
      <c r="C41" s="11"/>
      <c r="D41" s="11"/>
      <c r="E41" s="11"/>
      <c r="F41" s="11"/>
      <c r="G41" s="11"/>
    </row>
    <row r="42" spans="1:8" ht="15.75" customHeight="1" x14ac:dyDescent="0.25">
      <c r="A42" s="2" t="s">
        <v>86</v>
      </c>
      <c r="B42" s="11">
        <v>631685200</v>
      </c>
      <c r="C42" s="11">
        <v>631685200</v>
      </c>
      <c r="D42" s="11">
        <v>631685200</v>
      </c>
      <c r="E42" s="11">
        <v>631685200</v>
      </c>
      <c r="F42" s="11">
        <v>663269460</v>
      </c>
      <c r="G42" s="13">
        <v>663269460</v>
      </c>
      <c r="H42" s="31">
        <v>663269460</v>
      </c>
    </row>
    <row r="43" spans="1:8" ht="15.75" customHeight="1" x14ac:dyDescent="0.25">
      <c r="A43" s="2" t="s">
        <v>87</v>
      </c>
      <c r="B43" s="11">
        <v>433059200</v>
      </c>
      <c r="C43" s="11">
        <v>433059200</v>
      </c>
      <c r="D43" s="11">
        <v>433059200</v>
      </c>
      <c r="E43" s="11">
        <v>433059200</v>
      </c>
      <c r="F43" s="11">
        <v>433059200</v>
      </c>
      <c r="G43" s="13">
        <v>433059200</v>
      </c>
      <c r="H43" s="31">
        <v>433059200</v>
      </c>
    </row>
    <row r="44" spans="1:8" ht="15.75" customHeight="1" x14ac:dyDescent="0.25">
      <c r="A44" s="2" t="s">
        <v>88</v>
      </c>
      <c r="B44" s="11">
        <v>480142053</v>
      </c>
      <c r="C44" s="11">
        <v>473480742</v>
      </c>
      <c r="D44" s="11">
        <v>529736327</v>
      </c>
      <c r="E44" s="11">
        <v>475611927</v>
      </c>
      <c r="F44" s="11">
        <v>484839353</v>
      </c>
      <c r="G44" s="13">
        <v>420573883</v>
      </c>
      <c r="H44" s="13">
        <v>398864629</v>
      </c>
    </row>
    <row r="45" spans="1:8" ht="15.75" customHeight="1" x14ac:dyDescent="0.25">
      <c r="A45" s="2" t="s">
        <v>89</v>
      </c>
      <c r="B45" s="11">
        <v>539084944</v>
      </c>
      <c r="C45" s="11">
        <v>539084944</v>
      </c>
      <c r="D45" s="11">
        <v>537428954</v>
      </c>
      <c r="E45" s="11">
        <v>537428954</v>
      </c>
      <c r="F45" s="11">
        <v>537428954</v>
      </c>
      <c r="G45" s="13">
        <v>536267372</v>
      </c>
      <c r="H45" s="31">
        <v>536267372</v>
      </c>
    </row>
    <row r="46" spans="1:8" ht="15.75" customHeight="1" x14ac:dyDescent="0.25">
      <c r="A46" s="1"/>
      <c r="B46" s="14">
        <f t="shared" ref="B46:H46" si="6">SUM(B42:B45)</f>
        <v>2083971397</v>
      </c>
      <c r="C46" s="14">
        <f t="shared" si="6"/>
        <v>2077310086</v>
      </c>
      <c r="D46" s="14">
        <f t="shared" si="6"/>
        <v>2131909681</v>
      </c>
      <c r="E46" s="14">
        <f t="shared" si="6"/>
        <v>2077785281</v>
      </c>
      <c r="F46" s="14">
        <f t="shared" si="6"/>
        <v>2118596967</v>
      </c>
      <c r="G46" s="14">
        <f t="shared" si="6"/>
        <v>2053169915</v>
      </c>
      <c r="H46" s="14">
        <f t="shared" si="6"/>
        <v>2031460661</v>
      </c>
    </row>
    <row r="47" spans="1:8" ht="15.75" customHeight="1" x14ac:dyDescent="0.25">
      <c r="A47" s="1"/>
      <c r="B47" s="15"/>
      <c r="C47" s="15"/>
      <c r="D47" s="15"/>
      <c r="E47" s="15"/>
      <c r="F47" s="15"/>
      <c r="G47" s="15"/>
    </row>
    <row r="48" spans="1:8" ht="15.75" customHeight="1" x14ac:dyDescent="0.25">
      <c r="A48" s="1"/>
      <c r="B48" s="17">
        <f t="shared" ref="B48:G48" si="7">B46+B39</f>
        <v>3252984537</v>
      </c>
      <c r="C48" s="17">
        <f t="shared" si="7"/>
        <v>3422360532</v>
      </c>
      <c r="D48" s="17">
        <f t="shared" si="7"/>
        <v>3699948677</v>
      </c>
      <c r="E48" s="17">
        <f t="shared" si="7"/>
        <v>4059879244</v>
      </c>
      <c r="F48" s="17">
        <f t="shared" si="7"/>
        <v>4152649419</v>
      </c>
      <c r="G48" s="17">
        <f t="shared" si="7"/>
        <v>3998064063</v>
      </c>
      <c r="H48" s="17">
        <f>H46+H39-1</f>
        <v>4064724644</v>
      </c>
    </row>
    <row r="49" spans="1:26" ht="15.75" customHeight="1" x14ac:dyDescent="0.25">
      <c r="B49" s="11"/>
      <c r="C49" s="11"/>
      <c r="D49" s="11"/>
      <c r="E49" s="11"/>
      <c r="F49" s="11"/>
      <c r="G49" s="11"/>
    </row>
    <row r="50" spans="1:26" ht="15.75" customHeight="1" x14ac:dyDescent="0.25">
      <c r="A50" s="24" t="s">
        <v>91</v>
      </c>
      <c r="B50" s="30">
        <f t="shared" ref="B50:H50" si="8">B46/(B42/10)</f>
        <v>32.990663656517519</v>
      </c>
      <c r="C50" s="30">
        <f t="shared" si="8"/>
        <v>32.88521063973004</v>
      </c>
      <c r="D50" s="30">
        <f t="shared" si="8"/>
        <v>33.749558815055344</v>
      </c>
      <c r="E50" s="30">
        <f t="shared" si="8"/>
        <v>32.892733295002003</v>
      </c>
      <c r="F50" s="30">
        <f t="shared" si="8"/>
        <v>31.941723458818682</v>
      </c>
      <c r="G50" s="30">
        <f t="shared" si="8"/>
        <v>30.955291006463646</v>
      </c>
      <c r="H50" s="30">
        <f t="shared" si="8"/>
        <v>30.62798430369461</v>
      </c>
      <c r="I50" s="3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24" t="s">
        <v>93</v>
      </c>
      <c r="B51" s="11">
        <f t="shared" ref="B51:H51" si="9">B42/10</f>
        <v>63168520</v>
      </c>
      <c r="C51" s="11">
        <f t="shared" si="9"/>
        <v>63168520</v>
      </c>
      <c r="D51" s="11">
        <f t="shared" si="9"/>
        <v>63168520</v>
      </c>
      <c r="E51" s="11">
        <f t="shared" si="9"/>
        <v>63168520</v>
      </c>
      <c r="F51" s="11">
        <f t="shared" si="9"/>
        <v>66326946</v>
      </c>
      <c r="G51" s="11">
        <f t="shared" si="9"/>
        <v>66326946</v>
      </c>
      <c r="H51" s="11">
        <f t="shared" si="9"/>
        <v>66326946</v>
      </c>
    </row>
    <row r="52" spans="1:26" ht="15.75" customHeight="1" x14ac:dyDescent="0.2"/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7" customWidth="1"/>
    <col min="2" max="2" width="12.5" customWidth="1"/>
    <col min="3" max="3" width="13.125" customWidth="1"/>
    <col min="4" max="4" width="13.25" customWidth="1"/>
    <col min="5" max="6" width="12.5" customWidth="1"/>
    <col min="7" max="7" width="11.875" customWidth="1"/>
    <col min="8" max="8" width="12.375" customWidth="1"/>
    <col min="9" max="26" width="7.625" customWidth="1"/>
  </cols>
  <sheetData>
    <row r="1" spans="1:26" x14ac:dyDescent="0.25">
      <c r="A1" s="1" t="s">
        <v>0</v>
      </c>
    </row>
    <row r="2" spans="1:26" ht="17.25" customHeight="1" x14ac:dyDescent="0.25">
      <c r="A2" s="1" t="s">
        <v>33</v>
      </c>
    </row>
    <row r="3" spans="1:26" ht="17.25" customHeight="1" x14ac:dyDescent="0.25">
      <c r="A3" s="2" t="s">
        <v>2</v>
      </c>
    </row>
    <row r="4" spans="1:26" ht="17.25" customHeight="1" x14ac:dyDescent="0.25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23" t="s">
        <v>8</v>
      </c>
      <c r="H4" s="3" t="s">
        <v>9</v>
      </c>
    </row>
    <row r="5" spans="1:26" x14ac:dyDescent="0.25">
      <c r="B5" s="6" t="s">
        <v>10</v>
      </c>
      <c r="C5" s="6" t="s">
        <v>11</v>
      </c>
      <c r="D5" s="6" t="s">
        <v>12</v>
      </c>
      <c r="E5" s="6" t="s">
        <v>10</v>
      </c>
      <c r="F5" s="6" t="s">
        <v>11</v>
      </c>
      <c r="G5" s="6" t="s">
        <v>12</v>
      </c>
      <c r="H5" s="6" t="s">
        <v>10</v>
      </c>
    </row>
    <row r="6" spans="1:26" x14ac:dyDescent="0.25">
      <c r="B6" s="8">
        <v>43100</v>
      </c>
      <c r="C6" s="8">
        <v>43190</v>
      </c>
      <c r="D6" s="8">
        <v>43373</v>
      </c>
      <c r="E6" s="8">
        <v>43465</v>
      </c>
      <c r="F6" s="8">
        <v>43555</v>
      </c>
      <c r="G6" s="22">
        <v>43738</v>
      </c>
      <c r="H6" s="22">
        <v>43830</v>
      </c>
    </row>
    <row r="7" spans="1:26" x14ac:dyDescent="0.25">
      <c r="B7" s="8"/>
      <c r="C7" s="8"/>
      <c r="D7" s="8"/>
      <c r="E7" s="8"/>
      <c r="F7" s="8"/>
    </row>
    <row r="8" spans="1:26" x14ac:dyDescent="0.25">
      <c r="A8" s="24" t="s">
        <v>39</v>
      </c>
      <c r="B8" s="11">
        <v>592557455</v>
      </c>
      <c r="C8" s="11">
        <v>874216421</v>
      </c>
      <c r="D8" s="11">
        <v>384201034</v>
      </c>
      <c r="E8" s="11">
        <v>748573957</v>
      </c>
      <c r="F8" s="11">
        <v>1184492146</v>
      </c>
      <c r="G8" s="25">
        <v>550504982</v>
      </c>
      <c r="H8" s="13">
        <v>1071534725</v>
      </c>
    </row>
    <row r="9" spans="1:26" x14ac:dyDescent="0.25">
      <c r="A9" s="2" t="s">
        <v>42</v>
      </c>
      <c r="B9" s="11">
        <v>493651042</v>
      </c>
      <c r="C9" s="11">
        <v>749650054</v>
      </c>
      <c r="D9" s="11">
        <v>331410667</v>
      </c>
      <c r="E9" s="11">
        <v>637895333</v>
      </c>
      <c r="F9" s="11">
        <v>1005731144</v>
      </c>
      <c r="G9" s="25">
        <v>498785360</v>
      </c>
      <c r="H9" s="13">
        <v>953164865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24" t="s">
        <v>44</v>
      </c>
      <c r="B10" s="16">
        <f t="shared" ref="B10:G10" si="0">B8-B9</f>
        <v>98906413</v>
      </c>
      <c r="C10" s="16">
        <f t="shared" si="0"/>
        <v>124566367</v>
      </c>
      <c r="D10" s="16">
        <f t="shared" si="0"/>
        <v>52790367</v>
      </c>
      <c r="E10" s="16">
        <f t="shared" si="0"/>
        <v>110678624</v>
      </c>
      <c r="F10" s="16">
        <f t="shared" si="0"/>
        <v>178761002</v>
      </c>
      <c r="G10" s="16">
        <f t="shared" si="0"/>
        <v>51719622</v>
      </c>
      <c r="H10" s="16">
        <f>H8-H9-1</f>
        <v>118369859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"/>
      <c r="B11" s="15"/>
      <c r="C11" s="15"/>
      <c r="D11" s="15"/>
      <c r="E11" s="15"/>
      <c r="F11" s="15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24" t="s">
        <v>50</v>
      </c>
      <c r="B12" s="15"/>
      <c r="C12" s="15"/>
      <c r="D12" s="15"/>
      <c r="E12" s="15"/>
      <c r="F12" s="1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5">
      <c r="A13" s="26" t="s">
        <v>53</v>
      </c>
      <c r="B13" s="11">
        <v>44401229</v>
      </c>
      <c r="C13" s="11">
        <v>63747328</v>
      </c>
      <c r="D13" s="11">
        <v>25903136</v>
      </c>
      <c r="E13" s="11">
        <v>53619398</v>
      </c>
      <c r="F13" s="11">
        <v>75017728</v>
      </c>
      <c r="G13" s="25">
        <v>22237420</v>
      </c>
      <c r="H13" s="13">
        <v>46505867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26" t="s">
        <v>54</v>
      </c>
      <c r="B14" s="11">
        <v>20354106</v>
      </c>
      <c r="C14" s="11">
        <v>33112462</v>
      </c>
      <c r="D14" s="11">
        <v>16595781</v>
      </c>
      <c r="E14" s="11">
        <v>28848375</v>
      </c>
      <c r="F14" s="11">
        <v>47979344</v>
      </c>
      <c r="G14" s="13">
        <v>28233707</v>
      </c>
      <c r="H14" s="13">
        <v>44887767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5">
      <c r="A15" s="26"/>
      <c r="B15" s="11"/>
      <c r="C15" s="11"/>
      <c r="D15" s="11"/>
      <c r="E15" s="11"/>
      <c r="F15" s="11"/>
      <c r="G15" s="25"/>
      <c r="H15" s="25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25">
      <c r="A16" s="24" t="s">
        <v>60</v>
      </c>
      <c r="B16" s="16">
        <f t="shared" ref="B16:F16" si="1">B10-B13-B14</f>
        <v>34151078</v>
      </c>
      <c r="C16" s="16">
        <f t="shared" si="1"/>
        <v>27706577</v>
      </c>
      <c r="D16" s="16">
        <f t="shared" si="1"/>
        <v>10291450</v>
      </c>
      <c r="E16" s="16">
        <f t="shared" si="1"/>
        <v>28210851</v>
      </c>
      <c r="F16" s="16">
        <f t="shared" si="1"/>
        <v>55763930</v>
      </c>
      <c r="G16" s="16">
        <f>G10-G13-G14-1</f>
        <v>1248494</v>
      </c>
      <c r="H16" s="16">
        <f>H10-H13-H14</f>
        <v>26976225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25">
      <c r="A17" s="27" t="s">
        <v>65</v>
      </c>
      <c r="B17" s="15"/>
      <c r="C17" s="15"/>
      <c r="D17" s="15"/>
      <c r="E17" s="15"/>
      <c r="F17" s="15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25">
      <c r="A18" s="26" t="s">
        <v>67</v>
      </c>
      <c r="B18" s="11">
        <v>24707248</v>
      </c>
      <c r="C18" s="11">
        <v>41896801</v>
      </c>
      <c r="D18" s="11">
        <v>7032312</v>
      </c>
      <c r="E18" s="11">
        <v>17395565</v>
      </c>
      <c r="F18" s="11">
        <v>21364765</v>
      </c>
      <c r="G18" s="25">
        <v>6263200</v>
      </c>
      <c r="H18" s="13">
        <v>6366874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25">
      <c r="A19" s="20" t="s">
        <v>68</v>
      </c>
      <c r="B19" s="11">
        <v>7674948</v>
      </c>
      <c r="C19" s="11">
        <v>14169767</v>
      </c>
      <c r="D19" s="11">
        <v>6792165</v>
      </c>
      <c r="E19" s="11">
        <v>23479474</v>
      </c>
      <c r="F19" s="11">
        <v>41993886</v>
      </c>
      <c r="G19" s="25">
        <v>37796665</v>
      </c>
      <c r="H19" s="13">
        <v>74133371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25">
      <c r="A20" s="24" t="s">
        <v>72</v>
      </c>
      <c r="B20" s="16">
        <f t="shared" ref="B20:H20" si="2">B16+B18-B19</f>
        <v>51183378</v>
      </c>
      <c r="C20" s="16">
        <f t="shared" si="2"/>
        <v>55433611</v>
      </c>
      <c r="D20" s="16">
        <f t="shared" si="2"/>
        <v>10531597</v>
      </c>
      <c r="E20" s="16">
        <f t="shared" si="2"/>
        <v>22126942</v>
      </c>
      <c r="F20" s="16">
        <f t="shared" si="2"/>
        <v>35134809</v>
      </c>
      <c r="G20" s="16">
        <f t="shared" si="2"/>
        <v>-30284971</v>
      </c>
      <c r="H20" s="16">
        <f t="shared" si="2"/>
        <v>-40790272</v>
      </c>
    </row>
    <row r="21" spans="1:26" ht="15.75" customHeight="1" x14ac:dyDescent="0.25">
      <c r="A21" s="2" t="s">
        <v>73</v>
      </c>
      <c r="B21" s="11">
        <v>2437304</v>
      </c>
      <c r="C21" s="11">
        <v>2639696</v>
      </c>
      <c r="D21" s="11">
        <v>501505</v>
      </c>
      <c r="E21" s="11">
        <v>1053664</v>
      </c>
      <c r="F21" s="11">
        <v>1673087</v>
      </c>
    </row>
    <row r="22" spans="1:26" ht="15.75" customHeight="1" x14ac:dyDescent="0.25">
      <c r="A22" s="24" t="s">
        <v>74</v>
      </c>
      <c r="B22" s="16">
        <f t="shared" ref="B22:H22" si="3">B20-B21</f>
        <v>48746074</v>
      </c>
      <c r="C22" s="16">
        <f t="shared" si="3"/>
        <v>52793915</v>
      </c>
      <c r="D22" s="16">
        <f t="shared" si="3"/>
        <v>10030092</v>
      </c>
      <c r="E22" s="16">
        <f t="shared" si="3"/>
        <v>21073278</v>
      </c>
      <c r="F22" s="16">
        <f t="shared" si="3"/>
        <v>33461722</v>
      </c>
      <c r="G22" s="16">
        <f t="shared" si="3"/>
        <v>-30284971</v>
      </c>
      <c r="H22" s="16">
        <f t="shared" si="3"/>
        <v>-40790272</v>
      </c>
    </row>
    <row r="23" spans="1:26" ht="15.75" customHeight="1" x14ac:dyDescent="0.25">
      <c r="A23" s="12" t="s">
        <v>76</v>
      </c>
      <c r="B23" s="15">
        <f t="shared" ref="B23:H23" si="4">SUM(B24:B25)</f>
        <v>9574837</v>
      </c>
      <c r="C23" s="15">
        <f t="shared" si="4"/>
        <v>20283989</v>
      </c>
      <c r="D23" s="15">
        <f t="shared" si="4"/>
        <v>2842682</v>
      </c>
      <c r="E23" s="15">
        <f t="shared" si="4"/>
        <v>4841748</v>
      </c>
      <c r="F23" s="15">
        <f t="shared" si="4"/>
        <v>8002768</v>
      </c>
      <c r="G23" s="15">
        <f t="shared" si="4"/>
        <v>17470431</v>
      </c>
      <c r="H23" s="15">
        <f t="shared" si="4"/>
        <v>22041688</v>
      </c>
    </row>
    <row r="24" spans="1:26" ht="15.75" customHeight="1" x14ac:dyDescent="0.25">
      <c r="A24" s="26" t="s">
        <v>77</v>
      </c>
      <c r="B24" s="11">
        <v>9574837</v>
      </c>
      <c r="C24" s="11">
        <v>20283989</v>
      </c>
      <c r="D24" s="11">
        <v>2842682</v>
      </c>
      <c r="E24" s="11">
        <v>4841748</v>
      </c>
      <c r="F24" s="11">
        <v>8002768</v>
      </c>
      <c r="G24" s="13">
        <v>17470431</v>
      </c>
      <c r="H24" s="13">
        <v>22041688</v>
      </c>
    </row>
    <row r="25" spans="1:26" ht="15.75" customHeight="1" x14ac:dyDescent="0.25">
      <c r="A25" s="26" t="s">
        <v>78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/>
      <c r="H25" s="11"/>
    </row>
    <row r="26" spans="1:26" ht="15.75" customHeight="1" x14ac:dyDescent="0.25">
      <c r="A26" s="24" t="s">
        <v>79</v>
      </c>
      <c r="B26" s="14">
        <f t="shared" ref="B26:H26" si="5">B22-B23</f>
        <v>39171237</v>
      </c>
      <c r="C26" s="14">
        <f t="shared" si="5"/>
        <v>32509926</v>
      </c>
      <c r="D26" s="14">
        <f t="shared" si="5"/>
        <v>7187410</v>
      </c>
      <c r="E26" s="14">
        <f t="shared" si="5"/>
        <v>16231530</v>
      </c>
      <c r="F26" s="14">
        <f t="shared" si="5"/>
        <v>25458954</v>
      </c>
      <c r="G26" s="14">
        <f t="shared" si="5"/>
        <v>-47755402</v>
      </c>
      <c r="H26" s="14">
        <f t="shared" si="5"/>
        <v>-62831960</v>
      </c>
    </row>
    <row r="27" spans="1:26" ht="15.75" customHeight="1" x14ac:dyDescent="0.25">
      <c r="A27" s="1"/>
      <c r="B27" s="11"/>
      <c r="C27" s="11"/>
      <c r="D27" s="11"/>
      <c r="E27" s="11"/>
      <c r="F27" s="11"/>
    </row>
    <row r="28" spans="1:26" ht="15.75" customHeight="1" x14ac:dyDescent="0.25">
      <c r="A28" s="1"/>
      <c r="B28" s="11"/>
      <c r="C28" s="11"/>
      <c r="D28" s="11"/>
      <c r="E28" s="29"/>
      <c r="F28" s="11"/>
    </row>
    <row r="29" spans="1:26" ht="15.75" customHeight="1" x14ac:dyDescent="0.25">
      <c r="A29" s="24" t="s">
        <v>81</v>
      </c>
      <c r="B29" s="30">
        <f>B26/('1'!B42/10)</f>
        <v>0.62010692984416926</v>
      </c>
      <c r="C29" s="30">
        <f>C26/('1'!C42/10)</f>
        <v>0.51465391305669339</v>
      </c>
      <c r="D29" s="30">
        <f>D26/('1'!D42/10)</f>
        <v>0.11378151648954257</v>
      </c>
      <c r="E29" s="30">
        <f>E26/('1'!E42/10)</f>
        <v>0.25695599643619954</v>
      </c>
      <c r="F29" s="30">
        <f>F26/('1'!F42/10)</f>
        <v>0.38384028717378305</v>
      </c>
      <c r="G29" s="30">
        <f>G26/('1'!G42/10)</f>
        <v>-0.72000001326760921</v>
      </c>
      <c r="H29" s="30">
        <f>H26/('1'!H42/10)</f>
        <v>-0.94730669492908659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7" t="s">
        <v>84</v>
      </c>
      <c r="B30" s="11">
        <f>'1'!B42/10</f>
        <v>63168520</v>
      </c>
      <c r="C30" s="11">
        <f>'1'!C42/10</f>
        <v>63168520</v>
      </c>
      <c r="D30" s="11">
        <f>'1'!D42/10</f>
        <v>63168520</v>
      </c>
      <c r="E30" s="11">
        <f>'1'!E42/10</f>
        <v>63168520</v>
      </c>
      <c r="F30" s="11">
        <f>'1'!F42/10</f>
        <v>66326946</v>
      </c>
      <c r="G30" s="11">
        <f>'1'!G42/10</f>
        <v>66326946</v>
      </c>
      <c r="H30" s="11">
        <f>'1'!H42/10</f>
        <v>66326946</v>
      </c>
    </row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1" sqref="A21"/>
    </sheetView>
  </sheetViews>
  <sheetFormatPr defaultColWidth="12.625" defaultRowHeight="15" customHeight="1" x14ac:dyDescent="0.2"/>
  <cols>
    <col min="1" max="1" width="43.625" customWidth="1"/>
    <col min="2" max="2" width="13.5" customWidth="1"/>
    <col min="3" max="4" width="15.5" customWidth="1"/>
    <col min="5" max="5" width="15" customWidth="1"/>
    <col min="6" max="6" width="12.625" customWidth="1"/>
    <col min="7" max="7" width="11.625" customWidth="1"/>
    <col min="8" max="8" width="13.625" customWidth="1"/>
    <col min="9" max="26" width="7.625" customWidth="1"/>
  </cols>
  <sheetData>
    <row r="1" spans="1:26" x14ac:dyDescent="0.25">
      <c r="A1" s="1" t="s">
        <v>0</v>
      </c>
    </row>
    <row r="2" spans="1:26" x14ac:dyDescent="0.25">
      <c r="A2" s="1" t="s">
        <v>34</v>
      </c>
    </row>
    <row r="3" spans="1:26" x14ac:dyDescent="0.25">
      <c r="A3" s="2" t="s">
        <v>2</v>
      </c>
    </row>
    <row r="4" spans="1:26" x14ac:dyDescent="0.2">
      <c r="B4" s="21"/>
      <c r="C4" s="21"/>
      <c r="D4" s="21"/>
      <c r="E4" s="21"/>
      <c r="F4" s="21"/>
      <c r="G4" s="4"/>
      <c r="H4" s="5"/>
    </row>
    <row r="5" spans="1:26" x14ac:dyDescent="0.25">
      <c r="B5" s="6" t="s">
        <v>10</v>
      </c>
      <c r="C5" s="6" t="s">
        <v>11</v>
      </c>
      <c r="D5" s="6" t="s">
        <v>12</v>
      </c>
      <c r="E5" s="6" t="s">
        <v>10</v>
      </c>
      <c r="F5" s="6" t="s">
        <v>11</v>
      </c>
      <c r="G5" s="6" t="s">
        <v>12</v>
      </c>
      <c r="H5" s="6" t="s">
        <v>10</v>
      </c>
    </row>
    <row r="6" spans="1:26" x14ac:dyDescent="0.25">
      <c r="B6" s="8">
        <v>43100</v>
      </c>
      <c r="C6" s="8">
        <v>43190</v>
      </c>
      <c r="D6" s="8">
        <v>43373</v>
      </c>
      <c r="E6" s="8">
        <v>43465</v>
      </c>
      <c r="F6" s="8">
        <v>43555</v>
      </c>
      <c r="G6" s="22">
        <v>43738</v>
      </c>
      <c r="H6" s="22">
        <v>43830</v>
      </c>
    </row>
    <row r="7" spans="1:26" x14ac:dyDescent="0.25">
      <c r="A7" s="24" t="s">
        <v>37</v>
      </c>
      <c r="B7" s="11"/>
      <c r="C7" s="11"/>
      <c r="D7" s="11"/>
      <c r="E7" s="11"/>
      <c r="F7" s="11"/>
    </row>
    <row r="8" spans="1:26" x14ac:dyDescent="0.25">
      <c r="A8" s="2" t="s">
        <v>38</v>
      </c>
      <c r="B8" s="11">
        <v>578800370</v>
      </c>
      <c r="C8" s="11">
        <v>948298420</v>
      </c>
      <c r="D8" s="11">
        <v>370546384</v>
      </c>
      <c r="E8" s="11">
        <v>605208306</v>
      </c>
      <c r="F8" s="11">
        <v>1126359478</v>
      </c>
      <c r="G8" s="13">
        <v>761020751</v>
      </c>
      <c r="H8" s="13">
        <v>1240742188</v>
      </c>
    </row>
    <row r="9" spans="1:26" x14ac:dyDescent="0.25">
      <c r="A9" s="2" t="s">
        <v>40</v>
      </c>
      <c r="B9" s="11">
        <v>20636646</v>
      </c>
      <c r="C9" s="11">
        <v>40198758</v>
      </c>
      <c r="D9" s="11">
        <v>17897106</v>
      </c>
      <c r="E9" s="11">
        <v>24747466</v>
      </c>
      <c r="F9" s="11">
        <v>30691466</v>
      </c>
      <c r="G9" s="13">
        <v>10385570</v>
      </c>
      <c r="H9" s="13">
        <v>16011317</v>
      </c>
    </row>
    <row r="10" spans="1:26" x14ac:dyDescent="0.25">
      <c r="A10" s="2" t="s">
        <v>41</v>
      </c>
      <c r="B10" s="11">
        <v>-467144927</v>
      </c>
      <c r="C10" s="11">
        <v>-524930335</v>
      </c>
      <c r="D10" s="11">
        <v>-267891106</v>
      </c>
      <c r="E10" s="11">
        <v>-570014104</v>
      </c>
      <c r="F10" s="11">
        <v>-540967774</v>
      </c>
      <c r="G10" s="13">
        <v>-557563190</v>
      </c>
      <c r="H10" s="13">
        <v>-934904000</v>
      </c>
    </row>
    <row r="11" spans="1:26" x14ac:dyDescent="0.25">
      <c r="A11" s="20" t="s">
        <v>43</v>
      </c>
      <c r="B11" s="11">
        <v>-64599278</v>
      </c>
      <c r="C11" s="11">
        <v>-379387641</v>
      </c>
      <c r="D11" s="11">
        <v>0</v>
      </c>
      <c r="E11" s="11">
        <v>-75228171</v>
      </c>
      <c r="F11" s="11">
        <v>-587052488</v>
      </c>
      <c r="G11" s="25"/>
      <c r="H11" s="13">
        <v>-78383115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 t="s">
        <v>45</v>
      </c>
      <c r="B12" s="11">
        <v>-7674948</v>
      </c>
      <c r="C12" s="11">
        <v>-14169767</v>
      </c>
      <c r="D12" s="11">
        <v>-6792165</v>
      </c>
      <c r="E12" s="11">
        <v>-23479474</v>
      </c>
      <c r="F12" s="11">
        <v>-41993886</v>
      </c>
      <c r="G12" s="13">
        <v>-37796665</v>
      </c>
      <c r="H12" s="13">
        <v>-74133371</v>
      </c>
    </row>
    <row r="13" spans="1:26" x14ac:dyDescent="0.25">
      <c r="A13" s="2" t="s">
        <v>46</v>
      </c>
      <c r="B13" s="11">
        <v>0</v>
      </c>
      <c r="C13" s="11">
        <v>-9226168</v>
      </c>
      <c r="D13" s="11">
        <v>0</v>
      </c>
      <c r="E13" s="11">
        <v>0</v>
      </c>
      <c r="F13" s="11">
        <v>0</v>
      </c>
      <c r="G13" s="11"/>
      <c r="H13" s="11"/>
    </row>
    <row r="14" spans="1:26" x14ac:dyDescent="0.25">
      <c r="A14" s="2" t="s">
        <v>47</v>
      </c>
      <c r="B14" s="11">
        <v>-4901673</v>
      </c>
      <c r="C14" s="11">
        <v>-11582890</v>
      </c>
      <c r="D14" s="11">
        <v>-2842682</v>
      </c>
      <c r="E14" s="11">
        <v>-4841748</v>
      </c>
      <c r="F14" s="11">
        <v>-8002768</v>
      </c>
      <c r="G14" s="13">
        <v>-8606694</v>
      </c>
      <c r="H14" s="13">
        <v>-10836206</v>
      </c>
    </row>
    <row r="15" spans="1:26" x14ac:dyDescent="0.25">
      <c r="A15" s="1"/>
      <c r="B15" s="16">
        <f t="shared" ref="B15:F15" si="0">SUM(B8:B14)</f>
        <v>55116190</v>
      </c>
      <c r="C15" s="16">
        <f t="shared" si="0"/>
        <v>49200377</v>
      </c>
      <c r="D15" s="16">
        <f t="shared" si="0"/>
        <v>110917537</v>
      </c>
      <c r="E15" s="16">
        <f t="shared" si="0"/>
        <v>-43607725</v>
      </c>
      <c r="F15" s="16">
        <f t="shared" si="0"/>
        <v>-20965972</v>
      </c>
      <c r="G15" s="16">
        <f>SUM(G8:G14)+1</f>
        <v>167439773</v>
      </c>
      <c r="H15" s="16">
        <f>SUM(H8:H14)</f>
        <v>158496813</v>
      </c>
    </row>
    <row r="16" spans="1:26" x14ac:dyDescent="0.25">
      <c r="B16" s="11"/>
      <c r="C16" s="11"/>
      <c r="D16" s="11"/>
      <c r="E16" s="11"/>
      <c r="F16" s="11"/>
    </row>
    <row r="17" spans="1:8" x14ac:dyDescent="0.25">
      <c r="A17" s="24" t="s">
        <v>48</v>
      </c>
      <c r="B17" s="11"/>
      <c r="C17" s="11"/>
      <c r="D17" s="11"/>
      <c r="E17" s="11"/>
      <c r="F17" s="11"/>
    </row>
    <row r="18" spans="1:8" x14ac:dyDescent="0.25">
      <c r="A18" s="2" t="s">
        <v>49</v>
      </c>
      <c r="B18" s="11">
        <v>-10948938</v>
      </c>
      <c r="C18" s="11">
        <v>-19317369</v>
      </c>
      <c r="D18" s="11">
        <v>-6435556</v>
      </c>
      <c r="E18" s="11">
        <v>-73953859</v>
      </c>
      <c r="F18" s="11">
        <v>-81848158</v>
      </c>
      <c r="G18" s="13">
        <v>-40889379</v>
      </c>
      <c r="H18" s="13">
        <v>-45572588</v>
      </c>
    </row>
    <row r="19" spans="1:8" x14ac:dyDescent="0.25">
      <c r="A19" s="20" t="s">
        <v>51</v>
      </c>
      <c r="B19" s="11">
        <v>-338091159</v>
      </c>
      <c r="C19" s="11">
        <v>-460079990</v>
      </c>
      <c r="D19" s="11">
        <v>-216061242</v>
      </c>
      <c r="E19" s="11">
        <v>-302485962</v>
      </c>
      <c r="F19" s="11">
        <v>-328189965</v>
      </c>
      <c r="G19" s="11"/>
      <c r="H19" s="11"/>
    </row>
    <row r="20" spans="1:8" x14ac:dyDescent="0.25">
      <c r="A20" s="20" t="s">
        <v>52</v>
      </c>
      <c r="B20" s="11">
        <v>-30000</v>
      </c>
      <c r="C20" s="11">
        <v>-1646990</v>
      </c>
      <c r="D20" s="11">
        <v>0</v>
      </c>
      <c r="E20" s="11">
        <v>-250000</v>
      </c>
      <c r="F20" s="11">
        <v>-302220</v>
      </c>
      <c r="G20" s="11"/>
      <c r="H20" s="11"/>
    </row>
    <row r="21" spans="1:8" ht="15.75" customHeight="1" x14ac:dyDescent="0.25">
      <c r="A21" s="1"/>
      <c r="B21" s="16">
        <f t="shared" ref="B21:H21" si="1">SUM(B18:B20)</f>
        <v>-349070097</v>
      </c>
      <c r="C21" s="16">
        <f t="shared" si="1"/>
        <v>-481044349</v>
      </c>
      <c r="D21" s="16">
        <f t="shared" si="1"/>
        <v>-222496798</v>
      </c>
      <c r="E21" s="16">
        <f t="shared" si="1"/>
        <v>-376689821</v>
      </c>
      <c r="F21" s="16">
        <f t="shared" si="1"/>
        <v>-410340343</v>
      </c>
      <c r="G21" s="16">
        <f t="shared" si="1"/>
        <v>-40889379</v>
      </c>
      <c r="H21" s="16">
        <f t="shared" si="1"/>
        <v>-45572588</v>
      </c>
    </row>
    <row r="22" spans="1:8" ht="15.75" customHeight="1" x14ac:dyDescent="0.25">
      <c r="B22" s="11"/>
      <c r="C22" s="11"/>
      <c r="D22" s="11"/>
      <c r="E22" s="11"/>
      <c r="F22" s="11"/>
    </row>
    <row r="23" spans="1:8" ht="15.75" customHeight="1" x14ac:dyDescent="0.25">
      <c r="A23" s="24" t="s">
        <v>55</v>
      </c>
      <c r="B23" s="11"/>
      <c r="C23" s="11"/>
      <c r="D23" s="11"/>
      <c r="E23" s="11"/>
      <c r="F23" s="11"/>
    </row>
    <row r="24" spans="1:8" ht="15.75" customHeight="1" x14ac:dyDescent="0.25">
      <c r="A24" s="2" t="s">
        <v>56</v>
      </c>
      <c r="B24" s="11">
        <v>242470829</v>
      </c>
      <c r="C24" s="11">
        <v>268885170</v>
      </c>
      <c r="D24" s="11">
        <v>32811837</v>
      </c>
      <c r="E24" s="11">
        <v>178293834</v>
      </c>
      <c r="F24" s="11">
        <v>95401326</v>
      </c>
      <c r="G24" s="13">
        <v>11684275</v>
      </c>
      <c r="H24" s="13">
        <v>48596346</v>
      </c>
    </row>
    <row r="25" spans="1:8" ht="15.75" customHeight="1" x14ac:dyDescent="0.25">
      <c r="A25" s="20" t="s">
        <v>57</v>
      </c>
      <c r="B25" s="11">
        <v>-44857258</v>
      </c>
      <c r="C25" s="11">
        <v>-64750695</v>
      </c>
      <c r="D25" s="11">
        <v>3330662</v>
      </c>
      <c r="E25" s="11">
        <v>260244273</v>
      </c>
      <c r="F25" s="11">
        <v>199549021</v>
      </c>
      <c r="G25" s="11"/>
      <c r="H25" s="11"/>
    </row>
    <row r="26" spans="1:8" ht="15.75" customHeight="1" x14ac:dyDescent="0.25">
      <c r="A26" s="2" t="s">
        <v>58</v>
      </c>
      <c r="B26" s="11">
        <v>20704320</v>
      </c>
      <c r="C26" s="11">
        <v>262099813</v>
      </c>
      <c r="D26" s="11">
        <v>-3873469</v>
      </c>
      <c r="E26" s="11">
        <v>-115519070</v>
      </c>
      <c r="F26" s="11">
        <v>14040153</v>
      </c>
      <c r="G26" s="13">
        <v>-237545620</v>
      </c>
      <c r="H26" s="13">
        <v>-220310512</v>
      </c>
    </row>
    <row r="27" spans="1:8" ht="15.75" customHeight="1" x14ac:dyDescent="0.25">
      <c r="A27" s="20" t="s">
        <v>59</v>
      </c>
      <c r="B27" s="11">
        <v>668243</v>
      </c>
      <c r="C27" s="11">
        <v>-9631330</v>
      </c>
      <c r="D27" s="11">
        <v>-6843924</v>
      </c>
      <c r="E27" s="11">
        <v>-9935463</v>
      </c>
      <c r="F27" s="11">
        <v>88378100</v>
      </c>
      <c r="G27" s="13">
        <v>36171041</v>
      </c>
      <c r="H27" s="13">
        <v>48041395</v>
      </c>
    </row>
    <row r="28" spans="1:8" ht="15.75" customHeight="1" x14ac:dyDescent="0.25">
      <c r="A28" s="20" t="s">
        <v>61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/>
      <c r="H28" s="11"/>
    </row>
    <row r="29" spans="1:8" ht="15.75" customHeight="1" x14ac:dyDescent="0.25">
      <c r="A29" s="20" t="s">
        <v>62</v>
      </c>
      <c r="B29" s="11">
        <v>937674</v>
      </c>
      <c r="C29" s="11">
        <v>0</v>
      </c>
      <c r="D29" s="11">
        <v>0</v>
      </c>
      <c r="E29" s="11">
        <v>71271</v>
      </c>
      <c r="F29" s="11">
        <v>71271</v>
      </c>
      <c r="G29" s="11"/>
      <c r="H29" s="11"/>
    </row>
    <row r="30" spans="1:8" ht="15.75" customHeight="1" x14ac:dyDescent="0.25">
      <c r="A30" s="20" t="s">
        <v>63</v>
      </c>
      <c r="B30" s="11">
        <v>-14753</v>
      </c>
      <c r="C30" s="11">
        <v>-63168520</v>
      </c>
      <c r="D30" s="11">
        <v>-4431</v>
      </c>
      <c r="E30" s="11">
        <v>-4613</v>
      </c>
      <c r="F30" s="11">
        <v>-31584260</v>
      </c>
      <c r="G30" s="11"/>
      <c r="H30" s="13">
        <v>-2080</v>
      </c>
    </row>
    <row r="31" spans="1:8" ht="15.75" customHeight="1" x14ac:dyDescent="0.25">
      <c r="A31" s="20" t="s">
        <v>64</v>
      </c>
      <c r="B31" s="11">
        <v>-5200</v>
      </c>
      <c r="C31" s="11">
        <v>0</v>
      </c>
      <c r="D31" s="11">
        <v>0</v>
      </c>
      <c r="E31" s="11">
        <v>0</v>
      </c>
      <c r="F31" s="11">
        <v>0</v>
      </c>
      <c r="G31" s="11"/>
      <c r="H31" s="11"/>
    </row>
    <row r="32" spans="1:8" ht="15.75" customHeight="1" x14ac:dyDescent="0.25">
      <c r="A32" s="1"/>
      <c r="B32" s="16">
        <f t="shared" ref="B32:H32" si="2">SUM(B24:B31)</f>
        <v>219903855</v>
      </c>
      <c r="C32" s="16">
        <f t="shared" si="2"/>
        <v>393434438</v>
      </c>
      <c r="D32" s="16">
        <f t="shared" si="2"/>
        <v>25420675</v>
      </c>
      <c r="E32" s="16">
        <f t="shared" si="2"/>
        <v>313150232</v>
      </c>
      <c r="F32" s="16">
        <f t="shared" si="2"/>
        <v>365855611</v>
      </c>
      <c r="G32" s="16">
        <f t="shared" si="2"/>
        <v>-189690304</v>
      </c>
      <c r="H32" s="16">
        <f t="shared" si="2"/>
        <v>-123674851</v>
      </c>
    </row>
    <row r="33" spans="1:26" ht="15.75" customHeight="1" x14ac:dyDescent="0.25">
      <c r="B33" s="15"/>
      <c r="C33" s="15"/>
      <c r="D33" s="15"/>
      <c r="E33" s="15"/>
      <c r="F33" s="15"/>
    </row>
    <row r="34" spans="1:26" ht="15.75" customHeight="1" x14ac:dyDescent="0.25">
      <c r="A34" s="1" t="s">
        <v>66</v>
      </c>
      <c r="B34" s="15">
        <f t="shared" ref="B34:H34" si="3">B15+B21+B32</f>
        <v>-74050052</v>
      </c>
      <c r="C34" s="15">
        <f t="shared" si="3"/>
        <v>-38409534</v>
      </c>
      <c r="D34" s="15">
        <f t="shared" si="3"/>
        <v>-86158586</v>
      </c>
      <c r="E34" s="15">
        <f t="shared" si="3"/>
        <v>-107147314</v>
      </c>
      <c r="F34" s="15">
        <f t="shared" si="3"/>
        <v>-65450704</v>
      </c>
      <c r="G34" s="15">
        <f t="shared" si="3"/>
        <v>-63139910</v>
      </c>
      <c r="H34" s="15">
        <f t="shared" si="3"/>
        <v>-10750626</v>
      </c>
    </row>
    <row r="35" spans="1:26" ht="15.75" customHeight="1" x14ac:dyDescent="0.25">
      <c r="A35" s="27" t="s">
        <v>69</v>
      </c>
      <c r="B35" s="15">
        <v>0</v>
      </c>
      <c r="C35" s="15">
        <v>0</v>
      </c>
      <c r="D35" s="15">
        <v>0</v>
      </c>
      <c r="E35" s="15">
        <v>0</v>
      </c>
      <c r="F35" s="11"/>
      <c r="G35" s="25">
        <v>-1529307</v>
      </c>
      <c r="H35" s="25">
        <v>-1474800</v>
      </c>
    </row>
    <row r="36" spans="1:26" ht="15.75" customHeight="1" x14ac:dyDescent="0.25">
      <c r="A36" s="27" t="s">
        <v>70</v>
      </c>
      <c r="B36" s="11">
        <v>193452258</v>
      </c>
      <c r="C36" s="11">
        <v>193452258</v>
      </c>
      <c r="D36" s="11">
        <v>208326336</v>
      </c>
      <c r="E36" s="11">
        <v>208326336</v>
      </c>
      <c r="F36" s="11">
        <v>208326336</v>
      </c>
      <c r="G36" s="13">
        <v>130786956</v>
      </c>
      <c r="H36" s="13">
        <v>130786956</v>
      </c>
    </row>
    <row r="37" spans="1:26" ht="15.75" customHeight="1" x14ac:dyDescent="0.25">
      <c r="A37" s="24" t="s">
        <v>71</v>
      </c>
      <c r="B37" s="14">
        <f t="shared" ref="B37:H37" si="4">SUM(B34:B36)</f>
        <v>119402206</v>
      </c>
      <c r="C37" s="14">
        <f t="shared" si="4"/>
        <v>155042724</v>
      </c>
      <c r="D37" s="14">
        <f t="shared" si="4"/>
        <v>122167750</v>
      </c>
      <c r="E37" s="14">
        <f t="shared" si="4"/>
        <v>101179022</v>
      </c>
      <c r="F37" s="14">
        <f t="shared" si="4"/>
        <v>142875632</v>
      </c>
      <c r="G37" s="14">
        <f t="shared" si="4"/>
        <v>66117739</v>
      </c>
      <c r="H37" s="14">
        <f t="shared" si="4"/>
        <v>118561530</v>
      </c>
    </row>
    <row r="38" spans="1:26" ht="15.75" customHeight="1" x14ac:dyDescent="0.25">
      <c r="A38" s="1"/>
      <c r="B38" s="11"/>
      <c r="C38" s="11"/>
      <c r="D38" s="11"/>
      <c r="E38" s="11"/>
      <c r="F38" s="11"/>
      <c r="G38" s="11"/>
    </row>
    <row r="39" spans="1:26" ht="15.75" customHeight="1" x14ac:dyDescent="0.2"/>
    <row r="40" spans="1:26" ht="15.75" customHeight="1" x14ac:dyDescent="0.25">
      <c r="A40" s="24" t="s">
        <v>75</v>
      </c>
      <c r="B40" s="28">
        <f>B15/('1'!B42/10)</f>
        <v>0.87252622033886496</v>
      </c>
      <c r="C40" s="28">
        <f>C15/('1'!C42/10)</f>
        <v>0.77887493643985961</v>
      </c>
      <c r="D40" s="28">
        <f>D15/('1'!D42/10)</f>
        <v>1.7558989351024845</v>
      </c>
      <c r="E40" s="28">
        <f>E15/('1'!E42/10)</f>
        <v>-0.6903395077168184</v>
      </c>
      <c r="F40" s="28">
        <f>F15/('1'!F42/10)</f>
        <v>-0.31610036741326819</v>
      </c>
      <c r="G40" s="28">
        <f>G15/('1'!G42/10)</f>
        <v>2.5244607674232431</v>
      </c>
      <c r="H40" s="28">
        <f>H15/('1'!H42/10)</f>
        <v>2.3896292918416595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24" t="s">
        <v>80</v>
      </c>
      <c r="B41" s="11">
        <f>'1'!B42/10</f>
        <v>63168520</v>
      </c>
      <c r="C41" s="11">
        <f>'1'!C42/10</f>
        <v>63168520</v>
      </c>
      <c r="D41" s="11">
        <f>'1'!D42/10</f>
        <v>63168520</v>
      </c>
      <c r="E41" s="11">
        <f>'1'!E42/10</f>
        <v>63168520</v>
      </c>
      <c r="F41" s="11">
        <f>'1'!F42/10</f>
        <v>66326946</v>
      </c>
      <c r="G41" s="11">
        <f>'1'!G42/10</f>
        <v>66326946</v>
      </c>
      <c r="H41" s="11">
        <f>'1'!H42/10</f>
        <v>66326946</v>
      </c>
    </row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4.5" customWidth="1"/>
    <col min="2" max="6" width="12.75" customWidth="1"/>
    <col min="7" max="26" width="7.625" customWidth="1"/>
  </cols>
  <sheetData>
    <row r="1" spans="1:26" x14ac:dyDescent="0.25">
      <c r="A1" s="1" t="s">
        <v>0</v>
      </c>
    </row>
    <row r="2" spans="1:26" x14ac:dyDescent="0.25">
      <c r="A2" s="1" t="s">
        <v>90</v>
      </c>
    </row>
    <row r="3" spans="1:26" x14ac:dyDescent="0.25">
      <c r="A3" s="2" t="s">
        <v>2</v>
      </c>
    </row>
    <row r="4" spans="1:26" x14ac:dyDescent="0.25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26" x14ac:dyDescent="0.25">
      <c r="B5" s="32">
        <v>43100</v>
      </c>
      <c r="C5" s="32">
        <v>43190</v>
      </c>
      <c r="D5" s="32">
        <v>43373</v>
      </c>
      <c r="E5" s="32">
        <v>43465</v>
      </c>
      <c r="F5" s="32">
        <v>43555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2" t="s">
        <v>92</v>
      </c>
      <c r="B6" s="34">
        <f>'2'!B26/'1'!B21</f>
        <v>1.2041630245215755E-2</v>
      </c>
      <c r="C6" s="34">
        <f>'2'!C26/'1'!C21</f>
        <v>9.4992697864597752E-3</v>
      </c>
      <c r="D6" s="34">
        <f>'2'!D26/'1'!D21</f>
        <v>1.9425701887918376E-3</v>
      </c>
      <c r="E6" s="34">
        <f>'2'!E26/'1'!E21</f>
        <v>3.9980327040495429E-3</v>
      </c>
      <c r="F6" s="34">
        <f>'2'!F26/'1'!F21</f>
        <v>6.1307737377288094E-3</v>
      </c>
    </row>
    <row r="7" spans="1:26" x14ac:dyDescent="0.25">
      <c r="A7" s="2" t="s">
        <v>94</v>
      </c>
      <c r="B7" s="34">
        <f>'2'!B26/'1'!B46</f>
        <v>1.879643696472481E-2</v>
      </c>
      <c r="C7" s="34">
        <f>'2'!C26/'1'!C46</f>
        <v>1.5650011146193413E-2</v>
      </c>
      <c r="D7" s="34">
        <f>'2'!D26/'1'!D46</f>
        <v>3.3713482630411675E-3</v>
      </c>
      <c r="E7" s="34">
        <f>'2'!E26/'1'!E46</f>
        <v>7.8119380998733718E-3</v>
      </c>
      <c r="F7" s="34">
        <f>'2'!F26/'1'!F46</f>
        <v>1.201689344247985E-2</v>
      </c>
    </row>
    <row r="8" spans="1:26" x14ac:dyDescent="0.25">
      <c r="A8" s="2" t="s">
        <v>95</v>
      </c>
      <c r="B8" s="34">
        <f>('1'!B27)/'1'!B46</f>
        <v>0.24235292131507119</v>
      </c>
      <c r="C8" s="34">
        <f>('1'!C27)/'1'!C46</f>
        <v>0.25584572066627898</v>
      </c>
      <c r="D8" s="34">
        <f>('1'!D27)/'1'!D46</f>
        <v>0.33283435143798662</v>
      </c>
      <c r="E8" s="34">
        <f>('1'!E27)/'1'!E46</f>
        <v>0.41152220146081592</v>
      </c>
      <c r="F8" s="34">
        <f>('1'!F27)/'1'!F46</f>
        <v>0.36446869179342123</v>
      </c>
    </row>
    <row r="9" spans="1:26" x14ac:dyDescent="0.25">
      <c r="A9" s="2" t="s">
        <v>96</v>
      </c>
      <c r="B9" s="35">
        <f>'1'!B20/'1'!B38</f>
        <v>1.0390990589375686</v>
      </c>
      <c r="C9" s="35">
        <f>'1'!C20/'1'!C38</f>
        <v>0.91828197350424756</v>
      </c>
      <c r="D9" s="35">
        <f>'1'!D20/'1'!D38</f>
        <v>0.77627603985266946</v>
      </c>
      <c r="E9" s="35">
        <f>'1'!E20/'1'!E38</f>
        <v>0.784718986713978</v>
      </c>
      <c r="F9" s="35">
        <f>'1'!F20/'1'!F38</f>
        <v>0.74883405879164144</v>
      </c>
    </row>
    <row r="10" spans="1:26" x14ac:dyDescent="0.25">
      <c r="A10" s="2" t="s">
        <v>97</v>
      </c>
      <c r="B10" s="34">
        <f>'2'!B26/'2'!B8</f>
        <v>6.6105382135475788E-2</v>
      </c>
      <c r="C10" s="34">
        <f>'2'!C26/'2'!C8</f>
        <v>3.7187503253270505E-2</v>
      </c>
      <c r="D10" s="34">
        <f>'2'!D26/'2'!D8</f>
        <v>1.8707419720270718E-2</v>
      </c>
      <c r="E10" s="34">
        <f>'2'!E26/'2'!E8</f>
        <v>2.1683268364090309E-2</v>
      </c>
      <c r="F10" s="34">
        <f>'2'!F26/'2'!F8</f>
        <v>2.1493560836156021E-2</v>
      </c>
    </row>
    <row r="11" spans="1:26" x14ac:dyDescent="0.25">
      <c r="A11" s="2" t="s">
        <v>98</v>
      </c>
      <c r="B11" s="34">
        <f>'2'!B20/'2'!B8</f>
        <v>8.6377072076495948E-2</v>
      </c>
      <c r="C11" s="34">
        <f>'2'!C20/'2'!C8</f>
        <v>6.3409482673169787E-2</v>
      </c>
      <c r="D11" s="34">
        <f>'2'!D20/'2'!D8</f>
        <v>2.7411683124205232E-2</v>
      </c>
      <c r="E11" s="34">
        <f>'2'!E20/'2'!E8</f>
        <v>2.9558792144835463E-2</v>
      </c>
      <c r="F11" s="34">
        <f>'2'!F20/'2'!F8</f>
        <v>2.9662340200945495E-2</v>
      </c>
    </row>
    <row r="12" spans="1:26" x14ac:dyDescent="0.25">
      <c r="A12" s="2" t="s">
        <v>99</v>
      </c>
      <c r="B12" s="34">
        <f>'2'!B26/('1'!B27+'1'!B46)</f>
        <v>1.5129708025983603E-2</v>
      </c>
      <c r="C12" s="34">
        <f>'2'!C26/('1'!C27+'1'!C46)</f>
        <v>1.2461730679697204E-2</v>
      </c>
      <c r="D12" s="34">
        <f>'2'!D26/('1'!D27+'1'!D46)</f>
        <v>2.5294578125209942E-3</v>
      </c>
      <c r="E12" s="34">
        <f>'2'!E26/('1'!E27+'1'!E46)</f>
        <v>5.5344068210819658E-3</v>
      </c>
      <c r="F12" s="34">
        <f>'2'!F26/('1'!F27+'1'!F46)</f>
        <v>8.8070129529210124E-3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2020-04-12T16:27:47Z</dcterms:modified>
</cp:coreProperties>
</file>