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HzfQUmoGzmTFv9wb0h3fgipDHSA=="/>
    </ext>
  </extLst>
</workbook>
</file>

<file path=xl/calcChain.xml><?xml version="1.0" encoding="utf-8"?>
<calcChain xmlns="http://schemas.openxmlformats.org/spreadsheetml/2006/main">
  <c r="G11" i="4" l="1"/>
  <c r="F11" i="4"/>
  <c r="C11" i="4"/>
  <c r="B11" i="4"/>
  <c r="E10" i="4"/>
  <c r="D10" i="4"/>
  <c r="I43" i="3"/>
  <c r="E43" i="3"/>
  <c r="G39" i="3"/>
  <c r="G41" i="3" s="1"/>
  <c r="C39" i="3"/>
  <c r="C41" i="3" s="1"/>
  <c r="J37" i="3"/>
  <c r="I37" i="3"/>
  <c r="H37" i="3"/>
  <c r="H39" i="3" s="1"/>
  <c r="H41" i="3" s="1"/>
  <c r="G37" i="3"/>
  <c r="F37" i="3"/>
  <c r="E37" i="3"/>
  <c r="D37" i="3"/>
  <c r="D39" i="3" s="1"/>
  <c r="D41" i="3" s="1"/>
  <c r="C37" i="3"/>
  <c r="B37" i="3"/>
  <c r="J23" i="3"/>
  <c r="I23" i="3"/>
  <c r="H23" i="3"/>
  <c r="G23" i="3"/>
  <c r="F23" i="3"/>
  <c r="E23" i="3"/>
  <c r="D23" i="3"/>
  <c r="C23" i="3"/>
  <c r="B23" i="3"/>
  <c r="J13" i="3"/>
  <c r="J39" i="3" s="1"/>
  <c r="J41" i="3" s="1"/>
  <c r="I13" i="3"/>
  <c r="I39" i="3" s="1"/>
  <c r="I41" i="3" s="1"/>
  <c r="H13" i="3"/>
  <c r="H43" i="3" s="1"/>
  <c r="G13" i="3"/>
  <c r="G43" i="3" s="1"/>
  <c r="F13" i="3"/>
  <c r="F39" i="3" s="1"/>
  <c r="F41" i="3" s="1"/>
  <c r="E13" i="3"/>
  <c r="E39" i="3" s="1"/>
  <c r="E41" i="3" s="1"/>
  <c r="D13" i="3"/>
  <c r="D43" i="3" s="1"/>
  <c r="C13" i="3"/>
  <c r="C43" i="3" s="1"/>
  <c r="B13" i="3"/>
  <c r="B39" i="3" s="1"/>
  <c r="B41" i="3" s="1"/>
  <c r="J12" i="2"/>
  <c r="J18" i="2" s="1"/>
  <c r="J22" i="2" s="1"/>
  <c r="J25" i="2" s="1"/>
  <c r="F12" i="2"/>
  <c r="F18" i="2" s="1"/>
  <c r="F22" i="2" s="1"/>
  <c r="B12" i="2"/>
  <c r="B18" i="2" s="1"/>
  <c r="B22" i="2" s="1"/>
  <c r="J8" i="2"/>
  <c r="I8" i="2"/>
  <c r="I12" i="2" s="1"/>
  <c r="I18" i="2" s="1"/>
  <c r="I22" i="2" s="1"/>
  <c r="I25" i="2" s="1"/>
  <c r="H8" i="2"/>
  <c r="H12" i="2" s="1"/>
  <c r="H18" i="2" s="1"/>
  <c r="H22" i="2" s="1"/>
  <c r="H25" i="2" s="1"/>
  <c r="G8" i="2"/>
  <c r="G12" i="2" s="1"/>
  <c r="F8" i="2"/>
  <c r="E8" i="2"/>
  <c r="E12" i="2" s="1"/>
  <c r="D8" i="2"/>
  <c r="D12" i="2" s="1"/>
  <c r="C8" i="2"/>
  <c r="C12" i="2" s="1"/>
  <c r="B8" i="2"/>
  <c r="J64" i="1"/>
  <c r="I64" i="1"/>
  <c r="H64" i="1"/>
  <c r="G64" i="1"/>
  <c r="F64" i="1"/>
  <c r="E64" i="1"/>
  <c r="D64" i="1"/>
  <c r="C64" i="1"/>
  <c r="B64" i="1"/>
  <c r="J63" i="1"/>
  <c r="I63" i="1"/>
  <c r="F63" i="1"/>
  <c r="E63" i="1"/>
  <c r="B63" i="1"/>
  <c r="J49" i="1"/>
  <c r="I49" i="1"/>
  <c r="H49" i="1"/>
  <c r="H63" i="1" s="1"/>
  <c r="G49" i="1"/>
  <c r="G10" i="4" s="1"/>
  <c r="F49" i="1"/>
  <c r="F10" i="4" s="1"/>
  <c r="E49" i="1"/>
  <c r="D49" i="1"/>
  <c r="D63" i="1" s="1"/>
  <c r="C49" i="1"/>
  <c r="C10" i="4" s="1"/>
  <c r="B49" i="1"/>
  <c r="B10" i="4" s="1"/>
  <c r="H47" i="1"/>
  <c r="H61" i="1" s="1"/>
  <c r="D47" i="1"/>
  <c r="D61" i="1" s="1"/>
  <c r="J35" i="1"/>
  <c r="J47" i="1" s="1"/>
  <c r="J61" i="1" s="1"/>
  <c r="I35" i="1"/>
  <c r="I47" i="1" s="1"/>
  <c r="I61" i="1" s="1"/>
  <c r="H35" i="1"/>
  <c r="G35" i="1"/>
  <c r="G47" i="1" s="1"/>
  <c r="G61" i="1" s="1"/>
  <c r="F35" i="1"/>
  <c r="F47" i="1" s="1"/>
  <c r="F61" i="1" s="1"/>
  <c r="E35" i="1"/>
  <c r="E47" i="1" s="1"/>
  <c r="E61" i="1" s="1"/>
  <c r="D35" i="1"/>
  <c r="C35" i="1"/>
  <c r="C47" i="1" s="1"/>
  <c r="C61" i="1" s="1"/>
  <c r="B35" i="1"/>
  <c r="B47" i="1" s="1"/>
  <c r="B61" i="1" s="1"/>
  <c r="J30" i="1"/>
  <c r="I30" i="1"/>
  <c r="H30" i="1"/>
  <c r="G30" i="1"/>
  <c r="F30" i="1"/>
  <c r="E30" i="1"/>
  <c r="D30" i="1"/>
  <c r="C30" i="1"/>
  <c r="B30" i="1"/>
  <c r="G26" i="1"/>
  <c r="C26" i="1"/>
  <c r="J14" i="1"/>
  <c r="I14" i="1"/>
  <c r="H14" i="1"/>
  <c r="H26" i="1" s="1"/>
  <c r="G14" i="1"/>
  <c r="F14" i="1"/>
  <c r="E14" i="1"/>
  <c r="E11" i="4" s="1"/>
  <c r="D14" i="1"/>
  <c r="D26" i="1" s="1"/>
  <c r="C14" i="1"/>
  <c r="B14" i="1"/>
  <c r="B26" i="1" s="1"/>
  <c r="J7" i="1"/>
  <c r="J26" i="1" s="1"/>
  <c r="I7" i="1"/>
  <c r="I26" i="1" s="1"/>
  <c r="H7" i="1"/>
  <c r="G7" i="1"/>
  <c r="F7" i="1"/>
  <c r="F26" i="1" s="1"/>
  <c r="E7" i="1"/>
  <c r="E26" i="1" s="1"/>
  <c r="D7" i="1"/>
  <c r="C7" i="1"/>
  <c r="B7" i="1"/>
  <c r="C13" i="4" l="1"/>
  <c r="C18" i="2"/>
  <c r="C22" i="2" s="1"/>
  <c r="G13" i="4"/>
  <c r="G18" i="2"/>
  <c r="G22" i="2" s="1"/>
  <c r="D18" i="2"/>
  <c r="D22" i="2" s="1"/>
  <c r="D13" i="4"/>
  <c r="F25" i="2"/>
  <c r="F9" i="4"/>
  <c r="F14" i="4"/>
  <c r="F12" i="4"/>
  <c r="F8" i="4"/>
  <c r="B25" i="2"/>
  <c r="B9" i="4"/>
  <c r="B14" i="4"/>
  <c r="B12" i="4"/>
  <c r="B8" i="4"/>
  <c r="E13" i="4"/>
  <c r="E18" i="2"/>
  <c r="E22" i="2" s="1"/>
  <c r="F13" i="4"/>
  <c r="F43" i="3"/>
  <c r="C63" i="1"/>
  <c r="G63" i="1"/>
  <c r="D11" i="4"/>
  <c r="B13" i="4"/>
  <c r="B43" i="3"/>
  <c r="J43" i="3"/>
  <c r="G14" i="4" l="1"/>
  <c r="G12" i="4"/>
  <c r="G8" i="4"/>
  <c r="G9" i="4"/>
  <c r="G25" i="2"/>
  <c r="E9" i="4"/>
  <c r="E12" i="4"/>
  <c r="E8" i="4"/>
  <c r="E25" i="2"/>
  <c r="E14" i="4"/>
  <c r="C14" i="4"/>
  <c r="C12" i="4"/>
  <c r="C8" i="4"/>
  <c r="C9" i="4"/>
  <c r="C25" i="2"/>
  <c r="D14" i="4"/>
  <c r="D12" i="4"/>
  <c r="D8" i="4"/>
  <c r="D9" i="4"/>
  <c r="D25" i="2"/>
</calcChain>
</file>

<file path=xl/sharedStrings.xml><?xml version="1.0" encoding="utf-8"?>
<sst xmlns="http://schemas.openxmlformats.org/spreadsheetml/2006/main" count="151" uniqueCount="108">
  <si>
    <t>United Power Generation and Distribution Company Limited</t>
  </si>
  <si>
    <t>United Power Generationa and Distribution Company Limited</t>
  </si>
  <si>
    <t>Balance Sheet</t>
  </si>
  <si>
    <t>As at quarter end</t>
  </si>
  <si>
    <t>Quarter 3</t>
  </si>
  <si>
    <t>Quarter 1</t>
  </si>
  <si>
    <t>Quarter 2</t>
  </si>
  <si>
    <t>Cash Flow Statement</t>
  </si>
  <si>
    <t>Income Statement</t>
  </si>
  <si>
    <t>Net Revenues</t>
  </si>
  <si>
    <t>Net Cash Flows - Operating Activities</t>
  </si>
  <si>
    <t>Assets</t>
  </si>
  <si>
    <t>Non Current Assets</t>
  </si>
  <si>
    <t>Cost of goods sold</t>
  </si>
  <si>
    <t>Cash Received from Customers</t>
  </si>
  <si>
    <t>Cash Received from other operating income</t>
  </si>
  <si>
    <t>Cash Paid to Suppliers and Contactors</t>
  </si>
  <si>
    <t>Gross Profit</t>
  </si>
  <si>
    <t xml:space="preserve">Property,Plant  and  Equipment </t>
  </si>
  <si>
    <t xml:space="preserve">Cash Paid for other operating expenses </t>
  </si>
  <si>
    <t xml:space="preserve">Payment of financial expenses </t>
  </si>
  <si>
    <t>Capital Work in Progress</t>
  </si>
  <si>
    <t>-</t>
  </si>
  <si>
    <t>Income Taxes Paid</t>
  </si>
  <si>
    <t>Investment in marketable securities</t>
  </si>
  <si>
    <t xml:space="preserve">Investment in subsidiary
</t>
  </si>
  <si>
    <t xml:space="preserve">Prepaid lease rent </t>
  </si>
  <si>
    <t>Current Assets</t>
  </si>
  <si>
    <t>Operating Income/(Expenses)</t>
  </si>
  <si>
    <t>General and Administrative Expenses</t>
  </si>
  <si>
    <t>Other Operating Income</t>
  </si>
  <si>
    <t>Investment in FDR</t>
  </si>
  <si>
    <t>Inventories</t>
  </si>
  <si>
    <t>Trade Receivables</t>
  </si>
  <si>
    <t>Operating Profit</t>
  </si>
  <si>
    <t>Advances, Deposits &amp; Pre-Payments</t>
  </si>
  <si>
    <t>Net Cash Flows - Investment Activities</t>
  </si>
  <si>
    <t>Receivables from related party</t>
  </si>
  <si>
    <t xml:space="preserve">Payment for acquisition of property, plant and equipment </t>
  </si>
  <si>
    <t>Inter company balances</t>
  </si>
  <si>
    <t>Advance income tax</t>
  </si>
  <si>
    <t>Account receivables</t>
  </si>
  <si>
    <t>Cash Receieved /(paid) for inter-company loan</t>
  </si>
  <si>
    <t>Cash paid/ received for related party loan</t>
  </si>
  <si>
    <t>Cash and Cash Equivalents</t>
  </si>
  <si>
    <t>Investment in subsidiary company</t>
  </si>
  <si>
    <t>Proceeds from sale of property, plant and equipment</t>
  </si>
  <si>
    <t>Dividend received</t>
  </si>
  <si>
    <t>Invesment in marketable securities</t>
  </si>
  <si>
    <t>Non-Operating Income/(Expenses)</t>
  </si>
  <si>
    <t>Finance Income</t>
  </si>
  <si>
    <t>Finance Expenses</t>
  </si>
  <si>
    <t>Net Cash Flows - Financing Activities</t>
  </si>
  <si>
    <t>Foreign exchange</t>
  </si>
  <si>
    <t>Liabilities and Capital</t>
  </si>
  <si>
    <t>Long Term Loan received/ (paid)</t>
  </si>
  <si>
    <t>Profit Before Taxation</t>
  </si>
  <si>
    <t>Short term loan received/ (paid)</t>
  </si>
  <si>
    <t>Cash received / (paid) for lease finance</t>
  </si>
  <si>
    <t>Liabilities</t>
  </si>
  <si>
    <t>Non Current Liabilities</t>
  </si>
  <si>
    <t xml:space="preserve">Redeemable  preference share </t>
  </si>
  <si>
    <t>Investment income received from STD/FDR</t>
  </si>
  <si>
    <t xml:space="preserve">Cash received/ (paid) for inter-company loan
</t>
  </si>
  <si>
    <t>Security money received/ (paid)</t>
  </si>
  <si>
    <t>Share Capital received</t>
  </si>
  <si>
    <t>unclaimed dividend</t>
  </si>
  <si>
    <t>Share Premium received</t>
  </si>
  <si>
    <t>Dividend payment</t>
  </si>
  <si>
    <t>Provision for Taxation</t>
  </si>
  <si>
    <t>Redeemable pref. shares-non-current portion</t>
  </si>
  <si>
    <t>Long term loan-non current portion</t>
  </si>
  <si>
    <t>Net Profit</t>
  </si>
  <si>
    <t>Secuity money received</t>
  </si>
  <si>
    <t>Current Liabilities</t>
  </si>
  <si>
    <t>Net Change in Cash Flows</t>
  </si>
  <si>
    <t>Long term loan-current portion</t>
  </si>
  <si>
    <t>Redeemable preference shares</t>
  </si>
  <si>
    <t>Trade and other payables</t>
  </si>
  <si>
    <t>Accrued Expense</t>
  </si>
  <si>
    <t>Account Payables</t>
  </si>
  <si>
    <t>Payable to related parties</t>
  </si>
  <si>
    <t>Earnings per share (par value Taka 10)</t>
  </si>
  <si>
    <t>Other payables and accrual</t>
  </si>
  <si>
    <t>Intercompany payables</t>
  </si>
  <si>
    <t>Cash and Cash Equivalents at Beginning Period</t>
  </si>
  <si>
    <t>Short term loan</t>
  </si>
  <si>
    <t>Cash and Cash Equivalents at End of Period</t>
  </si>
  <si>
    <t>Shareholders’ Equity</t>
  </si>
  <si>
    <t>Share Capital</t>
  </si>
  <si>
    <t>Share Premium</t>
  </si>
  <si>
    <t>Net Operating Cash Flow Per Share</t>
  </si>
  <si>
    <t>Retained Earnings</t>
  </si>
  <si>
    <t>Revaluation Reserve</t>
  </si>
  <si>
    <t>Capital reserve</t>
  </si>
  <si>
    <t>Non-controlling interest</t>
  </si>
  <si>
    <t>Shares to Calculate EPS</t>
  </si>
  <si>
    <t>Shares to Calculate NOCFPS</t>
  </si>
  <si>
    <t>Net assets value per share</t>
  </si>
  <si>
    <t>Shares to calculate NAVPS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</si>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</sst>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14" x14ac:knownFonts="1">
    <font>
      <sz val="11"/>
      <color theme="1"/>
      <name val="Arial"/>
    </font>
    <font>
      <b/>
      <sz val="12"/>
      <color theme="1"/>
      <name val="Calibri"/>
    </font>
    <font>
      <b/>
      <sz val="11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name val="Arial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3" fillId="0" borderId="0" xfId="0" applyNumberFormat="1" applyFont="1" applyAlignment="1">
      <alignment horizontal="right" vertical="center" wrapText="1"/>
    </xf>
    <xf numFmtId="15" fontId="2" fillId="0" borderId="0" xfId="0" applyNumberFormat="1" applyFont="1" applyAlignment="1">
      <alignment horizontal="right"/>
    </xf>
    <xf numFmtId="15" fontId="1" fillId="0" borderId="0" xfId="0" applyNumberFormat="1" applyFont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1" fontId="4" fillId="0" borderId="0" xfId="0" applyNumberFormat="1" applyFont="1"/>
    <xf numFmtId="3" fontId="5" fillId="0" borderId="0" xfId="0" applyNumberFormat="1" applyFont="1" applyAlignment="1"/>
    <xf numFmtId="0" fontId="6" fillId="0" borderId="0" xfId="0" applyFont="1"/>
    <xf numFmtId="41" fontId="7" fillId="0" borderId="0" xfId="0" applyNumberFormat="1" applyFont="1" applyAlignment="1"/>
    <xf numFmtId="0" fontId="5" fillId="0" borderId="0" xfId="0" applyFont="1"/>
    <xf numFmtId="41" fontId="4" fillId="0" borderId="1" xfId="0" applyNumberFormat="1" applyFont="1" applyBorder="1"/>
    <xf numFmtId="41" fontId="8" fillId="0" borderId="0" xfId="0" applyNumberFormat="1" applyFont="1"/>
    <xf numFmtId="41" fontId="2" fillId="0" borderId="0" xfId="0" applyNumberFormat="1" applyFont="1"/>
    <xf numFmtId="3" fontId="7" fillId="0" borderId="0" xfId="0" applyNumberFormat="1" applyFont="1" applyAlignment="1"/>
    <xf numFmtId="3" fontId="4" fillId="0" borderId="0" xfId="0" applyNumberFormat="1" applyFont="1"/>
    <xf numFmtId="0" fontId="9" fillId="0" borderId="0" xfId="0" applyFont="1"/>
    <xf numFmtId="41" fontId="4" fillId="0" borderId="0" xfId="0" applyNumberFormat="1" applyFont="1" applyAlignment="1">
      <alignment horizontal="center"/>
    </xf>
    <xf numFmtId="41" fontId="2" fillId="0" borderId="2" xfId="0" applyNumberFormat="1" applyFont="1" applyBorder="1"/>
    <xf numFmtId="41" fontId="10" fillId="0" borderId="0" xfId="0" applyNumberFormat="1" applyFont="1" applyAlignment="1"/>
    <xf numFmtId="0" fontId="2" fillId="0" borderId="0" xfId="0" applyFont="1"/>
    <xf numFmtId="41" fontId="11" fillId="0" borderId="0" xfId="0" applyNumberFormat="1" applyFont="1"/>
    <xf numFmtId="0" fontId="12" fillId="0" borderId="0" xfId="0" applyFont="1" applyAlignment="1"/>
    <xf numFmtId="0" fontId="4" fillId="0" borderId="0" xfId="0" applyFont="1"/>
    <xf numFmtId="41" fontId="2" fillId="0" borderId="3" xfId="0" applyNumberFormat="1" applyFont="1" applyBorder="1"/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3" xfId="0" applyFont="1" applyBorder="1"/>
    <xf numFmtId="0" fontId="1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41" fontId="4" fillId="0" borderId="0" xfId="0" applyNumberFormat="1" applyFont="1" applyAlignment="1">
      <alignment horizontal="right"/>
    </xf>
    <xf numFmtId="0" fontId="5" fillId="0" borderId="0" xfId="0" applyFont="1" applyAlignment="1"/>
    <xf numFmtId="41" fontId="8" fillId="0" borderId="0" xfId="0" applyNumberFormat="1" applyFont="1" applyAlignment="1">
      <alignment horizontal="center"/>
    </xf>
    <xf numFmtId="3" fontId="12" fillId="2" borderId="0" xfId="0" applyNumberFormat="1" applyFont="1" applyFill="1" applyAlignment="1"/>
    <xf numFmtId="0" fontId="11" fillId="0" borderId="0" xfId="0" applyFont="1"/>
    <xf numFmtId="0" fontId="11" fillId="2" borderId="1" xfId="0" applyFont="1" applyFill="1" applyBorder="1"/>
    <xf numFmtId="0" fontId="11" fillId="0" borderId="3" xfId="0" applyFont="1" applyBorder="1"/>
    <xf numFmtId="43" fontId="2" fillId="0" borderId="4" xfId="0" applyNumberFormat="1" applyFont="1" applyBorder="1"/>
    <xf numFmtId="41" fontId="7" fillId="0" borderId="0" xfId="0" applyNumberFormat="1" applyFont="1" applyAlignment="1">
      <alignment horizontal="center"/>
    </xf>
    <xf numFmtId="3" fontId="12" fillId="0" borderId="0" xfId="0" applyNumberFormat="1" applyFont="1" applyAlignment="1"/>
    <xf numFmtId="43" fontId="4" fillId="0" borderId="0" xfId="0" applyNumberFormat="1" applyFont="1"/>
    <xf numFmtId="0" fontId="11" fillId="0" borderId="1" xfId="0" applyFont="1" applyBorder="1"/>
    <xf numFmtId="43" fontId="11" fillId="0" borderId="4" xfId="0" applyNumberFormat="1" applyFont="1" applyBorder="1"/>
    <xf numFmtId="43" fontId="2" fillId="0" borderId="0" xfId="0" applyNumberFormat="1" applyFont="1"/>
    <xf numFmtId="3" fontId="2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125" customWidth="1"/>
    <col min="2" max="2" width="13.375" customWidth="1"/>
    <col min="3" max="3" width="14.375" customWidth="1"/>
    <col min="4" max="5" width="13.375" customWidth="1"/>
    <col min="6" max="6" width="14.625" customWidth="1"/>
    <col min="7" max="8" width="16.125" customWidth="1"/>
    <col min="9" max="9" width="14.875" customWidth="1"/>
    <col min="10" max="10" width="14.625" customWidth="1"/>
    <col min="11" max="27" width="7.625" customWidth="1"/>
  </cols>
  <sheetData>
    <row r="1" spans="1:10" ht="15.75" x14ac:dyDescent="0.25">
      <c r="A1" s="1" t="s">
        <v>0</v>
      </c>
    </row>
    <row r="2" spans="1:10" ht="15.75" x14ac:dyDescent="0.25">
      <c r="A2" s="1" t="s">
        <v>2</v>
      </c>
    </row>
    <row r="3" spans="1:10" ht="15.75" x14ac:dyDescent="0.25">
      <c r="A3" s="1" t="s">
        <v>3</v>
      </c>
    </row>
    <row r="4" spans="1:10" x14ac:dyDescent="0.25">
      <c r="B4" s="2" t="s">
        <v>4</v>
      </c>
      <c r="C4" s="2" t="s">
        <v>5</v>
      </c>
      <c r="D4" s="2" t="s">
        <v>6</v>
      </c>
      <c r="E4" s="2" t="s">
        <v>4</v>
      </c>
      <c r="F4" s="2" t="s">
        <v>5</v>
      </c>
      <c r="G4" s="2" t="s">
        <v>6</v>
      </c>
      <c r="H4" s="2" t="s">
        <v>4</v>
      </c>
      <c r="I4" s="2" t="s">
        <v>5</v>
      </c>
      <c r="J4" s="2" t="s">
        <v>6</v>
      </c>
    </row>
    <row r="5" spans="1:10" ht="15.75" x14ac:dyDescent="0.25">
      <c r="B5" s="3">
        <v>42825</v>
      </c>
      <c r="C5" s="4">
        <v>43008</v>
      </c>
      <c r="D5" s="3">
        <v>43100</v>
      </c>
      <c r="E5" s="5">
        <v>43190</v>
      </c>
      <c r="F5" s="6">
        <v>43373</v>
      </c>
      <c r="G5" s="6">
        <v>43465</v>
      </c>
      <c r="H5" s="5">
        <v>43555</v>
      </c>
      <c r="I5" s="4">
        <v>43738</v>
      </c>
      <c r="J5" s="4">
        <v>43830</v>
      </c>
    </row>
    <row r="6" spans="1:10" x14ac:dyDescent="0.25">
      <c r="A6" s="8" t="s">
        <v>11</v>
      </c>
      <c r="B6" s="9"/>
      <c r="D6" s="9"/>
      <c r="E6" s="9"/>
      <c r="F6" s="9"/>
      <c r="G6" s="9"/>
      <c r="H6" s="9"/>
    </row>
    <row r="7" spans="1:10" x14ac:dyDescent="0.25">
      <c r="A7" s="11" t="s">
        <v>12</v>
      </c>
      <c r="B7" s="16">
        <f t="shared" ref="B7:J7" si="0">SUM(B8:B12)</f>
        <v>8799424156</v>
      </c>
      <c r="C7" s="16">
        <f t="shared" si="0"/>
        <v>8607483512</v>
      </c>
      <c r="D7" s="16">
        <f t="shared" si="0"/>
        <v>8558501185</v>
      </c>
      <c r="E7" s="16">
        <f t="shared" si="0"/>
        <v>8612540321</v>
      </c>
      <c r="F7" s="16">
        <f t="shared" si="0"/>
        <v>21414236986</v>
      </c>
      <c r="G7" s="16">
        <f t="shared" si="0"/>
        <v>21067741976</v>
      </c>
      <c r="H7" s="16">
        <f t="shared" si="0"/>
        <v>20867357816</v>
      </c>
      <c r="I7" s="16">
        <f t="shared" si="0"/>
        <v>21468451094</v>
      </c>
      <c r="J7" s="16">
        <f t="shared" si="0"/>
        <v>21154270717</v>
      </c>
    </row>
    <row r="8" spans="1:10" x14ac:dyDescent="0.25">
      <c r="A8" s="13" t="s">
        <v>18</v>
      </c>
      <c r="B8" s="9">
        <v>8799424156</v>
      </c>
      <c r="C8" s="10">
        <v>8607483512</v>
      </c>
      <c r="D8" s="9">
        <v>8558501185</v>
      </c>
      <c r="E8" s="9">
        <v>8612540321</v>
      </c>
      <c r="F8" s="9">
        <v>21194623653</v>
      </c>
      <c r="G8" s="9">
        <v>20848128643</v>
      </c>
      <c r="H8" s="9">
        <v>20525203316</v>
      </c>
      <c r="I8" s="10">
        <v>19918026101</v>
      </c>
      <c r="J8" s="10">
        <v>19600723437</v>
      </c>
    </row>
    <row r="9" spans="1:10" x14ac:dyDescent="0.25">
      <c r="A9" s="13" t="s">
        <v>21</v>
      </c>
      <c r="B9" s="20" t="s">
        <v>22</v>
      </c>
      <c r="D9" s="20" t="s">
        <v>22</v>
      </c>
      <c r="E9" s="9"/>
      <c r="F9" s="20" t="s">
        <v>22</v>
      </c>
      <c r="G9" s="20" t="s">
        <v>22</v>
      </c>
      <c r="H9" s="9"/>
      <c r="I9" s="10">
        <v>1351083660</v>
      </c>
      <c r="J9" s="10">
        <v>1354205947</v>
      </c>
    </row>
    <row r="10" spans="1:10" x14ac:dyDescent="0.25">
      <c r="A10" s="13" t="s">
        <v>24</v>
      </c>
      <c r="B10" s="20"/>
      <c r="D10" s="20"/>
      <c r="E10" s="9"/>
      <c r="F10" s="20"/>
      <c r="G10" s="20"/>
      <c r="H10" s="9">
        <v>122541167</v>
      </c>
    </row>
    <row r="11" spans="1:10" x14ac:dyDescent="0.25">
      <c r="A11" s="13" t="s">
        <v>25</v>
      </c>
    </row>
    <row r="12" spans="1:10" x14ac:dyDescent="0.25">
      <c r="A12" s="13" t="s">
        <v>26</v>
      </c>
      <c r="B12" s="9"/>
      <c r="D12" s="9"/>
      <c r="E12" s="9"/>
      <c r="F12" s="9">
        <v>219613333</v>
      </c>
      <c r="G12" s="9">
        <v>219613333</v>
      </c>
      <c r="H12" s="9">
        <v>219613333</v>
      </c>
      <c r="I12" s="10">
        <v>199341333</v>
      </c>
      <c r="J12" s="10">
        <v>199341333</v>
      </c>
    </row>
    <row r="13" spans="1:10" x14ac:dyDescent="0.25">
      <c r="B13" s="9"/>
      <c r="D13" s="9"/>
      <c r="E13" s="9"/>
      <c r="F13" s="9"/>
      <c r="G13" s="9"/>
      <c r="H13" s="9"/>
    </row>
    <row r="14" spans="1:10" x14ac:dyDescent="0.25">
      <c r="A14" s="11" t="s">
        <v>27</v>
      </c>
      <c r="B14" s="16">
        <f>SUM(B15:B24)</f>
        <v>5309573484</v>
      </c>
      <c r="C14" s="16">
        <f>SUM(C15:C24)+1</f>
        <v>7563198168</v>
      </c>
      <c r="D14" s="16">
        <f>SUM(D16:D24)</f>
        <v>8745922031</v>
      </c>
      <c r="E14" s="16">
        <f t="shared" ref="E14:J14" si="1">SUM(E15:E24)</f>
        <v>6590733878</v>
      </c>
      <c r="F14" s="16">
        <f t="shared" si="1"/>
        <v>79196545919</v>
      </c>
      <c r="G14" s="16">
        <f t="shared" si="1"/>
        <v>65332043868</v>
      </c>
      <c r="H14" s="16">
        <f t="shared" si="1"/>
        <v>33239443497</v>
      </c>
      <c r="I14" s="16">
        <f t="shared" si="1"/>
        <v>17027092635</v>
      </c>
      <c r="J14" s="16">
        <f t="shared" si="1"/>
        <v>12283487723</v>
      </c>
    </row>
    <row r="15" spans="1:10" x14ac:dyDescent="0.25">
      <c r="A15" s="13" t="s">
        <v>31</v>
      </c>
      <c r="B15" s="9">
        <v>3102099068</v>
      </c>
      <c r="D15" s="9"/>
      <c r="E15" s="9">
        <v>603224382</v>
      </c>
      <c r="F15" s="9">
        <v>3700706010</v>
      </c>
      <c r="G15" s="9">
        <v>3700706010</v>
      </c>
      <c r="H15" s="9">
        <v>0</v>
      </c>
    </row>
    <row r="16" spans="1:10" x14ac:dyDescent="0.25">
      <c r="A16" s="26" t="s">
        <v>32</v>
      </c>
      <c r="B16" s="9">
        <v>469273251</v>
      </c>
      <c r="C16" s="10">
        <v>563818630</v>
      </c>
      <c r="D16" s="9">
        <v>752493238</v>
      </c>
      <c r="E16" s="9"/>
      <c r="F16" s="9">
        <v>1288144335</v>
      </c>
      <c r="G16" s="9">
        <v>1335760495</v>
      </c>
      <c r="H16" s="9">
        <v>1285689200</v>
      </c>
      <c r="I16" s="10">
        <v>1511902226</v>
      </c>
      <c r="J16" s="10">
        <v>1556883494</v>
      </c>
    </row>
    <row r="17" spans="1:10" x14ac:dyDescent="0.25">
      <c r="A17" s="13" t="s">
        <v>33</v>
      </c>
      <c r="B17" s="9">
        <v>924799961</v>
      </c>
      <c r="C17" s="10">
        <v>860595584</v>
      </c>
      <c r="D17" s="9">
        <v>912897293</v>
      </c>
      <c r="E17" s="9">
        <v>965432452</v>
      </c>
      <c r="F17" s="9">
        <v>67296087441</v>
      </c>
      <c r="G17" s="9">
        <v>2665961951</v>
      </c>
      <c r="H17" s="9">
        <v>0</v>
      </c>
      <c r="I17" s="10">
        <v>2764219734</v>
      </c>
      <c r="J17" s="10">
        <v>2719425930</v>
      </c>
    </row>
    <row r="18" spans="1:10" x14ac:dyDescent="0.25">
      <c r="A18" s="13" t="s">
        <v>35</v>
      </c>
      <c r="B18" s="9">
        <v>90529942</v>
      </c>
      <c r="C18" s="10">
        <v>59918555</v>
      </c>
      <c r="D18" s="9">
        <v>85119199</v>
      </c>
      <c r="E18" s="9">
        <v>102592784</v>
      </c>
      <c r="F18" s="9">
        <v>284553247</v>
      </c>
      <c r="G18" s="9">
        <v>258910345</v>
      </c>
      <c r="H18" s="9">
        <v>245722949</v>
      </c>
      <c r="I18" s="10">
        <v>303882752</v>
      </c>
      <c r="J18" s="10">
        <v>188920012</v>
      </c>
    </row>
    <row r="19" spans="1:10" x14ac:dyDescent="0.25">
      <c r="A19" s="13" t="s">
        <v>37</v>
      </c>
      <c r="B19" s="9"/>
      <c r="D19" s="9"/>
      <c r="E19" s="9"/>
      <c r="F19" s="9"/>
      <c r="G19" s="9"/>
      <c r="H19" s="9">
        <v>26673039747</v>
      </c>
      <c r="I19" s="10">
        <v>10966033867</v>
      </c>
      <c r="J19" s="10">
        <v>7161573598</v>
      </c>
    </row>
    <row r="20" spans="1:10" x14ac:dyDescent="0.25">
      <c r="A20" s="13" t="s">
        <v>24</v>
      </c>
      <c r="B20" s="9">
        <v>250000000</v>
      </c>
      <c r="C20" s="10">
        <v>104433748</v>
      </c>
      <c r="D20" s="9">
        <v>104433748</v>
      </c>
      <c r="E20" s="9">
        <v>104433748</v>
      </c>
      <c r="F20" s="9">
        <v>82073027</v>
      </c>
      <c r="G20" s="9">
        <v>84841168</v>
      </c>
      <c r="H20" s="9"/>
      <c r="I20" s="10">
        <v>126872487</v>
      </c>
      <c r="J20" s="10">
        <v>126872487</v>
      </c>
    </row>
    <row r="21" spans="1:10" ht="15.75" customHeight="1" x14ac:dyDescent="0.25">
      <c r="A21" s="13" t="s">
        <v>39</v>
      </c>
      <c r="B21" s="9"/>
      <c r="C21" s="10">
        <v>162426342</v>
      </c>
      <c r="D21" s="9">
        <v>4291682643</v>
      </c>
      <c r="E21" s="9"/>
      <c r="F21" s="9"/>
      <c r="G21" s="9"/>
      <c r="H21" s="9"/>
    </row>
    <row r="22" spans="1:10" ht="15.75" customHeight="1" x14ac:dyDescent="0.25">
      <c r="A22" s="13" t="s">
        <v>40</v>
      </c>
      <c r="B22" s="9"/>
      <c r="D22" s="9">
        <v>670161</v>
      </c>
      <c r="E22" s="9">
        <v>760161</v>
      </c>
      <c r="F22" s="9"/>
      <c r="G22" s="9"/>
      <c r="H22" s="9"/>
    </row>
    <row r="23" spans="1:10" ht="15.75" customHeight="1" x14ac:dyDescent="0.25">
      <c r="A23" s="13" t="s">
        <v>41</v>
      </c>
      <c r="B23" s="9"/>
      <c r="D23" s="9"/>
      <c r="E23" s="9">
        <v>4687907902</v>
      </c>
      <c r="F23" s="9">
        <v>2842386148</v>
      </c>
      <c r="G23" s="9">
        <v>55048426744</v>
      </c>
      <c r="H23" s="9">
        <v>3311173336</v>
      </c>
    </row>
    <row r="24" spans="1:10" ht="15.75" customHeight="1" x14ac:dyDescent="0.25">
      <c r="A24" s="13" t="s">
        <v>44</v>
      </c>
      <c r="B24" s="9">
        <v>472871262</v>
      </c>
      <c r="C24" s="10">
        <v>5812005308</v>
      </c>
      <c r="D24" s="9">
        <v>2598625749</v>
      </c>
      <c r="E24" s="9">
        <v>126382449</v>
      </c>
      <c r="F24" s="9">
        <v>3702595711</v>
      </c>
      <c r="G24" s="9">
        <v>2237437155</v>
      </c>
      <c r="H24" s="9">
        <v>1723818265</v>
      </c>
      <c r="I24" s="10">
        <v>1354181569</v>
      </c>
      <c r="J24" s="10">
        <v>529812202</v>
      </c>
    </row>
    <row r="25" spans="1:10" ht="15.75" customHeight="1" x14ac:dyDescent="0.25">
      <c r="B25" s="9"/>
      <c r="D25" s="9"/>
      <c r="E25" s="9"/>
      <c r="F25" s="9"/>
      <c r="G25" s="9"/>
      <c r="H25" s="9"/>
    </row>
    <row r="26" spans="1:10" ht="15.75" customHeight="1" x14ac:dyDescent="0.25">
      <c r="A26" s="23"/>
      <c r="B26" s="27">
        <f t="shared" ref="B26:C26" si="2">SUM(B14,B7)</f>
        <v>14108997640</v>
      </c>
      <c r="C26" s="27">
        <f t="shared" si="2"/>
        <v>16170681680</v>
      </c>
      <c r="D26" s="27">
        <f t="shared" ref="D26:I26" si="3">SUM(D7,D14)</f>
        <v>17304423216</v>
      </c>
      <c r="E26" s="27">
        <f t="shared" si="3"/>
        <v>15203274199</v>
      </c>
      <c r="F26" s="27">
        <f t="shared" si="3"/>
        <v>100610782905</v>
      </c>
      <c r="G26" s="27">
        <f t="shared" si="3"/>
        <v>86399785844</v>
      </c>
      <c r="H26" s="27">
        <f t="shared" si="3"/>
        <v>54106801313</v>
      </c>
      <c r="I26" s="27">
        <f t="shared" si="3"/>
        <v>38495543729</v>
      </c>
      <c r="J26" s="27">
        <f>SUM(J7,J14)+1</f>
        <v>33437758441</v>
      </c>
    </row>
    <row r="27" spans="1:10" ht="15.75" customHeight="1" x14ac:dyDescent="0.25">
      <c r="B27" s="9"/>
      <c r="D27" s="9"/>
      <c r="E27" s="9"/>
      <c r="F27" s="9"/>
      <c r="G27" s="9"/>
      <c r="H27" s="9"/>
    </row>
    <row r="28" spans="1:10" ht="15.75" customHeight="1" x14ac:dyDescent="0.25">
      <c r="A28" s="31" t="s">
        <v>54</v>
      </c>
      <c r="B28" s="9"/>
      <c r="D28" s="9"/>
      <c r="E28" s="9"/>
      <c r="F28" s="9"/>
      <c r="G28" s="9"/>
      <c r="H28" s="9"/>
    </row>
    <row r="29" spans="1:10" ht="15.75" customHeight="1" x14ac:dyDescent="0.25">
      <c r="A29" s="32" t="s">
        <v>59</v>
      </c>
      <c r="B29" s="9"/>
      <c r="D29" s="9"/>
      <c r="E29" s="9"/>
      <c r="F29" s="9"/>
      <c r="G29" s="9"/>
      <c r="H29" s="9"/>
    </row>
    <row r="30" spans="1:10" ht="15.75" customHeight="1" x14ac:dyDescent="0.25">
      <c r="A30" s="11" t="s">
        <v>60</v>
      </c>
      <c r="B30" s="16">
        <f>SUM(B31:B32)</f>
        <v>0</v>
      </c>
      <c r="C30" s="16">
        <f t="shared" ref="C30:D30" si="4">SUM(C31:C33)</f>
        <v>700000</v>
      </c>
      <c r="D30" s="16">
        <f t="shared" si="4"/>
        <v>700000</v>
      </c>
      <c r="E30" s="16">
        <f>SUM(E31+E32+E33)</f>
        <v>700000</v>
      </c>
      <c r="F30" s="16">
        <f t="shared" ref="F30:G30" si="5">SUM(F31:F33)</f>
        <v>8045589721</v>
      </c>
      <c r="G30" s="16">
        <f t="shared" si="5"/>
        <v>8058224776</v>
      </c>
      <c r="H30" s="16">
        <f t="shared" ref="H30:J30" si="6">SUM(H31+H32+H33)</f>
        <v>8061696891</v>
      </c>
      <c r="I30" s="16">
        <f t="shared" si="6"/>
        <v>3908831854</v>
      </c>
      <c r="J30" s="16">
        <f t="shared" si="6"/>
        <v>3908831854</v>
      </c>
    </row>
    <row r="31" spans="1:10" ht="15.75" customHeight="1" x14ac:dyDescent="0.25">
      <c r="A31" s="13" t="s">
        <v>70</v>
      </c>
      <c r="B31" s="20"/>
      <c r="D31" s="9"/>
      <c r="E31" s="9"/>
      <c r="F31" s="9"/>
      <c r="G31" s="9"/>
      <c r="H31" s="9"/>
    </row>
    <row r="32" spans="1:10" ht="15.75" customHeight="1" x14ac:dyDescent="0.25">
      <c r="A32" s="13" t="s">
        <v>71</v>
      </c>
      <c r="B32" s="9"/>
      <c r="D32" s="9"/>
      <c r="E32" s="9"/>
      <c r="F32" s="20">
        <v>8044889721</v>
      </c>
      <c r="G32" s="20">
        <v>8057524776</v>
      </c>
      <c r="H32" s="9">
        <v>8060996891</v>
      </c>
      <c r="I32" s="36">
        <v>3908131854</v>
      </c>
      <c r="J32" s="36">
        <v>3908131854</v>
      </c>
    </row>
    <row r="33" spans="1:10" ht="15.75" customHeight="1" x14ac:dyDescent="0.25">
      <c r="A33" s="13" t="s">
        <v>73</v>
      </c>
      <c r="B33" s="9"/>
      <c r="C33" s="10">
        <v>700000</v>
      </c>
      <c r="D33" s="9">
        <v>700000</v>
      </c>
      <c r="E33" s="9">
        <v>700000</v>
      </c>
      <c r="F33" s="9">
        <v>700000</v>
      </c>
      <c r="G33" s="9">
        <v>700000</v>
      </c>
      <c r="H33" s="9">
        <v>700000</v>
      </c>
      <c r="I33" s="10">
        <v>700000</v>
      </c>
      <c r="J33" s="10">
        <v>700000</v>
      </c>
    </row>
    <row r="34" spans="1:10" ht="15.75" customHeight="1" x14ac:dyDescent="0.25">
      <c r="B34" s="9"/>
      <c r="D34" s="9"/>
      <c r="E34" s="9"/>
      <c r="F34" s="9"/>
      <c r="G34" s="9"/>
      <c r="H34" s="9"/>
    </row>
    <row r="35" spans="1:10" ht="15.75" customHeight="1" x14ac:dyDescent="0.25">
      <c r="A35" s="11" t="s">
        <v>74</v>
      </c>
      <c r="B35" s="16">
        <f t="shared" ref="B35:D35" si="7">SUM(B36:B44)</f>
        <v>110996379</v>
      </c>
      <c r="C35" s="16">
        <f t="shared" si="7"/>
        <v>138860638</v>
      </c>
      <c r="D35" s="16">
        <f t="shared" si="7"/>
        <v>134282109</v>
      </c>
      <c r="E35" s="16">
        <f t="shared" ref="E35:J35" si="8">SUM(E36:E45)</f>
        <v>148743011</v>
      </c>
      <c r="F35" s="16">
        <f t="shared" si="8"/>
        <v>64769058942</v>
      </c>
      <c r="G35" s="16">
        <f t="shared" si="8"/>
        <v>44621269328</v>
      </c>
      <c r="H35" s="16">
        <f t="shared" si="8"/>
        <v>14286260050</v>
      </c>
      <c r="I35" s="16">
        <f t="shared" si="8"/>
        <v>2938577735</v>
      </c>
      <c r="J35" s="16">
        <f t="shared" si="8"/>
        <v>2515143176</v>
      </c>
    </row>
    <row r="36" spans="1:10" ht="15.75" customHeight="1" x14ac:dyDescent="0.25">
      <c r="A36" s="13" t="s">
        <v>76</v>
      </c>
      <c r="B36" s="16"/>
      <c r="D36" s="9"/>
      <c r="E36" s="9"/>
      <c r="F36" s="20">
        <v>800925256</v>
      </c>
      <c r="G36" s="20">
        <v>526789854</v>
      </c>
      <c r="H36" s="9">
        <v>261722546</v>
      </c>
      <c r="I36" s="36">
        <v>340569514</v>
      </c>
      <c r="J36" s="10">
        <v>224317723</v>
      </c>
    </row>
    <row r="37" spans="1:10" ht="15.75" customHeight="1" x14ac:dyDescent="0.25">
      <c r="A37" s="13" t="s">
        <v>77</v>
      </c>
      <c r="B37" s="16"/>
      <c r="D37" s="9"/>
      <c r="E37" s="9"/>
      <c r="F37" s="20" t="s">
        <v>22</v>
      </c>
      <c r="G37" s="20" t="s">
        <v>22</v>
      </c>
      <c r="H37" s="9"/>
    </row>
    <row r="38" spans="1:10" ht="15.75" customHeight="1" x14ac:dyDescent="0.25">
      <c r="A38" s="34" t="s">
        <v>78</v>
      </c>
      <c r="C38" s="10">
        <v>95426817</v>
      </c>
      <c r="I38" s="10">
        <v>1814801807</v>
      </c>
      <c r="J38" s="10">
        <v>1448061880</v>
      </c>
    </row>
    <row r="39" spans="1:10" ht="15.75" customHeight="1" x14ac:dyDescent="0.25">
      <c r="A39" s="13" t="s">
        <v>79</v>
      </c>
      <c r="B39" s="16"/>
      <c r="D39" s="9"/>
      <c r="E39" s="9"/>
      <c r="F39" s="20">
        <v>4424659513</v>
      </c>
      <c r="G39" s="20">
        <v>22689481</v>
      </c>
      <c r="H39" s="9">
        <v>30004407</v>
      </c>
      <c r="I39" s="10">
        <v>26107775</v>
      </c>
      <c r="J39" s="10">
        <v>44175865</v>
      </c>
    </row>
    <row r="40" spans="1:10" ht="15.75" customHeight="1" x14ac:dyDescent="0.25">
      <c r="A40" s="13" t="s">
        <v>80</v>
      </c>
      <c r="B40" s="9">
        <v>91353639</v>
      </c>
      <c r="D40" s="9">
        <v>96946600</v>
      </c>
      <c r="E40" s="9">
        <v>99587491</v>
      </c>
      <c r="F40" s="9"/>
      <c r="G40" s="9"/>
      <c r="H40" s="9"/>
    </row>
    <row r="41" spans="1:10" ht="15.75" customHeight="1" x14ac:dyDescent="0.25">
      <c r="A41" s="13" t="s">
        <v>81</v>
      </c>
      <c r="B41" s="9"/>
      <c r="D41" s="9"/>
      <c r="E41" s="9"/>
      <c r="F41" s="9">
        <v>59092917189</v>
      </c>
      <c r="G41" s="9">
        <v>43652875260</v>
      </c>
      <c r="H41" s="9">
        <v>13572875260</v>
      </c>
      <c r="I41" s="10">
        <v>572844263</v>
      </c>
      <c r="J41" s="10">
        <v>610791232</v>
      </c>
    </row>
    <row r="42" spans="1:10" ht="15.75" customHeight="1" x14ac:dyDescent="0.25">
      <c r="A42" s="25" t="s">
        <v>83</v>
      </c>
      <c r="B42" s="9">
        <v>19642740</v>
      </c>
      <c r="C42" s="10">
        <v>43433821</v>
      </c>
      <c r="D42" s="9">
        <v>37335509</v>
      </c>
      <c r="E42" s="9">
        <v>49155520</v>
      </c>
      <c r="F42" s="9">
        <v>289291975</v>
      </c>
      <c r="G42" s="9">
        <v>247764813</v>
      </c>
      <c r="H42" s="9">
        <v>247254628</v>
      </c>
    </row>
    <row r="43" spans="1:10" ht="15.75" customHeight="1" x14ac:dyDescent="0.25">
      <c r="A43" s="13" t="s">
        <v>84</v>
      </c>
      <c r="B43" s="20"/>
      <c r="D43" s="20"/>
      <c r="E43" s="9"/>
      <c r="F43" s="9"/>
      <c r="G43" s="9"/>
      <c r="H43" s="9"/>
    </row>
    <row r="44" spans="1:10" ht="15.75" customHeight="1" x14ac:dyDescent="0.25">
      <c r="A44" s="13" t="s">
        <v>69</v>
      </c>
      <c r="B44" s="9"/>
      <c r="D44" s="9"/>
      <c r="E44" s="9"/>
      <c r="F44" s="20">
        <v>161265009</v>
      </c>
      <c r="G44" s="9">
        <v>171149920</v>
      </c>
      <c r="H44" s="9">
        <v>174403209</v>
      </c>
      <c r="I44" s="10">
        <v>184254376</v>
      </c>
      <c r="J44" s="10">
        <v>187796476</v>
      </c>
    </row>
    <row r="45" spans="1:10" ht="15.75" customHeight="1" x14ac:dyDescent="0.25">
      <c r="A45" s="13" t="s">
        <v>86</v>
      </c>
      <c r="B45" s="20"/>
      <c r="D45" s="20"/>
      <c r="E45" s="9"/>
      <c r="F45" s="20"/>
      <c r="G45" s="20"/>
      <c r="H45" s="9"/>
    </row>
    <row r="46" spans="1:10" ht="15.75" customHeight="1" x14ac:dyDescent="0.25">
      <c r="A46" s="23"/>
      <c r="B46" s="9"/>
      <c r="D46" s="9"/>
      <c r="E46" s="9"/>
      <c r="F46" s="9"/>
      <c r="G46" s="9"/>
      <c r="H46" s="9"/>
    </row>
    <row r="47" spans="1:10" ht="15.75" customHeight="1" x14ac:dyDescent="0.25">
      <c r="A47" s="23"/>
      <c r="B47" s="16">
        <f t="shared" ref="B47:J47" si="9">SUM(B35,B30)</f>
        <v>110996379</v>
      </c>
      <c r="C47" s="16">
        <f t="shared" si="9"/>
        <v>139560638</v>
      </c>
      <c r="D47" s="16">
        <f t="shared" si="9"/>
        <v>134982109</v>
      </c>
      <c r="E47" s="16">
        <f t="shared" si="9"/>
        <v>149443011</v>
      </c>
      <c r="F47" s="16">
        <f t="shared" si="9"/>
        <v>72814648663</v>
      </c>
      <c r="G47" s="16">
        <f t="shared" si="9"/>
        <v>52679494104</v>
      </c>
      <c r="H47" s="16">
        <f t="shared" si="9"/>
        <v>22347956941</v>
      </c>
      <c r="I47" s="16">
        <f t="shared" si="9"/>
        <v>6847409589</v>
      </c>
      <c r="J47" s="16">
        <f t="shared" si="9"/>
        <v>6423975030</v>
      </c>
    </row>
    <row r="48" spans="1:10" ht="15.75" customHeight="1" x14ac:dyDescent="0.25">
      <c r="A48" s="23"/>
      <c r="B48" s="16"/>
      <c r="D48" s="16"/>
      <c r="E48" s="9"/>
      <c r="F48" s="16"/>
      <c r="G48" s="9"/>
      <c r="H48" s="9"/>
    </row>
    <row r="49" spans="1:27" ht="15.75" customHeight="1" x14ac:dyDescent="0.25">
      <c r="A49" s="11" t="s">
        <v>88</v>
      </c>
      <c r="B49" s="16">
        <f t="shared" ref="B49:D49" si="10">SUM(B50:B52)</f>
        <v>13998001261</v>
      </c>
      <c r="C49" s="16">
        <f t="shared" si="10"/>
        <v>16031121042</v>
      </c>
      <c r="D49" s="16">
        <f t="shared" si="10"/>
        <v>17169441104</v>
      </c>
      <c r="E49" s="16">
        <f t="shared" ref="E49:J49" si="11">SUM(E50:E56)</f>
        <v>15053831188</v>
      </c>
      <c r="F49" s="16">
        <f t="shared" si="11"/>
        <v>27796134241</v>
      </c>
      <c r="G49" s="16">
        <f t="shared" si="11"/>
        <v>33720291740</v>
      </c>
      <c r="H49" s="16">
        <f t="shared" si="11"/>
        <v>31758844373</v>
      </c>
      <c r="I49" s="16">
        <f t="shared" si="11"/>
        <v>31648134140</v>
      </c>
      <c r="J49" s="16">
        <f t="shared" si="11"/>
        <v>27013783411</v>
      </c>
    </row>
    <row r="50" spans="1:27" ht="15.75" customHeight="1" x14ac:dyDescent="0.25">
      <c r="A50" s="13" t="s">
        <v>89</v>
      </c>
      <c r="B50" s="9">
        <v>3629446980</v>
      </c>
      <c r="C50" s="9">
        <v>3629446980</v>
      </c>
      <c r="D50" s="9">
        <v>3629446980</v>
      </c>
      <c r="E50" s="9">
        <v>3992391670</v>
      </c>
      <c r="F50" s="9">
        <v>3992391670</v>
      </c>
      <c r="G50" s="9">
        <v>4790870000</v>
      </c>
      <c r="H50" s="9">
        <v>4790870000</v>
      </c>
      <c r="I50" s="9">
        <v>4790870000</v>
      </c>
      <c r="J50" s="10">
        <v>5269957000</v>
      </c>
    </row>
    <row r="51" spans="1:27" ht="15.75" customHeight="1" x14ac:dyDescent="0.25">
      <c r="A51" s="13" t="s">
        <v>90</v>
      </c>
      <c r="B51" s="20">
        <v>2046000000</v>
      </c>
      <c r="C51" s="20">
        <v>2046000000</v>
      </c>
      <c r="D51" s="20">
        <v>2046000000</v>
      </c>
      <c r="E51" s="9">
        <v>2046000000</v>
      </c>
      <c r="F51" s="9">
        <v>2046000000</v>
      </c>
      <c r="G51" s="9">
        <v>2046000000</v>
      </c>
      <c r="H51" s="9">
        <v>2046000000</v>
      </c>
      <c r="I51" s="9">
        <v>2046000000</v>
      </c>
      <c r="J51" s="9">
        <v>2046000000</v>
      </c>
    </row>
    <row r="52" spans="1:27" ht="15.75" customHeight="1" x14ac:dyDescent="0.25">
      <c r="A52" s="13" t="s">
        <v>92</v>
      </c>
      <c r="B52" s="9">
        <v>8322554281</v>
      </c>
      <c r="C52" s="10">
        <v>10355674062</v>
      </c>
      <c r="D52" s="9">
        <v>11493994124</v>
      </c>
      <c r="E52" s="9">
        <v>9015439518</v>
      </c>
      <c r="F52" s="9">
        <v>7636453060</v>
      </c>
      <c r="G52" s="9">
        <v>12804724009</v>
      </c>
      <c r="H52" s="9">
        <v>24433948051</v>
      </c>
      <c r="I52" s="10">
        <v>24319298740</v>
      </c>
      <c r="J52" s="10">
        <v>19168819798</v>
      </c>
    </row>
    <row r="53" spans="1:27" ht="15.75" customHeight="1" x14ac:dyDescent="0.25">
      <c r="A53" s="34" t="s">
        <v>93</v>
      </c>
      <c r="I53" s="10">
        <v>57963277</v>
      </c>
      <c r="J53" s="10">
        <v>57795279</v>
      </c>
    </row>
    <row r="54" spans="1:27" ht="15.75" customHeight="1" x14ac:dyDescent="0.25">
      <c r="A54" s="13" t="s">
        <v>94</v>
      </c>
      <c r="B54" s="9"/>
      <c r="D54" s="9"/>
      <c r="E54" s="9"/>
      <c r="F54" s="9">
        <v>13614058761</v>
      </c>
      <c r="G54" s="9">
        <v>13555423490</v>
      </c>
      <c r="H54" s="9"/>
    </row>
    <row r="55" spans="1:27" ht="15.75" customHeight="1" x14ac:dyDescent="0.25">
      <c r="B55" s="9"/>
      <c r="D55" s="9"/>
      <c r="E55" s="9"/>
      <c r="F55" s="9"/>
      <c r="G55" s="9"/>
      <c r="H55" s="9"/>
    </row>
    <row r="56" spans="1:27" ht="15.75" customHeight="1" x14ac:dyDescent="0.25">
      <c r="A56" s="11" t="s">
        <v>95</v>
      </c>
      <c r="B56" s="9"/>
      <c r="D56" s="9"/>
      <c r="E56" s="9"/>
      <c r="F56" s="9">
        <v>507230750</v>
      </c>
      <c r="G56" s="9">
        <v>523274241</v>
      </c>
      <c r="H56" s="9">
        <v>488026322</v>
      </c>
      <c r="I56" s="10">
        <v>434002123</v>
      </c>
      <c r="J56" s="10">
        <v>471211334</v>
      </c>
    </row>
    <row r="57" spans="1:27" ht="15.75" customHeight="1" x14ac:dyDescent="0.25">
      <c r="A57" s="23"/>
      <c r="B57" s="16"/>
      <c r="D57" s="16"/>
      <c r="E57" s="9"/>
      <c r="F57" s="16"/>
      <c r="G57" s="9"/>
      <c r="H57" s="9"/>
    </row>
    <row r="58" spans="1:27" ht="15.75" customHeight="1" x14ac:dyDescent="0.25">
      <c r="A58" s="23"/>
      <c r="B58" s="16"/>
      <c r="D58" s="16"/>
      <c r="E58" s="9"/>
      <c r="F58" s="16"/>
      <c r="G58" s="9"/>
      <c r="H58" s="9"/>
    </row>
    <row r="59" spans="1:27" ht="15.75" customHeight="1" x14ac:dyDescent="0.25">
      <c r="A59" s="23"/>
      <c r="B59" s="16"/>
      <c r="D59" s="16"/>
      <c r="E59" s="9"/>
      <c r="F59" s="16"/>
      <c r="G59" s="9"/>
      <c r="H59" s="9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5.75" customHeight="1" x14ac:dyDescent="0.25">
      <c r="A60" s="23"/>
      <c r="B60" s="16"/>
      <c r="D60" s="16"/>
      <c r="E60" s="9"/>
      <c r="F60" s="16"/>
      <c r="G60" s="9"/>
      <c r="H60" s="9"/>
    </row>
    <row r="61" spans="1:27" ht="15.75" customHeight="1" x14ac:dyDescent="0.25">
      <c r="A61" s="23"/>
      <c r="B61" s="27">
        <f t="shared" ref="B61:C61" si="12">SUM(B47,B49)</f>
        <v>14108997640</v>
      </c>
      <c r="C61" s="27">
        <f t="shared" si="12"/>
        <v>16170681680</v>
      </c>
      <c r="D61" s="27">
        <f>SUM(D47,D49)+3</f>
        <v>17304423216</v>
      </c>
      <c r="E61" s="27">
        <f>SUM(E47,E49)</f>
        <v>15203274199</v>
      </c>
      <c r="F61" s="27">
        <f>SUM(F47,F49)+1</f>
        <v>100610782905</v>
      </c>
      <c r="G61" s="27">
        <f t="shared" ref="G61:J61" si="13">SUM(G47,G49)</f>
        <v>86399785844</v>
      </c>
      <c r="H61" s="27">
        <f t="shared" si="13"/>
        <v>54106801314</v>
      </c>
      <c r="I61" s="27">
        <f t="shared" si="13"/>
        <v>38495543729</v>
      </c>
      <c r="J61" s="27">
        <f t="shared" si="13"/>
        <v>33437758441</v>
      </c>
    </row>
    <row r="62" spans="1:27" ht="15.75" customHeight="1" x14ac:dyDescent="0.25">
      <c r="B62" s="9"/>
      <c r="D62" s="9"/>
      <c r="E62" s="9"/>
      <c r="F62" s="9"/>
      <c r="G62" s="9"/>
      <c r="H62" s="9"/>
    </row>
    <row r="63" spans="1:27" ht="15.75" customHeight="1" x14ac:dyDescent="0.25">
      <c r="A63" s="7" t="s">
        <v>98</v>
      </c>
      <c r="B63" s="46">
        <f t="shared" ref="B63:E63" si="14">B49/(B50/10)</f>
        <v>38.56786264721795</v>
      </c>
      <c r="C63" s="46">
        <f t="shared" si="14"/>
        <v>44.169596994636358</v>
      </c>
      <c r="D63" s="46">
        <f t="shared" si="14"/>
        <v>47.30594274723363</v>
      </c>
      <c r="E63" s="46">
        <f t="shared" si="14"/>
        <v>37.706298460441381</v>
      </c>
      <c r="F63" s="46">
        <f>(F49-F56)/(F50/10)</f>
        <v>68.352270384834256</v>
      </c>
      <c r="G63" s="46">
        <f t="shared" ref="G63:J63" si="15">G49/(G50/10)</f>
        <v>70.384484947410385</v>
      </c>
      <c r="H63" s="46">
        <f t="shared" si="15"/>
        <v>66.290348878178705</v>
      </c>
      <c r="I63" s="46">
        <f t="shared" si="15"/>
        <v>66.059263014859511</v>
      </c>
      <c r="J63" s="46">
        <f t="shared" si="15"/>
        <v>51.25996931474014</v>
      </c>
    </row>
    <row r="64" spans="1:27" ht="15.75" customHeight="1" x14ac:dyDescent="0.25">
      <c r="A64" s="7" t="s">
        <v>99</v>
      </c>
      <c r="B64" s="9">
        <f t="shared" ref="B64:J64" si="16">B50/10</f>
        <v>362944698</v>
      </c>
      <c r="C64" s="9">
        <f t="shared" si="16"/>
        <v>362944698</v>
      </c>
      <c r="D64" s="9">
        <f t="shared" si="16"/>
        <v>362944698</v>
      </c>
      <c r="E64" s="9">
        <f t="shared" si="16"/>
        <v>399239167</v>
      </c>
      <c r="F64" s="9">
        <f t="shared" si="16"/>
        <v>399239167</v>
      </c>
      <c r="G64" s="9">
        <f t="shared" si="16"/>
        <v>479087000</v>
      </c>
      <c r="H64" s="9">
        <f t="shared" si="16"/>
        <v>479087000</v>
      </c>
      <c r="I64" s="9">
        <f t="shared" si="16"/>
        <v>479087000</v>
      </c>
      <c r="J64" s="9">
        <f t="shared" si="16"/>
        <v>526995700</v>
      </c>
    </row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5" customWidth="1"/>
    <col min="2" max="2" width="12.5" customWidth="1"/>
    <col min="4" max="7" width="12.5" customWidth="1"/>
    <col min="8" max="8" width="15.75" customWidth="1"/>
    <col min="9" max="9" width="11.875" customWidth="1"/>
    <col min="10" max="10" width="12.5" customWidth="1"/>
    <col min="11" max="12" width="11.875" customWidth="1"/>
    <col min="13" max="27" width="7.625" customWidth="1"/>
  </cols>
  <sheetData>
    <row r="1" spans="1:12" ht="15.75" x14ac:dyDescent="0.25">
      <c r="A1" s="1" t="s">
        <v>0</v>
      </c>
    </row>
    <row r="2" spans="1:12" ht="15.75" x14ac:dyDescent="0.25">
      <c r="A2" s="1" t="s">
        <v>8</v>
      </c>
      <c r="B2" s="1"/>
      <c r="D2" s="1"/>
      <c r="F2" s="1"/>
    </row>
    <row r="3" spans="1:12" ht="15.75" x14ac:dyDescent="0.25">
      <c r="A3" s="1" t="s">
        <v>3</v>
      </c>
      <c r="B3" s="1"/>
      <c r="D3" s="1"/>
      <c r="F3" s="1"/>
    </row>
    <row r="4" spans="1:12" x14ac:dyDescent="0.25">
      <c r="B4" s="2" t="s">
        <v>4</v>
      </c>
      <c r="C4" s="2" t="s">
        <v>5</v>
      </c>
      <c r="D4" s="2" t="s">
        <v>6</v>
      </c>
      <c r="E4" s="2" t="s">
        <v>4</v>
      </c>
      <c r="F4" s="2" t="s">
        <v>5</v>
      </c>
      <c r="G4" s="2" t="s">
        <v>6</v>
      </c>
      <c r="H4" s="2" t="s">
        <v>4</v>
      </c>
      <c r="I4" s="2" t="s">
        <v>5</v>
      </c>
      <c r="J4" s="2" t="s">
        <v>6</v>
      </c>
    </row>
    <row r="5" spans="1:12" ht="15.75" x14ac:dyDescent="0.25">
      <c r="A5" s="1"/>
      <c r="B5" s="3">
        <v>42825</v>
      </c>
      <c r="C5" s="4">
        <v>43008</v>
      </c>
      <c r="D5" s="3">
        <v>43100</v>
      </c>
      <c r="E5" s="5">
        <v>43190</v>
      </c>
      <c r="F5" s="6">
        <v>43373</v>
      </c>
      <c r="G5" s="6">
        <v>43465</v>
      </c>
      <c r="H5" s="5">
        <v>43555</v>
      </c>
      <c r="I5" s="4">
        <v>43738</v>
      </c>
      <c r="J5" s="4">
        <v>43830</v>
      </c>
    </row>
    <row r="6" spans="1:12" x14ac:dyDescent="0.25">
      <c r="A6" s="7" t="s">
        <v>9</v>
      </c>
      <c r="B6" s="9">
        <v>4285966366</v>
      </c>
      <c r="C6" s="10">
        <v>1449162461</v>
      </c>
      <c r="D6" s="9">
        <v>2918588678</v>
      </c>
      <c r="E6" s="9">
        <v>4539448050</v>
      </c>
      <c r="F6" s="9">
        <v>2922089031</v>
      </c>
      <c r="G6" s="9">
        <v>5788867434</v>
      </c>
      <c r="H6" s="9">
        <v>8468007485</v>
      </c>
      <c r="I6" s="12">
        <v>2765041135</v>
      </c>
      <c r="J6" s="10">
        <v>5430898381</v>
      </c>
    </row>
    <row r="7" spans="1:12" x14ac:dyDescent="0.25">
      <c r="A7" s="13" t="s">
        <v>13</v>
      </c>
      <c r="B7" s="14">
        <v>1177242677</v>
      </c>
      <c r="C7" s="10">
        <v>442106262</v>
      </c>
      <c r="D7" s="14">
        <v>893690922</v>
      </c>
      <c r="E7" s="9">
        <v>1458581594</v>
      </c>
      <c r="F7" s="14">
        <v>1127284232</v>
      </c>
      <c r="G7" s="14">
        <v>2051082006</v>
      </c>
      <c r="H7" s="9">
        <v>2966734049</v>
      </c>
      <c r="I7" s="12">
        <v>1127240324</v>
      </c>
      <c r="J7" s="17">
        <v>2239274304</v>
      </c>
      <c r="K7" s="18"/>
      <c r="L7" s="18"/>
    </row>
    <row r="8" spans="1:12" x14ac:dyDescent="0.25">
      <c r="A8" s="7" t="s">
        <v>17</v>
      </c>
      <c r="B8" s="16">
        <f t="shared" ref="B8:J8" si="0">B6-B7</f>
        <v>3108723689</v>
      </c>
      <c r="C8" s="16">
        <f t="shared" si="0"/>
        <v>1007056199</v>
      </c>
      <c r="D8" s="16">
        <f t="shared" si="0"/>
        <v>2024897756</v>
      </c>
      <c r="E8" s="21">
        <f t="shared" si="0"/>
        <v>3080866456</v>
      </c>
      <c r="F8" s="16">
        <f t="shared" si="0"/>
        <v>1794804799</v>
      </c>
      <c r="G8" s="16">
        <f t="shared" si="0"/>
        <v>3737785428</v>
      </c>
      <c r="H8" s="21">
        <f t="shared" si="0"/>
        <v>5501273436</v>
      </c>
      <c r="I8" s="21">
        <f t="shared" si="0"/>
        <v>1637800811</v>
      </c>
      <c r="J8" s="21">
        <f t="shared" si="0"/>
        <v>3191624077</v>
      </c>
    </row>
    <row r="9" spans="1:12" x14ac:dyDescent="0.25">
      <c r="A9" s="7" t="s">
        <v>28</v>
      </c>
      <c r="B9" s="24"/>
      <c r="D9" s="16"/>
      <c r="E9" s="9"/>
      <c r="F9" s="16"/>
      <c r="G9" s="16"/>
      <c r="H9" s="9"/>
      <c r="I9" s="9"/>
    </row>
    <row r="10" spans="1:12" x14ac:dyDescent="0.25">
      <c r="A10" s="25" t="s">
        <v>29</v>
      </c>
      <c r="B10" s="9">
        <v>39886293</v>
      </c>
      <c r="C10" s="10">
        <v>8992665</v>
      </c>
      <c r="D10" s="9">
        <v>20712851</v>
      </c>
      <c r="E10" s="9">
        <v>37559433</v>
      </c>
      <c r="F10" s="9">
        <v>19126870</v>
      </c>
      <c r="G10" s="9">
        <v>55568221</v>
      </c>
      <c r="H10" s="9">
        <v>79801501</v>
      </c>
      <c r="I10" s="12">
        <v>15218882</v>
      </c>
      <c r="J10" s="17">
        <v>36765300</v>
      </c>
      <c r="K10" s="18"/>
      <c r="L10" s="18"/>
    </row>
    <row r="11" spans="1:12" x14ac:dyDescent="0.25">
      <c r="A11" s="26" t="s">
        <v>30</v>
      </c>
      <c r="B11" s="9"/>
      <c r="C11" s="10">
        <v>12388561</v>
      </c>
      <c r="D11" s="9"/>
      <c r="E11" s="9"/>
      <c r="F11" s="9"/>
      <c r="G11" s="9"/>
      <c r="H11" s="9">
        <v>804911661</v>
      </c>
      <c r="I11" s="12">
        <v>3655580</v>
      </c>
      <c r="J11" s="17">
        <v>26083783</v>
      </c>
      <c r="K11" s="18"/>
      <c r="L11" s="18"/>
    </row>
    <row r="12" spans="1:12" x14ac:dyDescent="0.25">
      <c r="A12" s="7" t="s">
        <v>34</v>
      </c>
      <c r="B12" s="27">
        <f>B8-B10</f>
        <v>3068837396</v>
      </c>
      <c r="C12" s="27">
        <f>C8-C10+C11</f>
        <v>1010452095</v>
      </c>
      <c r="D12" s="27">
        <f t="shared" ref="D12:G12" si="1">D8-D10</f>
        <v>2004184905</v>
      </c>
      <c r="E12" s="27">
        <f t="shared" si="1"/>
        <v>3043307023</v>
      </c>
      <c r="F12" s="27">
        <f t="shared" si="1"/>
        <v>1775677929</v>
      </c>
      <c r="G12" s="27">
        <f t="shared" si="1"/>
        <v>3682217207</v>
      </c>
      <c r="H12" s="27">
        <f t="shared" ref="H12:J12" si="2">H8-H10+H11</f>
        <v>6226383596</v>
      </c>
      <c r="I12" s="27">
        <f t="shared" si="2"/>
        <v>1626237509</v>
      </c>
      <c r="J12" s="27">
        <f t="shared" si="2"/>
        <v>3180942560</v>
      </c>
    </row>
    <row r="13" spans="1:12" x14ac:dyDescent="0.25">
      <c r="A13" s="30" t="s">
        <v>49</v>
      </c>
      <c r="B13" s="16"/>
      <c r="D13" s="16"/>
      <c r="E13" s="9"/>
      <c r="F13" s="16"/>
      <c r="G13" s="16"/>
      <c r="H13" s="9"/>
      <c r="I13" s="9"/>
    </row>
    <row r="14" spans="1:12" x14ac:dyDescent="0.25">
      <c r="A14" s="13" t="s">
        <v>30</v>
      </c>
      <c r="B14" s="9">
        <v>144945774</v>
      </c>
      <c r="D14" s="9">
        <v>204965897</v>
      </c>
      <c r="E14" s="9">
        <v>317607511</v>
      </c>
      <c r="F14" s="9">
        <v>7548903</v>
      </c>
      <c r="G14" s="9">
        <v>13474351</v>
      </c>
      <c r="H14" s="9"/>
      <c r="I14" s="9"/>
    </row>
    <row r="15" spans="1:12" x14ac:dyDescent="0.25">
      <c r="A15" s="13" t="s">
        <v>50</v>
      </c>
      <c r="B15" s="20"/>
      <c r="C15" s="10">
        <v>59747483</v>
      </c>
      <c r="D15" s="20"/>
      <c r="E15" s="9"/>
      <c r="F15" s="9">
        <v>131289808</v>
      </c>
      <c r="G15" s="9">
        <v>300451255</v>
      </c>
      <c r="H15" s="9">
        <v>433939102</v>
      </c>
      <c r="I15" s="12">
        <v>171560067</v>
      </c>
      <c r="J15" s="10">
        <v>339731054</v>
      </c>
    </row>
    <row r="16" spans="1:12" x14ac:dyDescent="0.25">
      <c r="A16" s="13" t="s">
        <v>51</v>
      </c>
      <c r="B16" s="9"/>
      <c r="D16" s="9"/>
      <c r="E16" s="9">
        <v>1502528</v>
      </c>
      <c r="F16" s="9">
        <v>98927635</v>
      </c>
      <c r="G16" s="9">
        <v>4044985</v>
      </c>
      <c r="H16" s="9">
        <v>345228597</v>
      </c>
      <c r="I16" s="12">
        <v>134060552</v>
      </c>
      <c r="J16" s="17">
        <v>256411888</v>
      </c>
      <c r="K16" s="18"/>
      <c r="L16" s="18"/>
    </row>
    <row r="17" spans="1:27" x14ac:dyDescent="0.25">
      <c r="A17" s="25" t="s">
        <v>53</v>
      </c>
      <c r="B17" s="9">
        <v>1739018</v>
      </c>
      <c r="D17" s="9">
        <v>631163</v>
      </c>
      <c r="E17" s="9"/>
      <c r="F17" s="9">
        <v>1241171</v>
      </c>
      <c r="G17" s="9">
        <v>219311987</v>
      </c>
      <c r="H17" s="9">
        <v>9002899</v>
      </c>
      <c r="I17" s="12">
        <v>16053602</v>
      </c>
      <c r="J17" s="10">
        <v>17843149</v>
      </c>
    </row>
    <row r="18" spans="1:27" x14ac:dyDescent="0.25">
      <c r="A18" s="7" t="s">
        <v>56</v>
      </c>
      <c r="B18" s="27">
        <f>SUM(B12,B14,B15)-B16-B17</f>
        <v>3212044152</v>
      </c>
      <c r="C18" s="27">
        <f>SUM(C12,C14,C15)-C16-C17-1</f>
        <v>1070199577</v>
      </c>
      <c r="D18" s="27">
        <f t="shared" ref="D18:J18" si="3">SUM(D12,D14,D15)-D16-D17</f>
        <v>2208519639</v>
      </c>
      <c r="E18" s="27">
        <f t="shared" si="3"/>
        <v>3359412006</v>
      </c>
      <c r="F18" s="27">
        <f t="shared" si="3"/>
        <v>1814347834</v>
      </c>
      <c r="G18" s="27">
        <f t="shared" si="3"/>
        <v>3772785841</v>
      </c>
      <c r="H18" s="27">
        <f t="shared" si="3"/>
        <v>6306091202</v>
      </c>
      <c r="I18" s="27">
        <f t="shared" si="3"/>
        <v>1647683422</v>
      </c>
      <c r="J18" s="27">
        <f t="shared" si="3"/>
        <v>3246418577</v>
      </c>
    </row>
    <row r="19" spans="1:27" x14ac:dyDescent="0.25">
      <c r="B19" s="16"/>
      <c r="D19" s="16"/>
      <c r="E19" s="9"/>
      <c r="F19" s="16"/>
      <c r="G19" s="16"/>
      <c r="H19" s="9"/>
      <c r="I19" s="9"/>
    </row>
    <row r="20" spans="1:27" x14ac:dyDescent="0.25">
      <c r="A20" s="11" t="s">
        <v>69</v>
      </c>
      <c r="B20" s="16"/>
      <c r="D20" s="16"/>
      <c r="E20" s="9">
        <v>0</v>
      </c>
      <c r="F20" s="16">
        <v>36692</v>
      </c>
      <c r="G20" s="16">
        <v>10485838</v>
      </c>
      <c r="H20" s="9">
        <v>13739127</v>
      </c>
      <c r="I20" s="12">
        <v>103829</v>
      </c>
      <c r="J20" s="10">
        <v>5058713</v>
      </c>
    </row>
    <row r="21" spans="1:27" ht="15.75" customHeight="1" x14ac:dyDescent="0.25">
      <c r="B21" s="9"/>
      <c r="D21" s="9"/>
      <c r="E21" s="9"/>
      <c r="F21" s="9"/>
      <c r="G21" s="9"/>
      <c r="H21" s="9"/>
      <c r="I21" s="9"/>
    </row>
    <row r="22" spans="1:27" ht="15.75" customHeight="1" x14ac:dyDescent="0.25">
      <c r="A22" s="7" t="s">
        <v>72</v>
      </c>
      <c r="B22" s="27">
        <f t="shared" ref="B22:D22" si="4">B18+B20</f>
        <v>3212044152</v>
      </c>
      <c r="C22" s="27">
        <f t="shared" si="4"/>
        <v>1070199577</v>
      </c>
      <c r="D22" s="27">
        <f t="shared" si="4"/>
        <v>2208519639</v>
      </c>
      <c r="E22" s="27">
        <f>E18-E20</f>
        <v>3359412006</v>
      </c>
      <c r="F22" s="27">
        <f>F18+F20+1</f>
        <v>1814384527</v>
      </c>
      <c r="G22" s="27">
        <f t="shared" ref="G22:J22" si="5">G18-G20</f>
        <v>3762300003</v>
      </c>
      <c r="H22" s="27">
        <f t="shared" si="5"/>
        <v>6292352075</v>
      </c>
      <c r="I22" s="27">
        <f t="shared" si="5"/>
        <v>1647579593</v>
      </c>
      <c r="J22" s="27">
        <f t="shared" si="5"/>
        <v>3241359864</v>
      </c>
    </row>
    <row r="23" spans="1:27" ht="15.75" customHeight="1" x14ac:dyDescent="0.25">
      <c r="A23" s="23"/>
      <c r="B23" s="16"/>
      <c r="D23" s="16"/>
      <c r="E23" s="9"/>
      <c r="F23" s="16"/>
      <c r="G23" s="16"/>
      <c r="H23" s="9"/>
      <c r="I23" s="9"/>
    </row>
    <row r="24" spans="1:27" ht="15.75" customHeight="1" x14ac:dyDescent="0.25">
      <c r="A24" s="23"/>
      <c r="B24" s="9"/>
      <c r="D24" s="9"/>
      <c r="E24" s="9"/>
      <c r="F24" s="9"/>
      <c r="G24" s="9"/>
      <c r="H24" s="9"/>
      <c r="I24" s="9"/>
    </row>
    <row r="25" spans="1:27" ht="15.75" customHeight="1" x14ac:dyDescent="0.25">
      <c r="A25" s="38" t="s">
        <v>82</v>
      </c>
      <c r="B25" s="40">
        <f>B22/('1'!B50/10)</f>
        <v>8.8499547443451014</v>
      </c>
      <c r="C25" s="40">
        <f>C22/('1'!C50/10)</f>
        <v>2.9486574205307718</v>
      </c>
      <c r="D25" s="40">
        <f>D22/('1'!D50/10)</f>
        <v>6.0850031731280447</v>
      </c>
      <c r="E25" s="40">
        <f>E22/('1'!E50/10)</f>
        <v>8.4145351550640815</v>
      </c>
      <c r="F25" s="40">
        <f>F22/('1'!F50/10)</f>
        <v>4.5446055321521097</v>
      </c>
      <c r="G25" s="40">
        <f>G22/('1'!G50/10)</f>
        <v>7.8530621849476194</v>
      </c>
      <c r="H25" s="40">
        <f>H22/('1'!H50/10)</f>
        <v>13.134048878387432</v>
      </c>
      <c r="I25" s="40">
        <f>I22/('1'!I50/10)</f>
        <v>3.4389987476178647</v>
      </c>
      <c r="J25" s="40">
        <f>J22/('1'!J50/10)</f>
        <v>6.1506381627022764</v>
      </c>
      <c r="K25" s="45"/>
      <c r="L25" s="45"/>
      <c r="M25" s="45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5.75" customHeight="1" x14ac:dyDescent="0.25">
      <c r="A26" s="30" t="s">
        <v>96</v>
      </c>
      <c r="B26" s="13">
        <v>362944698</v>
      </c>
      <c r="C26" s="13">
        <v>362944698</v>
      </c>
      <c r="D26" s="13">
        <v>362944698</v>
      </c>
      <c r="E26" s="13">
        <v>399239167</v>
      </c>
      <c r="F26" s="13">
        <v>399239167</v>
      </c>
      <c r="G26" s="13">
        <v>479087000</v>
      </c>
      <c r="H26">
        <v>479087000</v>
      </c>
      <c r="I26" s="13">
        <v>479087000</v>
      </c>
      <c r="J26" s="13">
        <v>526995700</v>
      </c>
    </row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spans="1:1" ht="15.75" customHeight="1" x14ac:dyDescent="0.2"/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5">
      <c r="A48" s="26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ColWidth="12.625" defaultRowHeight="15" customHeight="1" x14ac:dyDescent="0.2"/>
  <cols>
    <col min="1" max="1" width="41.875" customWidth="1"/>
    <col min="2" max="2" width="13.125" customWidth="1"/>
    <col min="4" max="6" width="13.125" customWidth="1"/>
    <col min="7" max="7" width="14" customWidth="1"/>
    <col min="8" max="8" width="15.875" customWidth="1"/>
    <col min="9" max="9" width="14.75" customWidth="1"/>
    <col min="10" max="10" width="14.125" customWidth="1"/>
    <col min="11" max="27" width="7.625" customWidth="1"/>
  </cols>
  <sheetData>
    <row r="1" spans="1:10" ht="15.75" x14ac:dyDescent="0.25">
      <c r="A1" s="1" t="s">
        <v>1</v>
      </c>
    </row>
    <row r="2" spans="1:10" ht="15.75" x14ac:dyDescent="0.25">
      <c r="A2" s="1" t="s">
        <v>7</v>
      </c>
      <c r="B2" s="1"/>
      <c r="D2" s="1"/>
      <c r="F2" s="1"/>
    </row>
    <row r="3" spans="1:10" ht="15.75" x14ac:dyDescent="0.25">
      <c r="A3" s="1" t="s">
        <v>3</v>
      </c>
      <c r="B3" s="1"/>
      <c r="D3" s="1"/>
      <c r="F3" s="1"/>
    </row>
    <row r="4" spans="1:10" x14ac:dyDescent="0.25">
      <c r="B4" s="2" t="s">
        <v>4</v>
      </c>
      <c r="C4" s="2" t="s">
        <v>5</v>
      </c>
      <c r="D4" s="2" t="s">
        <v>6</v>
      </c>
      <c r="E4" s="2" t="s">
        <v>4</v>
      </c>
      <c r="F4" s="2" t="s">
        <v>5</v>
      </c>
      <c r="G4" s="2" t="s">
        <v>6</v>
      </c>
      <c r="H4" s="2" t="s">
        <v>4</v>
      </c>
      <c r="I4" s="2" t="s">
        <v>5</v>
      </c>
      <c r="J4" s="2" t="s">
        <v>6</v>
      </c>
    </row>
    <row r="5" spans="1:10" ht="15.75" x14ac:dyDescent="0.25">
      <c r="A5" s="1"/>
      <c r="B5" s="3">
        <v>42825</v>
      </c>
      <c r="C5" s="4">
        <v>43008</v>
      </c>
      <c r="D5" s="3">
        <v>43100</v>
      </c>
      <c r="E5" s="5">
        <v>43190</v>
      </c>
      <c r="F5" s="6">
        <v>43373</v>
      </c>
      <c r="G5" s="6">
        <v>43465</v>
      </c>
      <c r="H5" s="5">
        <v>43555</v>
      </c>
      <c r="I5" s="4">
        <v>43738</v>
      </c>
      <c r="J5" s="4">
        <v>43830</v>
      </c>
    </row>
    <row r="6" spans="1:10" x14ac:dyDescent="0.25">
      <c r="A6" s="7" t="s">
        <v>10</v>
      </c>
      <c r="B6" s="9"/>
      <c r="D6" s="9"/>
      <c r="E6" s="9"/>
      <c r="F6" s="9"/>
      <c r="G6" s="9"/>
      <c r="H6" s="9"/>
    </row>
    <row r="7" spans="1:10" x14ac:dyDescent="0.25">
      <c r="A7" s="13" t="s">
        <v>14</v>
      </c>
      <c r="B7" s="9">
        <v>4228903552</v>
      </c>
      <c r="C7" s="15">
        <v>1437500960</v>
      </c>
      <c r="D7" s="9">
        <v>2854625469</v>
      </c>
      <c r="E7" s="9">
        <v>4422949682</v>
      </c>
      <c r="F7" s="9">
        <v>2316609938</v>
      </c>
      <c r="G7" s="9">
        <v>5369040485</v>
      </c>
      <c r="H7" s="9">
        <v>7409858129</v>
      </c>
      <c r="I7" s="15">
        <v>2769745380</v>
      </c>
      <c r="J7" s="15">
        <v>5512387568</v>
      </c>
    </row>
    <row r="8" spans="1:10" x14ac:dyDescent="0.25">
      <c r="A8" s="13" t="s">
        <v>15</v>
      </c>
      <c r="B8" s="9">
        <v>144945774</v>
      </c>
      <c r="C8" s="15">
        <v>12388561</v>
      </c>
      <c r="D8" s="9">
        <v>76450152</v>
      </c>
      <c r="E8" s="9">
        <v>82368507</v>
      </c>
      <c r="F8" s="9">
        <v>10682992</v>
      </c>
      <c r="G8" s="9">
        <v>42264241</v>
      </c>
      <c r="H8" s="9">
        <v>44977389</v>
      </c>
      <c r="I8" s="15">
        <v>5070291</v>
      </c>
      <c r="J8" s="15">
        <v>18855272</v>
      </c>
    </row>
    <row r="9" spans="1:10" ht="15.75" x14ac:dyDescent="0.25">
      <c r="A9" s="19" t="s">
        <v>16</v>
      </c>
      <c r="B9" s="9">
        <v>-672466118</v>
      </c>
      <c r="C9" s="15">
        <v>-296660852</v>
      </c>
      <c r="D9" s="9">
        <v>-749432895</v>
      </c>
      <c r="E9" s="9">
        <v>-1007495567</v>
      </c>
      <c r="F9" s="9">
        <v>-800937996</v>
      </c>
      <c r="G9" s="9">
        <v>-1525480161</v>
      </c>
      <c r="H9" s="9">
        <v>-2063840769</v>
      </c>
      <c r="I9" s="15">
        <v>-728799136</v>
      </c>
      <c r="J9" s="12">
        <v>-1630593073</v>
      </c>
    </row>
    <row r="10" spans="1:10" ht="15.75" x14ac:dyDescent="0.25">
      <c r="A10" s="19" t="s">
        <v>19</v>
      </c>
      <c r="B10" s="9">
        <v>-265808877</v>
      </c>
      <c r="C10" s="12">
        <v>-70801507</v>
      </c>
      <c r="D10" s="9">
        <v>-213084140</v>
      </c>
      <c r="E10" s="9">
        <v>-301353607</v>
      </c>
      <c r="F10" s="9"/>
      <c r="G10" s="9"/>
      <c r="H10" s="9"/>
      <c r="J10" s="9"/>
    </row>
    <row r="11" spans="1:10" x14ac:dyDescent="0.25">
      <c r="A11" s="13" t="s">
        <v>20</v>
      </c>
      <c r="B11" s="9">
        <v>-1739018</v>
      </c>
      <c r="C11" s="9"/>
      <c r="D11" s="9">
        <v>-631163</v>
      </c>
      <c r="E11" s="9">
        <v>-1502528</v>
      </c>
      <c r="F11" s="9">
        <v>-98927635</v>
      </c>
      <c r="G11" s="9">
        <v>-219311987</v>
      </c>
      <c r="H11" s="9">
        <v>-345228597</v>
      </c>
      <c r="I11" s="15">
        <v>-134060552</v>
      </c>
      <c r="J11" s="12">
        <v>-256513739</v>
      </c>
    </row>
    <row r="12" spans="1:10" x14ac:dyDescent="0.25">
      <c r="A12" s="13" t="s">
        <v>23</v>
      </c>
      <c r="B12" s="14"/>
      <c r="C12" s="12">
        <v>-1720313</v>
      </c>
      <c r="D12" s="14"/>
      <c r="E12" s="9"/>
      <c r="F12" s="14">
        <v>-1130558</v>
      </c>
      <c r="G12" s="14">
        <v>-4516463</v>
      </c>
      <c r="H12" s="9">
        <v>-4865519</v>
      </c>
      <c r="I12" s="22">
        <v>-1799481</v>
      </c>
      <c r="J12" s="12">
        <v>-3960571</v>
      </c>
    </row>
    <row r="13" spans="1:10" x14ac:dyDescent="0.25">
      <c r="A13" s="23"/>
      <c r="B13" s="16">
        <f>SUM(B7:B12)</f>
        <v>3433835313</v>
      </c>
      <c r="C13" s="21">
        <f>SUM(C7:C12)-1</f>
        <v>1080706848</v>
      </c>
      <c r="D13" s="16">
        <f t="shared" ref="D13:J13" si="0">SUM(D7:D12)</f>
        <v>1967927423</v>
      </c>
      <c r="E13" s="21">
        <f t="shared" si="0"/>
        <v>3194966487</v>
      </c>
      <c r="F13" s="16">
        <f t="shared" si="0"/>
        <v>1426296741</v>
      </c>
      <c r="G13" s="16">
        <f t="shared" si="0"/>
        <v>3661996115</v>
      </c>
      <c r="H13" s="21">
        <f t="shared" si="0"/>
        <v>5040900633</v>
      </c>
      <c r="I13" s="21">
        <f t="shared" si="0"/>
        <v>1910156502</v>
      </c>
      <c r="J13" s="21">
        <f t="shared" si="0"/>
        <v>3640175457</v>
      </c>
    </row>
    <row r="14" spans="1:10" x14ac:dyDescent="0.25">
      <c r="B14" s="9"/>
      <c r="D14" s="9"/>
      <c r="E14" s="9"/>
      <c r="F14" s="9"/>
      <c r="G14" s="9"/>
      <c r="H14" s="9"/>
    </row>
    <row r="15" spans="1:10" x14ac:dyDescent="0.25">
      <c r="A15" s="7" t="s">
        <v>36</v>
      </c>
      <c r="B15" s="9"/>
      <c r="D15" s="9"/>
      <c r="E15" s="9"/>
      <c r="F15" s="9"/>
      <c r="G15" s="9"/>
      <c r="H15" s="9"/>
    </row>
    <row r="16" spans="1:10" ht="30" x14ac:dyDescent="0.25">
      <c r="A16" s="28" t="s">
        <v>38</v>
      </c>
      <c r="B16" s="9">
        <v>-127481556</v>
      </c>
      <c r="C16" s="12">
        <v>-54152194</v>
      </c>
      <c r="D16" s="9">
        <v>-93366383</v>
      </c>
      <c r="E16" s="9">
        <v>-236644464</v>
      </c>
      <c r="F16" s="9">
        <v>-14620990</v>
      </c>
      <c r="G16" s="9">
        <v>-35094476</v>
      </c>
      <c r="H16" s="9">
        <v>-40742607</v>
      </c>
      <c r="I16" s="12">
        <v>-186796952</v>
      </c>
      <c r="J16" s="12">
        <v>-235240214</v>
      </c>
    </row>
    <row r="17" spans="1:10" x14ac:dyDescent="0.25">
      <c r="A17" s="28" t="s">
        <v>42</v>
      </c>
      <c r="B17" s="9">
        <v>-1559860115</v>
      </c>
      <c r="C17" s="9"/>
      <c r="D17" s="9">
        <v>-873000000</v>
      </c>
      <c r="E17" s="9">
        <v>-1163000000</v>
      </c>
      <c r="F17" s="20">
        <v>254461259</v>
      </c>
      <c r="H17" s="9">
        <v>41849744928</v>
      </c>
      <c r="J17" s="9"/>
    </row>
    <row r="18" spans="1:10" x14ac:dyDescent="0.25">
      <c r="A18" s="29" t="s">
        <v>43</v>
      </c>
      <c r="B18" s="9"/>
      <c r="C18" s="9"/>
      <c r="D18" s="9"/>
      <c r="E18" s="9"/>
      <c r="F18" s="20"/>
      <c r="G18" s="20">
        <v>-14715275338</v>
      </c>
      <c r="H18" s="9">
        <v>-46235275338</v>
      </c>
      <c r="I18" s="12">
        <v>209517340</v>
      </c>
      <c r="J18" s="12">
        <v>4192639063</v>
      </c>
    </row>
    <row r="19" spans="1:10" x14ac:dyDescent="0.25">
      <c r="A19" s="28" t="s">
        <v>45</v>
      </c>
      <c r="B19" s="9"/>
      <c r="C19" s="9"/>
      <c r="D19" s="9"/>
      <c r="E19" s="9"/>
      <c r="F19" s="20"/>
      <c r="G19" s="20"/>
      <c r="H19" s="9">
        <v>-297000</v>
      </c>
      <c r="I19" s="9"/>
      <c r="J19" s="12">
        <v>-3000000</v>
      </c>
    </row>
    <row r="20" spans="1:10" x14ac:dyDescent="0.25">
      <c r="A20" s="13" t="s">
        <v>46</v>
      </c>
      <c r="B20" s="9"/>
      <c r="C20" s="9"/>
      <c r="D20" s="20"/>
      <c r="E20" s="9"/>
      <c r="F20" s="20"/>
      <c r="G20" s="20">
        <v>11909744929</v>
      </c>
      <c r="H20" s="9"/>
      <c r="I20" s="9"/>
      <c r="J20" s="9"/>
    </row>
    <row r="21" spans="1:10" ht="15.75" customHeight="1" x14ac:dyDescent="0.25">
      <c r="A21" s="28" t="s">
        <v>47</v>
      </c>
      <c r="B21" s="9"/>
      <c r="C21" s="9"/>
      <c r="D21" s="20"/>
      <c r="E21" s="9"/>
      <c r="F21" s="20"/>
      <c r="G21" s="20">
        <v>3233782573</v>
      </c>
      <c r="H21" s="9"/>
      <c r="I21" s="9"/>
      <c r="J21" s="9"/>
    </row>
    <row r="22" spans="1:10" ht="15.75" customHeight="1" x14ac:dyDescent="0.25">
      <c r="A22" s="13" t="s">
        <v>48</v>
      </c>
      <c r="B22" s="20">
        <v>-250000000</v>
      </c>
      <c r="C22" s="10">
        <v>151656039</v>
      </c>
      <c r="D22" s="20">
        <v>159168000</v>
      </c>
      <c r="E22" s="9">
        <v>159666000</v>
      </c>
      <c r="F22" s="20"/>
      <c r="G22" s="9">
        <v>-297000</v>
      </c>
      <c r="H22" s="9">
        <v>-37700000</v>
      </c>
      <c r="I22" s="9"/>
      <c r="J22" s="9"/>
    </row>
    <row r="23" spans="1:10" ht="15.75" customHeight="1" x14ac:dyDescent="0.25">
      <c r="A23" s="23"/>
      <c r="B23" s="27">
        <f t="shared" ref="B23:J23" si="1">SUM(B16:B22)</f>
        <v>-1937341671</v>
      </c>
      <c r="C23" s="27">
        <f t="shared" si="1"/>
        <v>97503845</v>
      </c>
      <c r="D23" s="27">
        <f t="shared" si="1"/>
        <v>-807198383</v>
      </c>
      <c r="E23" s="27">
        <f t="shared" si="1"/>
        <v>-1239978464</v>
      </c>
      <c r="F23" s="27">
        <f t="shared" si="1"/>
        <v>239840269</v>
      </c>
      <c r="G23" s="27">
        <f t="shared" si="1"/>
        <v>392860688</v>
      </c>
      <c r="H23" s="27">
        <f t="shared" si="1"/>
        <v>-4464270017</v>
      </c>
      <c r="I23" s="27">
        <f t="shared" si="1"/>
        <v>22720388</v>
      </c>
      <c r="J23" s="27">
        <f t="shared" si="1"/>
        <v>3954398849</v>
      </c>
    </row>
    <row r="24" spans="1:10" ht="15.75" customHeight="1" x14ac:dyDescent="0.25">
      <c r="B24" s="9"/>
      <c r="D24" s="9"/>
      <c r="E24" s="9"/>
      <c r="F24" s="9"/>
      <c r="G24" s="9"/>
      <c r="H24" s="9"/>
    </row>
    <row r="25" spans="1:10" ht="15.75" customHeight="1" x14ac:dyDescent="0.25">
      <c r="A25" s="7" t="s">
        <v>52</v>
      </c>
      <c r="B25" s="9"/>
      <c r="D25" s="9"/>
      <c r="E25" s="9"/>
      <c r="F25" s="9"/>
      <c r="G25" s="9"/>
      <c r="H25" s="9"/>
    </row>
    <row r="26" spans="1:10" ht="15.75" customHeight="1" x14ac:dyDescent="0.25">
      <c r="A26" s="13" t="s">
        <v>55</v>
      </c>
      <c r="B26" s="9"/>
      <c r="D26" s="9"/>
      <c r="E26" s="20"/>
      <c r="F26" s="9">
        <v>-260909447</v>
      </c>
      <c r="G26" s="20">
        <v>-525796612</v>
      </c>
      <c r="H26" s="9">
        <v>-792433121</v>
      </c>
      <c r="I26" s="12">
        <v>-3900829339</v>
      </c>
      <c r="J26" s="12">
        <v>-4018870677</v>
      </c>
    </row>
    <row r="27" spans="1:10" ht="15.75" customHeight="1" x14ac:dyDescent="0.25">
      <c r="A27" s="13" t="s">
        <v>57</v>
      </c>
      <c r="B27" s="20"/>
      <c r="D27" s="9"/>
      <c r="E27" s="20"/>
      <c r="F27" s="20"/>
      <c r="G27" s="20"/>
      <c r="H27" s="9"/>
      <c r="I27" s="9"/>
      <c r="J27" s="12"/>
    </row>
    <row r="28" spans="1:10" ht="15.75" customHeight="1" x14ac:dyDescent="0.25">
      <c r="A28" s="13" t="s">
        <v>58</v>
      </c>
      <c r="B28" s="20"/>
      <c r="D28" s="20"/>
      <c r="E28" s="20"/>
      <c r="F28" s="33"/>
      <c r="G28" s="33"/>
      <c r="H28" s="9"/>
      <c r="I28" s="9"/>
      <c r="J28" s="12"/>
    </row>
    <row r="29" spans="1:10" ht="15.75" customHeight="1" x14ac:dyDescent="0.25">
      <c r="A29" s="26" t="s">
        <v>61</v>
      </c>
      <c r="B29" s="9"/>
      <c r="D29" s="9"/>
      <c r="E29" s="20"/>
      <c r="F29" s="9"/>
      <c r="G29" s="20"/>
      <c r="H29" s="9"/>
      <c r="I29" s="9"/>
      <c r="J29" s="12"/>
    </row>
    <row r="30" spans="1:10" ht="15.75" customHeight="1" x14ac:dyDescent="0.25">
      <c r="A30" s="26" t="s">
        <v>62</v>
      </c>
      <c r="B30" s="20"/>
      <c r="D30" s="20"/>
      <c r="E30" s="20"/>
      <c r="F30" s="20"/>
      <c r="G30" s="9"/>
      <c r="H30" s="9"/>
      <c r="I30" s="9"/>
      <c r="J30" s="12"/>
    </row>
    <row r="31" spans="1:10" ht="15.75" customHeight="1" x14ac:dyDescent="0.25">
      <c r="A31" s="34" t="s">
        <v>63</v>
      </c>
      <c r="C31" s="10">
        <v>3195000000</v>
      </c>
    </row>
    <row r="32" spans="1:10" ht="15.75" customHeight="1" x14ac:dyDescent="0.2">
      <c r="A32" t="s">
        <v>64</v>
      </c>
      <c r="B32" s="15"/>
      <c r="D32" s="15"/>
      <c r="E32" s="35"/>
      <c r="F32" s="35"/>
      <c r="G32" s="35"/>
      <c r="H32" s="15"/>
      <c r="I32" s="15"/>
      <c r="J32" s="12"/>
    </row>
    <row r="33" spans="1:27" ht="15.75" customHeight="1" x14ac:dyDescent="0.2">
      <c r="A33" t="s">
        <v>65</v>
      </c>
      <c r="B33" s="35"/>
      <c r="D33" s="35"/>
      <c r="E33" s="35"/>
      <c r="F33" s="15"/>
      <c r="G33" s="35"/>
      <c r="H33" s="15"/>
      <c r="I33" s="15"/>
      <c r="J33" s="12"/>
    </row>
    <row r="34" spans="1:27" ht="15.75" customHeight="1" x14ac:dyDescent="0.2">
      <c r="A34" t="s">
        <v>66</v>
      </c>
      <c r="B34" s="35"/>
      <c r="D34" s="35">
        <v>-897908</v>
      </c>
      <c r="E34" s="35">
        <v>-897908</v>
      </c>
      <c r="F34" s="15"/>
      <c r="G34" s="35"/>
      <c r="H34" s="15"/>
      <c r="I34" s="15"/>
      <c r="J34" s="12"/>
    </row>
    <row r="35" spans="1:27" ht="15.75" customHeight="1" x14ac:dyDescent="0.2">
      <c r="A35" t="s">
        <v>67</v>
      </c>
      <c r="B35" s="35"/>
      <c r="D35" s="35"/>
      <c r="E35" s="35"/>
      <c r="F35" s="15"/>
      <c r="G35" s="35"/>
      <c r="H35" s="15"/>
      <c r="I35" s="15"/>
      <c r="J35" s="12"/>
    </row>
    <row r="36" spans="1:27" ht="15.75" customHeight="1" x14ac:dyDescent="0.2">
      <c r="A36" t="s">
        <v>68</v>
      </c>
      <c r="B36" s="35">
        <v>-1633251141</v>
      </c>
      <c r="D36" s="35"/>
      <c r="E36" s="15">
        <v>-3266502282</v>
      </c>
      <c r="F36" s="15">
        <v>-120012</v>
      </c>
      <c r="G36" s="15">
        <v>-3589111197</v>
      </c>
      <c r="H36" s="15">
        <v>-357867392</v>
      </c>
      <c r="I36" s="15">
        <v>-46425</v>
      </c>
      <c r="J36" s="12">
        <v>-6368071869</v>
      </c>
    </row>
    <row r="37" spans="1:27" ht="15.75" customHeight="1" x14ac:dyDescent="0.25">
      <c r="A37" s="23"/>
      <c r="B37" s="27">
        <f t="shared" ref="B37:H37" si="2">SUM(B26:B36)</f>
        <v>-1633251141</v>
      </c>
      <c r="C37" s="27">
        <f t="shared" si="2"/>
        <v>3195000000</v>
      </c>
      <c r="D37" s="27">
        <f t="shared" si="2"/>
        <v>-897908</v>
      </c>
      <c r="E37" s="27">
        <f t="shared" si="2"/>
        <v>-3267400190</v>
      </c>
      <c r="F37" s="27">
        <f t="shared" si="2"/>
        <v>-261029459</v>
      </c>
      <c r="G37" s="27">
        <f t="shared" si="2"/>
        <v>-4114907809</v>
      </c>
      <c r="H37" s="27">
        <f t="shared" si="2"/>
        <v>-1150300513</v>
      </c>
      <c r="I37" s="27">
        <f>SUM(I26:I36)+1</f>
        <v>-3900875763</v>
      </c>
      <c r="J37" s="27">
        <f>SUM(J26:J36)</f>
        <v>-10386942546</v>
      </c>
    </row>
    <row r="38" spans="1:27" ht="15.75" customHeight="1" x14ac:dyDescent="0.2">
      <c r="B38" s="15"/>
      <c r="D38" s="15"/>
      <c r="E38" s="15"/>
      <c r="F38" s="15"/>
      <c r="G38" s="15"/>
      <c r="H38" s="15"/>
    </row>
    <row r="39" spans="1:27" ht="15.75" customHeight="1" x14ac:dyDescent="0.25">
      <c r="A39" s="37" t="s">
        <v>75</v>
      </c>
      <c r="B39" s="16">
        <f>B13+B23+B37-1</f>
        <v>-136757500</v>
      </c>
      <c r="C39" s="16">
        <f t="shared" ref="C39:E39" si="3">C13+C23+C37</f>
        <v>4373210693</v>
      </c>
      <c r="D39" s="16">
        <f t="shared" si="3"/>
        <v>1159831132</v>
      </c>
      <c r="E39" s="16">
        <f t="shared" si="3"/>
        <v>-1312412167</v>
      </c>
      <c r="F39" s="16">
        <f>F13+F23+F37+1</f>
        <v>1405107552</v>
      </c>
      <c r="G39" s="16">
        <f t="shared" ref="G39:J39" si="4">G13+G23+G37</f>
        <v>-60051006</v>
      </c>
      <c r="H39" s="16">
        <f t="shared" si="4"/>
        <v>-573669897</v>
      </c>
      <c r="I39" s="16">
        <f t="shared" si="4"/>
        <v>-1967998873</v>
      </c>
      <c r="J39" s="16">
        <f t="shared" si="4"/>
        <v>-2792368240</v>
      </c>
    </row>
    <row r="40" spans="1:27" ht="15.75" customHeight="1" x14ac:dyDescent="0.25">
      <c r="A40" s="39" t="s">
        <v>85</v>
      </c>
      <c r="B40" s="12">
        <v>609628759</v>
      </c>
      <c r="C40" s="41">
        <v>1438794615</v>
      </c>
      <c r="D40" s="15">
        <v>1438794615</v>
      </c>
      <c r="E40" s="15">
        <v>1438794615</v>
      </c>
      <c r="F40" s="15">
        <v>2297488160</v>
      </c>
      <c r="G40" s="15">
        <v>2297488160</v>
      </c>
      <c r="H40" s="15">
        <v>2297488160</v>
      </c>
      <c r="I40" s="42">
        <v>3322180442</v>
      </c>
      <c r="J40" s="12">
        <v>3322180442</v>
      </c>
    </row>
    <row r="41" spans="1:27" ht="15.75" customHeight="1" x14ac:dyDescent="0.25">
      <c r="A41" s="7" t="s">
        <v>87</v>
      </c>
      <c r="B41" s="16">
        <f t="shared" ref="B41:J41" si="5">B39+B40</f>
        <v>472871259</v>
      </c>
      <c r="C41" s="16">
        <f t="shared" si="5"/>
        <v>5812005308</v>
      </c>
      <c r="D41" s="16">
        <f t="shared" si="5"/>
        <v>2598625747</v>
      </c>
      <c r="E41" s="16">
        <f t="shared" si="5"/>
        <v>126382448</v>
      </c>
      <c r="F41" s="16">
        <f t="shared" si="5"/>
        <v>3702595712</v>
      </c>
      <c r="G41" s="16">
        <f t="shared" si="5"/>
        <v>2237437154</v>
      </c>
      <c r="H41" s="16">
        <f t="shared" si="5"/>
        <v>1723818263</v>
      </c>
      <c r="I41" s="16">
        <f t="shared" si="5"/>
        <v>1354181569</v>
      </c>
      <c r="J41" s="16">
        <f t="shared" si="5"/>
        <v>529812202</v>
      </c>
    </row>
    <row r="42" spans="1:27" ht="15.75" customHeight="1" x14ac:dyDescent="0.25">
      <c r="B42" s="24"/>
      <c r="D42" s="24"/>
      <c r="E42" s="15"/>
      <c r="F42" s="24"/>
      <c r="G42" s="24"/>
      <c r="H42" s="15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 x14ac:dyDescent="0.25">
      <c r="A43" s="44" t="s">
        <v>91</v>
      </c>
      <c r="B43" s="46">
        <f>B13/('1'!B50/10)</f>
        <v>9.461042775723369</v>
      </c>
      <c r="C43" s="46">
        <f>C13/('1'!C50/10)</f>
        <v>2.9776074811265048</v>
      </c>
      <c r="D43" s="46">
        <f>D13/('1'!D50/10)</f>
        <v>5.4221137100065864</v>
      </c>
      <c r="E43" s="46">
        <f>E13/('1'!E50/10)</f>
        <v>8.0026378949939048</v>
      </c>
      <c r="F43" s="46">
        <f>F13/('1'!F50/10)</f>
        <v>3.5725371128229009</v>
      </c>
      <c r="G43" s="46">
        <f>G13/('1'!G50/10)</f>
        <v>7.6436975225794059</v>
      </c>
      <c r="H43" s="46">
        <f>H13/('1'!H50/10)</f>
        <v>10.521889830030871</v>
      </c>
      <c r="I43" s="46">
        <f>I13/('1'!I50/10)</f>
        <v>3.9870764641912637</v>
      </c>
      <c r="J43" s="46">
        <f>J13/('1'!J50/10)</f>
        <v>6.907410168621869</v>
      </c>
    </row>
    <row r="44" spans="1:27" ht="15.75" customHeight="1" x14ac:dyDescent="0.25">
      <c r="A44" s="44" t="s">
        <v>97</v>
      </c>
      <c r="B44">
        <v>362944698</v>
      </c>
      <c r="C44" s="13">
        <v>362944698</v>
      </c>
      <c r="D44">
        <v>362944698</v>
      </c>
      <c r="E44" s="13">
        <v>399239167</v>
      </c>
      <c r="F44">
        <v>399239167</v>
      </c>
      <c r="G44">
        <v>479087000</v>
      </c>
      <c r="H44" s="13">
        <v>479087000</v>
      </c>
      <c r="I44" s="13">
        <v>479087000</v>
      </c>
      <c r="J44" s="13">
        <v>526995700</v>
      </c>
    </row>
    <row r="45" spans="1:27" ht="15.75" customHeight="1" x14ac:dyDescent="0.25">
      <c r="A45" s="1"/>
      <c r="B45" s="47"/>
      <c r="D45" s="47"/>
      <c r="F45" s="47"/>
      <c r="G45" s="47"/>
    </row>
    <row r="46" spans="1:27" ht="15.75" customHeight="1" x14ac:dyDescent="0.2"/>
    <row r="47" spans="1:27" ht="15.75" customHeight="1" x14ac:dyDescent="0.2"/>
    <row r="48" spans="1:2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pane xSplit="1" topLeftCell="B1" activePane="topRight" state="frozen"/>
      <selection pane="topRight" activeCell="C2" sqref="C2"/>
    </sheetView>
  </sheetViews>
  <sheetFormatPr defaultColWidth="12.625" defaultRowHeight="15" customHeight="1" x14ac:dyDescent="0.2"/>
  <cols>
    <col min="1" max="1" width="21.5" customWidth="1"/>
    <col min="2" max="2" width="13.375" customWidth="1"/>
    <col min="4" max="4" width="12.125" customWidth="1"/>
    <col min="5" max="5" width="10.5" customWidth="1"/>
    <col min="6" max="6" width="12.75" customWidth="1"/>
    <col min="7" max="7" width="12.875" customWidth="1"/>
    <col min="9" max="28" width="7.625" customWidth="1"/>
  </cols>
  <sheetData>
    <row r="1" spans="1:7" ht="15.75" x14ac:dyDescent="0.25">
      <c r="A1" s="1" t="s">
        <v>1</v>
      </c>
    </row>
    <row r="2" spans="1:7" x14ac:dyDescent="0.25">
      <c r="A2" s="23" t="s">
        <v>100</v>
      </c>
    </row>
    <row r="3" spans="1:7" ht="15.75" x14ac:dyDescent="0.25">
      <c r="A3" s="1" t="s">
        <v>3</v>
      </c>
    </row>
    <row r="5" spans="1:7" x14ac:dyDescent="0.25">
      <c r="B5" s="2" t="s">
        <v>4</v>
      </c>
      <c r="C5" s="2" t="s">
        <v>5</v>
      </c>
      <c r="D5" s="2" t="s">
        <v>6</v>
      </c>
      <c r="E5" s="2" t="s">
        <v>4</v>
      </c>
      <c r="F5" s="2" t="s">
        <v>5</v>
      </c>
      <c r="G5" s="2" t="s">
        <v>6</v>
      </c>
    </row>
    <row r="6" spans="1:7" ht="15.75" x14ac:dyDescent="0.25">
      <c r="B6" s="3">
        <v>42825</v>
      </c>
      <c r="C6" s="4">
        <v>43008</v>
      </c>
      <c r="D6" s="3">
        <v>43100</v>
      </c>
      <c r="E6" s="5">
        <v>43190</v>
      </c>
      <c r="F6" s="6">
        <v>43373</v>
      </c>
      <c r="G6" s="6">
        <v>43465</v>
      </c>
    </row>
    <row r="7" spans="1:7" x14ac:dyDescent="0.25">
      <c r="A7" s="26"/>
      <c r="B7" s="48"/>
      <c r="D7" s="48"/>
      <c r="E7" s="48"/>
      <c r="F7" s="48"/>
      <c r="G7" s="48"/>
    </row>
    <row r="8" spans="1:7" x14ac:dyDescent="0.25">
      <c r="A8" s="26" t="s">
        <v>101</v>
      </c>
      <c r="B8" s="48">
        <f>'2'!B22/'1'!B26</f>
        <v>0.22765927346203738</v>
      </c>
      <c r="C8" s="48">
        <f>'2'!C22/'1'!C26</f>
        <v>6.6181475721189265E-2</v>
      </c>
      <c r="D8" s="48">
        <f>'2'!D22/'1'!D26</f>
        <v>0.12762746330417765</v>
      </c>
      <c r="E8" s="48">
        <f>'2'!E22/'1'!E26</f>
        <v>0.2209663498814595</v>
      </c>
      <c r="F8" s="48">
        <f>'2'!F22/'1'!F26</f>
        <v>1.8033698522286635E-2</v>
      </c>
      <c r="G8" s="48">
        <f>'2'!G22/'1'!G26</f>
        <v>4.354524685735979E-2</v>
      </c>
    </row>
    <row r="9" spans="1:7" x14ac:dyDescent="0.25">
      <c r="A9" s="26" t="s">
        <v>102</v>
      </c>
      <c r="B9" s="48">
        <f>'2'!B22/'1'!B49</f>
        <v>0.22946448511539394</v>
      </c>
      <c r="C9" s="48">
        <f>'2'!C22/'1'!C49</f>
        <v>6.6757625633053347E-2</v>
      </c>
      <c r="D9" s="48">
        <f>'2'!D22/'1'!D49</f>
        <v>0.12863084043460662</v>
      </c>
      <c r="E9" s="48">
        <f>'2'!E22/'1'!E49</f>
        <v>0.22315993610170939</v>
      </c>
      <c r="F9" s="48">
        <f>'2'!F22/'1'!F49</f>
        <v>6.5274707312491576E-2</v>
      </c>
      <c r="G9" s="48">
        <f>'2'!G22/'1'!G49</f>
        <v>0.11157376786681383</v>
      </c>
    </row>
    <row r="10" spans="1:7" x14ac:dyDescent="0.25">
      <c r="A10" s="26" t="s">
        <v>103</v>
      </c>
      <c r="B10" s="49">
        <f>('1'!B32+'1'!B36)/'1'!B49</f>
        <v>0</v>
      </c>
      <c r="C10" s="49">
        <f>('1'!C32+'1'!C36)/'1'!C49</f>
        <v>0</v>
      </c>
      <c r="D10" s="49">
        <f>('1'!D32+'1'!D36)/'1'!D49</f>
        <v>0</v>
      </c>
      <c r="E10" s="49">
        <f>('1'!E32+'1'!E36)/'1'!E49</f>
        <v>0</v>
      </c>
      <c r="F10" s="49">
        <f>('1'!F32+'1'!F36)/'1'!F49</f>
        <v>0.31823903641795626</v>
      </c>
      <c r="G10" s="49">
        <f>('1'!G32+'1'!G36)/'1'!G49</f>
        <v>0.25457415066836547</v>
      </c>
    </row>
    <row r="11" spans="1:7" x14ac:dyDescent="0.25">
      <c r="A11" s="26" t="s">
        <v>104</v>
      </c>
      <c r="B11" s="49">
        <f>'1'!B14/'1'!B35</f>
        <v>47.835555824753527</v>
      </c>
      <c r="C11" s="49">
        <f>'1'!C14/'1'!C35</f>
        <v>54.466105564054807</v>
      </c>
      <c r="D11" s="49">
        <f>'1'!D14/'1'!D35</f>
        <v>65.130955241401523</v>
      </c>
      <c r="E11" s="49">
        <f>'1'!E14/'1'!E35</f>
        <v>44.309536520004961</v>
      </c>
      <c r="F11" s="49">
        <f>'1'!F14/'1'!F35</f>
        <v>1.2227527651732544</v>
      </c>
      <c r="G11" s="49">
        <f>'1'!G14/'1'!G35</f>
        <v>1.4641457953103076</v>
      </c>
    </row>
    <row r="12" spans="1:7" x14ac:dyDescent="0.25">
      <c r="A12" s="26" t="s">
        <v>105</v>
      </c>
      <c r="B12" s="50">
        <f>'2'!B22/'2'!B6</f>
        <v>0.7494328881068032</v>
      </c>
      <c r="C12" s="50">
        <f>'2'!C22/'2'!C6</f>
        <v>0.73849523831959096</v>
      </c>
      <c r="D12" s="50">
        <f>'2'!D22/'2'!D6</f>
        <v>0.7567080814256486</v>
      </c>
      <c r="E12" s="50">
        <f>'2'!E22/'2'!E6</f>
        <v>0.74004856295249377</v>
      </c>
      <c r="F12" s="50">
        <f>'2'!F22/'2'!F6</f>
        <v>0.62092034423026454</v>
      </c>
      <c r="G12" s="50">
        <f>'2'!G22/'2'!G6</f>
        <v>0.64991987567425091</v>
      </c>
    </row>
    <row r="13" spans="1:7" x14ac:dyDescent="0.25">
      <c r="A13" s="13" t="s">
        <v>106</v>
      </c>
      <c r="B13" s="50">
        <f>'2'!B12/'2'!B6</f>
        <v>0.71601994368053801</v>
      </c>
      <c r="C13" s="50">
        <f>'2'!C12/'2'!C6</f>
        <v>0.69726626392373825</v>
      </c>
      <c r="D13" s="50">
        <f>'2'!D12/'2'!D6</f>
        <v>0.68669659418174445</v>
      </c>
      <c r="E13" s="50">
        <f>'2'!E12/'2'!E6</f>
        <v>0.67041344883327836</v>
      </c>
      <c r="F13" s="50">
        <f>'2'!F12/'2'!F6</f>
        <v>0.60767413660641467</v>
      </c>
      <c r="G13" s="50">
        <f>'2'!G12/'2'!G6</f>
        <v>0.63608594409557173</v>
      </c>
    </row>
    <row r="14" spans="1:7" x14ac:dyDescent="0.25">
      <c r="A14" s="26" t="s">
        <v>107</v>
      </c>
      <c r="B14" s="50">
        <f>'2'!B22/('1'!B49+'1'!B32+'1'!B36)</f>
        <v>0.22946448511539394</v>
      </c>
      <c r="C14" s="50">
        <f>'2'!C22/('1'!C49+'1'!C32+'1'!C36)</f>
        <v>6.6757625633053347E-2</v>
      </c>
      <c r="D14" s="50">
        <f>'2'!D22/('1'!D49+'1'!D32+'1'!D36)</f>
        <v>0.12863084043460662</v>
      </c>
      <c r="E14" s="50">
        <f>'2'!E22/('1'!E49+'1'!E32+'1'!E36)</f>
        <v>0.22315993610170939</v>
      </c>
      <c r="F14" s="50">
        <f>'2'!F22/('1'!F49+'1'!F32+'1'!F36)</f>
        <v>4.9516594114723061E-2</v>
      </c>
      <c r="G14" s="50">
        <f>'2'!G22/('1'!G49+'1'!G32+'1'!G36)</f>
        <v>8.8933577825889135E-2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2020-04-11T15:32:59Z</dcterms:modified>
</cp:coreProperties>
</file>