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Miscelleneous\Q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2" l="1"/>
  <c r="G28" i="2"/>
  <c r="G9" i="2"/>
  <c r="G7" i="2"/>
  <c r="G26" i="3"/>
  <c r="G20" i="3"/>
  <c r="G13" i="3"/>
  <c r="G28" i="3" s="1"/>
  <c r="G30" i="3" s="1"/>
  <c r="G58" i="1"/>
  <c r="G47" i="1"/>
  <c r="G57" i="1" s="1"/>
  <c r="G32" i="1"/>
  <c r="G24" i="1"/>
  <c r="G45" i="1" s="1"/>
  <c r="G11" i="1"/>
  <c r="G6" i="1"/>
  <c r="G20" i="1" s="1"/>
  <c r="F33" i="3"/>
  <c r="F26" i="3"/>
  <c r="F20" i="3"/>
  <c r="F28" i="3" s="1"/>
  <c r="F30" i="3" s="1"/>
  <c r="F13" i="3"/>
  <c r="F35" i="2"/>
  <c r="F28" i="2"/>
  <c r="F9" i="2"/>
  <c r="F7" i="2"/>
  <c r="F32" i="1"/>
  <c r="F58" i="1"/>
  <c r="F47" i="1"/>
  <c r="F57" i="1" s="1"/>
  <c r="F24" i="1"/>
  <c r="F11" i="1"/>
  <c r="F6" i="1"/>
  <c r="G33" i="3" l="1"/>
  <c r="G19" i="2"/>
  <c r="G24" i="2" s="1"/>
  <c r="G26" i="2" s="1"/>
  <c r="G32" i="2" s="1"/>
  <c r="G34" i="2" s="1"/>
  <c r="G55" i="1"/>
  <c r="F19" i="2"/>
  <c r="F24" i="2" s="1"/>
  <c r="F26" i="2" s="1"/>
  <c r="F32" i="2" s="1"/>
  <c r="F34" i="2" s="1"/>
  <c r="F20" i="1"/>
  <c r="F45" i="1"/>
  <c r="F55" i="1" s="1"/>
  <c r="E7" i="2"/>
  <c r="E28" i="2"/>
  <c r="E11" i="1"/>
  <c r="B8" i="4" l="1"/>
  <c r="B9" i="4"/>
  <c r="C9" i="4"/>
  <c r="B26" i="3"/>
  <c r="C26" i="3"/>
  <c r="D26" i="3"/>
  <c r="E26" i="3"/>
  <c r="B20" i="3"/>
  <c r="C20" i="3"/>
  <c r="D20" i="3"/>
  <c r="E20" i="3"/>
  <c r="B13" i="3"/>
  <c r="B33" i="3" s="1"/>
  <c r="C13" i="3"/>
  <c r="C33" i="3" s="1"/>
  <c r="D13" i="3"/>
  <c r="D33" i="3" s="1"/>
  <c r="E13" i="3"/>
  <c r="B7" i="2"/>
  <c r="C7" i="2"/>
  <c r="D7" i="2"/>
  <c r="B9" i="2"/>
  <c r="C9" i="2"/>
  <c r="D9" i="2"/>
  <c r="E9" i="2"/>
  <c r="B28" i="2"/>
  <c r="C28" i="2"/>
  <c r="D28" i="2"/>
  <c r="B35" i="2"/>
  <c r="C35" i="2"/>
  <c r="D35" i="2"/>
  <c r="E35" i="2"/>
  <c r="B58" i="1"/>
  <c r="C58" i="1"/>
  <c r="D58" i="1"/>
  <c r="E58" i="1"/>
  <c r="B47" i="1"/>
  <c r="C8" i="4" s="1"/>
  <c r="C47" i="1"/>
  <c r="D8" i="4" s="1"/>
  <c r="D47" i="1"/>
  <c r="D57" i="1" s="1"/>
  <c r="E47" i="1"/>
  <c r="E57" i="1" s="1"/>
  <c r="B32" i="1"/>
  <c r="C32" i="1"/>
  <c r="D32" i="1"/>
  <c r="E32" i="1"/>
  <c r="B24" i="1"/>
  <c r="C24" i="1"/>
  <c r="D24" i="1"/>
  <c r="E24" i="1"/>
  <c r="B11" i="1"/>
  <c r="C11" i="1"/>
  <c r="D11" i="1"/>
  <c r="B6" i="1"/>
  <c r="C6" i="1"/>
  <c r="D6" i="1"/>
  <c r="E6" i="1"/>
  <c r="E20" i="1" s="1"/>
  <c r="C20" i="1" l="1"/>
  <c r="D20" i="1"/>
  <c r="C28" i="3"/>
  <c r="C30" i="3" s="1"/>
  <c r="B45" i="1"/>
  <c r="B55" i="1" s="1"/>
  <c r="E9" i="4"/>
  <c r="B57" i="1"/>
  <c r="C19" i="2"/>
  <c r="C45" i="1"/>
  <c r="C55" i="1" s="1"/>
  <c r="C57" i="1"/>
  <c r="D28" i="3"/>
  <c r="D30" i="3" s="1"/>
  <c r="D19" i="2"/>
  <c r="D24" i="2" s="1"/>
  <c r="D26" i="2" s="1"/>
  <c r="D32" i="2" s="1"/>
  <c r="E7" i="4" s="1"/>
  <c r="D45" i="1"/>
  <c r="D55" i="1" s="1"/>
  <c r="E8" i="4"/>
  <c r="B20" i="1"/>
  <c r="E28" i="3"/>
  <c r="E30" i="3" s="1"/>
  <c r="E33" i="3"/>
  <c r="B19" i="2"/>
  <c r="B24" i="2" s="1"/>
  <c r="B26" i="2" s="1"/>
  <c r="B32" i="2" s="1"/>
  <c r="E19" i="2"/>
  <c r="E24" i="2" s="1"/>
  <c r="E26" i="2" s="1"/>
  <c r="E45" i="1"/>
  <c r="E55" i="1" s="1"/>
  <c r="F8" i="4"/>
  <c r="B28" i="3"/>
  <c r="B30" i="3" s="1"/>
  <c r="C24" i="2" l="1"/>
  <c r="C26" i="2" s="1"/>
  <c r="C32" i="2" s="1"/>
  <c r="E32" i="2"/>
  <c r="E34" i="2" s="1"/>
  <c r="E6" i="4"/>
  <c r="E12" i="4"/>
  <c r="D34" i="2"/>
  <c r="C6" i="4"/>
  <c r="C12" i="4"/>
  <c r="C7" i="4"/>
  <c r="F6" i="4"/>
  <c r="F12" i="4"/>
  <c r="F7" i="4"/>
  <c r="F9" i="4"/>
  <c r="F10" i="4" l="1"/>
  <c r="D6" i="4"/>
  <c r="D12" i="4"/>
  <c r="D7" i="4"/>
  <c r="C34" i="2"/>
  <c r="F11" i="4"/>
  <c r="D9" i="4" l="1"/>
  <c r="C11" i="4" l="1"/>
  <c r="B11" i="4"/>
  <c r="E11" i="4"/>
  <c r="D11" i="4"/>
  <c r="C10" i="4" l="1"/>
  <c r="B12" i="4" l="1"/>
  <c r="B7" i="4"/>
  <c r="B6" i="4"/>
  <c r="D10" i="4"/>
  <c r="B34" i="2"/>
  <c r="E10" i="4"/>
  <c r="B10" i="4"/>
</calcChain>
</file>

<file path=xl/sharedStrings.xml><?xml version="1.0" encoding="utf-8"?>
<sst xmlns="http://schemas.openxmlformats.org/spreadsheetml/2006/main" count="135" uniqueCount="106">
  <si>
    <t>Gross Profit</t>
  </si>
  <si>
    <t>Operating Profit</t>
  </si>
  <si>
    <t>Financial Expenses</t>
  </si>
  <si>
    <t>Share capital</t>
  </si>
  <si>
    <t>Contribution to WPPF</t>
  </si>
  <si>
    <t>Inventories</t>
  </si>
  <si>
    <t>Property, plant and equipment</t>
  </si>
  <si>
    <t>Deferred tax liability</t>
  </si>
  <si>
    <t>Non operating income</t>
  </si>
  <si>
    <t>Current tax</t>
  </si>
  <si>
    <t>Deferred tax</t>
  </si>
  <si>
    <t>Capital work in progress</t>
  </si>
  <si>
    <t>General reserve</t>
  </si>
  <si>
    <t>Retained earnings</t>
  </si>
  <si>
    <t>Provision for income tax</t>
  </si>
  <si>
    <t>USMANIA GLASS SHEET FACTORY LIMITED</t>
  </si>
  <si>
    <t>Goodwill</t>
  </si>
  <si>
    <t>BCIC current accounts</t>
  </si>
  <si>
    <t>Current accounts with BCIC enterprise</t>
  </si>
  <si>
    <t>Advances, deposits and prepayments</t>
  </si>
  <si>
    <t>Cash &amp; Cash-equivalents</t>
  </si>
  <si>
    <t>Capital reserve</t>
  </si>
  <si>
    <t>Dividend equalization reserve</t>
  </si>
  <si>
    <t>Govt. loan for voluntary retirement</t>
  </si>
  <si>
    <t>Govt. loan (BMRE)</t>
  </si>
  <si>
    <t>Govt. Quasi Equity Loan (Interest free)</t>
  </si>
  <si>
    <t>Loan from BCIC</t>
  </si>
  <si>
    <t>Payable to gratuity fund</t>
  </si>
  <si>
    <t>Creditors for goods supplied</t>
  </si>
  <si>
    <t>Creditors for expenses</t>
  </si>
  <si>
    <t>Creditors for other finance</t>
  </si>
  <si>
    <t>Dividend payable</t>
  </si>
  <si>
    <t>BCIC Current accounts</t>
  </si>
  <si>
    <t>Current account with BCIC enterprises</t>
  </si>
  <si>
    <t>Provision for CPPF</t>
  </si>
  <si>
    <t>General Administrative expenses</t>
  </si>
  <si>
    <t>BCIC management expenses levy</t>
  </si>
  <si>
    <t>Research &amp; development expenses</t>
  </si>
  <si>
    <t>Amortization of goodwill</t>
  </si>
  <si>
    <t>Selling &amp; distribution expenses</t>
  </si>
  <si>
    <t>Cash received from sales of goods</t>
  </si>
  <si>
    <t>Cash receipts from other revenue</t>
  </si>
  <si>
    <t>Cash payments to suppliers for goods</t>
  </si>
  <si>
    <t>Cash payments to and on behalf of employees</t>
  </si>
  <si>
    <t>Payments for administrative, selling, distribution and others expenses</t>
  </si>
  <si>
    <t>Cash payments of income taxes</t>
  </si>
  <si>
    <t>Cash paid to acquire fixed assets</t>
  </si>
  <si>
    <t>Received against BCIC Current Accounts</t>
  </si>
  <si>
    <t>Current accounts with BCIC enterprises</t>
  </si>
  <si>
    <t>Dividend refund</t>
  </si>
  <si>
    <t>Govt. loan (BMRE) paid (including interest)</t>
  </si>
  <si>
    <t>Debt to Equity</t>
  </si>
  <si>
    <t>Current Ratio</t>
  </si>
  <si>
    <t>Operating Margin</t>
  </si>
  <si>
    <t>Loan from GF Trust of UGSFL</t>
  </si>
  <si>
    <t>Balance Sheet</t>
  </si>
  <si>
    <t>Assets</t>
  </si>
  <si>
    <t>Non Current Assets</t>
  </si>
  <si>
    <t>Current Assets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</si>
  <si>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</si>
  <si>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</si>
  <si>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</si>
  <si>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</si>
  <si>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</si>
  <si>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</si>
  <si>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</si>
  <si>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</si>
  <si>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</si>
  <si>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</si>
  <si>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</si>
  <si>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</si>
  <si>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</si>
  <si>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</si>
  <si>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</si>
  <si>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</si>
  <si>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</si>
  <si>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</si>
  <si>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</si>
  <si>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</si>
  <si>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</si>
  <si>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</si>
  <si>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</si>
  <si>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</si>
  <si>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</si>
  <si>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</si>
  <si>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</si>
  <si>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</si>
  <si>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</si>
  <si>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</si>
  <si>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Net Margin</t>
  </si>
  <si>
    <t>Return on Invested Capital (ROIC)</t>
  </si>
  <si>
    <t>As at quarter end</t>
  </si>
  <si>
    <t>Quarter 3</t>
  </si>
  <si>
    <t>Quarter 2</t>
  </si>
  <si>
    <t>Quarter 1</t>
  </si>
  <si>
    <t>Advance Income Tax</t>
  </si>
  <si>
    <t>Collection from turnover &amp; others</t>
  </si>
  <si>
    <t>Long term /short term loan payment</t>
  </si>
  <si>
    <t>Other Debtors</t>
  </si>
  <si>
    <t xml:space="preserve"> Reserve &amp; Surplus</t>
  </si>
  <si>
    <t>Salaries &amp; Allowances (sales)</t>
  </si>
  <si>
    <t>Salaries &amp; Allowances (Admin)</t>
  </si>
  <si>
    <t>Audit Fees</t>
  </si>
  <si>
    <t>Other Income</t>
  </si>
  <si>
    <t>Interest &amp; other financial expenses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</si>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</sst>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9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0" fillId="0" borderId="0" xfId="0" applyFont="1"/>
    <xf numFmtId="0" fontId="0" fillId="0" borderId="0" xfId="0" applyBorder="1"/>
    <xf numFmtId="3" fontId="1" fillId="0" borderId="0" xfId="0" applyNumberFormat="1" applyFont="1" applyBorder="1"/>
    <xf numFmtId="2" fontId="1" fillId="0" borderId="0" xfId="0" applyNumberFormat="1" applyFont="1"/>
    <xf numFmtId="4" fontId="1" fillId="0" borderId="0" xfId="0" applyNumberFormat="1" applyFont="1"/>
    <xf numFmtId="4" fontId="1" fillId="0" borderId="3" xfId="0" applyNumberFormat="1" applyFont="1" applyBorder="1" applyAlignment="1">
      <alignment horizontal="center"/>
    </xf>
    <xf numFmtId="15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1" applyNumberFormat="1" applyFont="1"/>
    <xf numFmtId="164" fontId="1" fillId="0" borderId="0" xfId="1" applyNumberFormat="1" applyFont="1"/>
    <xf numFmtId="164" fontId="0" fillId="0" borderId="0" xfId="1" applyNumberFormat="1" applyFont="1" applyFill="1"/>
    <xf numFmtId="164" fontId="1" fillId="0" borderId="0" xfId="1" applyNumberFormat="1" applyFont="1" applyBorder="1"/>
    <xf numFmtId="164" fontId="1" fillId="0" borderId="0" xfId="1" applyNumberFormat="1" applyFont="1" applyFill="1"/>
    <xf numFmtId="164" fontId="1" fillId="0" borderId="4" xfId="1" applyNumberFormat="1" applyFont="1" applyBorder="1"/>
    <xf numFmtId="164" fontId="0" fillId="0" borderId="0" xfId="1" applyNumberFormat="1" applyFont="1" applyBorder="1"/>
    <xf numFmtId="164" fontId="1" fillId="0" borderId="2" xfId="1" applyNumberFormat="1" applyFont="1" applyBorder="1"/>
    <xf numFmtId="164" fontId="3" fillId="0" borderId="4" xfId="1" applyNumberFormat="1" applyFont="1" applyBorder="1"/>
    <xf numFmtId="10" fontId="0" fillId="0" borderId="0" xfId="2" applyNumberFormat="1" applyFont="1"/>
    <xf numFmtId="2" fontId="0" fillId="0" borderId="0" xfId="0" applyNumberFormat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164" fontId="7" fillId="0" borderId="0" xfId="0" applyNumberFormat="1" applyFont="1"/>
    <xf numFmtId="164" fontId="4" fillId="0" borderId="1" xfId="1" applyNumberFormat="1" applyFont="1" applyBorder="1"/>
    <xf numFmtId="0" fontId="1" fillId="0" borderId="2" xfId="0" applyFont="1" applyBorder="1"/>
    <xf numFmtId="15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7" fillId="0" borderId="0" xfId="0" applyFont="1"/>
    <xf numFmtId="0" fontId="0" fillId="0" borderId="0" xfId="0" applyFont="1" applyFill="1" applyBorder="1"/>
    <xf numFmtId="15" fontId="1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62"/>
  <sheetViews>
    <sheetView workbookViewId="0">
      <pane xSplit="1" ySplit="4" topLeftCell="E35" activePane="bottomRight" state="frozen"/>
      <selection pane="topRight" activeCell="B1" sqref="B1"/>
      <selection pane="bottomLeft" activeCell="A6" sqref="A6"/>
      <selection pane="bottomRight" activeCell="O47" sqref="O47"/>
    </sheetView>
  </sheetViews>
  <sheetFormatPr defaultRowHeight="15" x14ac:dyDescent="0.25"/>
  <cols>
    <col min="1" max="1" width="33" customWidth="1"/>
    <col min="2" max="2" width="13.42578125" bestFit="1" customWidth="1"/>
    <col min="3" max="3" width="14.28515625" bestFit="1" customWidth="1"/>
    <col min="4" max="5" width="11.5703125" customWidth="1"/>
    <col min="6" max="7" width="11.5703125" bestFit="1" customWidth="1"/>
  </cols>
  <sheetData>
    <row r="1" spans="1:7" ht="15.75" x14ac:dyDescent="0.25">
      <c r="A1" s="4" t="s">
        <v>15</v>
      </c>
    </row>
    <row r="2" spans="1:7" ht="15.75" x14ac:dyDescent="0.25">
      <c r="A2" s="4" t="s">
        <v>55</v>
      </c>
    </row>
    <row r="3" spans="1:7" ht="15.75" x14ac:dyDescent="0.25">
      <c r="A3" s="4" t="s">
        <v>91</v>
      </c>
      <c r="B3" s="35" t="s">
        <v>92</v>
      </c>
      <c r="C3" s="35" t="s">
        <v>94</v>
      </c>
      <c r="D3" s="35" t="s">
        <v>93</v>
      </c>
      <c r="E3" s="35" t="s">
        <v>92</v>
      </c>
      <c r="F3" s="35" t="s">
        <v>94</v>
      </c>
      <c r="G3" s="35" t="s">
        <v>93</v>
      </c>
    </row>
    <row r="4" spans="1:7" ht="15.75" x14ac:dyDescent="0.25">
      <c r="B4" s="33">
        <v>43190</v>
      </c>
      <c r="C4" s="33">
        <v>43373</v>
      </c>
      <c r="D4" s="33">
        <v>43465</v>
      </c>
      <c r="E4" s="33">
        <v>43555</v>
      </c>
      <c r="F4" s="38">
        <v>43738</v>
      </c>
      <c r="G4" s="38">
        <v>43830</v>
      </c>
    </row>
    <row r="5" spans="1:7" x14ac:dyDescent="0.25">
      <c r="A5" s="25" t="s">
        <v>56</v>
      </c>
      <c r="B5" s="14"/>
      <c r="C5" s="14"/>
    </row>
    <row r="6" spans="1:7" x14ac:dyDescent="0.25">
      <c r="A6" s="26" t="s">
        <v>57</v>
      </c>
      <c r="B6" s="15">
        <f t="shared" ref="B6:G6" si="0">SUM(B7:B9)</f>
        <v>2500000</v>
      </c>
      <c r="C6" s="15">
        <f t="shared" si="0"/>
        <v>23266000</v>
      </c>
      <c r="D6" s="15">
        <f t="shared" si="0"/>
        <v>23185000</v>
      </c>
      <c r="E6" s="15">
        <f t="shared" si="0"/>
        <v>23101000</v>
      </c>
      <c r="F6" s="15">
        <f t="shared" si="0"/>
        <v>22876000</v>
      </c>
      <c r="G6" s="15">
        <f t="shared" si="0"/>
        <v>22785000</v>
      </c>
    </row>
    <row r="7" spans="1:7" x14ac:dyDescent="0.25">
      <c r="A7" t="s">
        <v>6</v>
      </c>
      <c r="B7" s="14">
        <v>2452000</v>
      </c>
      <c r="C7" s="14">
        <v>23180000</v>
      </c>
      <c r="D7">
        <v>23101000</v>
      </c>
      <c r="E7">
        <v>23023000</v>
      </c>
      <c r="F7">
        <v>22799000</v>
      </c>
      <c r="G7">
        <v>22709000</v>
      </c>
    </row>
    <row r="8" spans="1:7" x14ac:dyDescent="0.25">
      <c r="A8" t="s">
        <v>16</v>
      </c>
      <c r="B8" s="14">
        <v>48000</v>
      </c>
      <c r="C8" s="14">
        <v>43000</v>
      </c>
      <c r="D8">
        <v>41000</v>
      </c>
      <c r="E8">
        <v>39000</v>
      </c>
      <c r="F8">
        <v>34000</v>
      </c>
      <c r="G8">
        <v>32000</v>
      </c>
    </row>
    <row r="9" spans="1:7" x14ac:dyDescent="0.25">
      <c r="A9" t="s">
        <v>11</v>
      </c>
      <c r="B9" s="14"/>
      <c r="C9" s="14">
        <v>43000</v>
      </c>
      <c r="D9">
        <v>43000</v>
      </c>
      <c r="E9">
        <v>39000</v>
      </c>
      <c r="F9">
        <v>43000</v>
      </c>
      <c r="G9">
        <v>44000</v>
      </c>
    </row>
    <row r="10" spans="1:7" x14ac:dyDescent="0.25">
      <c r="B10" s="14"/>
      <c r="C10" s="14"/>
    </row>
    <row r="11" spans="1:7" x14ac:dyDescent="0.25">
      <c r="A11" s="26" t="s">
        <v>58</v>
      </c>
      <c r="B11" s="15">
        <f t="shared" ref="B11:G11" si="1">SUM(B12:B18)</f>
        <v>3066000</v>
      </c>
      <c r="C11" s="15">
        <f t="shared" si="1"/>
        <v>2711000</v>
      </c>
      <c r="D11" s="15">
        <f t="shared" si="1"/>
        <v>2626000</v>
      </c>
      <c r="E11" s="15">
        <f t="shared" si="1"/>
        <v>2330000</v>
      </c>
      <c r="F11" s="15">
        <f t="shared" si="1"/>
        <v>1695000</v>
      </c>
      <c r="G11" s="15">
        <f t="shared" si="1"/>
        <v>1631000</v>
      </c>
    </row>
    <row r="12" spans="1:7" x14ac:dyDescent="0.25">
      <c r="A12" s="6" t="s">
        <v>5</v>
      </c>
      <c r="B12" s="14">
        <v>1283000</v>
      </c>
      <c r="C12" s="14">
        <v>1081000</v>
      </c>
      <c r="D12">
        <v>1063000</v>
      </c>
      <c r="E12">
        <v>939000</v>
      </c>
      <c r="F12">
        <v>852000</v>
      </c>
      <c r="G12">
        <v>968000</v>
      </c>
    </row>
    <row r="13" spans="1:7" x14ac:dyDescent="0.25">
      <c r="A13" s="6" t="s">
        <v>17</v>
      </c>
      <c r="B13" s="14"/>
      <c r="C13" s="14"/>
      <c r="F13">
        <v>11000</v>
      </c>
      <c r="G13">
        <v>13000</v>
      </c>
    </row>
    <row r="14" spans="1:7" x14ac:dyDescent="0.25">
      <c r="A14" s="6" t="s">
        <v>95</v>
      </c>
      <c r="B14" s="14">
        <v>170000</v>
      </c>
      <c r="C14" s="14"/>
      <c r="D14">
        <v>192000</v>
      </c>
      <c r="E14">
        <v>211000</v>
      </c>
      <c r="F14">
        <v>3000</v>
      </c>
    </row>
    <row r="15" spans="1:7" x14ac:dyDescent="0.25">
      <c r="A15" s="6" t="s">
        <v>18</v>
      </c>
      <c r="B15" s="14"/>
      <c r="C15" s="14">
        <v>4000</v>
      </c>
      <c r="G15">
        <v>3000</v>
      </c>
    </row>
    <row r="16" spans="1:7" x14ac:dyDescent="0.25">
      <c r="A16" s="6" t="s">
        <v>98</v>
      </c>
      <c r="B16" s="14"/>
      <c r="C16" s="14"/>
      <c r="D16">
        <v>8000</v>
      </c>
    </row>
    <row r="17" spans="1:7" x14ac:dyDescent="0.25">
      <c r="A17" s="6" t="s">
        <v>19</v>
      </c>
      <c r="B17" s="14">
        <v>300000</v>
      </c>
      <c r="C17" s="14">
        <v>472000</v>
      </c>
      <c r="D17">
        <v>222000</v>
      </c>
      <c r="E17">
        <v>227000</v>
      </c>
      <c r="F17">
        <v>307000</v>
      </c>
      <c r="G17">
        <v>303000</v>
      </c>
    </row>
    <row r="18" spans="1:7" x14ac:dyDescent="0.25">
      <c r="A18" s="6" t="s">
        <v>20</v>
      </c>
      <c r="B18" s="14">
        <v>1313000</v>
      </c>
      <c r="C18" s="14">
        <v>1154000</v>
      </c>
      <c r="D18">
        <v>1141000</v>
      </c>
      <c r="E18">
        <v>953000</v>
      </c>
      <c r="F18">
        <v>522000</v>
      </c>
      <c r="G18">
        <v>344000</v>
      </c>
    </row>
    <row r="19" spans="1:7" x14ac:dyDescent="0.25">
      <c r="B19" s="14"/>
      <c r="C19" s="14"/>
    </row>
    <row r="20" spans="1:7" x14ac:dyDescent="0.25">
      <c r="A20" s="3"/>
      <c r="B20" s="15">
        <f t="shared" ref="B20:G20" si="2">SUM(B6,B11)</f>
        <v>5566000</v>
      </c>
      <c r="C20" s="15">
        <f t="shared" si="2"/>
        <v>25977000</v>
      </c>
      <c r="D20" s="15">
        <f t="shared" si="2"/>
        <v>25811000</v>
      </c>
      <c r="E20" s="15">
        <f t="shared" si="2"/>
        <v>25431000</v>
      </c>
      <c r="F20" s="15">
        <f t="shared" si="2"/>
        <v>24571000</v>
      </c>
      <c r="G20" s="15">
        <f t="shared" si="2"/>
        <v>24416000</v>
      </c>
    </row>
    <row r="21" spans="1:7" x14ac:dyDescent="0.25">
      <c r="B21" s="14"/>
      <c r="C21" s="14"/>
    </row>
    <row r="22" spans="1:7" ht="15.75" x14ac:dyDescent="0.25">
      <c r="A22" s="27" t="s">
        <v>59</v>
      </c>
      <c r="B22" s="15"/>
      <c r="C22" s="15"/>
    </row>
    <row r="23" spans="1:7" ht="15.75" x14ac:dyDescent="0.25">
      <c r="A23" s="28" t="s">
        <v>60</v>
      </c>
      <c r="B23" s="14"/>
      <c r="C23" s="14"/>
    </row>
    <row r="24" spans="1:7" x14ac:dyDescent="0.25">
      <c r="A24" s="26" t="s">
        <v>61</v>
      </c>
      <c r="B24" s="15">
        <f t="shared" ref="B24:G24" si="3">SUM(B25:B30)</f>
        <v>3344000</v>
      </c>
      <c r="C24" s="15">
        <f t="shared" si="3"/>
        <v>6559000</v>
      </c>
      <c r="D24" s="15">
        <f t="shared" si="3"/>
        <v>6556000</v>
      </c>
      <c r="E24" s="15">
        <f t="shared" si="3"/>
        <v>6570000</v>
      </c>
      <c r="F24" s="15">
        <f t="shared" si="3"/>
        <v>6473000</v>
      </c>
      <c r="G24" s="15">
        <f t="shared" si="3"/>
        <v>6480000</v>
      </c>
    </row>
    <row r="25" spans="1:7" x14ac:dyDescent="0.25">
      <c r="A25" t="s">
        <v>23</v>
      </c>
      <c r="B25" s="14">
        <v>15000</v>
      </c>
      <c r="C25" s="14">
        <v>15000</v>
      </c>
      <c r="D25">
        <v>15000</v>
      </c>
      <c r="E25">
        <v>15000</v>
      </c>
      <c r="F25">
        <v>15000</v>
      </c>
      <c r="G25">
        <v>15000</v>
      </c>
    </row>
    <row r="26" spans="1:7" x14ac:dyDescent="0.25">
      <c r="A26" s="6" t="s">
        <v>24</v>
      </c>
      <c r="B26" s="14">
        <v>2149000</v>
      </c>
      <c r="C26" s="14">
        <v>2026000</v>
      </c>
      <c r="D26">
        <v>2030000</v>
      </c>
      <c r="E26">
        <v>2039000</v>
      </c>
      <c r="F26">
        <v>1959000</v>
      </c>
      <c r="G26">
        <v>1971000</v>
      </c>
    </row>
    <row r="27" spans="1:7" x14ac:dyDescent="0.25">
      <c r="A27" s="6" t="s">
        <v>25</v>
      </c>
      <c r="B27" s="14">
        <v>1120000</v>
      </c>
      <c r="C27" s="14">
        <v>1119000</v>
      </c>
      <c r="D27">
        <v>1119000</v>
      </c>
      <c r="E27">
        <v>1119000</v>
      </c>
      <c r="F27">
        <v>1119000</v>
      </c>
      <c r="G27">
        <v>1119000</v>
      </c>
    </row>
    <row r="28" spans="1:7" x14ac:dyDescent="0.25">
      <c r="A28" s="6" t="s">
        <v>26</v>
      </c>
      <c r="B28" s="14">
        <v>60000</v>
      </c>
      <c r="C28" s="14">
        <v>42000</v>
      </c>
      <c r="D28">
        <v>48000</v>
      </c>
      <c r="E28">
        <v>62000</v>
      </c>
      <c r="F28">
        <v>43000</v>
      </c>
      <c r="G28">
        <v>43000</v>
      </c>
    </row>
    <row r="29" spans="1:7" x14ac:dyDescent="0.25">
      <c r="A29" s="6" t="s">
        <v>7</v>
      </c>
      <c r="B29" s="14"/>
      <c r="C29" s="14">
        <v>3357000</v>
      </c>
      <c r="D29">
        <v>3344000</v>
      </c>
      <c r="E29">
        <v>3335000</v>
      </c>
      <c r="F29">
        <v>3337000</v>
      </c>
      <c r="G29">
        <v>3332000</v>
      </c>
    </row>
    <row r="30" spans="1:7" x14ac:dyDescent="0.25">
      <c r="A30" s="6" t="s">
        <v>27</v>
      </c>
      <c r="B30" s="14"/>
      <c r="C30" s="14"/>
    </row>
    <row r="31" spans="1:7" x14ac:dyDescent="0.25">
      <c r="B31" s="14"/>
      <c r="C31" s="14"/>
    </row>
    <row r="32" spans="1:7" x14ac:dyDescent="0.25">
      <c r="A32" s="26" t="s">
        <v>62</v>
      </c>
      <c r="B32" s="15">
        <f t="shared" ref="B32:E32" si="4">SUM(B33:B43)</f>
        <v>1020000</v>
      </c>
      <c r="C32" s="15">
        <f t="shared" si="4"/>
        <v>829000</v>
      </c>
      <c r="D32" s="15">
        <f t="shared" si="4"/>
        <v>756000</v>
      </c>
      <c r="E32" s="15">
        <f t="shared" si="4"/>
        <v>721000</v>
      </c>
      <c r="F32" s="15">
        <f>SUM(F33:F43)</f>
        <v>985000</v>
      </c>
      <c r="G32" s="15">
        <f>SUM(G33:G43)</f>
        <v>1006000</v>
      </c>
    </row>
    <row r="33" spans="1:7" x14ac:dyDescent="0.25">
      <c r="A33" s="6" t="s">
        <v>28</v>
      </c>
      <c r="B33" s="14">
        <v>74000</v>
      </c>
      <c r="C33" s="14">
        <v>42000</v>
      </c>
      <c r="D33">
        <v>45000</v>
      </c>
      <c r="E33">
        <v>47000</v>
      </c>
      <c r="F33">
        <v>50000</v>
      </c>
      <c r="G33">
        <v>46000</v>
      </c>
    </row>
    <row r="34" spans="1:7" x14ac:dyDescent="0.25">
      <c r="A34" s="6" t="s">
        <v>29</v>
      </c>
      <c r="B34" s="14">
        <v>178000</v>
      </c>
      <c r="C34" s="14">
        <v>228000</v>
      </c>
      <c r="D34">
        <v>210000</v>
      </c>
      <c r="E34">
        <v>204000</v>
      </c>
      <c r="F34">
        <v>326000</v>
      </c>
      <c r="G34">
        <v>399000</v>
      </c>
    </row>
    <row r="35" spans="1:7" x14ac:dyDescent="0.25">
      <c r="A35" s="6" t="s">
        <v>30</v>
      </c>
      <c r="B35" s="14">
        <v>209000</v>
      </c>
      <c r="C35" s="14">
        <v>211000</v>
      </c>
      <c r="D35">
        <v>214000</v>
      </c>
      <c r="E35">
        <v>199000</v>
      </c>
      <c r="F35">
        <v>274000</v>
      </c>
      <c r="G35">
        <v>219000</v>
      </c>
    </row>
    <row r="36" spans="1:7" x14ac:dyDescent="0.25">
      <c r="A36" s="6" t="s">
        <v>31</v>
      </c>
      <c r="B36" s="14">
        <v>116000</v>
      </c>
      <c r="C36" s="14">
        <v>115000</v>
      </c>
      <c r="D36">
        <v>115000</v>
      </c>
      <c r="E36">
        <v>115000</v>
      </c>
      <c r="F36">
        <v>123000</v>
      </c>
      <c r="G36">
        <v>123000</v>
      </c>
    </row>
    <row r="37" spans="1:7" x14ac:dyDescent="0.25">
      <c r="A37" s="6" t="s">
        <v>7</v>
      </c>
      <c r="B37" s="14">
        <v>307000</v>
      </c>
      <c r="C37" s="14"/>
    </row>
    <row r="38" spans="1:7" x14ac:dyDescent="0.25">
      <c r="A38" s="6" t="s">
        <v>32</v>
      </c>
      <c r="B38" s="14">
        <v>4000</v>
      </c>
      <c r="C38" s="14">
        <v>23000</v>
      </c>
      <c r="D38">
        <v>18000</v>
      </c>
    </row>
    <row r="39" spans="1:7" x14ac:dyDescent="0.25">
      <c r="A39" s="6" t="s">
        <v>33</v>
      </c>
      <c r="B39" s="14"/>
      <c r="C39" s="14">
        <v>5000</v>
      </c>
      <c r="D39">
        <v>6000</v>
      </c>
      <c r="E39">
        <v>3000</v>
      </c>
      <c r="F39">
        <v>7000</v>
      </c>
      <c r="G39">
        <v>9000</v>
      </c>
    </row>
    <row r="40" spans="1:7" x14ac:dyDescent="0.25">
      <c r="A40" s="6" t="s">
        <v>54</v>
      </c>
      <c r="B40" s="14"/>
      <c r="C40" s="14"/>
    </row>
    <row r="41" spans="1:7" x14ac:dyDescent="0.25">
      <c r="A41" s="6" t="s">
        <v>34</v>
      </c>
      <c r="B41" s="14"/>
      <c r="C41" s="14"/>
    </row>
    <row r="42" spans="1:7" x14ac:dyDescent="0.25">
      <c r="A42" s="6" t="s">
        <v>24</v>
      </c>
      <c r="B42" s="14">
        <v>111000</v>
      </c>
      <c r="C42" s="14">
        <v>176000</v>
      </c>
      <c r="D42">
        <v>116000</v>
      </c>
      <c r="E42">
        <v>117000</v>
      </c>
      <c r="F42">
        <v>187000</v>
      </c>
      <c r="G42">
        <v>189000</v>
      </c>
    </row>
    <row r="43" spans="1:7" x14ac:dyDescent="0.25">
      <c r="A43" s="6" t="s">
        <v>14</v>
      </c>
      <c r="B43" s="14">
        <v>21000</v>
      </c>
      <c r="C43" s="14">
        <v>29000</v>
      </c>
      <c r="D43">
        <v>32000</v>
      </c>
      <c r="E43">
        <v>36000</v>
      </c>
      <c r="F43">
        <v>18000</v>
      </c>
      <c r="G43">
        <v>21000</v>
      </c>
    </row>
    <row r="44" spans="1:7" x14ac:dyDescent="0.25">
      <c r="B44" s="14"/>
      <c r="C44" s="14"/>
    </row>
    <row r="45" spans="1:7" x14ac:dyDescent="0.25">
      <c r="A45" s="3"/>
      <c r="B45" s="15">
        <f t="shared" ref="B45:G45" si="5">SUM(B24,B32)</f>
        <v>4364000</v>
      </c>
      <c r="C45" s="15">
        <f t="shared" si="5"/>
        <v>7388000</v>
      </c>
      <c r="D45" s="15">
        <f t="shared" si="5"/>
        <v>7312000</v>
      </c>
      <c r="E45" s="15">
        <f t="shared" si="5"/>
        <v>7291000</v>
      </c>
      <c r="F45" s="15">
        <f t="shared" si="5"/>
        <v>7458000</v>
      </c>
      <c r="G45" s="15">
        <f t="shared" si="5"/>
        <v>7486000</v>
      </c>
    </row>
    <row r="46" spans="1:7" x14ac:dyDescent="0.25">
      <c r="A46" s="3"/>
      <c r="B46" s="14"/>
      <c r="C46" s="14"/>
    </row>
    <row r="47" spans="1:7" x14ac:dyDescent="0.25">
      <c r="A47" s="26" t="s">
        <v>63</v>
      </c>
      <c r="B47" s="15">
        <f t="shared" ref="B47:G47" si="6">SUM(B48:B53)</f>
        <v>1202000</v>
      </c>
      <c r="C47" s="15">
        <f t="shared" si="6"/>
        <v>18589000</v>
      </c>
      <c r="D47" s="15">
        <f t="shared" si="6"/>
        <v>18499000</v>
      </c>
      <c r="E47" s="15">
        <f t="shared" si="6"/>
        <v>19766000</v>
      </c>
      <c r="F47" s="15">
        <f t="shared" si="6"/>
        <v>17113000</v>
      </c>
      <c r="G47" s="15">
        <f t="shared" si="6"/>
        <v>16930000</v>
      </c>
    </row>
    <row r="48" spans="1:7" x14ac:dyDescent="0.25">
      <c r="A48" t="s">
        <v>3</v>
      </c>
      <c r="B48" s="14">
        <v>1583000</v>
      </c>
      <c r="C48" s="14">
        <v>1583000</v>
      </c>
      <c r="D48">
        <v>1741000</v>
      </c>
      <c r="E48">
        <v>1742000</v>
      </c>
      <c r="F48">
        <v>1741000</v>
      </c>
      <c r="G48">
        <v>1741000</v>
      </c>
    </row>
    <row r="49" spans="1:7" x14ac:dyDescent="0.25">
      <c r="A49" t="s">
        <v>21</v>
      </c>
      <c r="B49" s="14"/>
      <c r="C49" s="14">
        <v>241000</v>
      </c>
      <c r="E49">
        <v>241000</v>
      </c>
      <c r="F49">
        <v>241000</v>
      </c>
      <c r="G49">
        <v>241000</v>
      </c>
    </row>
    <row r="50" spans="1:7" x14ac:dyDescent="0.25">
      <c r="A50" t="s">
        <v>12</v>
      </c>
      <c r="B50" s="14"/>
      <c r="C50" s="14">
        <v>1301000</v>
      </c>
      <c r="E50">
        <v>1301000</v>
      </c>
      <c r="F50">
        <v>1301000</v>
      </c>
      <c r="G50">
        <v>1301000</v>
      </c>
    </row>
    <row r="51" spans="1:7" x14ac:dyDescent="0.25">
      <c r="A51" t="s">
        <v>99</v>
      </c>
      <c r="B51" s="14">
        <v>-381000</v>
      </c>
      <c r="C51" s="14">
        <v>17553000</v>
      </c>
      <c r="D51">
        <v>16758000</v>
      </c>
      <c r="E51">
        <v>16398000</v>
      </c>
      <c r="F51">
        <v>17546000</v>
      </c>
      <c r="G51">
        <v>17543000</v>
      </c>
    </row>
    <row r="52" spans="1:7" x14ac:dyDescent="0.25">
      <c r="A52" t="s">
        <v>22</v>
      </c>
      <c r="B52" s="14"/>
      <c r="C52" s="14">
        <v>242000</v>
      </c>
      <c r="E52">
        <v>84000</v>
      </c>
      <c r="F52">
        <v>84000</v>
      </c>
      <c r="G52">
        <v>84000</v>
      </c>
    </row>
    <row r="53" spans="1:7" x14ac:dyDescent="0.25">
      <c r="A53" t="s">
        <v>13</v>
      </c>
      <c r="B53" s="14"/>
      <c r="C53" s="14">
        <v>-2331000</v>
      </c>
      <c r="F53">
        <v>-3800000</v>
      </c>
      <c r="G53">
        <v>-3980000</v>
      </c>
    </row>
    <row r="54" spans="1:7" x14ac:dyDescent="0.25">
      <c r="A54" s="3"/>
      <c r="B54" s="14"/>
      <c r="C54" s="14"/>
    </row>
    <row r="55" spans="1:7" x14ac:dyDescent="0.25">
      <c r="A55" s="3"/>
      <c r="B55" s="15">
        <f t="shared" ref="B55:G55" si="7">SUM(B47,B45)</f>
        <v>5566000</v>
      </c>
      <c r="C55" s="15">
        <f t="shared" si="7"/>
        <v>25977000</v>
      </c>
      <c r="D55" s="15">
        <f t="shared" si="7"/>
        <v>25811000</v>
      </c>
      <c r="E55" s="15">
        <f t="shared" si="7"/>
        <v>27057000</v>
      </c>
      <c r="F55" s="15">
        <f t="shared" si="7"/>
        <v>24571000</v>
      </c>
      <c r="G55" s="15">
        <f t="shared" si="7"/>
        <v>24416000</v>
      </c>
    </row>
    <row r="56" spans="1:7" x14ac:dyDescent="0.25">
      <c r="B56" s="14"/>
      <c r="C56" s="14"/>
    </row>
    <row r="57" spans="1:7" x14ac:dyDescent="0.25">
      <c r="A57" s="29" t="s">
        <v>64</v>
      </c>
      <c r="B57" s="10">
        <f t="shared" ref="B57:G57" si="8">B47/(B48/10)</f>
        <v>7.5931775110549591</v>
      </c>
      <c r="C57" s="10">
        <f t="shared" si="8"/>
        <v>117.42893240682248</v>
      </c>
      <c r="D57" s="10">
        <f t="shared" si="8"/>
        <v>106.25502584721424</v>
      </c>
      <c r="E57" s="10">
        <f t="shared" si="8"/>
        <v>113.46727898966705</v>
      </c>
      <c r="F57" s="10">
        <f t="shared" si="8"/>
        <v>98.294083859850659</v>
      </c>
      <c r="G57" s="10">
        <f t="shared" si="8"/>
        <v>97.242963813900062</v>
      </c>
    </row>
    <row r="58" spans="1:7" x14ac:dyDescent="0.25">
      <c r="A58" s="29" t="s">
        <v>65</v>
      </c>
      <c r="B58" s="5">
        <f t="shared" ref="B58:G58" si="9">B48/10</f>
        <v>158300</v>
      </c>
      <c r="C58" s="5">
        <f t="shared" si="9"/>
        <v>158300</v>
      </c>
      <c r="D58" s="5">
        <f t="shared" si="9"/>
        <v>174100</v>
      </c>
      <c r="E58" s="5">
        <f t="shared" si="9"/>
        <v>174200</v>
      </c>
      <c r="F58" s="5">
        <f t="shared" si="9"/>
        <v>174100</v>
      </c>
      <c r="G58" s="5">
        <f t="shared" si="9"/>
        <v>174100</v>
      </c>
    </row>
    <row r="60" spans="1:7" x14ac:dyDescent="0.25">
      <c r="B60" s="5"/>
      <c r="C60" s="5"/>
    </row>
    <row r="62" spans="1:7" x14ac:dyDescent="0.25">
      <c r="B62" s="3"/>
      <c r="C62" s="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57"/>
  <sheetViews>
    <sheetView workbookViewId="0">
      <pane xSplit="1" ySplit="4" topLeftCell="F26" activePane="bottomRight" state="frozen"/>
      <selection pane="topRight" activeCell="B1" sqref="B1"/>
      <selection pane="bottomLeft" activeCell="A6" sqref="A6"/>
      <selection pane="bottomRight" activeCell="G31" sqref="G31"/>
    </sheetView>
  </sheetViews>
  <sheetFormatPr defaultRowHeight="15" x14ac:dyDescent="0.25"/>
  <cols>
    <col min="1" max="1" width="40.28515625" customWidth="1"/>
    <col min="2" max="3" width="15.28515625" bestFit="1" customWidth="1"/>
    <col min="4" max="4" width="12.140625" customWidth="1"/>
    <col min="5" max="5" width="13.5703125" bestFit="1" customWidth="1"/>
    <col min="6" max="6" width="11.28515625" customWidth="1"/>
    <col min="7" max="7" width="9.7109375" bestFit="1" customWidth="1"/>
  </cols>
  <sheetData>
    <row r="1" spans="1:7" ht="15.75" x14ac:dyDescent="0.25">
      <c r="A1" s="4" t="s">
        <v>15</v>
      </c>
      <c r="B1" s="1"/>
      <c r="C1" s="1"/>
    </row>
    <row r="2" spans="1:7" ht="15.75" x14ac:dyDescent="0.25">
      <c r="A2" s="4" t="s">
        <v>66</v>
      </c>
      <c r="B2" s="1"/>
      <c r="C2" s="1"/>
    </row>
    <row r="3" spans="1:7" ht="15.75" x14ac:dyDescent="0.25">
      <c r="A3" s="4" t="s">
        <v>91</v>
      </c>
      <c r="B3" s="35" t="s">
        <v>92</v>
      </c>
      <c r="C3" s="35" t="s">
        <v>94</v>
      </c>
      <c r="D3" s="35" t="s">
        <v>93</v>
      </c>
      <c r="E3" s="35" t="s">
        <v>92</v>
      </c>
      <c r="F3" s="35" t="s">
        <v>94</v>
      </c>
      <c r="G3" s="35" t="s">
        <v>93</v>
      </c>
    </row>
    <row r="4" spans="1:7" ht="15.75" x14ac:dyDescent="0.25">
      <c r="A4" s="4"/>
      <c r="B4" s="33">
        <v>43190</v>
      </c>
      <c r="C4" s="33">
        <v>43373</v>
      </c>
      <c r="D4" s="33">
        <v>43465</v>
      </c>
      <c r="E4" s="33">
        <v>43555</v>
      </c>
      <c r="F4" s="38">
        <v>43738</v>
      </c>
      <c r="G4" s="38">
        <v>43830</v>
      </c>
    </row>
    <row r="5" spans="1:7" ht="15.75" x14ac:dyDescent="0.25">
      <c r="A5" s="29" t="s">
        <v>67</v>
      </c>
      <c r="B5" s="30">
        <v>1598000</v>
      </c>
      <c r="C5" s="30">
        <v>248000</v>
      </c>
      <c r="D5" s="6">
        <v>1124000</v>
      </c>
      <c r="E5" s="14">
        <v>1863000</v>
      </c>
      <c r="F5">
        <v>515000</v>
      </c>
      <c r="G5">
        <v>964000</v>
      </c>
    </row>
    <row r="6" spans="1:7" x14ac:dyDescent="0.25">
      <c r="A6" t="s">
        <v>68</v>
      </c>
      <c r="B6" s="31">
        <v>1584000</v>
      </c>
      <c r="C6" s="31">
        <v>335000</v>
      </c>
      <c r="D6" s="6">
        <v>1229000</v>
      </c>
      <c r="E6" s="1">
        <v>2247000</v>
      </c>
      <c r="F6">
        <v>671000</v>
      </c>
      <c r="G6">
        <v>1217000</v>
      </c>
    </row>
    <row r="7" spans="1:7" x14ac:dyDescent="0.25">
      <c r="A7" s="29" t="s">
        <v>0</v>
      </c>
      <c r="B7" s="15">
        <f t="shared" ref="B7:D7" si="0">B5-B6</f>
        <v>14000</v>
      </c>
      <c r="C7" s="15">
        <f t="shared" si="0"/>
        <v>-87000</v>
      </c>
      <c r="D7" s="15">
        <f t="shared" si="0"/>
        <v>-105000</v>
      </c>
      <c r="E7" s="15">
        <f>E5-E6</f>
        <v>-384000</v>
      </c>
      <c r="F7" s="15">
        <f>F5-F6</f>
        <v>-156000</v>
      </c>
      <c r="G7" s="15">
        <f>G5-G6</f>
        <v>-253000</v>
      </c>
    </row>
    <row r="8" spans="1:7" x14ac:dyDescent="0.25">
      <c r="B8" s="17"/>
      <c r="C8" s="17"/>
      <c r="D8" s="5"/>
      <c r="E8" s="5"/>
    </row>
    <row r="9" spans="1:7" x14ac:dyDescent="0.25">
      <c r="A9" s="29" t="s">
        <v>69</v>
      </c>
      <c r="B9" s="18">
        <f t="shared" ref="B9:G9" si="1">SUM(B10:B18)</f>
        <v>221000</v>
      </c>
      <c r="C9" s="18">
        <f t="shared" si="1"/>
        <v>24000</v>
      </c>
      <c r="D9" s="18">
        <f t="shared" si="1"/>
        <v>151000</v>
      </c>
      <c r="E9" s="18">
        <f t="shared" si="1"/>
        <v>225000</v>
      </c>
      <c r="F9" s="18">
        <f t="shared" si="1"/>
        <v>87000</v>
      </c>
      <c r="G9" s="18">
        <f t="shared" si="1"/>
        <v>171000</v>
      </c>
    </row>
    <row r="10" spans="1:7" x14ac:dyDescent="0.25">
      <c r="A10" s="6" t="s">
        <v>35</v>
      </c>
      <c r="B10" s="16">
        <v>173000</v>
      </c>
      <c r="C10" s="16">
        <v>6000</v>
      </c>
      <c r="D10">
        <v>116000</v>
      </c>
      <c r="E10" s="1">
        <v>173000</v>
      </c>
      <c r="F10">
        <v>59000</v>
      </c>
      <c r="G10">
        <v>117000</v>
      </c>
    </row>
    <row r="11" spans="1:7" x14ac:dyDescent="0.25">
      <c r="A11" s="37" t="s">
        <v>101</v>
      </c>
      <c r="B11" s="16">
        <v>48000</v>
      </c>
      <c r="C11" s="16">
        <v>11000</v>
      </c>
      <c r="E11" s="1"/>
    </row>
    <row r="12" spans="1:7" x14ac:dyDescent="0.25">
      <c r="A12" s="37" t="s">
        <v>100</v>
      </c>
      <c r="B12" s="16"/>
      <c r="C12" s="16">
        <v>4000</v>
      </c>
      <c r="E12" s="1"/>
    </row>
    <row r="13" spans="1:7" x14ac:dyDescent="0.25">
      <c r="A13" s="37" t="s">
        <v>102</v>
      </c>
      <c r="B13" s="16"/>
      <c r="C13" s="16">
        <v>1000</v>
      </c>
      <c r="E13" s="1"/>
    </row>
    <row r="14" spans="1:7" x14ac:dyDescent="0.25">
      <c r="A14" s="37" t="s">
        <v>104</v>
      </c>
      <c r="B14" s="16"/>
      <c r="C14" s="16"/>
      <c r="E14" s="1"/>
      <c r="F14">
        <v>11000</v>
      </c>
      <c r="G14">
        <v>21000</v>
      </c>
    </row>
    <row r="15" spans="1:7" x14ac:dyDescent="0.25">
      <c r="A15" s="6" t="s">
        <v>36</v>
      </c>
      <c r="B15" s="16"/>
      <c r="C15" s="16">
        <v>1000</v>
      </c>
    </row>
    <row r="16" spans="1:7" x14ac:dyDescent="0.25">
      <c r="A16" s="6" t="s">
        <v>37</v>
      </c>
      <c r="B16" s="16"/>
      <c r="C16" s="16"/>
      <c r="E16" s="1"/>
    </row>
    <row r="17" spans="1:7" x14ac:dyDescent="0.25">
      <c r="A17" s="6" t="s">
        <v>38</v>
      </c>
      <c r="B17" s="16"/>
      <c r="C17" s="16"/>
      <c r="E17" s="1"/>
    </row>
    <row r="18" spans="1:7" x14ac:dyDescent="0.25">
      <c r="A18" s="6" t="s">
        <v>39</v>
      </c>
      <c r="B18" s="16"/>
      <c r="C18" s="16">
        <v>1000</v>
      </c>
      <c r="D18">
        <v>35000</v>
      </c>
      <c r="E18" s="1">
        <v>52000</v>
      </c>
      <c r="F18">
        <v>17000</v>
      </c>
      <c r="G18">
        <v>33000</v>
      </c>
    </row>
    <row r="19" spans="1:7" x14ac:dyDescent="0.25">
      <c r="A19" s="29" t="s">
        <v>1</v>
      </c>
      <c r="B19" s="19">
        <f t="shared" ref="B19:G19" si="2">B7-B9</f>
        <v>-207000</v>
      </c>
      <c r="C19" s="19">
        <f t="shared" si="2"/>
        <v>-111000</v>
      </c>
      <c r="D19" s="19">
        <f t="shared" si="2"/>
        <v>-256000</v>
      </c>
      <c r="E19" s="19">
        <f t="shared" si="2"/>
        <v>-609000</v>
      </c>
      <c r="F19" s="19">
        <f t="shared" si="2"/>
        <v>-243000</v>
      </c>
      <c r="G19" s="19">
        <f t="shared" si="2"/>
        <v>-424000</v>
      </c>
    </row>
    <row r="20" spans="1:7" x14ac:dyDescent="0.25">
      <c r="A20" s="32" t="s">
        <v>70</v>
      </c>
      <c r="B20" s="17"/>
      <c r="C20" s="17"/>
      <c r="D20" s="8"/>
      <c r="E20" s="8"/>
    </row>
    <row r="21" spans="1:7" x14ac:dyDescent="0.25">
      <c r="A21" s="6" t="s">
        <v>2</v>
      </c>
      <c r="B21" s="20">
        <v>39000</v>
      </c>
      <c r="C21" s="20">
        <v>4000</v>
      </c>
      <c r="D21">
        <v>23000</v>
      </c>
      <c r="E21" s="1">
        <v>35000</v>
      </c>
    </row>
    <row r="22" spans="1:7" x14ac:dyDescent="0.25">
      <c r="A22" s="6" t="s">
        <v>103</v>
      </c>
      <c r="B22" s="20"/>
      <c r="C22" s="20">
        <v>9000</v>
      </c>
      <c r="E22" s="1"/>
    </row>
    <row r="23" spans="1:7" x14ac:dyDescent="0.25">
      <c r="A23" s="6" t="s">
        <v>8</v>
      </c>
      <c r="B23" s="20"/>
      <c r="C23" s="20">
        <v>1000</v>
      </c>
      <c r="E23" s="1"/>
    </row>
    <row r="24" spans="1:7" x14ac:dyDescent="0.25">
      <c r="A24" s="29" t="s">
        <v>71</v>
      </c>
      <c r="B24" s="19">
        <f t="shared" ref="B24:G24" si="3">B19-B21+B23</f>
        <v>-246000</v>
      </c>
      <c r="C24" s="19">
        <f>C19-C21+C23+C22</f>
        <v>-105000</v>
      </c>
      <c r="D24" s="19">
        <f t="shared" si="3"/>
        <v>-279000</v>
      </c>
      <c r="E24" s="19">
        <f t="shared" si="3"/>
        <v>-644000</v>
      </c>
      <c r="F24" s="19">
        <f t="shared" si="3"/>
        <v>-243000</v>
      </c>
      <c r="G24" s="19">
        <f t="shared" si="3"/>
        <v>-424000</v>
      </c>
    </row>
    <row r="25" spans="1:7" x14ac:dyDescent="0.25">
      <c r="A25" s="6" t="s">
        <v>4</v>
      </c>
      <c r="B25" s="20">
        <v>0</v>
      </c>
      <c r="C25" s="20"/>
      <c r="D25" s="8"/>
      <c r="E25" s="8"/>
    </row>
    <row r="26" spans="1:7" x14ac:dyDescent="0.25">
      <c r="A26" s="29" t="s">
        <v>72</v>
      </c>
      <c r="B26" s="17">
        <f t="shared" ref="B26:G26" si="4">B24-B25</f>
        <v>-246000</v>
      </c>
      <c r="C26" s="17">
        <f t="shared" si="4"/>
        <v>-105000</v>
      </c>
      <c r="D26" s="17">
        <f t="shared" si="4"/>
        <v>-279000</v>
      </c>
      <c r="E26" s="17">
        <f t="shared" si="4"/>
        <v>-644000</v>
      </c>
      <c r="F26" s="17">
        <f t="shared" si="4"/>
        <v>-243000</v>
      </c>
      <c r="G26" s="17">
        <f t="shared" si="4"/>
        <v>-424000</v>
      </c>
    </row>
    <row r="27" spans="1:7" x14ac:dyDescent="0.25">
      <c r="A27" s="3"/>
      <c r="B27" s="17"/>
      <c r="C27" s="17"/>
      <c r="D27" s="8"/>
      <c r="E27" s="8"/>
    </row>
    <row r="28" spans="1:7" x14ac:dyDescent="0.25">
      <c r="A28" s="26" t="s">
        <v>73</v>
      </c>
      <c r="B28" s="17">
        <f t="shared" ref="B28:D28" si="5">SUM(B29:B30)</f>
        <v>-9000</v>
      </c>
      <c r="C28" s="17">
        <f t="shared" si="5"/>
        <v>-3000</v>
      </c>
      <c r="D28" s="17">
        <f t="shared" si="5"/>
        <v>-21000</v>
      </c>
      <c r="E28" s="17">
        <f>SUM(E29:E30)</f>
        <v>-27000</v>
      </c>
      <c r="F28" s="17">
        <f>SUM(F29:F30)</f>
        <v>-4000</v>
      </c>
      <c r="G28" s="17">
        <f>SUM(G29:G30)</f>
        <v>-6000</v>
      </c>
    </row>
    <row r="29" spans="1:7" x14ac:dyDescent="0.25">
      <c r="A29" s="6" t="s">
        <v>9</v>
      </c>
      <c r="B29" s="20">
        <v>10000</v>
      </c>
      <c r="C29" s="20">
        <v>2000</v>
      </c>
      <c r="D29">
        <v>7000</v>
      </c>
      <c r="E29">
        <v>11000</v>
      </c>
      <c r="F29">
        <v>3000</v>
      </c>
      <c r="G29">
        <v>6000</v>
      </c>
    </row>
    <row r="30" spans="1:7" x14ac:dyDescent="0.25">
      <c r="A30" s="6" t="s">
        <v>10</v>
      </c>
      <c r="B30" s="20">
        <v>-19000</v>
      </c>
      <c r="C30" s="20">
        <v>-5000</v>
      </c>
      <c r="D30">
        <v>-28000</v>
      </c>
      <c r="E30">
        <v>-38000</v>
      </c>
      <c r="F30">
        <v>-7000</v>
      </c>
      <c r="G30">
        <v>-12000</v>
      </c>
    </row>
    <row r="31" spans="1:7" x14ac:dyDescent="0.25">
      <c r="A31" s="13"/>
      <c r="B31" s="20"/>
      <c r="C31" s="20"/>
    </row>
    <row r="32" spans="1:7" x14ac:dyDescent="0.25">
      <c r="A32" s="29" t="s">
        <v>74</v>
      </c>
      <c r="B32" s="21">
        <f t="shared" ref="B32:D32" si="6">B26-B28</f>
        <v>-237000</v>
      </c>
      <c r="C32" s="21">
        <f t="shared" si="6"/>
        <v>-102000</v>
      </c>
      <c r="D32" s="21">
        <f t="shared" si="6"/>
        <v>-258000</v>
      </c>
      <c r="E32" s="21">
        <f>E26-E28</f>
        <v>-617000</v>
      </c>
      <c r="F32" s="21">
        <f>F26-F28</f>
        <v>-239000</v>
      </c>
      <c r="G32" s="21">
        <f>G26-G28</f>
        <v>-418000</v>
      </c>
    </row>
    <row r="33" spans="1:7" x14ac:dyDescent="0.25">
      <c r="A33" s="3"/>
      <c r="B33" s="8"/>
      <c r="C33" s="8"/>
    </row>
    <row r="34" spans="1:7" x14ac:dyDescent="0.25">
      <c r="A34" s="29" t="s">
        <v>75</v>
      </c>
      <c r="B34" s="11">
        <f>B32/('1'!B48/10)</f>
        <v>-1.4971572962728996</v>
      </c>
      <c r="C34" s="11">
        <f>C32/('1'!C48/10)</f>
        <v>-0.64434617814276685</v>
      </c>
      <c r="D34" s="11">
        <f>D32/('1'!D48/10)</f>
        <v>-1.4819069500287192</v>
      </c>
      <c r="E34" s="11">
        <f>E32/('1'!E48/10)</f>
        <v>-3.5419058553386913</v>
      </c>
      <c r="F34" s="11">
        <f>F32/('1'!F48/10)</f>
        <v>-1.372774267662263</v>
      </c>
      <c r="G34" s="11">
        <f>G32/('1'!G48/10)</f>
        <v>-2.4009190120620332</v>
      </c>
    </row>
    <row r="35" spans="1:7" x14ac:dyDescent="0.25">
      <c r="A35" s="32" t="s">
        <v>76</v>
      </c>
      <c r="B35" s="5">
        <f>'1'!B48/10</f>
        <v>158300</v>
      </c>
      <c r="C35" s="5">
        <f>'1'!C48/10</f>
        <v>158300</v>
      </c>
      <c r="D35" s="5">
        <f>'1'!D48/10</f>
        <v>174100</v>
      </c>
      <c r="E35" s="5">
        <f>'1'!E48/10</f>
        <v>174200</v>
      </c>
      <c r="F35" s="5">
        <f>'1'!F48/10</f>
        <v>174100</v>
      </c>
      <c r="G35" s="5">
        <f>'1'!G48/10</f>
        <v>174100</v>
      </c>
    </row>
    <row r="57" spans="1:1" x14ac:dyDescent="0.25">
      <c r="A57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4"/>
  <sheetViews>
    <sheetView tabSelected="1" zoomScaleNormal="100" workbookViewId="0">
      <pane xSplit="1" ySplit="4" topLeftCell="F20" activePane="bottomRight" state="frozen"/>
      <selection pane="topRight" activeCell="B1" sqref="B1"/>
      <selection pane="bottomLeft" activeCell="A6" sqref="A6"/>
      <selection pane="bottomRight" activeCell="O24" sqref="O24"/>
    </sheetView>
  </sheetViews>
  <sheetFormatPr defaultRowHeight="15" x14ac:dyDescent="0.25"/>
  <cols>
    <col min="1" max="1" width="42" customWidth="1"/>
    <col min="2" max="2" width="16" bestFit="1" customWidth="1"/>
    <col min="3" max="3" width="15" customWidth="1"/>
    <col min="4" max="4" width="15.140625" customWidth="1"/>
    <col min="5" max="5" width="14.5703125" customWidth="1"/>
    <col min="6" max="6" width="11.7109375" customWidth="1"/>
    <col min="7" max="7" width="9.7109375" bestFit="1" customWidth="1"/>
  </cols>
  <sheetData>
    <row r="1" spans="1:7" ht="15.75" x14ac:dyDescent="0.25">
      <c r="A1" s="4" t="s">
        <v>15</v>
      </c>
      <c r="B1" s="2"/>
    </row>
    <row r="2" spans="1:7" ht="15.75" x14ac:dyDescent="0.25">
      <c r="A2" s="4" t="s">
        <v>77</v>
      </c>
      <c r="B2" s="12"/>
    </row>
    <row r="3" spans="1:7" ht="15.75" x14ac:dyDescent="0.25">
      <c r="A3" s="4" t="s">
        <v>91</v>
      </c>
      <c r="B3" s="35" t="s">
        <v>92</v>
      </c>
      <c r="C3" s="35" t="s">
        <v>94</v>
      </c>
      <c r="D3" s="35" t="s">
        <v>93</v>
      </c>
      <c r="E3" s="35" t="s">
        <v>92</v>
      </c>
      <c r="F3" s="35" t="s">
        <v>94</v>
      </c>
      <c r="G3" s="35" t="s">
        <v>93</v>
      </c>
    </row>
    <row r="4" spans="1:7" ht="15.75" x14ac:dyDescent="0.25">
      <c r="A4" s="4"/>
      <c r="B4" s="33">
        <v>43190</v>
      </c>
      <c r="C4" s="33">
        <v>43373</v>
      </c>
      <c r="D4" s="33">
        <v>43465</v>
      </c>
      <c r="E4" s="33">
        <v>43555</v>
      </c>
      <c r="F4" s="38">
        <v>43738</v>
      </c>
      <c r="G4" s="38">
        <v>43830</v>
      </c>
    </row>
    <row r="5" spans="1:7" x14ac:dyDescent="0.25">
      <c r="A5" s="29" t="s">
        <v>78</v>
      </c>
    </row>
    <row r="6" spans="1:7" x14ac:dyDescent="0.25">
      <c r="A6" t="s">
        <v>40</v>
      </c>
      <c r="B6" s="14"/>
    </row>
    <row r="7" spans="1:7" ht="15.75" x14ac:dyDescent="0.25">
      <c r="A7" s="36" t="s">
        <v>96</v>
      </c>
      <c r="B7" s="14">
        <v>1598000</v>
      </c>
      <c r="D7">
        <v>1124000</v>
      </c>
      <c r="E7">
        <v>1863000</v>
      </c>
      <c r="F7">
        <v>515000</v>
      </c>
      <c r="G7">
        <v>964000</v>
      </c>
    </row>
    <row r="8" spans="1:7" x14ac:dyDescent="0.25">
      <c r="A8" s="6" t="s">
        <v>41</v>
      </c>
      <c r="B8" s="14"/>
    </row>
    <row r="9" spans="1:7" x14ac:dyDescent="0.25">
      <c r="A9" s="6" t="s">
        <v>42</v>
      </c>
      <c r="B9" s="14"/>
    </row>
    <row r="10" spans="1:7" x14ac:dyDescent="0.25">
      <c r="A10" s="6" t="s">
        <v>43</v>
      </c>
      <c r="B10" s="14"/>
    </row>
    <row r="11" spans="1:7" x14ac:dyDescent="0.25">
      <c r="A11" s="6" t="s">
        <v>44</v>
      </c>
      <c r="B11" s="14">
        <v>-1943000</v>
      </c>
      <c r="D11">
        <v>-1118000</v>
      </c>
      <c r="E11">
        <v>-2044000</v>
      </c>
    </row>
    <row r="12" spans="1:7" x14ac:dyDescent="0.25">
      <c r="A12" s="6" t="s">
        <v>45</v>
      </c>
      <c r="B12" s="14"/>
      <c r="F12">
        <v>-881000</v>
      </c>
      <c r="G12">
        <v>-1509000</v>
      </c>
    </row>
    <row r="13" spans="1:7" x14ac:dyDescent="0.25">
      <c r="A13" s="3"/>
      <c r="B13" s="19">
        <f t="shared" ref="B13:G13" si="0">SUM(B6:B12)</f>
        <v>-345000</v>
      </c>
      <c r="C13" s="19">
        <f t="shared" si="0"/>
        <v>0</v>
      </c>
      <c r="D13" s="19">
        <f t="shared" si="0"/>
        <v>6000</v>
      </c>
      <c r="E13" s="19">
        <f t="shared" si="0"/>
        <v>-181000</v>
      </c>
      <c r="F13" s="19">
        <f t="shared" si="0"/>
        <v>-366000</v>
      </c>
      <c r="G13" s="19">
        <f t="shared" si="0"/>
        <v>-545000</v>
      </c>
    </row>
    <row r="14" spans="1:7" x14ac:dyDescent="0.25">
      <c r="B14" s="14"/>
    </row>
    <row r="15" spans="1:7" x14ac:dyDescent="0.25">
      <c r="A15" s="29" t="s">
        <v>79</v>
      </c>
      <c r="B15" s="14"/>
    </row>
    <row r="16" spans="1:7" x14ac:dyDescent="0.25">
      <c r="A16" t="s">
        <v>46</v>
      </c>
      <c r="B16" s="14">
        <v>-149000</v>
      </c>
      <c r="D16">
        <v>-8000</v>
      </c>
      <c r="E16">
        <v>-9000</v>
      </c>
      <c r="F16">
        <v>-1000</v>
      </c>
      <c r="G16">
        <v>-1000</v>
      </c>
    </row>
    <row r="17" spans="1:7" x14ac:dyDescent="0.25">
      <c r="A17" s="6" t="s">
        <v>11</v>
      </c>
      <c r="B17" s="14"/>
    </row>
    <row r="18" spans="1:7" x14ac:dyDescent="0.25">
      <c r="A18" s="6" t="s">
        <v>47</v>
      </c>
      <c r="B18" s="14"/>
    </row>
    <row r="19" spans="1:7" x14ac:dyDescent="0.25">
      <c r="A19" s="6" t="s">
        <v>48</v>
      </c>
      <c r="B19" s="14"/>
    </row>
    <row r="20" spans="1:7" x14ac:dyDescent="0.25">
      <c r="A20" s="3"/>
      <c r="B20" s="19">
        <f>SUM(B16:B19)</f>
        <v>-149000</v>
      </c>
      <c r="C20" s="19">
        <f t="shared" ref="C20:G20" si="1">SUM(C16:C19)</f>
        <v>0</v>
      </c>
      <c r="D20" s="19">
        <f t="shared" si="1"/>
        <v>-8000</v>
      </c>
      <c r="E20" s="19">
        <f t="shared" si="1"/>
        <v>-9000</v>
      </c>
      <c r="F20" s="19">
        <f t="shared" si="1"/>
        <v>-1000</v>
      </c>
      <c r="G20" s="19">
        <f t="shared" si="1"/>
        <v>-1000</v>
      </c>
    </row>
    <row r="21" spans="1:7" x14ac:dyDescent="0.25">
      <c r="B21" s="14"/>
    </row>
    <row r="22" spans="1:7" x14ac:dyDescent="0.25">
      <c r="A22" s="29" t="s">
        <v>80</v>
      </c>
      <c r="B22" s="14"/>
    </row>
    <row r="23" spans="1:7" x14ac:dyDescent="0.25">
      <c r="A23" s="6" t="s">
        <v>49</v>
      </c>
      <c r="B23" s="14"/>
      <c r="G23">
        <v>-1000</v>
      </c>
    </row>
    <row r="24" spans="1:7" x14ac:dyDescent="0.25">
      <c r="A24" s="6" t="s">
        <v>97</v>
      </c>
      <c r="B24" s="14"/>
      <c r="D24">
        <v>-174000</v>
      </c>
      <c r="E24">
        <v>-174000</v>
      </c>
      <c r="G24" t="s">
        <v>105</v>
      </c>
    </row>
    <row r="25" spans="1:7" x14ac:dyDescent="0.25">
      <c r="A25" s="6" t="s">
        <v>50</v>
      </c>
      <c r="B25" s="14"/>
    </row>
    <row r="26" spans="1:7" x14ac:dyDescent="0.25">
      <c r="A26" s="3"/>
      <c r="B26" s="22">
        <f t="shared" ref="B26:G26" si="2">SUM(B23:B25)</f>
        <v>0</v>
      </c>
      <c r="C26" s="22">
        <f t="shared" si="2"/>
        <v>0</v>
      </c>
      <c r="D26" s="22">
        <f t="shared" si="2"/>
        <v>-174000</v>
      </c>
      <c r="E26" s="22">
        <f t="shared" si="2"/>
        <v>-174000</v>
      </c>
      <c r="F26" s="22">
        <f t="shared" si="2"/>
        <v>0</v>
      </c>
      <c r="G26" s="22">
        <f t="shared" si="2"/>
        <v>-1000</v>
      </c>
    </row>
    <row r="27" spans="1:7" x14ac:dyDescent="0.25">
      <c r="B27" s="14"/>
    </row>
    <row r="28" spans="1:7" x14ac:dyDescent="0.25">
      <c r="A28" s="3" t="s">
        <v>81</v>
      </c>
      <c r="B28" s="15">
        <f t="shared" ref="B28:G28" si="3">SUM(B13,B20,B26)</f>
        <v>-494000</v>
      </c>
      <c r="C28" s="15">
        <f t="shared" si="3"/>
        <v>0</v>
      </c>
      <c r="D28" s="15">
        <f t="shared" si="3"/>
        <v>-176000</v>
      </c>
      <c r="E28" s="15">
        <f t="shared" si="3"/>
        <v>-364000</v>
      </c>
      <c r="F28" s="15">
        <f t="shared" si="3"/>
        <v>-367000</v>
      </c>
      <c r="G28" s="15">
        <f t="shared" si="3"/>
        <v>-547000</v>
      </c>
    </row>
    <row r="29" spans="1:7" x14ac:dyDescent="0.25">
      <c r="A29" s="32" t="s">
        <v>82</v>
      </c>
      <c r="B29" s="14">
        <v>1807000</v>
      </c>
      <c r="D29">
        <v>1317000</v>
      </c>
      <c r="E29">
        <v>1317000</v>
      </c>
      <c r="F29">
        <v>890000</v>
      </c>
      <c r="G29">
        <v>890000</v>
      </c>
    </row>
    <row r="30" spans="1:7" x14ac:dyDescent="0.25">
      <c r="A30" s="29" t="s">
        <v>83</v>
      </c>
      <c r="B30" s="15">
        <f>SUM(B28:B29)</f>
        <v>1313000</v>
      </c>
      <c r="C30" s="15">
        <f t="shared" ref="C30:G30" si="4">SUM(C28:C29)</f>
        <v>0</v>
      </c>
      <c r="D30" s="15">
        <f t="shared" si="4"/>
        <v>1141000</v>
      </c>
      <c r="E30" s="15">
        <f t="shared" si="4"/>
        <v>953000</v>
      </c>
      <c r="F30" s="15">
        <f t="shared" si="4"/>
        <v>523000</v>
      </c>
      <c r="G30" s="15">
        <f t="shared" si="4"/>
        <v>343000</v>
      </c>
    </row>
    <row r="31" spans="1:7" x14ac:dyDescent="0.25">
      <c r="B31" s="15"/>
    </row>
    <row r="33" spans="1:7" x14ac:dyDescent="0.25">
      <c r="A33" s="29" t="s">
        <v>84</v>
      </c>
      <c r="B33" s="9">
        <f>B13/('1'!B48/10)</f>
        <v>-2.1794061907770055</v>
      </c>
      <c r="C33" s="9">
        <f>C13/('1'!C48/10)</f>
        <v>0</v>
      </c>
      <c r="D33" s="9">
        <f>D13/('1'!D48/10)</f>
        <v>3.4462952326249283E-2</v>
      </c>
      <c r="E33" s="9">
        <f>E13/('1'!E48/10)</f>
        <v>-1.0390355912743972</v>
      </c>
      <c r="F33" s="9">
        <f>F13/('1'!F48/10)</f>
        <v>-2.1022400919012063</v>
      </c>
      <c r="G33" s="9">
        <f>G13/('1'!G48/10)</f>
        <v>-3.1303848363009763</v>
      </c>
    </row>
    <row r="34" spans="1:7" x14ac:dyDescent="0.25">
      <c r="A34" s="29" t="s">
        <v>85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J11" sqref="J11"/>
    </sheetView>
  </sheetViews>
  <sheetFormatPr defaultRowHeight="15" x14ac:dyDescent="0.25"/>
  <cols>
    <col min="1" max="1" width="33.140625" customWidth="1"/>
    <col min="2" max="2" width="11.85546875" customWidth="1"/>
    <col min="3" max="3" width="13.28515625" customWidth="1"/>
    <col min="4" max="4" width="12.7109375" customWidth="1"/>
    <col min="5" max="5" width="12.5703125" customWidth="1"/>
    <col min="6" max="6" width="12.28515625" customWidth="1"/>
  </cols>
  <sheetData>
    <row r="1" spans="1:6" ht="15.75" x14ac:dyDescent="0.25">
      <c r="A1" s="4" t="s">
        <v>15</v>
      </c>
    </row>
    <row r="2" spans="1:6" x14ac:dyDescent="0.25">
      <c r="A2" s="3" t="s">
        <v>86</v>
      </c>
    </row>
    <row r="3" spans="1:6" ht="15.75" x14ac:dyDescent="0.25">
      <c r="A3" s="4" t="s">
        <v>91</v>
      </c>
    </row>
    <row r="4" spans="1:6" x14ac:dyDescent="0.25">
      <c r="B4" s="34" t="s">
        <v>93</v>
      </c>
      <c r="C4" s="35" t="s">
        <v>92</v>
      </c>
      <c r="D4" s="35" t="s">
        <v>94</v>
      </c>
      <c r="E4" s="35" t="s">
        <v>93</v>
      </c>
      <c r="F4" s="35" t="s">
        <v>92</v>
      </c>
    </row>
    <row r="5" spans="1:6" ht="15.75" x14ac:dyDescent="0.25">
      <c r="A5" s="3"/>
      <c r="B5" s="33">
        <v>43100</v>
      </c>
      <c r="C5" s="33">
        <v>43190</v>
      </c>
      <c r="D5" s="33">
        <v>43373</v>
      </c>
      <c r="E5" s="33">
        <v>43465</v>
      </c>
      <c r="F5" s="33">
        <v>43555</v>
      </c>
    </row>
    <row r="6" spans="1:6" x14ac:dyDescent="0.25">
      <c r="A6" s="6" t="s">
        <v>87</v>
      </c>
      <c r="B6" s="23" t="e">
        <f>'2'!#REF!/'1'!#REF!</f>
        <v>#REF!</v>
      </c>
      <c r="C6" s="23">
        <f>'2'!B32/'1'!B20</f>
        <v>-4.2579949694574203E-2</v>
      </c>
      <c r="D6" s="23">
        <f>'2'!C32/'1'!C20</f>
        <v>-3.9265504099780576E-3</v>
      </c>
      <c r="E6" s="23">
        <f>'2'!D32/'1'!D20</f>
        <v>-9.995738251133238E-3</v>
      </c>
      <c r="F6" s="23">
        <f>'2'!E32/'1'!E20</f>
        <v>-2.4261727812512287E-2</v>
      </c>
    </row>
    <row r="7" spans="1:6" x14ac:dyDescent="0.25">
      <c r="A7" s="6" t="s">
        <v>88</v>
      </c>
      <c r="B7" s="23" t="e">
        <f>'2'!#REF!/'1'!#REF!</f>
        <v>#REF!</v>
      </c>
      <c r="C7" s="23">
        <f>'2'!B32/'1'!B47</f>
        <v>-0.19717138103161397</v>
      </c>
      <c r="D7" s="23">
        <f>'2'!C32/'1'!C47</f>
        <v>-5.4871160363655922E-3</v>
      </c>
      <c r="E7" s="23">
        <f>'2'!D32/'1'!D47</f>
        <v>-1.394669982161198E-2</v>
      </c>
      <c r="F7" s="23">
        <f>'2'!E32/'1'!E47</f>
        <v>-3.1215218051199027E-2</v>
      </c>
    </row>
    <row r="8" spans="1:6" x14ac:dyDescent="0.25">
      <c r="A8" s="6" t="s">
        <v>51</v>
      </c>
      <c r="B8" s="24" t="e">
        <f>('1'!#REF!+'1'!#REF!+'1'!#REF!)/'1'!#REF!</f>
        <v>#REF!</v>
      </c>
      <c r="C8" s="24">
        <f>('1'!B25+'1'!B26+'1'!B28)/'1'!B47</f>
        <v>1.8502495840266222</v>
      </c>
      <c r="D8" s="24">
        <f>('1'!C25+'1'!C26+'1'!C28)/'1'!C47</f>
        <v>0.11205551670342676</v>
      </c>
      <c r="E8" s="24">
        <f>('1'!D25+'1'!D26+'1'!D28)/'1'!D47</f>
        <v>0.11314125087842586</v>
      </c>
      <c r="F8" s="24">
        <f>('1'!E25+'1'!E26+'1'!E28)/'1'!E47</f>
        <v>0.10705251441869877</v>
      </c>
    </row>
    <row r="9" spans="1:6" x14ac:dyDescent="0.25">
      <c r="A9" s="6" t="s">
        <v>52</v>
      </c>
      <c r="B9" s="24" t="e">
        <f>'1'!#REF!/'1'!#REF!</f>
        <v>#REF!</v>
      </c>
      <c r="C9" s="24" t="e">
        <f>'1'!A11/'1'!A32</f>
        <v>#VALUE!</v>
      </c>
      <c r="D9" s="24" t="e">
        <f>'1'!#REF!/'1'!#REF!</f>
        <v>#REF!</v>
      </c>
      <c r="E9" s="24">
        <f>'1'!B11/'1'!B32</f>
        <v>3.0058823529411764</v>
      </c>
      <c r="F9" s="24">
        <f>'1'!C11/'1'!C32</f>
        <v>3.2702050663449937</v>
      </c>
    </row>
    <row r="10" spans="1:6" x14ac:dyDescent="0.25">
      <c r="A10" s="6" t="s">
        <v>89</v>
      </c>
      <c r="B10" t="e">
        <f>'2'!#REF!/'2'!#REF!</f>
        <v>#REF!</v>
      </c>
      <c r="C10" t="e">
        <f>'2'!#REF!/'2'!#REF!</f>
        <v>#REF!</v>
      </c>
      <c r="D10" s="23" t="e">
        <f>'2'!#REF!/'2'!#REF!</f>
        <v>#REF!</v>
      </c>
      <c r="E10" s="23" t="e">
        <f>'2'!B32/'2'!#REF!</f>
        <v>#REF!</v>
      </c>
      <c r="F10" s="23" t="e">
        <f>'2'!C32/'2'!#REF!</f>
        <v>#REF!</v>
      </c>
    </row>
    <row r="11" spans="1:6" x14ac:dyDescent="0.25">
      <c r="A11" t="s">
        <v>53</v>
      </c>
      <c r="B11" t="e">
        <f>'2'!#REF!/'2'!#REF!</f>
        <v>#REF!</v>
      </c>
      <c r="C11" t="e">
        <f>'2'!#REF!/'2'!#REF!</f>
        <v>#REF!</v>
      </c>
      <c r="D11" s="23" t="e">
        <f>'2'!#REF!/'2'!#REF!</f>
        <v>#REF!</v>
      </c>
      <c r="E11" s="23" t="e">
        <f>'2'!B19/'2'!#REF!</f>
        <v>#REF!</v>
      </c>
      <c r="F11" s="23" t="e">
        <f>'2'!C19/'2'!#REF!</f>
        <v>#REF!</v>
      </c>
    </row>
    <row r="12" spans="1:6" x14ac:dyDescent="0.25">
      <c r="A12" s="6" t="s">
        <v>90</v>
      </c>
      <c r="B12" s="23" t="e">
        <f>'2'!#REF!/'1'!#REF!</f>
        <v>#REF!</v>
      </c>
      <c r="C12" s="23">
        <f>'2'!B32/'1'!B47</f>
        <v>-0.19717138103161397</v>
      </c>
      <c r="D12" s="23">
        <f>'2'!C32/'1'!C47</f>
        <v>-5.4871160363655922E-3</v>
      </c>
      <c r="E12" s="23">
        <f>'2'!D32/'1'!D47</f>
        <v>-1.394669982161198E-2</v>
      </c>
      <c r="F12" s="23">
        <f>'2'!E32/'1'!E47</f>
        <v>-3.1215218051199027E-2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2020-04-11T15:49:19Z</dcterms:modified>
</cp:coreProperties>
</file>