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gT6kSkMtg4QSuePXwm/WrlLEGWYw=="/>
    </ext>
  </extLst>
</workbook>
</file>

<file path=xl/calcChain.xml><?xml version="1.0" encoding="utf-8"?>
<calcChain xmlns="http://schemas.openxmlformats.org/spreadsheetml/2006/main">
  <c r="D12" i="4" l="1"/>
  <c r="C12" i="4"/>
  <c r="B12" i="4"/>
  <c r="D11" i="4"/>
  <c r="C11" i="4"/>
  <c r="B11" i="4"/>
  <c r="D10" i="4"/>
  <c r="C10" i="4"/>
  <c r="B10" i="4"/>
  <c r="F9" i="4"/>
  <c r="D9" i="4"/>
  <c r="C9" i="4"/>
  <c r="B9" i="4"/>
  <c r="D8" i="4"/>
  <c r="C8" i="4"/>
  <c r="B8" i="4"/>
  <c r="D7" i="4"/>
  <c r="C7" i="4"/>
  <c r="B7" i="4"/>
  <c r="D6" i="4"/>
  <c r="C6" i="4"/>
  <c r="B6" i="4"/>
  <c r="E37" i="3"/>
  <c r="D37" i="3"/>
  <c r="C37" i="3"/>
  <c r="B37" i="3"/>
  <c r="E30" i="3"/>
  <c r="D30" i="3"/>
  <c r="C30" i="3"/>
  <c r="B30" i="3"/>
  <c r="E20" i="3"/>
  <c r="D20" i="3"/>
  <c r="C20" i="3"/>
  <c r="B20" i="3"/>
  <c r="E11" i="3"/>
  <c r="E36" i="3" s="1"/>
  <c r="D11" i="3"/>
  <c r="D36" i="3" s="1"/>
  <c r="C11" i="3"/>
  <c r="C36" i="3" s="1"/>
  <c r="B11" i="3"/>
  <c r="B36" i="3" s="1"/>
  <c r="E27" i="2"/>
  <c r="D27" i="2"/>
  <c r="C27" i="2"/>
  <c r="B27" i="2"/>
  <c r="E21" i="2"/>
  <c r="D21" i="2"/>
  <c r="C21" i="2"/>
  <c r="B21" i="2"/>
  <c r="E8" i="2"/>
  <c r="E12" i="2" s="1"/>
  <c r="E17" i="2" s="1"/>
  <c r="E19" i="2" s="1"/>
  <c r="E24" i="2" s="1"/>
  <c r="E26" i="2" s="1"/>
  <c r="D8" i="2"/>
  <c r="D12" i="2" s="1"/>
  <c r="D17" i="2" s="1"/>
  <c r="D19" i="2" s="1"/>
  <c r="D24" i="2" s="1"/>
  <c r="D26" i="2" s="1"/>
  <c r="C8" i="2"/>
  <c r="C12" i="2" s="1"/>
  <c r="B8" i="2"/>
  <c r="B12" i="2" s="1"/>
  <c r="E49" i="1"/>
  <c r="D49" i="1"/>
  <c r="C49" i="1"/>
  <c r="B49" i="1"/>
  <c r="E41" i="1"/>
  <c r="E48" i="1" s="1"/>
  <c r="D41" i="1"/>
  <c r="D48" i="1" s="1"/>
  <c r="C41" i="1"/>
  <c r="F8" i="4" s="1"/>
  <c r="B41" i="1"/>
  <c r="E8" i="4" s="1"/>
  <c r="E29" i="1"/>
  <c r="D29" i="1"/>
  <c r="C29" i="1"/>
  <c r="B29" i="1"/>
  <c r="E25" i="1"/>
  <c r="E39" i="1" s="1"/>
  <c r="D25" i="1"/>
  <c r="D39" i="1" s="1"/>
  <c r="C25" i="1"/>
  <c r="C39" i="1" s="1"/>
  <c r="B25" i="1"/>
  <c r="B39" i="1" s="1"/>
  <c r="E14" i="1"/>
  <c r="D14" i="1"/>
  <c r="C14" i="1"/>
  <c r="B14" i="1"/>
  <c r="E9" i="4" s="1"/>
  <c r="E7" i="1"/>
  <c r="E21" i="1" s="1"/>
  <c r="D7" i="1"/>
  <c r="D21" i="1" s="1"/>
  <c r="C7" i="1"/>
  <c r="C21" i="1" s="1"/>
  <c r="B7" i="1"/>
  <c r="B21" i="1" s="1"/>
  <c r="E11" i="4" l="1"/>
  <c r="B17" i="2"/>
  <c r="B19" i="2" s="1"/>
  <c r="B24" i="2" s="1"/>
  <c r="F11" i="4"/>
  <c r="C17" i="2"/>
  <c r="C19" i="2" s="1"/>
  <c r="C24" i="2" s="1"/>
  <c r="E46" i="1"/>
  <c r="E32" i="3"/>
  <c r="E34" i="3" s="1"/>
  <c r="B46" i="1"/>
  <c r="B48" i="1"/>
  <c r="B32" i="3"/>
  <c r="B34" i="3" s="1"/>
  <c r="C46" i="1"/>
  <c r="C48" i="1"/>
  <c r="C32" i="3"/>
  <c r="C34" i="3" s="1"/>
  <c r="D46" i="1"/>
  <c r="D32" i="3"/>
  <c r="D34" i="3" s="1"/>
  <c r="E12" i="4" l="1"/>
  <c r="E7" i="4"/>
  <c r="B26" i="2"/>
  <c r="E10" i="4"/>
  <c r="E6" i="4"/>
  <c r="F12" i="4"/>
  <c r="F7" i="4"/>
  <c r="C26" i="2"/>
  <c r="F10" i="4"/>
  <c r="F6" i="4"/>
</calcChain>
</file>

<file path=xl/sharedStrings.xml><?xml version="1.0" encoding="utf-8"?>
<sst xmlns="http://schemas.openxmlformats.org/spreadsheetml/2006/main" count="110" uniqueCount="93">
  <si>
    <t>VFS Thread Dyeing Ltd</t>
  </si>
  <si>
    <t>Balance Sheet</t>
  </si>
  <si>
    <t>Income Statement</t>
  </si>
  <si>
    <t>As at quarterly end</t>
  </si>
  <si>
    <t>Quarter 2</t>
  </si>
  <si>
    <t>Quarter 3</t>
  </si>
  <si>
    <t xml:space="preserve">Quarter 1
</t>
  </si>
  <si>
    <t>Cash Flow Statement</t>
  </si>
  <si>
    <t>ASSETS</t>
  </si>
  <si>
    <t>Net Revenues</t>
  </si>
  <si>
    <t>Net Cash Flows - Operating Activities</t>
  </si>
  <si>
    <t>NON CURRENT ASSETS</t>
  </si>
  <si>
    <t>Cash receipts from customers &amp; others</t>
  </si>
  <si>
    <t>Cost of goods sold</t>
  </si>
  <si>
    <t>Gross Profit</t>
  </si>
  <si>
    <t>Cash payment to suppliers, employee &amp; others</t>
  </si>
  <si>
    <t>Property,Plant  and  Equipment</t>
  </si>
  <si>
    <t>Cash payment for interest on short term loan</t>
  </si>
  <si>
    <t>Advance against Land &amp; Land Development</t>
  </si>
  <si>
    <t>Cash payment for income tax</t>
  </si>
  <si>
    <t>Operating Incomes/Expenses</t>
  </si>
  <si>
    <t xml:space="preserve">Capital work in progress
</t>
  </si>
  <si>
    <t>Preliminary Expenses</t>
  </si>
  <si>
    <t>Security Deposits</t>
  </si>
  <si>
    <t>CURRENT ASSETS</t>
  </si>
  <si>
    <t>Inventories</t>
  </si>
  <si>
    <t>Material in transit</t>
  </si>
  <si>
    <t>Operating Profit</t>
  </si>
  <si>
    <t>Trade and Other Receivable</t>
  </si>
  <si>
    <t>Advance, deposits &amp; prepayments</t>
  </si>
  <si>
    <t>Net Cash Flows - Investment Activities</t>
  </si>
  <si>
    <t>Cash &amp; Cash equivalent</t>
  </si>
  <si>
    <t>Purchase of Fixed Assets</t>
  </si>
  <si>
    <t>Non-Operating Income/(Expenses)</t>
  </si>
  <si>
    <t>Payment for advance against Land Purchase</t>
  </si>
  <si>
    <t>Financial Expenses</t>
  </si>
  <si>
    <t>Non operating income/loss</t>
  </si>
  <si>
    <t>Payment for capital work in process</t>
  </si>
  <si>
    <t>Profit Before contribution to WPPF</t>
  </si>
  <si>
    <t>Investment in Preliminary Expenses</t>
  </si>
  <si>
    <t>Liabilities and Capital</t>
  </si>
  <si>
    <t>Advance, Deposit &amp; Prepayments</t>
  </si>
  <si>
    <t>Contribution to WPPF &amp; WF</t>
  </si>
  <si>
    <t>Liabilities</t>
  </si>
  <si>
    <t>Profit Before Taxation</t>
  </si>
  <si>
    <t>Non Current Liabilities</t>
  </si>
  <si>
    <t>Net Cash Flows - Financing Activities</t>
  </si>
  <si>
    <t>Provision for Taxation</t>
  </si>
  <si>
    <t>Receipts/Payment from short term loan</t>
  </si>
  <si>
    <t>Long Term Loan from Bank</t>
  </si>
  <si>
    <t>Receipt from Initial Public Offering (IPO)</t>
  </si>
  <si>
    <t>Receipts/Payment from long term loan</t>
  </si>
  <si>
    <t>Deferred Tax Liabilities</t>
  </si>
  <si>
    <t>Current Tax</t>
  </si>
  <si>
    <t>Payment of interest on long term loan</t>
  </si>
  <si>
    <t>Current Liabilities</t>
  </si>
  <si>
    <t>Share money (Refundable)</t>
  </si>
  <si>
    <t>Payment of IPO Expense</t>
  </si>
  <si>
    <t>Deferred Tax</t>
  </si>
  <si>
    <t>Payment of Dividend</t>
  </si>
  <si>
    <t>Trade and other Payables</t>
  </si>
  <si>
    <t>Current portion of Long Term Loan</t>
  </si>
  <si>
    <t>Share Money (Refundable)</t>
  </si>
  <si>
    <t>Short term borrowings</t>
  </si>
  <si>
    <t>Net Profit</t>
  </si>
  <si>
    <t>Net Change in Cash Flows</t>
  </si>
  <si>
    <t>Short term loan from bank</t>
  </si>
  <si>
    <t>Creditors &amp; Accruals</t>
  </si>
  <si>
    <t>Dividend Payable</t>
  </si>
  <si>
    <t>Provision for Income Taxes</t>
  </si>
  <si>
    <t>Shareholders’ Equity</t>
  </si>
  <si>
    <t>Cash and Cash Equivalents at Beginning Period</t>
  </si>
  <si>
    <t>Earnings per share (par value Taka 10)</t>
  </si>
  <si>
    <t>Cash and Cash Equivalents at End of Period</t>
  </si>
  <si>
    <t>Share Capital</t>
  </si>
  <si>
    <t>Share Money Deposit</t>
  </si>
  <si>
    <t>Retained Earnings</t>
  </si>
  <si>
    <t>Net Operating Cash Flow Per Share</t>
  </si>
  <si>
    <t>Net assets value per share</t>
  </si>
  <si>
    <t>Shares to Calculate EPS</t>
  </si>
  <si>
    <t>Shares to calculate NAVPS</t>
  </si>
  <si>
    <t>Shares to Calculate NOCFPS</t>
  </si>
  <si>
    <t>Ratio</t>
  </si>
  <si>
    <t>Quarter 1</t>
  </si>
  <si>
    <t>Quarter 4</t>
  </si>
  <si>
    <t>Quarter 5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</si>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</sst>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[$-409]d\-mmm\-yy"/>
    <numFmt numFmtId="165" formatCode="_(* #,##0_);_(* \(#,##0\);_(* &quot;-&quot;??_);_(@_)"/>
    <numFmt numFmtId="166" formatCode="0.0%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2" fillId="0" borderId="0" xfId="0" applyNumberFormat="1" applyFont="1"/>
    <xf numFmtId="164" fontId="4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2" fillId="0" borderId="0" xfId="0" applyNumberFormat="1" applyFont="1"/>
    <xf numFmtId="0" fontId="5" fillId="0" borderId="0" xfId="0" applyFont="1"/>
    <xf numFmtId="3" fontId="6" fillId="0" borderId="0" xfId="0" applyNumberFormat="1" applyFont="1" applyAlignment="1"/>
    <xf numFmtId="0" fontId="6" fillId="0" borderId="0" xfId="0" applyFont="1"/>
    <xf numFmtId="3" fontId="2" fillId="0" borderId="1" xfId="0" applyNumberFormat="1" applyFont="1" applyBorder="1"/>
    <xf numFmtId="165" fontId="2" fillId="0" borderId="0" xfId="0" applyNumberFormat="1" applyFont="1"/>
    <xf numFmtId="3" fontId="1" fillId="0" borderId="0" xfId="0" applyNumberFormat="1" applyFont="1"/>
    <xf numFmtId="0" fontId="7" fillId="0" borderId="0" xfId="0" applyFont="1"/>
    <xf numFmtId="165" fontId="4" fillId="0" borderId="0" xfId="0" applyNumberFormat="1" applyFont="1" applyAlignment="1"/>
    <xf numFmtId="41" fontId="1" fillId="0" borderId="0" xfId="0" applyNumberFormat="1" applyFont="1"/>
    <xf numFmtId="3" fontId="4" fillId="0" borderId="0" xfId="0" applyNumberFormat="1" applyFont="1" applyAlignment="1"/>
    <xf numFmtId="0" fontId="8" fillId="0" borderId="0" xfId="0" applyFont="1"/>
    <xf numFmtId="165" fontId="1" fillId="0" borderId="2" xfId="0" applyNumberFormat="1" applyFont="1" applyBorder="1"/>
    <xf numFmtId="0" fontId="4" fillId="0" borderId="0" xfId="0" applyFont="1" applyAlignment="1"/>
    <xf numFmtId="3" fontId="1" fillId="0" borderId="2" xfId="0" applyNumberFormat="1" applyFont="1" applyBorder="1"/>
    <xf numFmtId="0" fontId="1" fillId="0" borderId="3" xfId="0" applyFont="1" applyBorder="1"/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41" fontId="2" fillId="0" borderId="0" xfId="0" applyNumberFormat="1" applyFont="1"/>
    <xf numFmtId="41" fontId="4" fillId="0" borderId="0" xfId="0" applyNumberFormat="1" applyFont="1" applyAlignment="1"/>
    <xf numFmtId="0" fontId="6" fillId="0" borderId="0" xfId="0" applyFont="1" applyAlignment="1"/>
    <xf numFmtId="3" fontId="1" fillId="0" borderId="3" xfId="0" applyNumberFormat="1" applyFont="1" applyBorder="1"/>
    <xf numFmtId="165" fontId="1" fillId="0" borderId="0" xfId="0" applyNumberFormat="1" applyFont="1"/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6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/>
  <cols>
    <col min="1" max="1" width="31.25" customWidth="1"/>
    <col min="2" max="2" width="13.5" customWidth="1"/>
    <col min="3" max="3" width="12.875" customWidth="1"/>
    <col min="4" max="4" width="11.375" customWidth="1"/>
    <col min="5" max="5" width="11.5" customWidth="1"/>
    <col min="6" max="23" width="7.625" customWidth="1"/>
  </cols>
  <sheetData>
    <row r="1" spans="1:8">
      <c r="A1" s="1" t="s">
        <v>0</v>
      </c>
    </row>
    <row r="2" spans="1:8">
      <c r="A2" s="1" t="s">
        <v>1</v>
      </c>
    </row>
    <row r="3" spans="1:8" ht="15.75" customHeight="1">
      <c r="A3" s="2" t="s">
        <v>3</v>
      </c>
    </row>
    <row r="4" spans="1:8" ht="15.75" customHeight="1">
      <c r="A4" s="2"/>
      <c r="B4" s="3" t="s">
        <v>4</v>
      </c>
      <c r="C4" s="3" t="s">
        <v>5</v>
      </c>
      <c r="D4" s="4" t="s">
        <v>6</v>
      </c>
      <c r="E4" s="4" t="s">
        <v>4</v>
      </c>
      <c r="F4" s="5"/>
      <c r="G4" s="5"/>
      <c r="H4" s="5"/>
    </row>
    <row r="5" spans="1:8">
      <c r="B5" s="6">
        <v>43465</v>
      </c>
      <c r="C5" s="6">
        <v>43555</v>
      </c>
      <c r="D5" s="7">
        <v>43738</v>
      </c>
      <c r="E5" s="7">
        <v>43830</v>
      </c>
    </row>
    <row r="6" spans="1:8">
      <c r="A6" s="8" t="s">
        <v>8</v>
      </c>
    </row>
    <row r="7" spans="1:8">
      <c r="A7" s="11" t="s">
        <v>11</v>
      </c>
      <c r="B7" s="16">
        <f t="shared" ref="B7:D7" si="0">SUM(B8:B12)</f>
        <v>965484660</v>
      </c>
      <c r="C7" s="16">
        <f t="shared" si="0"/>
        <v>991989553</v>
      </c>
      <c r="D7" s="16">
        <f t="shared" si="0"/>
        <v>964317817</v>
      </c>
      <c r="E7" s="16">
        <f>SUM(E8:E12)+1</f>
        <v>954997954</v>
      </c>
    </row>
    <row r="8" spans="1:8">
      <c r="A8" s="13" t="s">
        <v>16</v>
      </c>
      <c r="B8" s="10">
        <v>803755392</v>
      </c>
      <c r="C8" s="10">
        <v>788983157</v>
      </c>
      <c r="D8" s="12">
        <v>957885527</v>
      </c>
      <c r="E8" s="12">
        <v>940348117</v>
      </c>
    </row>
    <row r="9" spans="1:8">
      <c r="A9" s="13" t="s">
        <v>18</v>
      </c>
      <c r="B9" s="10">
        <v>158272318</v>
      </c>
      <c r="C9" s="10">
        <v>199549446</v>
      </c>
      <c r="E9" s="12"/>
    </row>
    <row r="10" spans="1:8" ht="15" customHeight="1">
      <c r="A10" s="13" t="s">
        <v>21</v>
      </c>
      <c r="B10" s="10"/>
      <c r="C10" s="10"/>
      <c r="D10" s="12">
        <v>2575340</v>
      </c>
      <c r="E10" s="12">
        <v>10792886</v>
      </c>
    </row>
    <row r="11" spans="1:8">
      <c r="A11" s="13" t="s">
        <v>22</v>
      </c>
      <c r="B11" s="10"/>
      <c r="C11" s="10"/>
      <c r="E11" s="12"/>
    </row>
    <row r="12" spans="1:8">
      <c r="A12" s="13" t="s">
        <v>23</v>
      </c>
      <c r="B12" s="10">
        <v>3456950</v>
      </c>
      <c r="C12" s="10">
        <v>3456950</v>
      </c>
      <c r="D12" s="12">
        <v>3856950</v>
      </c>
      <c r="E12" s="12">
        <v>3856950</v>
      </c>
    </row>
    <row r="13" spans="1:8">
      <c r="B13" s="10"/>
      <c r="C13" s="10"/>
      <c r="E13" s="12"/>
    </row>
    <row r="14" spans="1:8">
      <c r="A14" s="11" t="s">
        <v>24</v>
      </c>
      <c r="B14" s="16">
        <f t="shared" ref="B14:E14" si="1">SUM(B15:B19)</f>
        <v>884913403</v>
      </c>
      <c r="C14" s="16">
        <f t="shared" si="1"/>
        <v>894738663</v>
      </c>
      <c r="D14" s="16">
        <f t="shared" si="1"/>
        <v>1021855822</v>
      </c>
      <c r="E14" s="16">
        <f t="shared" si="1"/>
        <v>1104230570</v>
      </c>
    </row>
    <row r="15" spans="1:8">
      <c r="A15" s="2" t="s">
        <v>25</v>
      </c>
      <c r="B15" s="10">
        <v>265489399</v>
      </c>
      <c r="C15" s="10">
        <v>275527990</v>
      </c>
      <c r="D15" s="12">
        <v>280649071</v>
      </c>
      <c r="E15" s="12">
        <v>287189279</v>
      </c>
    </row>
    <row r="16" spans="1:8">
      <c r="A16" s="23" t="s">
        <v>26</v>
      </c>
      <c r="B16" s="10"/>
      <c r="C16" s="10"/>
      <c r="D16" s="12">
        <v>30790308</v>
      </c>
      <c r="E16" s="12">
        <v>43894781</v>
      </c>
    </row>
    <row r="17" spans="1:23">
      <c r="A17" s="2" t="s">
        <v>28</v>
      </c>
      <c r="B17" s="10">
        <v>465570725</v>
      </c>
      <c r="C17" s="10">
        <v>519369756</v>
      </c>
      <c r="D17" s="12">
        <v>598455611</v>
      </c>
      <c r="E17" s="12">
        <v>646233425</v>
      </c>
    </row>
    <row r="18" spans="1:23">
      <c r="A18" s="2" t="s">
        <v>29</v>
      </c>
      <c r="B18" s="10">
        <v>88950766</v>
      </c>
      <c r="C18" s="10">
        <v>88243828</v>
      </c>
      <c r="D18" s="12">
        <v>103884597</v>
      </c>
      <c r="E18" s="12">
        <v>120165678</v>
      </c>
    </row>
    <row r="19" spans="1:23">
      <c r="A19" s="2" t="s">
        <v>31</v>
      </c>
      <c r="B19" s="10">
        <v>64902513</v>
      </c>
      <c r="C19" s="10">
        <v>11597089</v>
      </c>
      <c r="D19" s="12">
        <v>8076235</v>
      </c>
      <c r="E19" s="12">
        <v>6747407</v>
      </c>
    </row>
    <row r="20" spans="1:23">
      <c r="E20" s="12"/>
    </row>
    <row r="21" spans="1:23">
      <c r="A21" s="1"/>
      <c r="B21" s="16">
        <f>SUM(B7,B14)+1</f>
        <v>1850398064</v>
      </c>
      <c r="C21" s="16">
        <f t="shared" ref="C21:E21" si="2">SUM(C7,C14)</f>
        <v>1886728216</v>
      </c>
      <c r="D21" s="16">
        <f t="shared" si="2"/>
        <v>1986173639</v>
      </c>
      <c r="E21" s="16">
        <f t="shared" si="2"/>
        <v>2059228524</v>
      </c>
    </row>
    <row r="22" spans="1:23">
      <c r="C22" s="10"/>
    </row>
    <row r="23" spans="1:23" ht="15.75" customHeight="1">
      <c r="A23" s="26" t="s">
        <v>40</v>
      </c>
      <c r="B23" s="1"/>
      <c r="C23" s="1"/>
    </row>
    <row r="24" spans="1:23" ht="15.75" customHeight="1">
      <c r="A24" s="27" t="s">
        <v>43</v>
      </c>
      <c r="B24" s="1"/>
      <c r="C24" s="1"/>
    </row>
    <row r="25" spans="1:23" ht="15.75" customHeight="1">
      <c r="A25" s="11" t="s">
        <v>45</v>
      </c>
      <c r="B25" s="16">
        <f t="shared" ref="B25:C25" si="3">SUM(B26:B27)</f>
        <v>41092718</v>
      </c>
      <c r="C25" s="16">
        <f t="shared" si="3"/>
        <v>42503285</v>
      </c>
      <c r="D25" s="16">
        <f>SUM(D26:D27)-1</f>
        <v>50708852</v>
      </c>
      <c r="E25" s="16">
        <f>SUM(E26:E27)</f>
        <v>52179476</v>
      </c>
    </row>
    <row r="26" spans="1:23" ht="15.75" customHeight="1">
      <c r="A26" s="2" t="s">
        <v>49</v>
      </c>
      <c r="B26" s="10">
        <v>3950385</v>
      </c>
      <c r="C26" s="10">
        <v>4112731</v>
      </c>
      <c r="D26" s="20">
        <v>4454122</v>
      </c>
      <c r="E26" s="20">
        <v>4634162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 t="s">
        <v>52</v>
      </c>
      <c r="B27" s="10">
        <v>37142333</v>
      </c>
      <c r="C27" s="10">
        <v>38390554</v>
      </c>
      <c r="D27" s="20">
        <v>46254731</v>
      </c>
      <c r="E27" s="20">
        <v>47545314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B28" s="10"/>
    </row>
    <row r="29" spans="1:23" ht="15.75" customHeight="1">
      <c r="A29" s="11" t="s">
        <v>55</v>
      </c>
      <c r="B29" s="16">
        <f t="shared" ref="B29:C29" si="4">SUM(B30:B37)</f>
        <v>163119928</v>
      </c>
      <c r="C29" s="16">
        <f t="shared" si="4"/>
        <v>135657117</v>
      </c>
      <c r="D29" s="16">
        <f>SUM(D30:D37)-1</f>
        <v>150613681</v>
      </c>
      <c r="E29" s="16">
        <f>SUM(E30:E37)</f>
        <v>215662365</v>
      </c>
      <c r="F29" s="16"/>
    </row>
    <row r="30" spans="1:23" ht="15.75" customHeight="1">
      <c r="A30" s="13" t="s">
        <v>60</v>
      </c>
      <c r="B30" s="10">
        <v>994340</v>
      </c>
      <c r="C30" s="10">
        <v>741370</v>
      </c>
      <c r="D30" s="12">
        <v>1383708</v>
      </c>
      <c r="E30" s="12">
        <v>804191</v>
      </c>
    </row>
    <row r="31" spans="1:23" ht="15.75" customHeight="1">
      <c r="A31" s="13" t="s">
        <v>61</v>
      </c>
      <c r="B31" s="10">
        <v>3265000</v>
      </c>
      <c r="C31" s="10">
        <v>3265000</v>
      </c>
      <c r="D31" s="12">
        <v>3265000</v>
      </c>
      <c r="E31" s="12">
        <v>3265000</v>
      </c>
    </row>
    <row r="32" spans="1:23" ht="15.75" customHeight="1">
      <c r="A32" s="13" t="s">
        <v>62</v>
      </c>
      <c r="B32" s="10">
        <v>373584</v>
      </c>
      <c r="C32" s="10">
        <v>131261</v>
      </c>
      <c r="D32" s="12">
        <v>116115</v>
      </c>
      <c r="E32" s="12">
        <v>116115</v>
      </c>
    </row>
    <row r="33" spans="1:5" ht="15.75" customHeight="1">
      <c r="A33" s="30" t="s">
        <v>63</v>
      </c>
      <c r="B33" s="10"/>
      <c r="C33" s="10"/>
      <c r="D33" s="12">
        <v>12500828</v>
      </c>
      <c r="E33" s="12">
        <v>9104512</v>
      </c>
    </row>
    <row r="34" spans="1:5" ht="15.75" customHeight="1">
      <c r="A34" s="13" t="s">
        <v>66</v>
      </c>
      <c r="B34" s="10">
        <v>5459317</v>
      </c>
      <c r="C34" s="10">
        <v>5097389</v>
      </c>
    </row>
    <row r="35" spans="1:5" ht="15.75" customHeight="1">
      <c r="A35" s="13" t="s">
        <v>67</v>
      </c>
      <c r="B35" s="10">
        <v>18676639</v>
      </c>
      <c r="C35" s="10">
        <v>22464010</v>
      </c>
      <c r="D35" s="12">
        <v>28372876</v>
      </c>
      <c r="E35" s="12">
        <v>31784052</v>
      </c>
    </row>
    <row r="36" spans="1:5" ht="15.75" customHeight="1">
      <c r="A36" s="13" t="s">
        <v>68</v>
      </c>
      <c r="B36" s="10">
        <v>50828880</v>
      </c>
      <c r="C36" s="10">
        <v>9971703</v>
      </c>
      <c r="D36" s="12">
        <v>7122470</v>
      </c>
      <c r="E36" s="12">
        <v>63002800</v>
      </c>
    </row>
    <row r="37" spans="1:5" ht="15.75" customHeight="1">
      <c r="A37" s="13" t="s">
        <v>69</v>
      </c>
      <c r="B37" s="10">
        <v>83522168</v>
      </c>
      <c r="C37" s="10">
        <v>93986384</v>
      </c>
      <c r="D37" s="12">
        <v>97852685</v>
      </c>
      <c r="E37" s="12">
        <v>107585695</v>
      </c>
    </row>
    <row r="38" spans="1:5" ht="15.75" customHeight="1">
      <c r="B38" s="10"/>
      <c r="C38" s="10"/>
    </row>
    <row r="39" spans="1:5" ht="15.75" customHeight="1">
      <c r="A39" s="1"/>
      <c r="B39" s="16">
        <f t="shared" ref="B39:E39" si="5">SUM(B25,B29)</f>
        <v>204212646</v>
      </c>
      <c r="C39" s="16">
        <f t="shared" si="5"/>
        <v>178160402</v>
      </c>
      <c r="D39" s="16">
        <f t="shared" si="5"/>
        <v>201322533</v>
      </c>
      <c r="E39" s="16">
        <f t="shared" si="5"/>
        <v>267841841</v>
      </c>
    </row>
    <row r="40" spans="1:5" ht="15.75" customHeight="1">
      <c r="A40" s="1"/>
      <c r="B40" s="10"/>
      <c r="C40" s="10"/>
    </row>
    <row r="41" spans="1:5" ht="15.75" customHeight="1">
      <c r="A41" s="11" t="s">
        <v>70</v>
      </c>
      <c r="B41" s="16">
        <f t="shared" ref="B41:E41" si="6">SUM(B42:B44)</f>
        <v>1646185417</v>
      </c>
      <c r="C41" s="16">
        <f t="shared" si="6"/>
        <v>1708567813</v>
      </c>
      <c r="D41" s="16">
        <f t="shared" si="6"/>
        <v>1784851106</v>
      </c>
      <c r="E41" s="16">
        <f t="shared" si="6"/>
        <v>1791386683</v>
      </c>
    </row>
    <row r="42" spans="1:5" ht="15.75" customHeight="1">
      <c r="A42" s="13" t="s">
        <v>74</v>
      </c>
      <c r="B42" s="10">
        <v>931862800</v>
      </c>
      <c r="C42" s="10">
        <v>931862800</v>
      </c>
      <c r="D42" s="10">
        <v>931862800</v>
      </c>
      <c r="E42" s="12">
        <v>1025049080</v>
      </c>
    </row>
    <row r="43" spans="1:5" ht="15.75" customHeight="1">
      <c r="A43" s="13" t="s">
        <v>75</v>
      </c>
      <c r="B43" s="10"/>
      <c r="C43" s="10"/>
    </row>
    <row r="44" spans="1:5" ht="15.75" customHeight="1">
      <c r="A44" s="13" t="s">
        <v>76</v>
      </c>
      <c r="B44" s="10">
        <v>714322617</v>
      </c>
      <c r="C44" s="10">
        <v>776705013</v>
      </c>
      <c r="D44" s="12">
        <v>852988306</v>
      </c>
      <c r="E44" s="12">
        <v>766337603</v>
      </c>
    </row>
    <row r="45" spans="1:5" ht="15.75" customHeight="1">
      <c r="C45" s="10"/>
    </row>
    <row r="46" spans="1:5" ht="15.75" customHeight="1">
      <c r="A46" s="1"/>
      <c r="B46" s="16">
        <f t="shared" ref="B46:E46" si="7">SUM(B41,B39)</f>
        <v>1850398063</v>
      </c>
      <c r="C46" s="16">
        <f t="shared" si="7"/>
        <v>1886728215</v>
      </c>
      <c r="D46" s="16">
        <f t="shared" si="7"/>
        <v>1986173639</v>
      </c>
      <c r="E46" s="16">
        <f t="shared" si="7"/>
        <v>2059228524</v>
      </c>
    </row>
    <row r="47" spans="1:5" ht="15.75" customHeight="1">
      <c r="B47" s="10"/>
      <c r="C47" s="10"/>
    </row>
    <row r="48" spans="1:5" ht="15.75" customHeight="1">
      <c r="A48" s="9" t="s">
        <v>78</v>
      </c>
      <c r="B48" s="35">
        <f t="shared" ref="B48:E48" si="8">B41/(B42/10)</f>
        <v>17.665534207396195</v>
      </c>
      <c r="C48" s="35">
        <f t="shared" si="8"/>
        <v>18.334971768376203</v>
      </c>
      <c r="D48" s="35">
        <f t="shared" si="8"/>
        <v>19.15358254455484</v>
      </c>
      <c r="E48" s="35">
        <f t="shared" si="8"/>
        <v>17.47610644165448</v>
      </c>
    </row>
    <row r="49" spans="1:5" ht="15.75" customHeight="1">
      <c r="A49" s="9" t="s">
        <v>80</v>
      </c>
      <c r="B49" s="10">
        <f t="shared" ref="B49:E49" si="9">B42/10</f>
        <v>93186280</v>
      </c>
      <c r="C49" s="10">
        <f t="shared" si="9"/>
        <v>93186280</v>
      </c>
      <c r="D49" s="10">
        <f t="shared" si="9"/>
        <v>93186280</v>
      </c>
      <c r="E49" s="10">
        <f t="shared" si="9"/>
        <v>102504908</v>
      </c>
    </row>
    <row r="50" spans="1:5" ht="15.75" customHeight="1">
      <c r="B50" s="16"/>
      <c r="C50" s="16"/>
    </row>
    <row r="51" spans="1:5" ht="15.75" customHeight="1">
      <c r="B51" s="10"/>
    </row>
    <row r="52" spans="1:5" ht="15.75" customHeight="1">
      <c r="B52" s="1"/>
      <c r="C52" s="1"/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/>
  <cols>
    <col min="1" max="1" width="29.25" customWidth="1"/>
    <col min="2" max="3" width="12.75" customWidth="1"/>
    <col min="4" max="4" width="11.625" customWidth="1"/>
    <col min="5" max="5" width="12.5" customWidth="1"/>
    <col min="6" max="23" width="7.625" customWidth="1"/>
  </cols>
  <sheetData>
    <row r="1" spans="1:23">
      <c r="A1" s="1" t="s">
        <v>0</v>
      </c>
    </row>
    <row r="2" spans="1:23">
      <c r="A2" s="1" t="s">
        <v>2</v>
      </c>
    </row>
    <row r="3" spans="1:23">
      <c r="A3" s="2" t="s">
        <v>3</v>
      </c>
    </row>
    <row r="4" spans="1:23">
      <c r="A4" s="2"/>
      <c r="B4" s="3" t="s">
        <v>4</v>
      </c>
      <c r="C4" s="3" t="s">
        <v>5</v>
      </c>
      <c r="D4" s="4" t="s">
        <v>6</v>
      </c>
      <c r="E4" s="4" t="s">
        <v>4</v>
      </c>
      <c r="F4" s="5"/>
      <c r="G4" s="5"/>
      <c r="H4" s="5"/>
    </row>
    <row r="5" spans="1:23">
      <c r="B5" s="6">
        <v>43465</v>
      </c>
      <c r="C5" s="6">
        <v>43555</v>
      </c>
      <c r="D5" s="7">
        <v>43738</v>
      </c>
      <c r="E5" s="7">
        <v>43830</v>
      </c>
    </row>
    <row r="6" spans="1:23">
      <c r="A6" s="9" t="s">
        <v>9</v>
      </c>
      <c r="B6" s="10">
        <v>618388880</v>
      </c>
      <c r="C6" s="10">
        <v>921822120</v>
      </c>
      <c r="D6" s="12">
        <v>291344310</v>
      </c>
      <c r="E6" s="12">
        <v>627888630</v>
      </c>
    </row>
    <row r="7" spans="1:23">
      <c r="A7" s="13" t="s">
        <v>13</v>
      </c>
      <c r="B7" s="14">
        <v>476772283</v>
      </c>
      <c r="C7" s="14">
        <v>695211428</v>
      </c>
      <c r="D7" s="12">
        <v>230162203</v>
      </c>
      <c r="E7" s="12">
        <v>482033722</v>
      </c>
    </row>
    <row r="8" spans="1:23">
      <c r="A8" s="9" t="s">
        <v>14</v>
      </c>
      <c r="B8" s="16">
        <f t="shared" ref="B8:E8" si="0">B6-B7</f>
        <v>141616597</v>
      </c>
      <c r="C8" s="16">
        <f t="shared" si="0"/>
        <v>226610692</v>
      </c>
      <c r="D8" s="16">
        <f t="shared" si="0"/>
        <v>61182107</v>
      </c>
      <c r="E8" s="16">
        <f t="shared" si="0"/>
        <v>145854908</v>
      </c>
    </row>
    <row r="9" spans="1:23">
      <c r="A9" s="19"/>
      <c r="B9" s="16"/>
      <c r="C9" s="16"/>
    </row>
    <row r="10" spans="1:23">
      <c r="A10" s="9" t="s">
        <v>20</v>
      </c>
      <c r="B10" s="10">
        <v>12902608</v>
      </c>
      <c r="C10" s="10">
        <v>18816504</v>
      </c>
      <c r="D10" s="20">
        <v>6298394</v>
      </c>
      <c r="E10" s="20">
        <v>13397421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9"/>
      <c r="B11" s="10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9" t="s">
        <v>27</v>
      </c>
      <c r="B12" s="24">
        <f t="shared" ref="B12:E12" si="1">B8-B10</f>
        <v>128713989</v>
      </c>
      <c r="C12" s="24">
        <f t="shared" si="1"/>
        <v>207794188</v>
      </c>
      <c r="D12" s="24">
        <f t="shared" si="1"/>
        <v>54883713</v>
      </c>
      <c r="E12" s="24">
        <f t="shared" si="1"/>
        <v>132457487</v>
      </c>
    </row>
    <row r="13" spans="1:23">
      <c r="A13" s="25" t="s">
        <v>33</v>
      </c>
      <c r="B13" s="16"/>
      <c r="C13" s="16"/>
    </row>
    <row r="14" spans="1:23">
      <c r="A14" s="2" t="s">
        <v>35</v>
      </c>
      <c r="B14" s="10">
        <v>2796826</v>
      </c>
      <c r="C14" s="10">
        <v>4353046</v>
      </c>
      <c r="D14" s="12">
        <v>899587</v>
      </c>
      <c r="E14" s="12">
        <v>1358395</v>
      </c>
    </row>
    <row r="15" spans="1:23">
      <c r="A15" s="2" t="s">
        <v>36</v>
      </c>
      <c r="B15" s="10">
        <v>3401932</v>
      </c>
      <c r="C15" s="10">
        <v>3737294</v>
      </c>
      <c r="D15" s="12">
        <v>40130</v>
      </c>
      <c r="E15" s="12">
        <v>69649</v>
      </c>
    </row>
    <row r="16" spans="1:23">
      <c r="A16" s="2"/>
      <c r="B16" s="10"/>
      <c r="C16" s="10"/>
    </row>
    <row r="17" spans="1:23">
      <c r="A17" s="9" t="s">
        <v>38</v>
      </c>
      <c r="B17" s="24">
        <f t="shared" ref="B17:E17" si="2">B12-B14+B15</f>
        <v>129319095</v>
      </c>
      <c r="C17" s="24">
        <f t="shared" si="2"/>
        <v>207178436</v>
      </c>
      <c r="D17" s="24">
        <f t="shared" si="2"/>
        <v>54024256</v>
      </c>
      <c r="E17" s="24">
        <f t="shared" si="2"/>
        <v>131168741</v>
      </c>
    </row>
    <row r="18" spans="1:23">
      <c r="A18" s="2" t="s">
        <v>42</v>
      </c>
      <c r="B18" s="10">
        <v>6158052</v>
      </c>
      <c r="C18" s="10">
        <v>9865640</v>
      </c>
      <c r="D18" s="12">
        <v>2572584</v>
      </c>
      <c r="E18" s="12">
        <v>6246131</v>
      </c>
    </row>
    <row r="19" spans="1:23">
      <c r="A19" s="9" t="s">
        <v>44</v>
      </c>
      <c r="B19" s="16">
        <f t="shared" ref="B19:E19" si="3">B17-B18</f>
        <v>123161043</v>
      </c>
      <c r="C19" s="16">
        <f t="shared" si="3"/>
        <v>197312796</v>
      </c>
      <c r="D19" s="16">
        <f t="shared" si="3"/>
        <v>51451672</v>
      </c>
      <c r="E19" s="16">
        <f t="shared" si="3"/>
        <v>124922610</v>
      </c>
    </row>
    <row r="20" spans="1:23">
      <c r="A20" s="28"/>
      <c r="B20" s="16"/>
      <c r="C20" s="16"/>
    </row>
    <row r="21" spans="1:23" ht="15.75" customHeight="1">
      <c r="A21" s="11" t="s">
        <v>47</v>
      </c>
      <c r="B21" s="19">
        <f t="shared" ref="B21:D21" si="4">SUM(B22:B23)</f>
        <v>-19738058</v>
      </c>
      <c r="C21" s="19">
        <f t="shared" si="4"/>
        <v>-31450495</v>
      </c>
      <c r="D21" s="19">
        <f t="shared" si="4"/>
        <v>-7721764</v>
      </c>
      <c r="E21" s="19">
        <f>SUM(E22:E23)+1</f>
        <v>-18745356</v>
      </c>
    </row>
    <row r="22" spans="1:23" ht="15.75" customHeight="1">
      <c r="A22" s="2" t="s">
        <v>53</v>
      </c>
      <c r="B22" s="28">
        <v>-17219231</v>
      </c>
      <c r="C22" s="28">
        <v>-27683447</v>
      </c>
      <c r="D22" s="28">
        <v>-6428675</v>
      </c>
      <c r="E22" s="28">
        <v>-16161685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 t="s">
        <v>58</v>
      </c>
      <c r="B23" s="28">
        <v>-2518827</v>
      </c>
      <c r="C23" s="28">
        <v>-3767048</v>
      </c>
      <c r="D23" s="28">
        <v>-1293089</v>
      </c>
      <c r="E23" s="29">
        <v>-2583672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9" t="s">
        <v>64</v>
      </c>
      <c r="B24" s="31">
        <f t="shared" ref="B24:C24" si="5">B19+B21</f>
        <v>103422985</v>
      </c>
      <c r="C24" s="31">
        <f t="shared" si="5"/>
        <v>165862301</v>
      </c>
      <c r="D24" s="31">
        <f>D19+D21+1</f>
        <v>43729909</v>
      </c>
      <c r="E24" s="31">
        <f>E19+E21</f>
        <v>106177254</v>
      </c>
    </row>
    <row r="25" spans="1:23" ht="15.75" customHeight="1">
      <c r="A25" s="1"/>
      <c r="B25" s="16"/>
      <c r="C25" s="16"/>
    </row>
    <row r="26" spans="1:23" ht="15.75" customHeight="1">
      <c r="A26" s="9" t="s">
        <v>72</v>
      </c>
      <c r="B26" s="33">
        <f>B24/('1'!B42/10)</f>
        <v>1.1098520619129768</v>
      </c>
      <c r="C26" s="33">
        <f>C24/('1'!C42/10)</f>
        <v>1.7799004424256446</v>
      </c>
      <c r="D26" s="33">
        <f>D24/('1'!D42/10)</f>
        <v>0.46927411417217213</v>
      </c>
      <c r="E26" s="33">
        <f>E24/('1'!E42/10)</f>
        <v>1.0358260503975087</v>
      </c>
    </row>
    <row r="27" spans="1:23" ht="15.75" customHeight="1">
      <c r="A27" s="25" t="s">
        <v>79</v>
      </c>
      <c r="B27" s="10">
        <f>'1'!B42/10</f>
        <v>93186280</v>
      </c>
      <c r="C27" s="10">
        <f>'1'!C42/10</f>
        <v>93186280</v>
      </c>
      <c r="D27" s="10">
        <f>'1'!D42/10</f>
        <v>93186280</v>
      </c>
      <c r="E27" s="10">
        <f>'1'!E42/10</f>
        <v>102504908</v>
      </c>
    </row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1:1" ht="15.75" customHeight="1">
      <c r="A49" s="2"/>
    </row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19" sqref="J19"/>
    </sheetView>
  </sheetViews>
  <sheetFormatPr defaultColWidth="12.625" defaultRowHeight="15" customHeight="1"/>
  <cols>
    <col min="1" max="1" width="38.5" customWidth="1"/>
    <col min="2" max="2" width="11.625" customWidth="1"/>
    <col min="3" max="3" width="13.375" customWidth="1"/>
    <col min="4" max="4" width="12.125" customWidth="1"/>
    <col min="5" max="5" width="10.875" customWidth="1"/>
    <col min="6" max="23" width="7.625" customWidth="1"/>
  </cols>
  <sheetData>
    <row r="1" spans="1:8">
      <c r="A1" s="1" t="s">
        <v>0</v>
      </c>
    </row>
    <row r="2" spans="1:8">
      <c r="A2" s="1" t="s">
        <v>7</v>
      </c>
    </row>
    <row r="3" spans="1:8">
      <c r="A3" s="2" t="s">
        <v>3</v>
      </c>
    </row>
    <row r="4" spans="1:8">
      <c r="A4" s="2"/>
      <c r="B4" s="3" t="s">
        <v>4</v>
      </c>
      <c r="C4" s="3" t="s">
        <v>5</v>
      </c>
      <c r="D4" s="4" t="s">
        <v>6</v>
      </c>
      <c r="E4" s="4" t="s">
        <v>4</v>
      </c>
      <c r="F4" s="5"/>
      <c r="G4" s="5"/>
      <c r="H4" s="5"/>
    </row>
    <row r="5" spans="1:8">
      <c r="B5" s="6">
        <v>43465</v>
      </c>
      <c r="C5" s="6">
        <v>43555</v>
      </c>
      <c r="D5" s="7">
        <v>43738</v>
      </c>
      <c r="E5" s="7">
        <v>43830</v>
      </c>
    </row>
    <row r="6" spans="1:8">
      <c r="A6" s="9" t="s">
        <v>10</v>
      </c>
      <c r="C6" s="10"/>
    </row>
    <row r="7" spans="1:8">
      <c r="A7" s="13" t="s">
        <v>12</v>
      </c>
      <c r="B7" s="15">
        <v>543854259</v>
      </c>
      <c r="C7" s="10">
        <v>793823830</v>
      </c>
      <c r="D7" s="12">
        <v>254273340</v>
      </c>
      <c r="E7" s="12">
        <v>543069365</v>
      </c>
    </row>
    <row r="8" spans="1:8" ht="15.75">
      <c r="A8" s="17" t="s">
        <v>15</v>
      </c>
      <c r="B8" s="15">
        <v>-500691698</v>
      </c>
      <c r="C8" s="15">
        <v>-717095819</v>
      </c>
      <c r="D8" s="15">
        <v>-220679356</v>
      </c>
      <c r="E8" s="18">
        <v>-497670725</v>
      </c>
    </row>
    <row r="9" spans="1:8" ht="15.75">
      <c r="A9" s="17" t="s">
        <v>17</v>
      </c>
      <c r="B9" s="15">
        <v>-1991604</v>
      </c>
      <c r="C9" s="15">
        <v>-3385478</v>
      </c>
      <c r="D9" s="18">
        <v>-726039</v>
      </c>
      <c r="E9" s="18">
        <v>-1007307</v>
      </c>
    </row>
    <row r="10" spans="1:8" ht="15.75">
      <c r="A10" s="17" t="s">
        <v>19</v>
      </c>
      <c r="B10" s="15">
        <v>-3607385</v>
      </c>
      <c r="C10" s="15">
        <v>-5162493</v>
      </c>
      <c r="D10" s="18">
        <v>-2542332</v>
      </c>
      <c r="E10" s="18">
        <v>-3264248</v>
      </c>
    </row>
    <row r="11" spans="1:8" ht="15.75">
      <c r="A11" s="21"/>
      <c r="B11" s="22">
        <f t="shared" ref="B11:D11" si="0">SUM(B7:B10)</f>
        <v>37563572</v>
      </c>
      <c r="C11" s="22">
        <f t="shared" si="0"/>
        <v>68180040</v>
      </c>
      <c r="D11" s="22">
        <f t="shared" si="0"/>
        <v>30325613</v>
      </c>
      <c r="E11" s="22">
        <f>SUM(E7:E10)-1</f>
        <v>41127084</v>
      </c>
    </row>
    <row r="12" spans="1:8" ht="15.75">
      <c r="A12" s="21"/>
      <c r="B12" s="15"/>
      <c r="C12" s="15"/>
    </row>
    <row r="13" spans="1:8">
      <c r="A13" s="9" t="s">
        <v>30</v>
      </c>
      <c r="B13" s="15"/>
      <c r="C13" s="15"/>
    </row>
    <row r="14" spans="1:8">
      <c r="A14" s="2" t="s">
        <v>32</v>
      </c>
      <c r="B14" s="15">
        <v>-5269590</v>
      </c>
      <c r="C14" s="15">
        <v>-5269590</v>
      </c>
      <c r="D14" s="15">
        <v>-2221701</v>
      </c>
      <c r="E14" s="15">
        <v>-2709201</v>
      </c>
    </row>
    <row r="15" spans="1:8">
      <c r="A15" s="23" t="s">
        <v>34</v>
      </c>
      <c r="B15" s="15"/>
      <c r="C15" s="15"/>
      <c r="D15" s="18"/>
      <c r="E15" s="15"/>
    </row>
    <row r="16" spans="1:8">
      <c r="A16" s="23" t="s">
        <v>37</v>
      </c>
      <c r="B16" s="15"/>
      <c r="C16" s="15"/>
      <c r="D16" s="18">
        <v>-2575340</v>
      </c>
      <c r="E16" s="18">
        <v>-10792886</v>
      </c>
    </row>
    <row r="17" spans="1:5">
      <c r="A17" s="2" t="s">
        <v>39</v>
      </c>
      <c r="B17" s="15">
        <v>-900000</v>
      </c>
      <c r="C17" s="15">
        <v>-193640246</v>
      </c>
      <c r="D17" s="15"/>
      <c r="E17" s="15"/>
    </row>
    <row r="18" spans="1:5">
      <c r="A18" s="2" t="s">
        <v>41</v>
      </c>
      <c r="B18" s="15">
        <v>-152363118</v>
      </c>
      <c r="C18" s="15">
        <v>-2400000</v>
      </c>
      <c r="D18" s="15"/>
      <c r="E18" s="15"/>
    </row>
    <row r="19" spans="1:5">
      <c r="A19" s="2"/>
      <c r="B19" s="15"/>
      <c r="C19" s="15"/>
      <c r="D19" s="15"/>
      <c r="E19" s="15"/>
    </row>
    <row r="20" spans="1:5">
      <c r="A20" s="1"/>
      <c r="B20" s="22">
        <f t="shared" ref="B20:E20" si="1">SUM(B14:B19)</f>
        <v>-158532708</v>
      </c>
      <c r="C20" s="22">
        <f t="shared" si="1"/>
        <v>-201309836</v>
      </c>
      <c r="D20" s="22">
        <f t="shared" si="1"/>
        <v>-4797041</v>
      </c>
      <c r="E20" s="22">
        <f t="shared" si="1"/>
        <v>-13502087</v>
      </c>
    </row>
    <row r="21" spans="1:5">
      <c r="B21" s="15"/>
      <c r="C21" s="15"/>
    </row>
    <row r="22" spans="1:5">
      <c r="A22" s="9" t="s">
        <v>46</v>
      </c>
      <c r="B22" s="15"/>
      <c r="C22" s="15"/>
    </row>
    <row r="23" spans="1:5" ht="15.75" customHeight="1">
      <c r="A23" s="2" t="s">
        <v>48</v>
      </c>
      <c r="B23" s="15">
        <v>-9982658</v>
      </c>
      <c r="C23" s="15">
        <v>-10344586</v>
      </c>
      <c r="D23" s="15">
        <v>-26243350</v>
      </c>
      <c r="E23" s="15">
        <v>-29639666</v>
      </c>
    </row>
    <row r="24" spans="1:5" ht="15.75" customHeight="1">
      <c r="A24" s="2" t="s">
        <v>50</v>
      </c>
      <c r="B24" s="15">
        <v>220000000</v>
      </c>
      <c r="C24" s="15">
        <v>220000000</v>
      </c>
      <c r="D24" s="15"/>
      <c r="E24" s="15"/>
    </row>
    <row r="25" spans="1:5" ht="15.75" customHeight="1">
      <c r="A25" s="2" t="s">
        <v>51</v>
      </c>
      <c r="B25" s="15">
        <v>-30305516</v>
      </c>
      <c r="C25" s="15">
        <v>-30143170</v>
      </c>
      <c r="D25" s="18">
        <v>173548</v>
      </c>
      <c r="E25" s="18">
        <v>353588</v>
      </c>
    </row>
    <row r="26" spans="1:5" ht="15.75" customHeight="1">
      <c r="A26" s="2" t="s">
        <v>54</v>
      </c>
      <c r="B26" s="15">
        <v>-805222</v>
      </c>
      <c r="C26" s="15">
        <v>-967568</v>
      </c>
      <c r="D26" s="18">
        <v>-173548</v>
      </c>
      <c r="E26" s="18">
        <v>-351088</v>
      </c>
    </row>
    <row r="27" spans="1:5" ht="15.75" customHeight="1">
      <c r="A27" s="2" t="s">
        <v>56</v>
      </c>
      <c r="B27" s="15"/>
      <c r="C27" s="15">
        <v>131261</v>
      </c>
      <c r="D27" s="15"/>
      <c r="E27" s="15"/>
    </row>
    <row r="28" spans="1:5" ht="15.75" customHeight="1">
      <c r="A28" s="2" t="s">
        <v>57</v>
      </c>
      <c r="B28" s="15">
        <v>-17447244</v>
      </c>
      <c r="C28" s="15">
        <v>-17504164</v>
      </c>
      <c r="D28" s="15"/>
      <c r="E28" s="15"/>
    </row>
    <row r="29" spans="1:5" ht="15.75" customHeight="1">
      <c r="A29" s="2" t="s">
        <v>59</v>
      </c>
      <c r="B29" s="15"/>
      <c r="C29" s="15">
        <v>-40857177</v>
      </c>
      <c r="D29" s="18">
        <v>-10154</v>
      </c>
      <c r="E29" s="18">
        <v>-41592</v>
      </c>
    </row>
    <row r="30" spans="1:5" ht="15.75" customHeight="1">
      <c r="A30" s="1"/>
      <c r="B30" s="22">
        <f t="shared" ref="B30:E30" si="2">SUM(B23:B29)</f>
        <v>161459360</v>
      </c>
      <c r="C30" s="22">
        <f t="shared" si="2"/>
        <v>120314596</v>
      </c>
      <c r="D30" s="22">
        <f t="shared" si="2"/>
        <v>-26253504</v>
      </c>
      <c r="E30" s="22">
        <f t="shared" si="2"/>
        <v>-29678758</v>
      </c>
    </row>
    <row r="31" spans="1:5" ht="15.75" customHeight="1">
      <c r="B31" s="15"/>
      <c r="C31" s="15"/>
    </row>
    <row r="32" spans="1:5" ht="15.75" customHeight="1">
      <c r="A32" s="1" t="s">
        <v>65</v>
      </c>
      <c r="B32" s="32">
        <f t="shared" ref="B32:E32" si="3">SUM(B11,B20,B30)</f>
        <v>40490224</v>
      </c>
      <c r="C32" s="32">
        <f t="shared" si="3"/>
        <v>-12815200</v>
      </c>
      <c r="D32" s="32">
        <f t="shared" si="3"/>
        <v>-724932</v>
      </c>
      <c r="E32" s="32">
        <f t="shared" si="3"/>
        <v>-2053761</v>
      </c>
    </row>
    <row r="33" spans="1:5" ht="15.75" customHeight="1">
      <c r="A33" s="25" t="s">
        <v>71</v>
      </c>
      <c r="B33" s="15">
        <v>24412288</v>
      </c>
      <c r="C33" s="15">
        <v>24412288</v>
      </c>
      <c r="D33" s="12">
        <v>8801167</v>
      </c>
      <c r="E33" s="12">
        <v>8801167</v>
      </c>
    </row>
    <row r="34" spans="1:5" ht="15.75" customHeight="1">
      <c r="A34" s="9" t="s">
        <v>73</v>
      </c>
      <c r="B34" s="32">
        <f t="shared" ref="B34:E34" si="4">SUM(B32:B33)</f>
        <v>64902512</v>
      </c>
      <c r="C34" s="32">
        <f t="shared" si="4"/>
        <v>11597088</v>
      </c>
      <c r="D34" s="32">
        <f t="shared" si="4"/>
        <v>8076235</v>
      </c>
      <c r="E34" s="32">
        <f t="shared" si="4"/>
        <v>6747406</v>
      </c>
    </row>
    <row r="35" spans="1:5" ht="15.75" customHeight="1">
      <c r="B35" s="15"/>
      <c r="C35" s="15"/>
    </row>
    <row r="36" spans="1:5" ht="15.75" customHeight="1">
      <c r="A36" s="9" t="s">
        <v>77</v>
      </c>
      <c r="B36" s="34">
        <f>B11/('1'!B42/10)</f>
        <v>0.40310195878620758</v>
      </c>
      <c r="C36" s="34">
        <f>C11/('1'!C42/10)</f>
        <v>0.73165320044967996</v>
      </c>
      <c r="D36" s="34">
        <f>D11/('1'!D42/10)</f>
        <v>0.32543002038497515</v>
      </c>
      <c r="E36" s="34">
        <f>E11/('1'!E42/10)</f>
        <v>0.40122063228426097</v>
      </c>
    </row>
    <row r="37" spans="1:5" ht="15.75" customHeight="1">
      <c r="A37" s="9" t="s">
        <v>81</v>
      </c>
      <c r="B37" s="15">
        <f>'1'!B42/10</f>
        <v>93186280</v>
      </c>
      <c r="C37" s="15">
        <f>'1'!C42/10</f>
        <v>93186280</v>
      </c>
      <c r="D37" s="15">
        <f>'1'!D42/10</f>
        <v>93186280</v>
      </c>
      <c r="E37" s="15">
        <f>'1'!E42/10</f>
        <v>102504908</v>
      </c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1" width="27.375" customWidth="1"/>
    <col min="2" max="26" width="7.625" customWidth="1"/>
  </cols>
  <sheetData>
    <row r="1" spans="1:6" ht="15.75">
      <c r="A1" s="1" t="s">
        <v>0</v>
      </c>
      <c r="B1" s="21"/>
    </row>
    <row r="2" spans="1:6">
      <c r="A2" s="1" t="s">
        <v>82</v>
      </c>
    </row>
    <row r="3" spans="1:6">
      <c r="A3" s="2" t="s">
        <v>3</v>
      </c>
    </row>
    <row r="4" spans="1:6">
      <c r="A4" s="2"/>
      <c r="B4" s="36" t="s">
        <v>83</v>
      </c>
      <c r="C4" s="36" t="s">
        <v>4</v>
      </c>
      <c r="D4" s="36" t="s">
        <v>5</v>
      </c>
      <c r="E4" s="36" t="s">
        <v>84</v>
      </c>
      <c r="F4" s="36" t="s">
        <v>85</v>
      </c>
    </row>
    <row r="5" spans="1:6">
      <c r="B5" s="6">
        <v>43100</v>
      </c>
      <c r="C5" s="6">
        <v>43190</v>
      </c>
      <c r="D5" s="6">
        <v>43373</v>
      </c>
      <c r="E5" s="6">
        <v>43465</v>
      </c>
      <c r="F5" s="6">
        <v>43555</v>
      </c>
    </row>
    <row r="6" spans="1:6">
      <c r="A6" s="13" t="s">
        <v>86</v>
      </c>
      <c r="B6" s="37" t="e">
        <f t="shared" ref="B6:D6" si="0">#REF!/#REF!</f>
        <v>#REF!</v>
      </c>
      <c r="C6" s="37" t="e">
        <f t="shared" si="0"/>
        <v>#REF!</v>
      </c>
      <c r="D6" s="37" t="e">
        <f t="shared" si="0"/>
        <v>#REF!</v>
      </c>
      <c r="E6" s="37">
        <f>'2'!B24/'1'!B21</f>
        <v>5.5892289887307191E-2</v>
      </c>
      <c r="F6" s="37">
        <f>'2'!C24/'1'!C21</f>
        <v>8.7910012472087823E-2</v>
      </c>
    </row>
    <row r="7" spans="1:6">
      <c r="A7" s="13" t="s">
        <v>87</v>
      </c>
      <c r="B7" s="37" t="e">
        <f t="shared" ref="B7:D7" si="1">#REF!/#REF!</f>
        <v>#REF!</v>
      </c>
      <c r="C7" s="37" t="e">
        <f t="shared" si="1"/>
        <v>#REF!</v>
      </c>
      <c r="D7" s="37" t="e">
        <f t="shared" si="1"/>
        <v>#REF!</v>
      </c>
      <c r="E7" s="37">
        <f>'2'!B24/'1'!B41</f>
        <v>6.2825842053975622E-2</v>
      </c>
      <c r="F7" s="37">
        <f>'2'!C24/'1'!C41</f>
        <v>9.7076803003077528E-2</v>
      </c>
    </row>
    <row r="8" spans="1:6">
      <c r="A8" s="13" t="s">
        <v>88</v>
      </c>
      <c r="B8" s="37" t="e">
        <f t="shared" ref="B8:D8" si="2">#REF!/#REF!</f>
        <v>#REF!</v>
      </c>
      <c r="C8" s="37" t="e">
        <f t="shared" si="2"/>
        <v>#REF!</v>
      </c>
      <c r="D8" s="37" t="e">
        <f t="shared" si="2"/>
        <v>#REF!</v>
      </c>
      <c r="E8" s="37">
        <f>'1'!B26/'1'!B41</f>
        <v>2.399720565620829E-3</v>
      </c>
      <c r="F8" s="37">
        <f>'1'!C26/'1'!C41</f>
        <v>2.4071218998200803E-3</v>
      </c>
    </row>
    <row r="9" spans="1:6">
      <c r="A9" s="13" t="s">
        <v>89</v>
      </c>
      <c r="B9" s="38" t="e">
        <f t="shared" ref="B9:D9" si="3">#REF!/#REF!</f>
        <v>#REF!</v>
      </c>
      <c r="C9" s="38" t="e">
        <f t="shared" si="3"/>
        <v>#REF!</v>
      </c>
      <c r="D9" s="38" t="e">
        <f t="shared" si="3"/>
        <v>#REF!</v>
      </c>
      <c r="E9" s="38">
        <f>'1'!B14/'1'!B29</f>
        <v>5.4249251691675591</v>
      </c>
      <c r="F9" s="38">
        <f>'1'!C14/'1'!C29</f>
        <v>6.5955895480220175</v>
      </c>
    </row>
    <row r="10" spans="1:6">
      <c r="A10" s="13" t="s">
        <v>90</v>
      </c>
      <c r="B10" s="37" t="e">
        <f t="shared" ref="B10:D10" si="4">#REF!/#REF!</f>
        <v>#REF!</v>
      </c>
      <c r="C10" s="37" t="e">
        <f t="shared" si="4"/>
        <v>#REF!</v>
      </c>
      <c r="D10" s="37" t="e">
        <f t="shared" si="4"/>
        <v>#REF!</v>
      </c>
      <c r="E10" s="37">
        <f>'2'!B24/'2'!B6</f>
        <v>0.16724586800461225</v>
      </c>
      <c r="F10" s="37">
        <f>'2'!C24/'2'!C6</f>
        <v>0.17992874916041285</v>
      </c>
    </row>
    <row r="11" spans="1:6">
      <c r="A11" s="13" t="s">
        <v>91</v>
      </c>
      <c r="B11" s="37" t="e">
        <f t="shared" ref="B11:D11" si="5">#REF!/#REF!</f>
        <v>#REF!</v>
      </c>
      <c r="C11" s="37" t="e">
        <f t="shared" si="5"/>
        <v>#REF!</v>
      </c>
      <c r="D11" s="37" t="e">
        <f t="shared" si="5"/>
        <v>#REF!</v>
      </c>
      <c r="E11" s="37">
        <f>'2'!B12/'2'!B6</f>
        <v>0.20814408726107753</v>
      </c>
      <c r="F11" s="37">
        <f>'2'!C12/'2'!C6</f>
        <v>0.22541679516217294</v>
      </c>
    </row>
    <row r="12" spans="1:6">
      <c r="A12" s="13" t="s">
        <v>92</v>
      </c>
      <c r="B12" s="37" t="e">
        <f t="shared" ref="B12:D12" si="6">#REF!/(#REF!+#REF!)</f>
        <v>#REF!</v>
      </c>
      <c r="C12" s="37" t="e">
        <f t="shared" si="6"/>
        <v>#REF!</v>
      </c>
      <c r="D12" s="37" t="e">
        <f t="shared" si="6"/>
        <v>#REF!</v>
      </c>
      <c r="E12" s="37">
        <f>'2'!B24/('1'!B26+'1'!B41)</f>
        <v>6.2675438515211374E-2</v>
      </c>
      <c r="F12" s="37">
        <f>'2'!C24/('1'!C26+'1'!C41)</f>
        <v>9.6843688439774797E-2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2020-04-12T16:27:55Z</dcterms:modified>
</cp:coreProperties>
</file>