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Q\"/>
    </mc:Choice>
  </mc:AlternateContent>
  <bookViews>
    <workbookView xWindow="0" yWindow="0" windowWidth="9435" windowHeight="6570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2" l="1"/>
  <c r="G22" i="2"/>
  <c r="G17" i="2"/>
  <c r="G8" i="2"/>
  <c r="G7" i="2"/>
  <c r="G16" i="2" s="1"/>
  <c r="G19" i="2" s="1"/>
  <c r="G21" i="2" s="1"/>
  <c r="G19" i="1"/>
  <c r="G57" i="1"/>
  <c r="H57" i="1"/>
  <c r="I57" i="1"/>
  <c r="G47" i="1"/>
  <c r="G56" i="1" s="1"/>
  <c r="H47" i="1"/>
  <c r="G32" i="1"/>
  <c r="G25" i="1"/>
  <c r="G10" i="1"/>
  <c r="G21" i="1" s="1"/>
  <c r="G27" i="3"/>
  <c r="G15" i="3"/>
  <c r="G12" i="3"/>
  <c r="G20" i="3" s="1"/>
  <c r="G23" i="3" s="1"/>
  <c r="G5" i="3"/>
  <c r="G25" i="2" l="1"/>
  <c r="G44" i="1"/>
  <c r="G53" i="1"/>
  <c r="G42" i="1"/>
  <c r="F17" i="2"/>
  <c r="E17" i="2"/>
  <c r="E23" i="3"/>
  <c r="E12" i="3"/>
  <c r="F12" i="3"/>
  <c r="F20" i="3" s="1"/>
  <c r="F53" i="1"/>
  <c r="F25" i="1"/>
  <c r="F15" i="3"/>
  <c r="F22" i="2"/>
  <c r="B57" i="1" l="1"/>
  <c r="C57" i="1"/>
  <c r="D57" i="1"/>
  <c r="E57" i="1"/>
  <c r="F57" i="1"/>
  <c r="F5" i="3" l="1"/>
  <c r="F27" i="3" s="1"/>
  <c r="F8" i="2"/>
  <c r="F7" i="2"/>
  <c r="F47" i="1"/>
  <c r="F32" i="1"/>
  <c r="F10" i="1"/>
  <c r="F21" i="1" s="1"/>
  <c r="F23" i="3" l="1"/>
  <c r="F16" i="2"/>
  <c r="F44" i="1"/>
  <c r="F10" i="5"/>
  <c r="F9" i="5"/>
  <c r="F56" i="1"/>
  <c r="F42" i="1"/>
  <c r="B7" i="2"/>
  <c r="C7" i="2"/>
  <c r="D7" i="2"/>
  <c r="B22" i="2"/>
  <c r="C22" i="2"/>
  <c r="D22" i="2"/>
  <c r="E22" i="2"/>
  <c r="E15" i="3"/>
  <c r="D15" i="3"/>
  <c r="C15" i="3"/>
  <c r="B15" i="3"/>
  <c r="E5" i="3"/>
  <c r="D5" i="3"/>
  <c r="D20" i="3" s="1"/>
  <c r="D23" i="3" s="1"/>
  <c r="C5" i="3"/>
  <c r="C20" i="3" s="1"/>
  <c r="C23" i="3" s="1"/>
  <c r="B5" i="3"/>
  <c r="B20" i="3" s="1"/>
  <c r="B23" i="3" s="1"/>
  <c r="E8" i="2"/>
  <c r="D8" i="2"/>
  <c r="C8" i="2"/>
  <c r="B8" i="2"/>
  <c r="E7" i="2"/>
  <c r="F12" i="5" l="1"/>
  <c r="F19" i="2"/>
  <c r="F21" i="2" s="1"/>
  <c r="C27" i="3"/>
  <c r="B16" i="2"/>
  <c r="B12" i="5" s="1"/>
  <c r="F25" i="2"/>
  <c r="D16" i="2"/>
  <c r="D12" i="5" s="1"/>
  <c r="E16" i="2"/>
  <c r="C16" i="2"/>
  <c r="C12" i="5" s="1"/>
  <c r="B27" i="3"/>
  <c r="E20" i="3"/>
  <c r="D27" i="3"/>
  <c r="E27" i="3"/>
  <c r="B19" i="2"/>
  <c r="C10" i="1"/>
  <c r="D10" i="1"/>
  <c r="B10" i="1"/>
  <c r="B21" i="1" s="1"/>
  <c r="E25" i="1"/>
  <c r="E47" i="1"/>
  <c r="E32" i="1"/>
  <c r="E10" i="1"/>
  <c r="B25" i="1"/>
  <c r="C25" i="1"/>
  <c r="B47" i="1"/>
  <c r="C47" i="1"/>
  <c r="B32" i="1"/>
  <c r="C32" i="1"/>
  <c r="D25" i="1"/>
  <c r="D47" i="1"/>
  <c r="D32" i="1"/>
  <c r="E12" i="5" l="1"/>
  <c r="E19" i="2"/>
  <c r="E21" i="2" s="1"/>
  <c r="E25" i="2"/>
  <c r="D19" i="2"/>
  <c r="F8" i="5"/>
  <c r="F13" i="5"/>
  <c r="F7" i="5"/>
  <c r="F28" i="2"/>
  <c r="F11" i="5"/>
  <c r="C19" i="2"/>
  <c r="C21" i="2" s="1"/>
  <c r="C25" i="2" s="1"/>
  <c r="C28" i="2" s="1"/>
  <c r="B44" i="1"/>
  <c r="B53" i="1" s="1"/>
  <c r="E44" i="1"/>
  <c r="E53" i="1" s="1"/>
  <c r="C10" i="5"/>
  <c r="D9" i="5"/>
  <c r="D56" i="1"/>
  <c r="B9" i="5"/>
  <c r="B56" i="1"/>
  <c r="E10" i="5"/>
  <c r="E21" i="1"/>
  <c r="D10" i="5"/>
  <c r="D21" i="1"/>
  <c r="C9" i="5"/>
  <c r="C56" i="1"/>
  <c r="D44" i="1"/>
  <c r="D53" i="1" s="1"/>
  <c r="B10" i="5"/>
  <c r="C21" i="1"/>
  <c r="C44" i="1"/>
  <c r="C53" i="1" s="1"/>
  <c r="E9" i="5"/>
  <c r="E56" i="1"/>
  <c r="D42" i="1"/>
  <c r="B21" i="2"/>
  <c r="B25" i="2" s="1"/>
  <c r="B13" i="5" s="1"/>
  <c r="D21" i="2"/>
  <c r="D25" i="2" s="1"/>
  <c r="D8" i="5" s="1"/>
  <c r="E42" i="1"/>
  <c r="B42" i="1"/>
  <c r="C42" i="1"/>
  <c r="C11" i="5" l="1"/>
  <c r="E11" i="5"/>
  <c r="E13" i="5"/>
  <c r="C8" i="5"/>
  <c r="E8" i="5"/>
  <c r="C13" i="5"/>
  <c r="C7" i="5"/>
  <c r="B7" i="5"/>
  <c r="B8" i="5"/>
  <c r="D13" i="5"/>
  <c r="D28" i="2"/>
  <c r="D11" i="5"/>
  <c r="B28" i="2"/>
  <c r="B11" i="5"/>
  <c r="E28" i="2"/>
  <c r="E7" i="5"/>
  <c r="D7" i="5"/>
</calcChain>
</file>

<file path=xl/sharedStrings.xml><?xml version="1.0" encoding="utf-8"?>
<sst xmlns="http://schemas.openxmlformats.org/spreadsheetml/2006/main" count="123" uniqueCount="98">
  <si>
    <t>Wata Chemicals Limited</t>
  </si>
  <si>
    <t>Capital Work in Progress</t>
  </si>
  <si>
    <t>Inventories</t>
  </si>
  <si>
    <t>Material on Transit</t>
  </si>
  <si>
    <t>Trade Debtors</t>
  </si>
  <si>
    <t>Advance Income tax</t>
  </si>
  <si>
    <t>Loans, Advances &amp; Deposit</t>
  </si>
  <si>
    <t>Cash &amp; Cash Equivalents</t>
  </si>
  <si>
    <t>Bank over Drafts &amp; Loans</t>
  </si>
  <si>
    <t>ICB Debenture loan- Overdue Principle &amp; Interest</t>
  </si>
  <si>
    <t>Short term loan :Managing Director</t>
  </si>
  <si>
    <t>Trade Creditors</t>
  </si>
  <si>
    <t>Liabilities for Expenses &amp; Others</t>
  </si>
  <si>
    <t>Workers fprofit Partoicipation fund</t>
  </si>
  <si>
    <t>Provision for taxation</t>
  </si>
  <si>
    <t>Dividend  Payable</t>
  </si>
  <si>
    <t>Net Working Capital</t>
  </si>
  <si>
    <t>Share capital</t>
  </si>
  <si>
    <t>share premium</t>
  </si>
  <si>
    <t>Revaluation Reserve</t>
  </si>
  <si>
    <t>Reserve &amp; Surplus</t>
  </si>
  <si>
    <t>Long term loan(Secured)</t>
  </si>
  <si>
    <t>Loan from Lanka Bangla Finance Ltd</t>
  </si>
  <si>
    <t>ICB Debenture loan</t>
  </si>
  <si>
    <t>Deferred tax liability</t>
  </si>
  <si>
    <t>Gross Profit</t>
  </si>
  <si>
    <t>Director's Renuneration &amp; Eid Bonus</t>
  </si>
  <si>
    <t>Annual General Meeting &amp; Board Meeting Expenses</t>
  </si>
  <si>
    <t>Director's Honorarium ( For Board Meeting)</t>
  </si>
  <si>
    <t>Audit Fee</t>
  </si>
  <si>
    <t>Administrative &amp; Marketing Expenses</t>
  </si>
  <si>
    <t>Interest on loan</t>
  </si>
  <si>
    <t>Depreciation</t>
  </si>
  <si>
    <t>Non Operaitng Income</t>
  </si>
  <si>
    <t>Current tax @25% on above</t>
  </si>
  <si>
    <t>Deferred tax</t>
  </si>
  <si>
    <t>Collection from sales and trade debtors</t>
  </si>
  <si>
    <t>Payment for raw material and trade creditots</t>
  </si>
  <si>
    <t>payment for salaries &amp; wages expnses</t>
  </si>
  <si>
    <t>payment of Vat &amp; Tax</t>
  </si>
  <si>
    <t>Loan received</t>
  </si>
  <si>
    <t>loan repaid</t>
  </si>
  <si>
    <t>Dividend paid</t>
  </si>
  <si>
    <t>Raw Materials Stock</t>
  </si>
  <si>
    <t>Finished goods stock</t>
  </si>
  <si>
    <t>Stores &amp; Spanes</t>
  </si>
  <si>
    <t>Liabilities for Expenses</t>
  </si>
  <si>
    <t>Loan from Prime finance</t>
  </si>
  <si>
    <t>Debt to Equity</t>
  </si>
  <si>
    <t>Current Ratio</t>
  </si>
  <si>
    <t>Net Margin</t>
  </si>
  <si>
    <t>Operating Margin</t>
  </si>
  <si>
    <t>Balance Sheet</t>
  </si>
  <si>
    <t>ASSETS</t>
  </si>
  <si>
    <t>NON CURRENT ASSETS</t>
  </si>
  <si>
    <t>Property, plant and equipment</t>
  </si>
  <si>
    <t>CURRENT ASSETS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</si>
  <si>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</si>
  <si>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</si>
  <si>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</si>
  <si>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</si>
  <si>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</si>
  <si>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</si>
  <si>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</si>
  <si>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</si>
  <si>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</si>
  <si>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</si>
  <si>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</si>
  <si>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Operating Profit</t>
  </si>
  <si>
    <t>Non-Operating Income/(Expenses)</t>
  </si>
  <si>
    <t>Profit Before contribution to WPPF</t>
  </si>
  <si>
    <t>Contrbution to WPPF@5% on above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</si>
  <si>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</si>
  <si>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</si>
  <si>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</si>
  <si>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</si>
  <si>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</si>
  <si>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</si>
  <si>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</si>
  <si>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</si>
  <si>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</si>
  <si>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Acquisiton of fixed assests: Computer</t>
  </si>
  <si>
    <t>Net Change in Cash Flows</t>
  </si>
  <si>
    <t>Cash and Cash Equivalents at Beginning Period</t>
  </si>
  <si>
    <t>Cash and Cash Equivalents at End of Period</t>
  </si>
  <si>
    <t>Effects of exchange rate changes on cash and cash equivalents</t>
  </si>
  <si>
    <t>Net Operating Cash Flow Per Share</t>
  </si>
  <si>
    <t>Shares to Calculate NOCFPS</t>
  </si>
  <si>
    <t>Ratios</t>
  </si>
  <si>
    <t>Return on Asset (ROA)</t>
  </si>
  <si>
    <t>Return on Equity (ROE)</t>
  </si>
  <si>
    <t>Return on Invested Capital (ROIC)</t>
  </si>
  <si>
    <t>Quarter 3</t>
  </si>
  <si>
    <t>Quarter 2</t>
  </si>
  <si>
    <t>Quarter 1</t>
  </si>
  <si>
    <t>As at quarter end</t>
  </si>
  <si>
    <t>As at quaeter end</t>
  </si>
  <si>
    <t>Deposit Againist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</si>
</sst>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 applyFont="1"/>
    <xf numFmtId="0" fontId="1" fillId="0" borderId="0" xfId="0" applyFont="1" applyAlignment="1">
      <alignment wrapText="1"/>
    </xf>
    <xf numFmtId="0" fontId="2" fillId="2" borderId="0" xfId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3" fontId="0" fillId="0" borderId="0" xfId="2" applyFont="1"/>
    <xf numFmtId="43" fontId="1" fillId="0" borderId="0" xfId="2" applyFont="1"/>
    <xf numFmtId="164" fontId="0" fillId="0" borderId="0" xfId="2" applyNumberFormat="1" applyFont="1"/>
    <xf numFmtId="164" fontId="1" fillId="0" borderId="0" xfId="2" applyNumberFormat="1" applyFont="1"/>
    <xf numFmtId="164" fontId="1" fillId="0" borderId="0" xfId="2" applyNumberFormat="1" applyFont="1" applyAlignment="1">
      <alignment horizontal="right"/>
    </xf>
    <xf numFmtId="164" fontId="0" fillId="0" borderId="0" xfId="2" applyNumberFormat="1" applyFont="1" applyAlignment="1">
      <alignment horizontal="right"/>
    </xf>
    <xf numFmtId="0" fontId="4" fillId="0" borderId="0" xfId="0" applyFont="1"/>
    <xf numFmtId="164" fontId="0" fillId="0" borderId="0" xfId="0" applyNumberFormat="1"/>
    <xf numFmtId="43" fontId="1" fillId="0" borderId="0" xfId="0" applyNumberFormat="1" applyFont="1"/>
    <xf numFmtId="10" fontId="0" fillId="0" borderId="0" xfId="3" applyNumberFormat="1" applyFont="1"/>
    <xf numFmtId="164" fontId="4" fillId="0" borderId="0" xfId="2" applyNumberFormat="1" applyFont="1"/>
    <xf numFmtId="2" fontId="0" fillId="0" borderId="0" xfId="0" applyNumberFormat="1"/>
    <xf numFmtId="0" fontId="1" fillId="0" borderId="1" xfId="0" applyFont="1" applyBorder="1" applyAlignment="1">
      <alignment horizontal="left"/>
    </xf>
    <xf numFmtId="0" fontId="5" fillId="0" borderId="0" xfId="0" applyFont="1"/>
    <xf numFmtId="164" fontId="3" fillId="0" borderId="0" xfId="2" applyNumberFormat="1" applyFont="1"/>
    <xf numFmtId="0" fontId="4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15" fontId="1" fillId="0" borderId="0" xfId="0" applyNumberFormat="1" applyFont="1" applyAlignment="1">
      <alignment horizontal="right"/>
    </xf>
    <xf numFmtId="164" fontId="1" fillId="0" borderId="0" xfId="0" applyNumberFormat="1" applyFont="1"/>
    <xf numFmtId="15" fontId="0" fillId="0" borderId="0" xfId="0" applyNumberFormat="1"/>
    <xf numFmtId="15" fontId="1" fillId="0" borderId="0" xfId="0" applyNumberFormat="1" applyFont="1"/>
  </cellXfs>
  <cellStyles count="4">
    <cellStyle name="Accent6" xfId="1" builtinId="49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xSplit="1" ySplit="4" topLeftCell="G44" activePane="bottomRight" state="frozen"/>
      <selection pane="topRight" activeCell="B1" sqref="B1"/>
      <selection pane="bottomLeft" activeCell="A6" sqref="A6"/>
      <selection pane="bottomRight" activeCell="I21" sqref="I21"/>
    </sheetView>
  </sheetViews>
  <sheetFormatPr defaultRowHeight="15" x14ac:dyDescent="0.25"/>
  <cols>
    <col min="1" max="1" width="42.5703125" customWidth="1"/>
    <col min="2" max="2" width="14.42578125" customWidth="1"/>
    <col min="3" max="3" width="16" customWidth="1"/>
    <col min="4" max="6" width="19.7109375" bestFit="1" customWidth="1"/>
    <col min="7" max="7" width="15.7109375" bestFit="1" customWidth="1"/>
    <col min="9" max="9" width="13.42578125" customWidth="1"/>
  </cols>
  <sheetData>
    <row r="1" spans="1:7" ht="15.75" x14ac:dyDescent="0.25">
      <c r="A1" s="15" t="s">
        <v>0</v>
      </c>
    </row>
    <row r="2" spans="1:7" ht="15.75" x14ac:dyDescent="0.25">
      <c r="A2" s="15" t="s">
        <v>52</v>
      </c>
    </row>
    <row r="3" spans="1:7" ht="15.75" x14ac:dyDescent="0.25">
      <c r="A3" s="15" t="s">
        <v>95</v>
      </c>
      <c r="B3" s="7" t="s">
        <v>93</v>
      </c>
      <c r="C3" s="7" t="s">
        <v>92</v>
      </c>
      <c r="D3" s="7" t="s">
        <v>94</v>
      </c>
      <c r="E3" s="7" t="s">
        <v>93</v>
      </c>
      <c r="F3" s="7" t="s">
        <v>92</v>
      </c>
      <c r="G3" s="7" t="s">
        <v>94</v>
      </c>
    </row>
    <row r="4" spans="1:7" x14ac:dyDescent="0.25">
      <c r="B4" s="28">
        <v>43100</v>
      </c>
      <c r="C4" s="28">
        <v>43190</v>
      </c>
      <c r="D4" s="28">
        <v>43373</v>
      </c>
      <c r="E4" s="28">
        <v>43465</v>
      </c>
      <c r="F4" s="28">
        <v>43555</v>
      </c>
      <c r="G4" s="30">
        <v>43738</v>
      </c>
    </row>
    <row r="5" spans="1:7" x14ac:dyDescent="0.25">
      <c r="A5" s="21" t="s">
        <v>53</v>
      </c>
      <c r="B5" s="1"/>
      <c r="C5" s="1"/>
      <c r="D5" s="1"/>
      <c r="E5" s="1"/>
      <c r="F5" s="1"/>
    </row>
    <row r="6" spans="1:7" x14ac:dyDescent="0.25">
      <c r="A6" s="22" t="s">
        <v>54</v>
      </c>
      <c r="B6" s="1"/>
      <c r="C6" s="1"/>
      <c r="D6" s="1"/>
      <c r="E6" s="1"/>
      <c r="F6" s="29"/>
    </row>
    <row r="7" spans="1:7" x14ac:dyDescent="0.25">
      <c r="A7" t="s">
        <v>55</v>
      </c>
      <c r="B7" s="23"/>
      <c r="C7" s="23"/>
      <c r="D7" s="23"/>
      <c r="E7" s="23">
        <v>582268345</v>
      </c>
      <c r="F7" s="23">
        <v>1063259875</v>
      </c>
      <c r="G7" s="11">
        <v>1026275387</v>
      </c>
    </row>
    <row r="8" spans="1:7" x14ac:dyDescent="0.25">
      <c r="A8" s="4" t="s">
        <v>1</v>
      </c>
      <c r="B8" s="11"/>
      <c r="C8" s="11"/>
      <c r="D8" s="11"/>
      <c r="E8" s="11">
        <v>598909445</v>
      </c>
      <c r="F8" s="11">
        <v>126202370</v>
      </c>
      <c r="G8" s="11">
        <v>240595988</v>
      </c>
    </row>
    <row r="9" spans="1:7" x14ac:dyDescent="0.25">
      <c r="A9" s="4"/>
      <c r="B9" s="11"/>
      <c r="C9" s="11"/>
      <c r="D9" s="11"/>
      <c r="E9" s="11"/>
      <c r="F9" s="11"/>
      <c r="G9" s="11"/>
    </row>
    <row r="10" spans="1:7" x14ac:dyDescent="0.25">
      <c r="A10" s="22" t="s">
        <v>56</v>
      </c>
      <c r="B10" s="12">
        <f>SUM(B12:B19)</f>
        <v>0</v>
      </c>
      <c r="C10" s="12">
        <f>SUM(C11:C19)</f>
        <v>0</v>
      </c>
      <c r="D10" s="12">
        <f>SUM(D11:D19)</f>
        <v>0</v>
      </c>
      <c r="E10" s="12">
        <f>SUM(E11:E19)</f>
        <v>555936310</v>
      </c>
      <c r="F10" s="12">
        <f>SUM(F11:F19)</f>
        <v>873268054</v>
      </c>
      <c r="G10" s="12">
        <f>SUM(G11:G19)</f>
        <v>1149954006</v>
      </c>
    </row>
    <row r="11" spans="1:7" x14ac:dyDescent="0.25">
      <c r="A11" s="4" t="s">
        <v>2</v>
      </c>
      <c r="B11" s="11"/>
      <c r="C11" s="11"/>
      <c r="D11" s="11"/>
      <c r="E11" s="11">
        <v>206181922</v>
      </c>
      <c r="F11" s="11">
        <v>240592235</v>
      </c>
      <c r="G11" s="11">
        <v>42786759</v>
      </c>
    </row>
    <row r="12" spans="1:7" x14ac:dyDescent="0.25">
      <c r="A12" t="s">
        <v>43</v>
      </c>
      <c r="B12" s="11"/>
      <c r="C12" s="11"/>
      <c r="D12" s="11"/>
      <c r="E12" s="11"/>
      <c r="F12" s="11"/>
      <c r="G12" s="11"/>
    </row>
    <row r="13" spans="1:7" x14ac:dyDescent="0.25">
      <c r="A13" t="s">
        <v>44</v>
      </c>
      <c r="B13" s="11"/>
      <c r="C13" s="11"/>
      <c r="D13" s="11"/>
      <c r="E13" s="11"/>
      <c r="F13" s="11"/>
      <c r="G13" s="11"/>
    </row>
    <row r="14" spans="1:7" x14ac:dyDescent="0.25">
      <c r="A14" t="s">
        <v>45</v>
      </c>
      <c r="B14" s="11"/>
      <c r="C14" s="11"/>
      <c r="D14" s="11"/>
      <c r="E14" s="11"/>
      <c r="F14" s="11"/>
      <c r="G14" s="11"/>
    </row>
    <row r="15" spans="1:7" x14ac:dyDescent="0.25">
      <c r="A15" t="s">
        <v>3</v>
      </c>
      <c r="B15" s="11"/>
      <c r="C15" s="11"/>
      <c r="D15" s="11"/>
      <c r="E15" s="11">
        <v>95896876</v>
      </c>
      <c r="F15" s="11">
        <v>60189036</v>
      </c>
      <c r="G15" s="11">
        <v>187045248</v>
      </c>
    </row>
    <row r="16" spans="1:7" x14ac:dyDescent="0.25">
      <c r="A16" t="s">
        <v>4</v>
      </c>
      <c r="B16" s="11"/>
      <c r="C16" s="11"/>
      <c r="D16" s="11"/>
      <c r="E16" s="11">
        <v>135889029</v>
      </c>
      <c r="F16" s="11">
        <v>136312192</v>
      </c>
      <c r="G16" s="11">
        <v>269176909</v>
      </c>
    </row>
    <row r="17" spans="1:9" x14ac:dyDescent="0.25">
      <c r="A17" t="s">
        <v>5</v>
      </c>
      <c r="B17" s="11"/>
      <c r="C17" s="11"/>
      <c r="D17" s="11"/>
      <c r="E17" s="11">
        <v>89128036</v>
      </c>
      <c r="F17" s="11">
        <v>95057337</v>
      </c>
      <c r="G17" s="11">
        <v>96404421</v>
      </c>
    </row>
    <row r="18" spans="1:9" x14ac:dyDescent="0.25">
      <c r="A18" t="s">
        <v>6</v>
      </c>
      <c r="B18" s="11"/>
      <c r="C18" s="11"/>
      <c r="D18" s="11"/>
      <c r="E18" s="11">
        <v>20951334</v>
      </c>
      <c r="F18" s="11">
        <v>333890022</v>
      </c>
      <c r="G18" s="11">
        <v>546560243</v>
      </c>
    </row>
    <row r="19" spans="1:9" x14ac:dyDescent="0.25">
      <c r="A19" t="s">
        <v>7</v>
      </c>
      <c r="B19" s="11"/>
      <c r="C19" s="11"/>
      <c r="D19" s="11"/>
      <c r="E19" s="11">
        <v>7889113</v>
      </c>
      <c r="F19" s="11">
        <v>7227232</v>
      </c>
      <c r="G19" s="11">
        <f>7980059+367</f>
        <v>7980426</v>
      </c>
    </row>
    <row r="20" spans="1:9" ht="15.75" x14ac:dyDescent="0.25">
      <c r="A20" s="15"/>
      <c r="B20" s="19"/>
      <c r="C20" s="19"/>
      <c r="D20" s="19"/>
      <c r="E20" s="19"/>
      <c r="F20" s="19"/>
      <c r="G20" s="11"/>
    </row>
    <row r="21" spans="1:9" ht="15.75" x14ac:dyDescent="0.25">
      <c r="A21" s="15"/>
      <c r="B21" s="19">
        <f t="shared" ref="B21:E21" si="0">B7+B8+B10</f>
        <v>0</v>
      </c>
      <c r="C21" s="19">
        <f t="shared" si="0"/>
        <v>0</v>
      </c>
      <c r="D21" s="19">
        <f t="shared" si="0"/>
        <v>0</v>
      </c>
      <c r="E21" s="19">
        <f t="shared" si="0"/>
        <v>1737114100</v>
      </c>
      <c r="F21" s="19">
        <f>F7+F8+F10</f>
        <v>2062730299</v>
      </c>
      <c r="G21" s="19">
        <f>G7+G8+G10</f>
        <v>2416825381</v>
      </c>
      <c r="I21" s="16"/>
    </row>
    <row r="22" spans="1:9" ht="15.75" x14ac:dyDescent="0.25">
      <c r="A22" s="15"/>
      <c r="B22" s="19"/>
      <c r="C22" s="19"/>
      <c r="D22" s="19"/>
      <c r="E22" s="19"/>
      <c r="F22" s="19"/>
      <c r="G22" s="11"/>
    </row>
    <row r="23" spans="1:9" ht="15.75" x14ac:dyDescent="0.25">
      <c r="A23" s="24" t="s">
        <v>57</v>
      </c>
      <c r="B23" s="11"/>
      <c r="C23" s="11"/>
      <c r="D23" s="11"/>
      <c r="E23" s="11"/>
      <c r="F23" s="11"/>
      <c r="G23" s="11"/>
    </row>
    <row r="24" spans="1:9" ht="15.75" x14ac:dyDescent="0.25">
      <c r="A24" s="25" t="s">
        <v>58</v>
      </c>
      <c r="B24" s="11"/>
      <c r="C24" s="11"/>
      <c r="D24" s="11"/>
      <c r="E24" s="11"/>
      <c r="F24" s="11"/>
      <c r="G24" s="11"/>
    </row>
    <row r="25" spans="1:9" x14ac:dyDescent="0.25">
      <c r="A25" s="22" t="s">
        <v>59</v>
      </c>
      <c r="B25" s="12">
        <f t="shared" ref="B25:C25" si="1">SUM(B27:B30)</f>
        <v>0</v>
      </c>
      <c r="C25" s="12">
        <f t="shared" si="1"/>
        <v>0</v>
      </c>
      <c r="D25" s="12">
        <f>SUM(D27:D30)</f>
        <v>0</v>
      </c>
      <c r="E25" s="12">
        <f>SUM(E27:E30)</f>
        <v>7684337</v>
      </c>
      <c r="F25" s="12">
        <f>SUM(F26:F30)</f>
        <v>309262933</v>
      </c>
      <c r="G25" s="12">
        <f>SUM(G26:G30)</f>
        <v>500501898</v>
      </c>
    </row>
    <row r="26" spans="1:9" x14ac:dyDescent="0.25">
      <c r="A26" s="4" t="s">
        <v>21</v>
      </c>
      <c r="B26" s="11"/>
      <c r="C26" s="11"/>
      <c r="D26" s="11">
        <v>0</v>
      </c>
      <c r="E26" s="11">
        <v>0</v>
      </c>
      <c r="F26" s="11">
        <v>291533374</v>
      </c>
      <c r="G26" s="11">
        <v>482660009</v>
      </c>
    </row>
    <row r="27" spans="1:9" x14ac:dyDescent="0.25">
      <c r="A27" t="s">
        <v>22</v>
      </c>
      <c r="B27" s="11"/>
      <c r="C27" s="11"/>
      <c r="D27" s="11">
        <v>0</v>
      </c>
      <c r="E27" s="11">
        <v>0</v>
      </c>
      <c r="F27" s="11"/>
      <c r="G27" s="11"/>
    </row>
    <row r="28" spans="1:9" x14ac:dyDescent="0.25">
      <c r="A28" t="s">
        <v>47</v>
      </c>
      <c r="B28" s="11"/>
      <c r="C28" s="11"/>
      <c r="D28" s="11">
        <v>0</v>
      </c>
      <c r="E28" s="11">
        <v>0</v>
      </c>
      <c r="F28" s="11"/>
      <c r="G28" s="11"/>
    </row>
    <row r="29" spans="1:9" x14ac:dyDescent="0.25">
      <c r="A29" t="s">
        <v>23</v>
      </c>
      <c r="B29" s="11"/>
      <c r="C29" s="11"/>
      <c r="D29" s="11"/>
      <c r="E29" s="11"/>
      <c r="F29" s="11"/>
      <c r="G29" s="11"/>
    </row>
    <row r="30" spans="1:9" x14ac:dyDescent="0.25">
      <c r="A30" t="s">
        <v>24</v>
      </c>
      <c r="B30" s="11"/>
      <c r="C30" s="11"/>
      <c r="D30" s="11"/>
      <c r="E30" s="11">
        <v>7684337</v>
      </c>
      <c r="F30" s="11">
        <v>17729559</v>
      </c>
      <c r="G30" s="11">
        <v>17841889</v>
      </c>
    </row>
    <row r="31" spans="1:9" x14ac:dyDescent="0.25">
      <c r="B31" s="11"/>
      <c r="C31" s="11"/>
      <c r="D31" s="11"/>
      <c r="E31" s="11"/>
      <c r="F31" s="11"/>
      <c r="G31" s="11"/>
    </row>
    <row r="32" spans="1:9" x14ac:dyDescent="0.25">
      <c r="A32" s="22" t="s">
        <v>60</v>
      </c>
      <c r="B32" s="12">
        <f t="shared" ref="B32:C32" si="2">SUM(B33:B41)</f>
        <v>0</v>
      </c>
      <c r="C32" s="12">
        <f t="shared" si="2"/>
        <v>0</v>
      </c>
      <c r="D32" s="12">
        <f>SUM(D33:D41)</f>
        <v>0</v>
      </c>
      <c r="E32" s="12">
        <f>SUM(E33:E41)</f>
        <v>974397151</v>
      </c>
      <c r="F32" s="12">
        <f>SUM(F33:F41)</f>
        <v>964146698</v>
      </c>
      <c r="G32" s="12">
        <f>SUM(G33:G41)</f>
        <v>1062129885</v>
      </c>
    </row>
    <row r="33" spans="1:8" x14ac:dyDescent="0.25">
      <c r="A33" t="s">
        <v>8</v>
      </c>
      <c r="B33" s="11"/>
      <c r="C33" s="11"/>
      <c r="D33" s="11"/>
      <c r="E33" s="11">
        <v>752210743</v>
      </c>
      <c r="F33" s="11">
        <v>766542457</v>
      </c>
      <c r="G33" s="11">
        <v>789014150</v>
      </c>
    </row>
    <row r="34" spans="1:8" x14ac:dyDescent="0.25">
      <c r="A34" t="s">
        <v>9</v>
      </c>
      <c r="B34" s="11"/>
      <c r="C34" s="11"/>
      <c r="D34" s="11"/>
      <c r="E34" s="11"/>
      <c r="F34" s="11"/>
      <c r="G34" s="11"/>
    </row>
    <row r="35" spans="1:8" x14ac:dyDescent="0.25">
      <c r="A35" t="s">
        <v>10</v>
      </c>
      <c r="B35" s="11"/>
      <c r="C35" s="11"/>
      <c r="D35" s="11"/>
      <c r="E35" s="11">
        <v>1398603</v>
      </c>
      <c r="F35" s="11">
        <v>1398603</v>
      </c>
      <c r="G35" s="11">
        <v>331603</v>
      </c>
    </row>
    <row r="36" spans="1:8" x14ac:dyDescent="0.25">
      <c r="A36" t="s">
        <v>11</v>
      </c>
      <c r="B36" s="11"/>
      <c r="C36" s="11"/>
      <c r="D36" s="11"/>
      <c r="E36" s="11">
        <v>5530712</v>
      </c>
      <c r="F36" s="11">
        <v>3325708</v>
      </c>
      <c r="G36" s="11">
        <v>2282121</v>
      </c>
    </row>
    <row r="37" spans="1:8" x14ac:dyDescent="0.25">
      <c r="A37" t="s">
        <v>97</v>
      </c>
      <c r="B37" s="11"/>
      <c r="C37" s="11"/>
      <c r="D37" s="11"/>
      <c r="E37" s="11"/>
      <c r="F37" s="11"/>
      <c r="G37" s="11">
        <v>3087196</v>
      </c>
    </row>
    <row r="38" spans="1:8" x14ac:dyDescent="0.25">
      <c r="A38" t="s">
        <v>12</v>
      </c>
      <c r="B38" s="11"/>
      <c r="C38" s="11"/>
      <c r="D38" s="11"/>
      <c r="E38" s="11">
        <v>62351389</v>
      </c>
      <c r="F38" s="11">
        <v>30679127</v>
      </c>
      <c r="G38" s="11">
        <v>30601544</v>
      </c>
    </row>
    <row r="39" spans="1:8" x14ac:dyDescent="0.25">
      <c r="A39" t="s">
        <v>13</v>
      </c>
      <c r="B39" s="11"/>
      <c r="C39" s="11"/>
      <c r="D39" s="11"/>
      <c r="E39" s="11">
        <v>21556907</v>
      </c>
      <c r="F39" s="11">
        <v>24512434</v>
      </c>
      <c r="G39" s="11">
        <v>33386934</v>
      </c>
    </row>
    <row r="40" spans="1:8" x14ac:dyDescent="0.25">
      <c r="A40" t="s">
        <v>14</v>
      </c>
      <c r="B40" s="11"/>
      <c r="C40" s="11"/>
      <c r="D40" s="11"/>
      <c r="E40" s="11">
        <v>119861591</v>
      </c>
      <c r="F40" s="11">
        <v>134639227</v>
      </c>
      <c r="G40" s="11">
        <v>164813936</v>
      </c>
    </row>
    <row r="41" spans="1:8" x14ac:dyDescent="0.25">
      <c r="A41" t="s">
        <v>15</v>
      </c>
      <c r="B41" s="11"/>
      <c r="C41" s="11"/>
      <c r="D41" s="11"/>
      <c r="E41" s="11">
        <v>11487206</v>
      </c>
      <c r="F41" s="11">
        <v>3049142</v>
      </c>
      <c r="G41" s="11">
        <v>38612401</v>
      </c>
    </row>
    <row r="42" spans="1:8" x14ac:dyDescent="0.25">
      <c r="A42" t="s">
        <v>16</v>
      </c>
      <c r="B42" s="12">
        <f t="shared" ref="B42:G42" si="3">B10-B32</f>
        <v>0</v>
      </c>
      <c r="C42" s="12">
        <f t="shared" si="3"/>
        <v>0</v>
      </c>
      <c r="D42" s="12">
        <f t="shared" si="3"/>
        <v>0</v>
      </c>
      <c r="E42" s="12">
        <f t="shared" si="3"/>
        <v>-418460841</v>
      </c>
      <c r="F42" s="12">
        <f t="shared" si="3"/>
        <v>-90878644</v>
      </c>
      <c r="G42" s="12">
        <f t="shared" si="3"/>
        <v>87824121</v>
      </c>
    </row>
    <row r="43" spans="1:8" x14ac:dyDescent="0.25">
      <c r="B43" s="11"/>
      <c r="C43" s="11"/>
      <c r="D43" s="11"/>
      <c r="E43" s="11"/>
      <c r="F43" s="11"/>
      <c r="G43" s="11"/>
    </row>
    <row r="44" spans="1:8" x14ac:dyDescent="0.25">
      <c r="A44" s="1"/>
      <c r="B44" s="12">
        <f t="shared" ref="B44:G44" si="4">B25+B32</f>
        <v>0</v>
      </c>
      <c r="C44" s="12">
        <f t="shared" si="4"/>
        <v>0</v>
      </c>
      <c r="D44" s="12">
        <f t="shared" si="4"/>
        <v>0</v>
      </c>
      <c r="E44" s="12">
        <f t="shared" si="4"/>
        <v>982081488</v>
      </c>
      <c r="F44" s="12">
        <f t="shared" si="4"/>
        <v>1273409631</v>
      </c>
      <c r="G44" s="12">
        <f t="shared" si="4"/>
        <v>1562631783</v>
      </c>
    </row>
    <row r="45" spans="1:8" x14ac:dyDescent="0.25">
      <c r="B45" s="11"/>
      <c r="C45" s="11"/>
      <c r="D45" s="11"/>
      <c r="E45" s="11"/>
      <c r="F45" s="11"/>
      <c r="G45" s="11"/>
    </row>
    <row r="46" spans="1:8" x14ac:dyDescent="0.25">
      <c r="A46" s="1"/>
      <c r="B46" s="11"/>
      <c r="C46" s="11"/>
      <c r="D46" s="11"/>
      <c r="E46" s="11"/>
      <c r="F46" s="11"/>
      <c r="G46" s="11"/>
    </row>
    <row r="47" spans="1:8" x14ac:dyDescent="0.25">
      <c r="A47" s="22" t="s">
        <v>61</v>
      </c>
      <c r="B47" s="12">
        <f t="shared" ref="B47:C47" si="5">SUM(B48:B51)</f>
        <v>0</v>
      </c>
      <c r="C47" s="12">
        <f t="shared" si="5"/>
        <v>0</v>
      </c>
      <c r="D47" s="12">
        <f>SUM(D48:D51)</f>
        <v>0</v>
      </c>
      <c r="E47" s="12">
        <f>SUM(E48:E51)</f>
        <v>755032612</v>
      </c>
      <c r="F47" s="12">
        <f>SUM(F48:F51)</f>
        <v>789320300</v>
      </c>
      <c r="G47" s="12">
        <f t="shared" ref="G47:H47" si="6">SUM(G48:G51)</f>
        <v>854193230</v>
      </c>
      <c r="H47" s="12">
        <f t="shared" si="6"/>
        <v>0</v>
      </c>
    </row>
    <row r="48" spans="1:8" x14ac:dyDescent="0.25">
      <c r="A48" t="s">
        <v>17</v>
      </c>
      <c r="B48" s="11"/>
      <c r="C48" s="11"/>
      <c r="D48" s="11"/>
      <c r="E48" s="11">
        <v>118580950</v>
      </c>
      <c r="F48" s="11">
        <v>118580950</v>
      </c>
      <c r="G48" s="11">
        <v>148226180</v>
      </c>
    </row>
    <row r="49" spans="1:9" x14ac:dyDescent="0.25">
      <c r="A49" t="s">
        <v>18</v>
      </c>
      <c r="B49" s="11"/>
      <c r="C49" s="11"/>
      <c r="D49" s="11"/>
      <c r="E49" s="11">
        <v>32400000</v>
      </c>
      <c r="F49" s="11">
        <v>32400000</v>
      </c>
      <c r="G49" s="11">
        <v>32400000</v>
      </c>
    </row>
    <row r="50" spans="1:9" x14ac:dyDescent="0.25">
      <c r="A50" t="s">
        <v>19</v>
      </c>
      <c r="B50" s="11"/>
      <c r="C50" s="11"/>
      <c r="D50" s="11"/>
      <c r="E50" s="11">
        <v>421650356</v>
      </c>
      <c r="F50" s="11">
        <v>419867485</v>
      </c>
      <c r="G50" s="11">
        <v>408137617</v>
      </c>
    </row>
    <row r="51" spans="1:9" x14ac:dyDescent="0.25">
      <c r="A51" t="s">
        <v>20</v>
      </c>
      <c r="B51" s="11"/>
      <c r="C51" s="11"/>
      <c r="D51" s="11"/>
      <c r="E51" s="11">
        <v>182401306</v>
      </c>
      <c r="F51" s="11">
        <v>218471865</v>
      </c>
      <c r="G51" s="11">
        <v>265429433</v>
      </c>
    </row>
    <row r="52" spans="1:9" x14ac:dyDescent="0.25">
      <c r="A52" s="1"/>
      <c r="B52" s="12"/>
      <c r="C52" s="12"/>
      <c r="D52" s="12"/>
      <c r="E52" s="12"/>
      <c r="F52" s="12"/>
      <c r="G52" s="11"/>
    </row>
    <row r="53" spans="1:9" ht="15.75" x14ac:dyDescent="0.25">
      <c r="A53" s="15"/>
      <c r="B53" s="19">
        <f t="shared" ref="B53:E53" si="7">B44+B47</f>
        <v>0</v>
      </c>
      <c r="C53" s="19">
        <f t="shared" si="7"/>
        <v>0</v>
      </c>
      <c r="D53" s="19">
        <f t="shared" si="7"/>
        <v>0</v>
      </c>
      <c r="E53" s="19">
        <f t="shared" si="7"/>
        <v>1737114100</v>
      </c>
      <c r="F53" s="19">
        <f>F44+F47+368</f>
        <v>2062730299</v>
      </c>
      <c r="G53" s="19">
        <f>G44+G47+368</f>
        <v>2416825381</v>
      </c>
    </row>
    <row r="54" spans="1:9" x14ac:dyDescent="0.25">
      <c r="A54" s="1"/>
      <c r="B54" s="12"/>
      <c r="C54" s="12"/>
      <c r="D54" s="12"/>
      <c r="E54" s="12"/>
      <c r="F54" s="12"/>
      <c r="G54" s="11"/>
    </row>
    <row r="55" spans="1:9" x14ac:dyDescent="0.25">
      <c r="A55" s="1"/>
      <c r="D55" s="3"/>
    </row>
    <row r="56" spans="1:9" x14ac:dyDescent="0.25">
      <c r="A56" s="26" t="s">
        <v>62</v>
      </c>
      <c r="B56" s="17" t="e">
        <f t="shared" ref="B56:G56" si="8">B47/(B48/10)</f>
        <v>#DIV/0!</v>
      </c>
      <c r="C56" s="17" t="e">
        <f t="shared" si="8"/>
        <v>#DIV/0!</v>
      </c>
      <c r="D56" s="17" t="e">
        <f t="shared" si="8"/>
        <v>#DIV/0!</v>
      </c>
      <c r="E56" s="17">
        <f t="shared" si="8"/>
        <v>63.67233623950559</v>
      </c>
      <c r="F56" s="17">
        <f t="shared" si="8"/>
        <v>66.563836771420711</v>
      </c>
      <c r="G56" s="17">
        <f t="shared" si="8"/>
        <v>57.627689656442605</v>
      </c>
    </row>
    <row r="57" spans="1:9" x14ac:dyDescent="0.25">
      <c r="A57" s="26" t="s">
        <v>63</v>
      </c>
      <c r="B57" s="16">
        <f t="shared" ref="B57:I57" si="9">B48/10</f>
        <v>0</v>
      </c>
      <c r="C57" s="16">
        <f t="shared" si="9"/>
        <v>0</v>
      </c>
      <c r="D57" s="16">
        <f t="shared" si="9"/>
        <v>0</v>
      </c>
      <c r="E57" s="16">
        <f t="shared" si="9"/>
        <v>11858095</v>
      </c>
      <c r="F57" s="16">
        <f t="shared" si="9"/>
        <v>11858095</v>
      </c>
      <c r="G57" s="16">
        <f t="shared" si="9"/>
        <v>14822618</v>
      </c>
      <c r="H57" s="16">
        <f t="shared" si="9"/>
        <v>0</v>
      </c>
      <c r="I57" s="16">
        <f t="shared" si="9"/>
        <v>0</v>
      </c>
    </row>
    <row r="58" spans="1:9" x14ac:dyDescent="0.25">
      <c r="B58" s="2"/>
      <c r="C58" s="2"/>
      <c r="D58" s="2"/>
    </row>
    <row r="59" spans="1:9" x14ac:dyDescent="0.25">
      <c r="B59" s="2"/>
      <c r="C59" s="2"/>
      <c r="D59" s="2"/>
    </row>
    <row r="60" spans="1:9" x14ac:dyDescent="0.25">
      <c r="A60" s="1"/>
      <c r="B60" s="3"/>
      <c r="C60" s="3"/>
      <c r="D60" s="3"/>
      <c r="E60" s="3"/>
    </row>
    <row r="61" spans="1:9" x14ac:dyDescent="0.25">
      <c r="B61" s="2"/>
      <c r="C61" s="2"/>
      <c r="D61" s="2"/>
    </row>
    <row r="62" spans="1:9" x14ac:dyDescent="0.25">
      <c r="A62" s="1"/>
      <c r="B62" s="3"/>
      <c r="C62" s="3"/>
      <c r="D62" s="3"/>
      <c r="E62" s="3"/>
    </row>
    <row r="63" spans="1:9" x14ac:dyDescent="0.25">
      <c r="A63" s="5"/>
      <c r="B63" s="3"/>
      <c r="C63" s="3"/>
      <c r="D63" s="3"/>
      <c r="E63" s="3"/>
    </row>
    <row r="64" spans="1:9" x14ac:dyDescent="0.25">
      <c r="A64" s="4"/>
      <c r="B64" s="2"/>
      <c r="C64" s="2"/>
      <c r="D64" s="2"/>
    </row>
    <row r="65" spans="1:5" x14ac:dyDescent="0.25">
      <c r="B65" s="2"/>
      <c r="C65" s="2"/>
      <c r="D65" s="2"/>
    </row>
    <row r="66" spans="1:5" x14ac:dyDescent="0.25">
      <c r="B66" s="2"/>
      <c r="C66" s="2"/>
      <c r="D66" s="2"/>
    </row>
    <row r="67" spans="1:5" x14ac:dyDescent="0.25">
      <c r="B67" s="2"/>
      <c r="C67" s="2"/>
      <c r="D67" s="2"/>
    </row>
    <row r="68" spans="1:5" x14ac:dyDescent="0.25">
      <c r="B68" s="2"/>
      <c r="C68" s="2"/>
      <c r="D68" s="2"/>
    </row>
    <row r="69" spans="1:5" x14ac:dyDescent="0.25">
      <c r="B69" s="2"/>
      <c r="C69" s="2"/>
      <c r="D69" s="2"/>
    </row>
    <row r="70" spans="1:5" x14ac:dyDescent="0.25">
      <c r="B70" s="2"/>
      <c r="C70" s="2"/>
      <c r="D70" s="2"/>
    </row>
    <row r="71" spans="1:5" x14ac:dyDescent="0.25">
      <c r="A71" s="1"/>
      <c r="B71" s="3"/>
      <c r="C71" s="3"/>
      <c r="D71" s="3"/>
      <c r="E71" s="3"/>
    </row>
    <row r="72" spans="1:5" x14ac:dyDescent="0.25">
      <c r="B72" s="2"/>
      <c r="C72" s="2"/>
      <c r="D72" s="2"/>
    </row>
    <row r="73" spans="1:5" x14ac:dyDescent="0.25">
      <c r="A73" s="1"/>
      <c r="B73" s="3"/>
      <c r="C73" s="3"/>
      <c r="D73" s="3"/>
      <c r="E73" s="3"/>
    </row>
    <row r="74" spans="1:5" x14ac:dyDescent="0.25">
      <c r="B74" s="2"/>
      <c r="C74" s="2"/>
      <c r="D74" s="2"/>
    </row>
    <row r="75" spans="1:5" x14ac:dyDescent="0.25">
      <c r="A75" s="1"/>
      <c r="B75" s="3"/>
      <c r="C75" s="3"/>
      <c r="D75" s="3"/>
      <c r="E75" s="3"/>
    </row>
    <row r="76" spans="1:5" x14ac:dyDescent="0.25">
      <c r="A76" s="1"/>
      <c r="B76" s="3"/>
      <c r="C76" s="3"/>
      <c r="D76" s="3"/>
      <c r="E76" s="3"/>
    </row>
    <row r="77" spans="1:5" x14ac:dyDescent="0.25">
      <c r="B77" s="2"/>
      <c r="C77" s="2"/>
      <c r="D77" s="2"/>
    </row>
    <row r="78" spans="1:5" x14ac:dyDescent="0.25">
      <c r="B78" s="2"/>
      <c r="C78" s="2"/>
      <c r="D78" s="2"/>
    </row>
    <row r="79" spans="1:5" x14ac:dyDescent="0.25">
      <c r="A79" s="5"/>
      <c r="B79" s="3"/>
      <c r="C79" s="3"/>
      <c r="D79" s="3"/>
      <c r="E79" s="3"/>
    </row>
    <row r="80" spans="1:5" x14ac:dyDescent="0.25">
      <c r="D80" s="2"/>
    </row>
    <row r="81" spans="1:5" x14ac:dyDescent="0.25">
      <c r="A81" s="6"/>
      <c r="D81" s="2"/>
    </row>
    <row r="82" spans="1:5" x14ac:dyDescent="0.25">
      <c r="D82" s="2"/>
    </row>
    <row r="83" spans="1:5" x14ac:dyDescent="0.25">
      <c r="A83" s="1"/>
      <c r="B83" s="3"/>
      <c r="C83" s="3"/>
      <c r="D83" s="3"/>
      <c r="E83" s="3"/>
    </row>
    <row r="84" spans="1:5" x14ac:dyDescent="0.25">
      <c r="B84" s="2"/>
      <c r="C84" s="2"/>
      <c r="D84" s="2"/>
    </row>
    <row r="85" spans="1:5" x14ac:dyDescent="0.25">
      <c r="B85" s="2"/>
      <c r="C85" s="2"/>
      <c r="D85" s="2"/>
    </row>
    <row r="86" spans="1:5" x14ac:dyDescent="0.25">
      <c r="C86" s="2"/>
      <c r="D86" s="2"/>
    </row>
    <row r="87" spans="1:5" x14ac:dyDescent="0.25">
      <c r="D87" s="2"/>
    </row>
    <row r="88" spans="1:5" x14ac:dyDescent="0.25">
      <c r="B88" s="2"/>
      <c r="C88" s="2"/>
      <c r="D88" s="2"/>
    </row>
    <row r="89" spans="1:5" x14ac:dyDescent="0.25">
      <c r="B89" s="2"/>
      <c r="D89" s="2"/>
    </row>
    <row r="90" spans="1:5" x14ac:dyDescent="0.25">
      <c r="A90" s="1"/>
      <c r="B90" s="3"/>
      <c r="C90" s="2"/>
      <c r="D90" s="3"/>
      <c r="E90" s="3"/>
    </row>
    <row r="91" spans="1:5" x14ac:dyDescent="0.25">
      <c r="A91" s="4"/>
      <c r="B91" s="2"/>
      <c r="C91" s="2"/>
      <c r="D91" s="2"/>
    </row>
    <row r="92" spans="1:5" x14ac:dyDescent="0.25">
      <c r="A92" s="1"/>
      <c r="B92" s="3"/>
      <c r="C92" s="3"/>
      <c r="D92" s="3"/>
      <c r="E92" s="3"/>
    </row>
    <row r="93" spans="1:5" x14ac:dyDescent="0.25">
      <c r="A93" s="4"/>
      <c r="B93" s="2"/>
      <c r="C93" s="2"/>
      <c r="D93" s="2"/>
    </row>
    <row r="94" spans="1:5" x14ac:dyDescent="0.25">
      <c r="A94" s="4"/>
      <c r="B94" s="2"/>
      <c r="C94" s="2"/>
      <c r="D94" s="2"/>
    </row>
    <row r="95" spans="1:5" x14ac:dyDescent="0.25">
      <c r="A95" s="4"/>
      <c r="B95" s="2"/>
      <c r="C95" s="2"/>
      <c r="D95" s="2"/>
    </row>
    <row r="96" spans="1:5" x14ac:dyDescent="0.25">
      <c r="A96" s="1"/>
      <c r="B96" s="3"/>
      <c r="C96" s="3"/>
      <c r="D96" s="3"/>
      <c r="E96" s="3"/>
    </row>
    <row r="97" spans="1:5" x14ac:dyDescent="0.25">
      <c r="A97" s="4"/>
      <c r="B97" s="2"/>
      <c r="C97" s="2"/>
      <c r="D97" s="2"/>
    </row>
    <row r="98" spans="1:5" x14ac:dyDescent="0.25">
      <c r="A98" s="1"/>
      <c r="B98" s="3"/>
      <c r="C98" s="3"/>
      <c r="D98" s="3"/>
      <c r="E98" s="3"/>
    </row>
    <row r="99" spans="1:5" x14ac:dyDescent="0.25">
      <c r="C99" s="2"/>
    </row>
    <row r="100" spans="1:5" x14ac:dyDescent="0.25">
      <c r="A100" s="1"/>
      <c r="B100" s="7"/>
      <c r="C100" s="8"/>
      <c r="D10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pane xSplit="1" ySplit="4" topLeftCell="F20" activePane="bottomRight" state="frozen"/>
      <selection pane="topRight" activeCell="B1" sqref="B1"/>
      <selection pane="bottomLeft" activeCell="A4" sqref="A4"/>
      <selection pane="bottomRight" activeCell="F29" sqref="F29:G29"/>
    </sheetView>
  </sheetViews>
  <sheetFormatPr defaultRowHeight="15" x14ac:dyDescent="0.25"/>
  <cols>
    <col min="1" max="1" width="47.85546875" bestFit="1" customWidth="1"/>
    <col min="2" max="4" width="16" bestFit="1" customWidth="1"/>
    <col min="5" max="5" width="12.5703125" bestFit="1" customWidth="1"/>
    <col min="6" max="6" width="15.28515625" bestFit="1" customWidth="1"/>
    <col min="7" max="7" width="16.28515625" bestFit="1" customWidth="1"/>
    <col min="8" max="9" width="11.5703125" bestFit="1" customWidth="1"/>
    <col min="10" max="10" width="5.140625" bestFit="1" customWidth="1"/>
  </cols>
  <sheetData>
    <row r="1" spans="1:10" x14ac:dyDescent="0.25">
      <c r="A1" s="1" t="s">
        <v>0</v>
      </c>
      <c r="B1" s="16"/>
      <c r="C1" s="16"/>
      <c r="D1" s="16"/>
      <c r="E1" s="16"/>
    </row>
    <row r="2" spans="1:10" ht="15.75" x14ac:dyDescent="0.25">
      <c r="A2" s="15" t="s">
        <v>64</v>
      </c>
      <c r="B2" s="16"/>
      <c r="C2" s="16"/>
      <c r="D2" s="16"/>
      <c r="E2" s="16"/>
    </row>
    <row r="3" spans="1:10" ht="15.75" x14ac:dyDescent="0.25">
      <c r="A3" s="15" t="s">
        <v>95</v>
      </c>
      <c r="B3" s="7" t="s">
        <v>93</v>
      </c>
      <c r="C3" s="7" t="s">
        <v>92</v>
      </c>
      <c r="D3" s="7" t="s">
        <v>94</v>
      </c>
      <c r="E3" s="7" t="s">
        <v>93</v>
      </c>
      <c r="F3" s="7" t="s">
        <v>92</v>
      </c>
      <c r="G3" s="7" t="s">
        <v>94</v>
      </c>
    </row>
    <row r="4" spans="1:10" x14ac:dyDescent="0.25">
      <c r="B4" s="28">
        <v>43100</v>
      </c>
      <c r="C4" s="28">
        <v>43190</v>
      </c>
      <c r="D4" s="28">
        <v>43373</v>
      </c>
      <c r="E4" s="28">
        <v>43465</v>
      </c>
      <c r="F4" s="28">
        <v>43555</v>
      </c>
      <c r="G4" s="31">
        <v>43738</v>
      </c>
    </row>
    <row r="5" spans="1:10" x14ac:dyDescent="0.25">
      <c r="A5" s="26" t="s">
        <v>65</v>
      </c>
      <c r="B5" s="12"/>
      <c r="C5" s="12"/>
      <c r="D5" s="12"/>
      <c r="E5" s="12">
        <v>388957128</v>
      </c>
      <c r="F5" s="12">
        <v>587562662</v>
      </c>
      <c r="G5" s="11">
        <v>491193750</v>
      </c>
    </row>
    <row r="6" spans="1:10" x14ac:dyDescent="0.25">
      <c r="A6" t="s">
        <v>66</v>
      </c>
      <c r="B6" s="11"/>
      <c r="C6" s="11"/>
      <c r="D6" s="11"/>
      <c r="E6" s="11">
        <v>244942281</v>
      </c>
      <c r="F6" s="11">
        <v>358078130</v>
      </c>
      <c r="G6">
        <v>296943279</v>
      </c>
    </row>
    <row r="7" spans="1:10" x14ac:dyDescent="0.25">
      <c r="A7" s="26" t="s">
        <v>25</v>
      </c>
      <c r="B7" s="12">
        <f t="shared" ref="B7:G7" si="0">B5-B6</f>
        <v>0</v>
      </c>
      <c r="C7" s="12">
        <f t="shared" si="0"/>
        <v>0</v>
      </c>
      <c r="D7" s="12">
        <f t="shared" si="0"/>
        <v>0</v>
      </c>
      <c r="E7" s="12">
        <f t="shared" si="0"/>
        <v>144014847</v>
      </c>
      <c r="F7" s="12">
        <f t="shared" si="0"/>
        <v>229484532</v>
      </c>
      <c r="G7" s="12">
        <f t="shared" si="0"/>
        <v>194250471</v>
      </c>
    </row>
    <row r="8" spans="1:10" x14ac:dyDescent="0.25">
      <c r="A8" s="26" t="s">
        <v>67</v>
      </c>
      <c r="B8" s="12">
        <f t="shared" ref="B8:C8" si="1">SUM(B9:B15)</f>
        <v>0</v>
      </c>
      <c r="C8" s="12">
        <f t="shared" si="1"/>
        <v>0</v>
      </c>
      <c r="D8" s="12">
        <f>SUM(D9:D15)</f>
        <v>0</v>
      </c>
      <c r="E8" s="12">
        <f>SUM(E9:E15)</f>
        <v>55494619</v>
      </c>
      <c r="F8" s="12">
        <f>SUM(F9:F15)-1</f>
        <v>80229665</v>
      </c>
      <c r="G8" s="12">
        <f>SUM(G9:G15)-1</f>
        <v>54405371</v>
      </c>
    </row>
    <row r="9" spans="1:10" x14ac:dyDescent="0.25">
      <c r="A9" s="4" t="s">
        <v>26</v>
      </c>
      <c r="B9" s="11"/>
      <c r="C9" s="11"/>
      <c r="D9" s="11"/>
      <c r="E9" s="11"/>
      <c r="F9" s="16">
        <v>3097500</v>
      </c>
      <c r="G9" s="16"/>
      <c r="H9" s="16"/>
      <c r="I9" s="16"/>
      <c r="J9" s="16"/>
    </row>
    <row r="10" spans="1:10" x14ac:dyDescent="0.25">
      <c r="A10" t="s">
        <v>27</v>
      </c>
      <c r="B10" s="11"/>
      <c r="C10" s="11"/>
      <c r="D10" s="11"/>
      <c r="E10" s="11">
        <v>579750</v>
      </c>
      <c r="F10" s="16">
        <v>765550</v>
      </c>
      <c r="G10" s="16">
        <v>190000</v>
      </c>
      <c r="H10" s="16"/>
      <c r="I10" s="16"/>
      <c r="J10" s="16"/>
    </row>
    <row r="11" spans="1:10" x14ac:dyDescent="0.25">
      <c r="A11" t="s">
        <v>28</v>
      </c>
      <c r="B11" s="11"/>
      <c r="C11" s="11"/>
      <c r="D11" s="11"/>
      <c r="E11" s="11">
        <v>2088000</v>
      </c>
      <c r="F11" s="16"/>
      <c r="G11" s="16">
        <v>2112000</v>
      </c>
      <c r="H11" s="16"/>
      <c r="I11" s="16"/>
      <c r="J11" s="16"/>
    </row>
    <row r="12" spans="1:10" x14ac:dyDescent="0.25">
      <c r="A12" t="s">
        <v>29</v>
      </c>
      <c r="B12" s="11"/>
      <c r="C12" s="11"/>
      <c r="D12" s="11"/>
      <c r="E12" s="11">
        <v>193000</v>
      </c>
      <c r="F12" s="16">
        <v>282124</v>
      </c>
      <c r="G12" s="16">
        <v>189750</v>
      </c>
      <c r="H12" s="16"/>
      <c r="I12" s="16"/>
      <c r="J12" s="16"/>
    </row>
    <row r="13" spans="1:10" x14ac:dyDescent="0.25">
      <c r="A13" t="s">
        <v>30</v>
      </c>
      <c r="B13" s="11"/>
      <c r="C13" s="11"/>
      <c r="D13" s="11"/>
      <c r="E13" s="11">
        <v>14270646</v>
      </c>
      <c r="F13" s="16">
        <v>21492042</v>
      </c>
      <c r="G13" s="16">
        <v>17434721</v>
      </c>
      <c r="H13" s="16"/>
      <c r="I13" s="16"/>
      <c r="J13" s="16"/>
    </row>
    <row r="14" spans="1:10" x14ac:dyDescent="0.25">
      <c r="A14" t="s">
        <v>31</v>
      </c>
      <c r="B14" s="11"/>
      <c r="C14" s="11"/>
      <c r="D14" s="11"/>
      <c r="E14" s="11">
        <v>37257947</v>
      </c>
      <c r="F14" s="16">
        <v>53089049</v>
      </c>
      <c r="G14" s="16">
        <v>33054590</v>
      </c>
      <c r="H14" s="16"/>
      <c r="I14" s="16"/>
      <c r="J14" s="16"/>
    </row>
    <row r="15" spans="1:10" x14ac:dyDescent="0.25">
      <c r="A15" t="s">
        <v>32</v>
      </c>
      <c r="B15" s="11"/>
      <c r="C15" s="11"/>
      <c r="D15" s="11"/>
      <c r="E15" s="11">
        <v>1105276</v>
      </c>
      <c r="F15" s="16">
        <v>1503401</v>
      </c>
      <c r="G15" s="16">
        <v>1424311</v>
      </c>
      <c r="H15" s="16"/>
      <c r="I15" s="16"/>
      <c r="J15" s="16"/>
    </row>
    <row r="16" spans="1:10" x14ac:dyDescent="0.25">
      <c r="A16" s="26" t="s">
        <v>68</v>
      </c>
      <c r="B16" s="12">
        <f t="shared" ref="B16:D16" si="2">B7-B8</f>
        <v>0</v>
      </c>
      <c r="C16" s="12">
        <f t="shared" si="2"/>
        <v>0</v>
      </c>
      <c r="D16" s="12">
        <f t="shared" si="2"/>
        <v>0</v>
      </c>
      <c r="E16" s="12">
        <f>E7-E8</f>
        <v>88520228</v>
      </c>
      <c r="F16" s="12">
        <f>F7-F8</f>
        <v>149254867</v>
      </c>
      <c r="G16" s="12">
        <f>G7-G8</f>
        <v>139845100</v>
      </c>
    </row>
    <row r="17" spans="1:10" x14ac:dyDescent="0.25">
      <c r="A17" s="27" t="s">
        <v>69</v>
      </c>
      <c r="B17" s="12"/>
      <c r="C17" s="12"/>
      <c r="D17" s="12"/>
      <c r="E17" s="12">
        <f>E18</f>
        <v>975350</v>
      </c>
      <c r="F17" s="12">
        <f>F18</f>
        <v>2306785</v>
      </c>
      <c r="G17" s="12">
        <f>G18</f>
        <v>1360900</v>
      </c>
    </row>
    <row r="18" spans="1:10" x14ac:dyDescent="0.25">
      <c r="A18" t="s">
        <v>33</v>
      </c>
      <c r="B18" s="11"/>
      <c r="C18" s="11"/>
      <c r="D18" s="11"/>
      <c r="E18" s="11">
        <v>975350</v>
      </c>
      <c r="F18" s="16">
        <v>2306785</v>
      </c>
      <c r="G18" s="16">
        <v>1360900</v>
      </c>
    </row>
    <row r="19" spans="1:10" x14ac:dyDescent="0.25">
      <c r="A19" s="26" t="s">
        <v>70</v>
      </c>
      <c r="B19" s="12">
        <f t="shared" ref="B19:C19" si="3">SUM(B16:B18)</f>
        <v>0</v>
      </c>
      <c r="C19" s="12">
        <f t="shared" si="3"/>
        <v>0</v>
      </c>
      <c r="D19" s="12">
        <f>SUM(D16:D18)</f>
        <v>0</v>
      </c>
      <c r="E19" s="12">
        <f>E16+E17</f>
        <v>89495578</v>
      </c>
      <c r="F19" s="12">
        <f>SUM(F16:F17)</f>
        <v>151561652</v>
      </c>
      <c r="G19" s="12">
        <f>SUM(G16:G17)</f>
        <v>141206000</v>
      </c>
    </row>
    <row r="20" spans="1:10" x14ac:dyDescent="0.25">
      <c r="A20" t="s">
        <v>71</v>
      </c>
      <c r="B20" s="11"/>
      <c r="C20" s="11"/>
      <c r="D20" s="11"/>
      <c r="E20" s="11">
        <v>4261694</v>
      </c>
      <c r="F20" s="16">
        <v>7217221</v>
      </c>
      <c r="G20" s="16">
        <v>6724095</v>
      </c>
      <c r="H20" s="16"/>
      <c r="I20" s="16"/>
      <c r="J20" s="16"/>
    </row>
    <row r="21" spans="1:10" x14ac:dyDescent="0.25">
      <c r="A21" s="26" t="s">
        <v>72</v>
      </c>
      <c r="B21" s="12">
        <f t="shared" ref="B21:D21" si="4">B19-B20</f>
        <v>0</v>
      </c>
      <c r="C21" s="12">
        <f t="shared" si="4"/>
        <v>0</v>
      </c>
      <c r="D21" s="12">
        <f t="shared" si="4"/>
        <v>0</v>
      </c>
      <c r="E21" s="12">
        <f>E19-E20</f>
        <v>85233884</v>
      </c>
      <c r="F21" s="12">
        <f>F19-F20</f>
        <v>144344431</v>
      </c>
      <c r="G21" s="12">
        <f>G19-G20</f>
        <v>134481905</v>
      </c>
    </row>
    <row r="22" spans="1:10" x14ac:dyDescent="0.25">
      <c r="A22" s="22" t="s">
        <v>73</v>
      </c>
      <c r="B22" s="12">
        <f t="shared" ref="B22:C22" si="5">SUM(B23:B24)</f>
        <v>0</v>
      </c>
      <c r="C22" s="12">
        <f t="shared" si="5"/>
        <v>0</v>
      </c>
      <c r="D22" s="12">
        <f>SUM(D23:D24)</f>
        <v>0</v>
      </c>
      <c r="E22" s="12">
        <f>SUM(E23:E24)</f>
        <v>19338098</v>
      </c>
      <c r="F22" s="12">
        <f>SUM(F23:F24)</f>
        <v>44160956</v>
      </c>
      <c r="G22" s="12">
        <f>SUM(G23:G24)</f>
        <v>36662418</v>
      </c>
    </row>
    <row r="23" spans="1:10" x14ac:dyDescent="0.25">
      <c r="A23" t="s">
        <v>34</v>
      </c>
      <c r="B23" s="11"/>
      <c r="C23" s="11"/>
      <c r="D23" s="11"/>
      <c r="E23" s="11">
        <v>21308471</v>
      </c>
      <c r="F23" s="12">
        <v>36086107</v>
      </c>
      <c r="G23">
        <v>33620476</v>
      </c>
    </row>
    <row r="24" spans="1:10" x14ac:dyDescent="0.25">
      <c r="A24" t="s">
        <v>35</v>
      </c>
      <c r="B24" s="11"/>
      <c r="C24" s="11"/>
      <c r="D24" s="11"/>
      <c r="E24" s="11">
        <v>-1970373</v>
      </c>
      <c r="F24" s="11">
        <v>8074849</v>
      </c>
      <c r="G24">
        <v>3041942</v>
      </c>
    </row>
    <row r="25" spans="1:10" x14ac:dyDescent="0.25">
      <c r="A25" s="26" t="s">
        <v>74</v>
      </c>
      <c r="B25" s="12">
        <f t="shared" ref="B25:C25" si="6">B21-B22</f>
        <v>0</v>
      </c>
      <c r="C25" s="12">
        <f t="shared" si="6"/>
        <v>0</v>
      </c>
      <c r="D25" s="12">
        <f>D21-D22</f>
        <v>0</v>
      </c>
      <c r="E25" s="12">
        <f>(E21-E22)+1</f>
        <v>65895787</v>
      </c>
      <c r="F25" s="12">
        <f>(F21-F22)-1</f>
        <v>100183474</v>
      </c>
      <c r="G25" s="12">
        <f>(G21-G22)-1</f>
        <v>97819486</v>
      </c>
    </row>
    <row r="26" spans="1:10" x14ac:dyDescent="0.25">
      <c r="B26" s="9"/>
      <c r="C26" s="9"/>
      <c r="D26" s="9"/>
      <c r="E26" s="11"/>
      <c r="F26" s="11"/>
    </row>
    <row r="27" spans="1:10" x14ac:dyDescent="0.25">
      <c r="B27" s="11"/>
      <c r="C27" s="11"/>
      <c r="D27" s="11"/>
      <c r="E27" s="11"/>
    </row>
    <row r="28" spans="1:10" x14ac:dyDescent="0.25">
      <c r="A28" s="26" t="s">
        <v>75</v>
      </c>
      <c r="B28" s="10" t="e">
        <f>B25/('1'!B48/10)</f>
        <v>#DIV/0!</v>
      </c>
      <c r="C28" s="10" t="e">
        <f>C25/('1'!C48/10)</f>
        <v>#DIV/0!</v>
      </c>
      <c r="D28" s="10" t="e">
        <f>D25/('1'!D48/10)</f>
        <v>#DIV/0!</v>
      </c>
      <c r="E28" s="10">
        <f>E25/('1'!E48/10)</f>
        <v>5.5570297758619747</v>
      </c>
      <c r="F28" s="10">
        <f>F25/('1'!F48/10)</f>
        <v>8.4485302234465145</v>
      </c>
      <c r="G28" s="10">
        <f>G25/('1'!G48/10)</f>
        <v>6.5993393339827016</v>
      </c>
    </row>
    <row r="29" spans="1:10" x14ac:dyDescent="0.25">
      <c r="A29" s="27" t="s">
        <v>76</v>
      </c>
      <c r="B29" s="11">
        <v>6318000</v>
      </c>
      <c r="C29" s="11">
        <v>7897500</v>
      </c>
      <c r="D29" s="11">
        <v>7897500</v>
      </c>
      <c r="E29" s="11">
        <v>8687250</v>
      </c>
      <c r="F29">
        <v>9121612</v>
      </c>
      <c r="G29">
        <v>9121612</v>
      </c>
    </row>
    <row r="30" spans="1:10" x14ac:dyDescent="0.25">
      <c r="B30" s="11"/>
      <c r="C30" s="11"/>
      <c r="D30" s="11"/>
      <c r="E30" s="11"/>
    </row>
    <row r="31" spans="1:10" x14ac:dyDescent="0.25">
      <c r="B31" s="11"/>
      <c r="C31" s="11"/>
      <c r="D31" s="11"/>
      <c r="E31" s="11"/>
    </row>
    <row r="32" spans="1:10" x14ac:dyDescent="0.25">
      <c r="B32" s="11"/>
      <c r="C32" s="11"/>
      <c r="D32" s="11"/>
      <c r="E32" s="11"/>
    </row>
    <row r="33" spans="2:5" x14ac:dyDescent="0.25">
      <c r="B33" s="11"/>
      <c r="C33" s="11"/>
      <c r="D33" s="11"/>
      <c r="E33" s="11"/>
    </row>
    <row r="34" spans="2:5" x14ac:dyDescent="0.25">
      <c r="B34" s="11"/>
      <c r="C34" s="11"/>
      <c r="D34" s="11"/>
      <c r="E34" s="11"/>
    </row>
    <row r="35" spans="2:5" x14ac:dyDescent="0.25">
      <c r="B35" s="11"/>
      <c r="C35" s="11"/>
      <c r="D35" s="11"/>
      <c r="E35" s="11"/>
    </row>
    <row r="36" spans="2:5" x14ac:dyDescent="0.25">
      <c r="B36" s="11"/>
      <c r="C36" s="11"/>
      <c r="D36" s="11"/>
      <c r="E36" s="11"/>
    </row>
    <row r="37" spans="2:5" x14ac:dyDescent="0.25">
      <c r="B37" s="11"/>
      <c r="C37" s="11"/>
      <c r="D37" s="11"/>
      <c r="E37" s="11"/>
    </row>
    <row r="38" spans="2:5" x14ac:dyDescent="0.25">
      <c r="B38" s="11"/>
      <c r="C38" s="11"/>
      <c r="D38" s="11"/>
      <c r="E38" s="11"/>
    </row>
    <row r="39" spans="2:5" x14ac:dyDescent="0.25">
      <c r="B39" s="11"/>
      <c r="C39" s="11"/>
      <c r="D39" s="11"/>
      <c r="E39" s="11"/>
    </row>
    <row r="40" spans="2:5" x14ac:dyDescent="0.25">
      <c r="B40" s="11"/>
      <c r="C40" s="11"/>
      <c r="D40" s="11"/>
      <c r="E40" s="11"/>
    </row>
    <row r="41" spans="2:5" x14ac:dyDescent="0.25">
      <c r="B41" s="11"/>
      <c r="C41" s="11"/>
      <c r="D41" s="11"/>
      <c r="E41" s="11"/>
    </row>
    <row r="42" spans="2:5" x14ac:dyDescent="0.25">
      <c r="B42" s="11"/>
      <c r="C42" s="11"/>
      <c r="D42" s="11"/>
      <c r="E42" s="11"/>
    </row>
    <row r="43" spans="2:5" x14ac:dyDescent="0.25">
      <c r="B43" s="11"/>
      <c r="C43" s="11"/>
      <c r="D43" s="11"/>
      <c r="E43" s="11"/>
    </row>
    <row r="44" spans="2:5" x14ac:dyDescent="0.25">
      <c r="B44" s="11"/>
      <c r="C44" s="11"/>
      <c r="D44" s="11"/>
      <c r="E44" s="11"/>
    </row>
    <row r="45" spans="2:5" x14ac:dyDescent="0.25">
      <c r="B45" s="11"/>
      <c r="C45" s="11"/>
      <c r="D45" s="11"/>
      <c r="E45" s="11"/>
    </row>
    <row r="46" spans="2:5" x14ac:dyDescent="0.25">
      <c r="B46" s="11"/>
      <c r="C46" s="11"/>
      <c r="D46" s="11"/>
      <c r="E46" s="11"/>
    </row>
    <row r="47" spans="2:5" x14ac:dyDescent="0.25">
      <c r="B47" s="11"/>
      <c r="C47" s="11"/>
      <c r="D47" s="11"/>
      <c r="E47" s="11"/>
    </row>
    <row r="48" spans="2:5" x14ac:dyDescent="0.25">
      <c r="B48" s="11"/>
      <c r="C48" s="11"/>
      <c r="D48" s="11"/>
      <c r="E48" s="11"/>
    </row>
    <row r="49" spans="2:5" x14ac:dyDescent="0.25">
      <c r="B49" s="11"/>
      <c r="C49" s="11"/>
      <c r="D49" s="11"/>
      <c r="E49" s="11"/>
    </row>
    <row r="50" spans="2:5" x14ac:dyDescent="0.25">
      <c r="B50" s="11"/>
      <c r="C50" s="11"/>
      <c r="D50" s="11"/>
      <c r="E50" s="11"/>
    </row>
    <row r="51" spans="2:5" x14ac:dyDescent="0.25">
      <c r="B51" s="11"/>
      <c r="C51" s="11"/>
      <c r="D51" s="11"/>
      <c r="E51" s="11"/>
    </row>
    <row r="52" spans="2:5" x14ac:dyDescent="0.25">
      <c r="B52" s="11"/>
      <c r="C52" s="11"/>
      <c r="D52" s="11"/>
      <c r="E52" s="11"/>
    </row>
    <row r="53" spans="2:5" x14ac:dyDescent="0.25">
      <c r="B53" s="11"/>
      <c r="C53" s="11"/>
      <c r="D53" s="11"/>
      <c r="E53" s="11"/>
    </row>
    <row r="54" spans="2:5" x14ac:dyDescent="0.25">
      <c r="B54" s="11"/>
      <c r="C54" s="11"/>
      <c r="D54" s="11"/>
      <c r="E54" s="11"/>
    </row>
    <row r="55" spans="2:5" x14ac:dyDescent="0.25">
      <c r="B55" s="11"/>
      <c r="C55" s="11"/>
      <c r="D55" s="11"/>
      <c r="E55" s="11"/>
    </row>
    <row r="56" spans="2:5" x14ac:dyDescent="0.25">
      <c r="B56" s="11"/>
      <c r="C56" s="11"/>
      <c r="D56" s="11"/>
      <c r="E56" s="11"/>
    </row>
    <row r="57" spans="2:5" x14ac:dyDescent="0.25">
      <c r="B57" s="11"/>
      <c r="C57" s="11"/>
      <c r="D57" s="11"/>
      <c r="E57" s="11"/>
    </row>
    <row r="58" spans="2:5" x14ac:dyDescent="0.25">
      <c r="B58" s="11"/>
      <c r="C58" s="11"/>
      <c r="D58" s="11"/>
      <c r="E58" s="11"/>
    </row>
    <row r="59" spans="2:5" x14ac:dyDescent="0.25">
      <c r="B59" s="11"/>
      <c r="C59" s="11"/>
      <c r="D59" s="11"/>
      <c r="E59" s="11"/>
    </row>
    <row r="60" spans="2:5" x14ac:dyDescent="0.25">
      <c r="B60" s="11"/>
      <c r="C60" s="11"/>
      <c r="D60" s="11"/>
      <c r="E60" s="11"/>
    </row>
    <row r="61" spans="2:5" x14ac:dyDescent="0.25">
      <c r="B61" s="11"/>
      <c r="C61" s="11"/>
      <c r="D61" s="11"/>
      <c r="E61" s="11"/>
    </row>
    <row r="62" spans="2:5" x14ac:dyDescent="0.25">
      <c r="B62" s="11"/>
      <c r="C62" s="11"/>
      <c r="D62" s="11"/>
      <c r="E62" s="11"/>
    </row>
    <row r="63" spans="2:5" x14ac:dyDescent="0.25">
      <c r="B63" s="11"/>
      <c r="C63" s="11"/>
      <c r="D63" s="11"/>
      <c r="E63" s="11"/>
    </row>
    <row r="64" spans="2:5" x14ac:dyDescent="0.25">
      <c r="B64" s="11"/>
      <c r="C64" s="11"/>
      <c r="D64" s="11"/>
      <c r="E64" s="11"/>
    </row>
    <row r="65" spans="2:5" x14ac:dyDescent="0.25">
      <c r="B65" s="11"/>
      <c r="C65" s="11"/>
      <c r="D65" s="11"/>
      <c r="E65" s="11"/>
    </row>
    <row r="66" spans="2:5" x14ac:dyDescent="0.25">
      <c r="B66" s="11"/>
      <c r="C66" s="11"/>
      <c r="D66" s="11"/>
      <c r="E66" s="11"/>
    </row>
    <row r="67" spans="2:5" x14ac:dyDescent="0.25">
      <c r="B67" s="11"/>
      <c r="C67" s="11"/>
      <c r="D67" s="11"/>
      <c r="E67" s="11"/>
    </row>
    <row r="68" spans="2:5" x14ac:dyDescent="0.25">
      <c r="B68" s="11"/>
      <c r="C68" s="11"/>
      <c r="D68" s="11"/>
      <c r="E68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pane xSplit="1" ySplit="4" topLeftCell="G14" activePane="bottomRight" state="frozen"/>
      <selection pane="topRight" activeCell="B1" sqref="B1"/>
      <selection pane="bottomLeft" activeCell="A4" sqref="A4"/>
      <selection pane="bottomRight" activeCell="O31" sqref="O31"/>
    </sheetView>
  </sheetViews>
  <sheetFormatPr defaultRowHeight="15" x14ac:dyDescent="0.25"/>
  <cols>
    <col min="1" max="1" width="47.85546875" bestFit="1" customWidth="1"/>
    <col min="2" max="4" width="16" bestFit="1" customWidth="1"/>
    <col min="5" max="5" width="15" bestFit="1" customWidth="1"/>
    <col min="6" max="6" width="13.42578125" bestFit="1" customWidth="1"/>
    <col min="7" max="7" width="15.42578125" customWidth="1"/>
  </cols>
  <sheetData>
    <row r="1" spans="1:7" x14ac:dyDescent="0.25">
      <c r="A1" s="1" t="s">
        <v>0</v>
      </c>
    </row>
    <row r="2" spans="1:7" ht="15.75" x14ac:dyDescent="0.25">
      <c r="A2" s="15" t="s">
        <v>77</v>
      </c>
      <c r="D2" s="2"/>
    </row>
    <row r="3" spans="1:7" ht="15.75" x14ac:dyDescent="0.25">
      <c r="A3" s="15" t="s">
        <v>96</v>
      </c>
      <c r="B3" s="7" t="s">
        <v>93</v>
      </c>
      <c r="C3" s="7" t="s">
        <v>92</v>
      </c>
      <c r="D3" s="7" t="s">
        <v>94</v>
      </c>
      <c r="E3" s="7" t="s">
        <v>93</v>
      </c>
      <c r="F3" s="7" t="s">
        <v>92</v>
      </c>
      <c r="G3" s="7" t="s">
        <v>94</v>
      </c>
    </row>
    <row r="4" spans="1:7" x14ac:dyDescent="0.25">
      <c r="B4" s="28">
        <v>43100</v>
      </c>
      <c r="C4" s="28">
        <v>43190</v>
      </c>
      <c r="D4" s="28">
        <v>43373</v>
      </c>
      <c r="E4" s="28">
        <v>43465</v>
      </c>
      <c r="F4" s="28">
        <v>43555</v>
      </c>
      <c r="G4" s="30">
        <v>43738</v>
      </c>
    </row>
    <row r="5" spans="1:7" x14ac:dyDescent="0.25">
      <c r="A5" s="26" t="s">
        <v>78</v>
      </c>
      <c r="B5" s="12">
        <f t="shared" ref="B5:G5" si="0">SUM(B6:B10)</f>
        <v>0</v>
      </c>
      <c r="C5" s="12">
        <f t="shared" si="0"/>
        <v>0</v>
      </c>
      <c r="D5" s="12">
        <f t="shared" si="0"/>
        <v>0</v>
      </c>
      <c r="E5" s="12">
        <f t="shared" si="0"/>
        <v>24407003</v>
      </c>
      <c r="F5" s="12">
        <f t="shared" si="0"/>
        <v>22639091</v>
      </c>
      <c r="G5" s="12">
        <f t="shared" si="0"/>
        <v>96334768</v>
      </c>
    </row>
    <row r="6" spans="1:7" x14ac:dyDescent="0.25">
      <c r="A6" t="s">
        <v>36</v>
      </c>
      <c r="B6" s="11"/>
      <c r="C6" s="11"/>
      <c r="D6" s="11"/>
      <c r="E6" s="11">
        <v>302468575</v>
      </c>
      <c r="F6" s="11">
        <v>509091304</v>
      </c>
      <c r="G6" s="11">
        <v>332836627</v>
      </c>
    </row>
    <row r="7" spans="1:7" x14ac:dyDescent="0.25">
      <c r="A7" t="s">
        <v>37</v>
      </c>
      <c r="B7" s="11"/>
      <c r="C7" s="11"/>
      <c r="D7" s="11"/>
      <c r="E7" s="11">
        <v>-198128338</v>
      </c>
      <c r="F7" s="11">
        <v>-255569180</v>
      </c>
      <c r="G7" s="11">
        <v>-141548674</v>
      </c>
    </row>
    <row r="8" spans="1:7" x14ac:dyDescent="0.25">
      <c r="A8" t="s">
        <v>38</v>
      </c>
      <c r="B8" s="11"/>
      <c r="C8" s="11"/>
      <c r="D8" s="11"/>
      <c r="E8" s="11">
        <v>-50430205</v>
      </c>
      <c r="F8" s="11">
        <v>-182667423</v>
      </c>
      <c r="G8" s="11">
        <v>-49200436</v>
      </c>
    </row>
    <row r="9" spans="1:7" x14ac:dyDescent="0.25">
      <c r="A9" t="s">
        <v>46</v>
      </c>
      <c r="B9" s="11"/>
      <c r="C9" s="11"/>
      <c r="D9" s="11"/>
      <c r="E9" s="11"/>
      <c r="F9" s="11"/>
      <c r="G9" s="11"/>
    </row>
    <row r="10" spans="1:7" x14ac:dyDescent="0.25">
      <c r="A10" t="s">
        <v>39</v>
      </c>
      <c r="B10" s="11"/>
      <c r="C10" s="11"/>
      <c r="D10" s="11"/>
      <c r="E10" s="11">
        <v>-29503029</v>
      </c>
      <c r="F10" s="11">
        <v>-48215610</v>
      </c>
      <c r="G10" s="11">
        <v>-45752749</v>
      </c>
    </row>
    <row r="11" spans="1:7" x14ac:dyDescent="0.25">
      <c r="B11" s="11"/>
      <c r="C11" s="11"/>
      <c r="D11" s="11"/>
      <c r="E11" s="11"/>
      <c r="F11" s="11"/>
    </row>
    <row r="12" spans="1:7" x14ac:dyDescent="0.25">
      <c r="A12" s="26" t="s">
        <v>79</v>
      </c>
      <c r="B12" s="12"/>
      <c r="C12" s="12"/>
      <c r="D12" s="12"/>
      <c r="E12" s="12">
        <f>E13</f>
        <v>-15840379</v>
      </c>
      <c r="F12" s="12">
        <f>F13</f>
        <v>-339841548</v>
      </c>
      <c r="G12" s="12">
        <f>G13</f>
        <v>-98464086</v>
      </c>
    </row>
    <row r="13" spans="1:7" x14ac:dyDescent="0.25">
      <c r="A13" s="4" t="s">
        <v>81</v>
      </c>
      <c r="B13" s="11"/>
      <c r="C13" s="11"/>
      <c r="D13" s="11"/>
      <c r="E13" s="11">
        <v>-15840379</v>
      </c>
      <c r="F13" s="11">
        <v>-339841548</v>
      </c>
      <c r="G13">
        <v>-98464086</v>
      </c>
    </row>
    <row r="14" spans="1:7" x14ac:dyDescent="0.25">
      <c r="A14" s="4"/>
      <c r="B14" s="11"/>
      <c r="C14" s="11"/>
      <c r="D14" s="11"/>
      <c r="E14" s="11"/>
      <c r="F14" s="11"/>
    </row>
    <row r="15" spans="1:7" x14ac:dyDescent="0.25">
      <c r="A15" s="26" t="s">
        <v>80</v>
      </c>
      <c r="B15" s="12">
        <f t="shared" ref="B15:C15" si="1">SUM(B16:B18)</f>
        <v>0</v>
      </c>
      <c r="C15" s="12">
        <f t="shared" si="1"/>
        <v>0</v>
      </c>
      <c r="D15" s="12">
        <f>SUM(D16:D18)</f>
        <v>0</v>
      </c>
      <c r="E15" s="12">
        <f>SUM(E16:E18)</f>
        <v>14408</v>
      </c>
      <c r="F15" s="12">
        <f>SUM(F16:F18)</f>
        <v>325121605</v>
      </c>
      <c r="G15" s="12">
        <f>SUM(G16:G18)</f>
        <v>9232888</v>
      </c>
    </row>
    <row r="16" spans="1:7" x14ac:dyDescent="0.25">
      <c r="A16" s="4" t="s">
        <v>40</v>
      </c>
      <c r="B16" s="11"/>
      <c r="C16" s="11"/>
      <c r="D16" s="11"/>
      <c r="E16" s="11">
        <v>155990754</v>
      </c>
      <c r="F16" s="11">
        <v>489536015</v>
      </c>
      <c r="G16">
        <v>49969888</v>
      </c>
    </row>
    <row r="17" spans="1:7" x14ac:dyDescent="0.25">
      <c r="A17" s="4" t="s">
        <v>41</v>
      </c>
      <c r="B17" s="11"/>
      <c r="C17" s="11"/>
      <c r="D17" s="11"/>
      <c r="E17" s="11">
        <v>-152460000</v>
      </c>
      <c r="F17" s="11">
        <v>-152460000</v>
      </c>
      <c r="G17">
        <v>-40737000</v>
      </c>
    </row>
    <row r="18" spans="1:7" x14ac:dyDescent="0.25">
      <c r="A18" s="4" t="s">
        <v>42</v>
      </c>
      <c r="B18" s="11"/>
      <c r="C18" s="11"/>
      <c r="D18" s="11"/>
      <c r="E18" s="11">
        <v>-3516346</v>
      </c>
      <c r="F18" s="11">
        <v>-11954410</v>
      </c>
    </row>
    <row r="19" spans="1:7" x14ac:dyDescent="0.25">
      <c r="A19" s="4"/>
      <c r="B19" s="11"/>
      <c r="C19" s="11"/>
      <c r="D19" s="11"/>
      <c r="E19" s="11"/>
      <c r="F19" s="11"/>
    </row>
    <row r="20" spans="1:7" x14ac:dyDescent="0.25">
      <c r="A20" s="1" t="s">
        <v>82</v>
      </c>
      <c r="B20" s="12">
        <f t="shared" ref="B20:E20" si="2">B5+B12+B15</f>
        <v>0</v>
      </c>
      <c r="C20" s="12">
        <f t="shared" si="2"/>
        <v>0</v>
      </c>
      <c r="D20" s="12">
        <f t="shared" si="2"/>
        <v>0</v>
      </c>
      <c r="E20" s="12">
        <f t="shared" si="2"/>
        <v>8581032</v>
      </c>
      <c r="F20" s="12">
        <f>F5+F12+F15</f>
        <v>7919148</v>
      </c>
      <c r="G20" s="12">
        <f>G5+G12+G15</f>
        <v>7103570</v>
      </c>
    </row>
    <row r="21" spans="1:7" x14ac:dyDescent="0.25">
      <c r="A21" s="27" t="s">
        <v>85</v>
      </c>
      <c r="B21" s="12"/>
      <c r="C21" s="12"/>
      <c r="D21" s="12"/>
      <c r="E21" s="12">
        <v>-1427517</v>
      </c>
      <c r="F21" s="11">
        <v>-1427517</v>
      </c>
      <c r="G21">
        <v>-136940</v>
      </c>
    </row>
    <row r="22" spans="1:7" x14ac:dyDescent="0.25">
      <c r="A22" s="27" t="s">
        <v>83</v>
      </c>
      <c r="B22" s="11"/>
      <c r="C22" s="11"/>
      <c r="D22" s="11"/>
      <c r="E22" s="11">
        <v>735599</v>
      </c>
      <c r="F22" s="11">
        <v>735599</v>
      </c>
      <c r="G22">
        <v>1013429</v>
      </c>
    </row>
    <row r="23" spans="1:7" x14ac:dyDescent="0.25">
      <c r="A23" s="26" t="s">
        <v>84</v>
      </c>
      <c r="B23" s="12">
        <f>SUM(B20:B22)</f>
        <v>0</v>
      </c>
      <c r="C23" s="12">
        <f t="shared" ref="C23" si="3">SUM(C20:C22)</f>
        <v>0</v>
      </c>
      <c r="D23" s="12">
        <f>SUM(D20:D22)</f>
        <v>0</v>
      </c>
      <c r="E23" s="12">
        <f>SUM(E20:E22)</f>
        <v>7889114</v>
      </c>
      <c r="F23" s="12">
        <f>SUM(F20:F22)</f>
        <v>7227230</v>
      </c>
      <c r="G23" s="12">
        <f>SUM(G20:G22)</f>
        <v>7980059</v>
      </c>
    </row>
    <row r="24" spans="1:7" x14ac:dyDescent="0.25">
      <c r="B24" s="11"/>
      <c r="C24" s="11"/>
      <c r="D24" s="11"/>
      <c r="E24" s="11"/>
      <c r="F24" s="11"/>
    </row>
    <row r="25" spans="1:7" x14ac:dyDescent="0.25">
      <c r="A25" s="1"/>
      <c r="B25" s="13"/>
      <c r="C25" s="14"/>
      <c r="D25" s="13"/>
      <c r="E25" s="11"/>
      <c r="F25" s="11"/>
    </row>
    <row r="26" spans="1:7" x14ac:dyDescent="0.25">
      <c r="A26" s="1"/>
      <c r="B26" s="12"/>
      <c r="C26" s="12"/>
      <c r="D26" s="12"/>
      <c r="E26" s="12"/>
      <c r="F26" s="11"/>
    </row>
    <row r="27" spans="1:7" x14ac:dyDescent="0.25">
      <c r="A27" s="26" t="s">
        <v>86</v>
      </c>
      <c r="B27" s="10" t="e">
        <f>B5/('1'!B48/10)</f>
        <v>#DIV/0!</v>
      </c>
      <c r="C27" s="10" t="e">
        <f>C5/('1'!C48/10)</f>
        <v>#DIV/0!</v>
      </c>
      <c r="D27" s="10" t="e">
        <f>D5/('1'!D48/10)</f>
        <v>#DIV/0!</v>
      </c>
      <c r="E27" s="10">
        <f>E5/('1'!E48/10)</f>
        <v>2.0582566592694693</v>
      </c>
      <c r="F27" s="10">
        <f>F5/('1'!F48/10)</f>
        <v>1.9091676192508156</v>
      </c>
      <c r="G27" s="10">
        <f>G5/('1'!G48/10)</f>
        <v>6.4991736277626533</v>
      </c>
    </row>
    <row r="28" spans="1:7" x14ac:dyDescent="0.25">
      <c r="A28" s="26" t="s">
        <v>87</v>
      </c>
      <c r="B28" s="11">
        <v>6318000</v>
      </c>
      <c r="C28" s="11">
        <v>7897500</v>
      </c>
      <c r="D28" s="11">
        <v>7897500</v>
      </c>
      <c r="E28" s="11">
        <v>8687250</v>
      </c>
      <c r="F28">
        <v>9121612</v>
      </c>
      <c r="G28">
        <v>9121612</v>
      </c>
    </row>
    <row r="29" spans="1:7" x14ac:dyDescent="0.25">
      <c r="A29" s="5"/>
      <c r="B29" s="3"/>
      <c r="C29" s="3"/>
      <c r="D29" s="3"/>
      <c r="E29" s="3"/>
    </row>
    <row r="30" spans="1:7" x14ac:dyDescent="0.25">
      <c r="D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3" sqref="A3"/>
    </sheetView>
  </sheetViews>
  <sheetFormatPr defaultRowHeight="15" x14ac:dyDescent="0.25"/>
  <cols>
    <col min="1" max="1" width="26.42578125" customWidth="1"/>
    <col min="2" max="2" width="18.42578125" customWidth="1"/>
    <col min="3" max="3" width="12.85546875" customWidth="1"/>
    <col min="4" max="4" width="12.7109375" customWidth="1"/>
    <col min="5" max="5" width="13.140625" customWidth="1"/>
    <col min="6" max="6" width="12" customWidth="1"/>
  </cols>
  <sheetData>
    <row r="1" spans="1:6" x14ac:dyDescent="0.25">
      <c r="A1" s="1" t="s">
        <v>0</v>
      </c>
    </row>
    <row r="2" spans="1:6" x14ac:dyDescent="0.25">
      <c r="A2" s="1" t="s">
        <v>88</v>
      </c>
    </row>
    <row r="3" spans="1:6" ht="15.75" x14ac:dyDescent="0.25">
      <c r="A3" s="15" t="s">
        <v>95</v>
      </c>
    </row>
    <row r="5" spans="1:6" x14ac:dyDescent="0.25">
      <c r="B5" s="7" t="s">
        <v>93</v>
      </c>
      <c r="C5" s="7" t="s">
        <v>92</v>
      </c>
      <c r="D5" s="7" t="s">
        <v>94</v>
      </c>
      <c r="E5" s="7" t="s">
        <v>93</v>
      </c>
      <c r="F5" s="7" t="s">
        <v>92</v>
      </c>
    </row>
    <row r="6" spans="1:6" x14ac:dyDescent="0.25">
      <c r="A6" s="1"/>
      <c r="B6" s="28">
        <v>43100</v>
      </c>
      <c r="C6" s="28">
        <v>43190</v>
      </c>
      <c r="D6" s="28">
        <v>43373</v>
      </c>
      <c r="E6" s="28">
        <v>43465</v>
      </c>
      <c r="F6" s="28">
        <v>43555</v>
      </c>
    </row>
    <row r="7" spans="1:6" x14ac:dyDescent="0.25">
      <c r="A7" s="4" t="s">
        <v>89</v>
      </c>
      <c r="B7" s="18" t="e">
        <f>'2'!B25/'1'!B21</f>
        <v>#DIV/0!</v>
      </c>
      <c r="C7" s="18" t="e">
        <f>'2'!C25/'1'!C21</f>
        <v>#DIV/0!</v>
      </c>
      <c r="D7" s="18" t="e">
        <f>'2'!D25/'1'!D21</f>
        <v>#DIV/0!</v>
      </c>
      <c r="E7" s="18">
        <f>'2'!E25/'1'!E21</f>
        <v>3.7934057987325069E-2</v>
      </c>
      <c r="F7" s="18">
        <f>'2'!F25/'1'!F21</f>
        <v>4.8568382424289E-2</v>
      </c>
    </row>
    <row r="8" spans="1:6" x14ac:dyDescent="0.25">
      <c r="A8" s="4" t="s">
        <v>90</v>
      </c>
      <c r="B8" s="18" t="e">
        <f>'2'!B25/'1'!B47</f>
        <v>#DIV/0!</v>
      </c>
      <c r="C8" s="18" t="e">
        <f>'2'!C25/'1'!C47</f>
        <v>#DIV/0!</v>
      </c>
      <c r="D8" s="18" t="e">
        <f>'2'!D25/'1'!D47</f>
        <v>#DIV/0!</v>
      </c>
      <c r="E8" s="18">
        <f>'2'!E25/'1'!E47</f>
        <v>8.7275418243788386E-2</v>
      </c>
      <c r="F8" s="18">
        <f>'2'!F25/'1'!F47</f>
        <v>0.12692372665443927</v>
      </c>
    </row>
    <row r="9" spans="1:6" x14ac:dyDescent="0.25">
      <c r="A9" s="4" t="s">
        <v>48</v>
      </c>
      <c r="B9" s="20" t="e">
        <f>('1'!B26+'1'!B27+'1'!B28+'1'!B29)/'1'!B47</f>
        <v>#DIV/0!</v>
      </c>
      <c r="C9" s="20" t="e">
        <f>('1'!C26+'1'!C27+'1'!C28+'1'!C29)/'1'!C47</f>
        <v>#DIV/0!</v>
      </c>
      <c r="D9" s="20" t="e">
        <f>('1'!D26+'1'!D27+'1'!D28+'1'!D29)/'1'!D47</f>
        <v>#DIV/0!</v>
      </c>
      <c r="E9" s="20">
        <f>('1'!E26+'1'!E27+'1'!E28+'1'!E29)/'1'!E47</f>
        <v>0</v>
      </c>
      <c r="F9" s="20">
        <f>('1'!F26+'1'!F27+'1'!F28+'1'!F29)/'1'!F47</f>
        <v>0.36934736633531406</v>
      </c>
    </row>
    <row r="10" spans="1:6" x14ac:dyDescent="0.25">
      <c r="A10" s="4" t="s">
        <v>49</v>
      </c>
      <c r="B10" s="20" t="e">
        <f>'1'!B10/'1'!B32</f>
        <v>#DIV/0!</v>
      </c>
      <c r="C10" s="20" t="e">
        <f>'1'!C10/'1'!C32</f>
        <v>#DIV/0!</v>
      </c>
      <c r="D10" s="20" t="e">
        <f>'1'!D10/'1'!D32</f>
        <v>#DIV/0!</v>
      </c>
      <c r="E10" s="20">
        <f>'1'!E10/'1'!E32</f>
        <v>0.57054385825066933</v>
      </c>
      <c r="F10" s="20">
        <f>'1'!F10/'1'!F32</f>
        <v>0.90574189157260387</v>
      </c>
    </row>
    <row r="11" spans="1:6" x14ac:dyDescent="0.25">
      <c r="A11" s="4" t="s">
        <v>50</v>
      </c>
      <c r="B11" s="18" t="e">
        <f>'2'!B25/'2'!B5</f>
        <v>#DIV/0!</v>
      </c>
      <c r="C11" s="18" t="e">
        <f>'2'!C25/'2'!C5</f>
        <v>#DIV/0!</v>
      </c>
      <c r="D11" s="18" t="e">
        <f>'2'!D25/'2'!D5</f>
        <v>#DIV/0!</v>
      </c>
      <c r="E11" s="18">
        <f>'2'!E25/'2'!E5</f>
        <v>0.16941658156217154</v>
      </c>
      <c r="F11" s="18">
        <f>'2'!F25/'2'!F5</f>
        <v>0.17050687608192502</v>
      </c>
    </row>
    <row r="12" spans="1:6" x14ac:dyDescent="0.25">
      <c r="A12" t="s">
        <v>51</v>
      </c>
      <c r="B12" s="18" t="e">
        <f>'2'!B16/'2'!B5</f>
        <v>#DIV/0!</v>
      </c>
      <c r="C12" s="18" t="e">
        <f>'2'!C16/'2'!C5</f>
        <v>#DIV/0!</v>
      </c>
      <c r="D12" s="18" t="e">
        <f>'2'!D16/'2'!D5</f>
        <v>#DIV/0!</v>
      </c>
      <c r="E12" s="18">
        <f>'2'!E16/'2'!E5</f>
        <v>0.2275835088950986</v>
      </c>
      <c r="F12" s="18">
        <f>'2'!F16/'2'!F5</f>
        <v>0.25402374359860191</v>
      </c>
    </row>
    <row r="13" spans="1:6" x14ac:dyDescent="0.25">
      <c r="A13" s="4" t="s">
        <v>91</v>
      </c>
      <c r="B13" s="18" t="e">
        <f>'2'!B25/('1'!B47+'1'!B26+'1'!B27+'1'!B28+'1'!B29)</f>
        <v>#DIV/0!</v>
      </c>
      <c r="C13" s="18" t="e">
        <f>'2'!C25/('1'!C47+'1'!C26+'1'!C27+'1'!C28+'1'!C29)</f>
        <v>#DIV/0!</v>
      </c>
      <c r="D13" s="18" t="e">
        <f>'2'!D25/('1'!D47+'1'!D26+'1'!D27+'1'!D28+'1'!D29)</f>
        <v>#DIV/0!</v>
      </c>
      <c r="E13" s="18">
        <f>'2'!E25/('1'!E47+'1'!E26+'1'!E27+'1'!E28+'1'!E29)</f>
        <v>8.7275418243788386E-2</v>
      </c>
      <c r="F13" s="18">
        <f>'2'!F25/('1'!F47+'1'!F26+'1'!F27+'1'!F28+'1'!F29)</f>
        <v>9.2689210769153568E-2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2018-03-27T04:12:19Z</dcterms:created>
  <dcterms:modified xsi:type="dcterms:W3CDTF">2020-04-12T10:55:04Z</dcterms:modified>
</cp:coreProperties>
</file>