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jQUGJUpxXwvrSLyLDsq2P+nqHYRA=="/>
    </ext>
  </extLst>
</workbook>
</file>

<file path=xl/calcChain.xml><?xml version="1.0" encoding="utf-8"?>
<calcChain xmlns="http://schemas.openxmlformats.org/spreadsheetml/2006/main">
  <c r="F9" i="4" l="1"/>
  <c r="B9" i="4"/>
  <c r="G41" i="3"/>
  <c r="F41" i="3"/>
  <c r="E41" i="3"/>
  <c r="D41" i="3"/>
  <c r="C41" i="3"/>
  <c r="B41" i="3"/>
  <c r="G33" i="3"/>
  <c r="F33" i="3"/>
  <c r="E33" i="3"/>
  <c r="D33" i="3"/>
  <c r="C33" i="3"/>
  <c r="B33" i="3"/>
  <c r="G24" i="3"/>
  <c r="F24" i="3"/>
  <c r="E24" i="3"/>
  <c r="D24" i="3"/>
  <c r="C24" i="3"/>
  <c r="B24" i="3"/>
  <c r="G17" i="3"/>
  <c r="D17" i="3"/>
  <c r="D40" i="3" s="1"/>
  <c r="C17" i="3"/>
  <c r="G12" i="3"/>
  <c r="F12" i="3"/>
  <c r="F17" i="3" s="1"/>
  <c r="E12" i="3"/>
  <c r="E17" i="3" s="1"/>
  <c r="E35" i="3" s="1"/>
  <c r="E38" i="3" s="1"/>
  <c r="D12" i="3"/>
  <c r="C12" i="3"/>
  <c r="B12" i="3"/>
  <c r="B17" i="3" s="1"/>
  <c r="G29" i="2"/>
  <c r="F29" i="2"/>
  <c r="E29" i="2"/>
  <c r="D29" i="2"/>
  <c r="C29" i="2"/>
  <c r="B29" i="2"/>
  <c r="G23" i="2"/>
  <c r="F23" i="2"/>
  <c r="E23" i="2"/>
  <c r="D23" i="2"/>
  <c r="C23" i="2"/>
  <c r="B23" i="2"/>
  <c r="G10" i="2"/>
  <c r="F10" i="2"/>
  <c r="E10" i="2"/>
  <c r="D10" i="2"/>
  <c r="C10" i="2"/>
  <c r="B10" i="2"/>
  <c r="G8" i="2"/>
  <c r="G15" i="2" s="1"/>
  <c r="G19" i="2" s="1"/>
  <c r="G21" i="2" s="1"/>
  <c r="G26" i="2" s="1"/>
  <c r="G28" i="2" s="1"/>
  <c r="F8" i="2"/>
  <c r="F15" i="2" s="1"/>
  <c r="E8" i="2"/>
  <c r="E15" i="2" s="1"/>
  <c r="E11" i="4" s="1"/>
  <c r="D8" i="2"/>
  <c r="D15" i="2" s="1"/>
  <c r="D19" i="2" s="1"/>
  <c r="D21" i="2" s="1"/>
  <c r="D26" i="2" s="1"/>
  <c r="C8" i="2"/>
  <c r="C15" i="2" s="1"/>
  <c r="B8" i="2"/>
  <c r="B15" i="2" s="1"/>
  <c r="G48" i="1"/>
  <c r="F48" i="1"/>
  <c r="E48" i="1"/>
  <c r="D48" i="1"/>
  <c r="C48" i="1"/>
  <c r="B48" i="1"/>
  <c r="G39" i="1"/>
  <c r="F39" i="1"/>
  <c r="F8" i="4" s="1"/>
  <c r="E39" i="1"/>
  <c r="E8" i="4" s="1"/>
  <c r="D39" i="1"/>
  <c r="C39" i="1"/>
  <c r="B39" i="1"/>
  <c r="B8" i="4" s="1"/>
  <c r="G28" i="1"/>
  <c r="F28" i="1"/>
  <c r="E28" i="1"/>
  <c r="D28" i="1"/>
  <c r="D9" i="4" s="1"/>
  <c r="C28" i="1"/>
  <c r="C9" i="4" s="1"/>
  <c r="B28" i="1"/>
  <c r="G24" i="1"/>
  <c r="F24" i="1"/>
  <c r="F37" i="1" s="1"/>
  <c r="F45" i="1" s="1"/>
  <c r="E24" i="1"/>
  <c r="E37" i="1" s="1"/>
  <c r="E45" i="1" s="1"/>
  <c r="D24" i="1"/>
  <c r="D37" i="1" s="1"/>
  <c r="C24" i="1"/>
  <c r="B24" i="1"/>
  <c r="B37" i="1" s="1"/>
  <c r="B45" i="1" s="1"/>
  <c r="G12" i="1"/>
  <c r="F12" i="1"/>
  <c r="E12" i="1"/>
  <c r="E9" i="4" s="1"/>
  <c r="D12" i="1"/>
  <c r="C12" i="1"/>
  <c r="B12" i="1"/>
  <c r="G7" i="1"/>
  <c r="G20" i="1" s="1"/>
  <c r="F7" i="1"/>
  <c r="F20" i="1" s="1"/>
  <c r="E7" i="1"/>
  <c r="D7" i="1"/>
  <c r="D20" i="1" s="1"/>
  <c r="C7" i="1"/>
  <c r="C20" i="1" s="1"/>
  <c r="B7" i="1"/>
  <c r="B20" i="1" s="1"/>
  <c r="C11" i="4" l="1"/>
  <c r="C19" i="2"/>
  <c r="C21" i="2" s="1"/>
  <c r="C26" i="2" s="1"/>
  <c r="D10" i="4"/>
  <c r="D6" i="4"/>
  <c r="D28" i="2"/>
  <c r="D12" i="4"/>
  <c r="E19" i="2"/>
  <c r="E21" i="2" s="1"/>
  <c r="E26" i="2" s="1"/>
  <c r="C40" i="3"/>
  <c r="C35" i="3"/>
  <c r="C38" i="3" s="1"/>
  <c r="D45" i="1"/>
  <c r="C47" i="1"/>
  <c r="B11" i="4"/>
  <c r="B19" i="2"/>
  <c r="B21" i="2" s="1"/>
  <c r="B26" i="2" s="1"/>
  <c r="F11" i="4"/>
  <c r="F19" i="2"/>
  <c r="F21" i="2" s="1"/>
  <c r="F26" i="2" s="1"/>
  <c r="B40" i="3"/>
  <c r="B35" i="3"/>
  <c r="B38" i="3" s="1"/>
  <c r="F40" i="3"/>
  <c r="F35" i="3"/>
  <c r="F38" i="3" s="1"/>
  <c r="G40" i="3"/>
  <c r="G35" i="3"/>
  <c r="G38" i="3" s="1"/>
  <c r="E40" i="3"/>
  <c r="D7" i="4"/>
  <c r="E20" i="1"/>
  <c r="C37" i="1"/>
  <c r="C45" i="1" s="1"/>
  <c r="G37" i="1"/>
  <c r="G45" i="1" s="1"/>
  <c r="G47" i="1"/>
  <c r="C8" i="4"/>
  <c r="D11" i="4"/>
  <c r="D47" i="1"/>
  <c r="D8" i="4"/>
  <c r="E47" i="1"/>
  <c r="B47" i="1"/>
  <c r="F47" i="1"/>
  <c r="D35" i="3"/>
  <c r="D38" i="3" s="1"/>
  <c r="B12" i="4" l="1"/>
  <c r="B7" i="4"/>
  <c r="B10" i="4"/>
  <c r="B6" i="4"/>
  <c r="B28" i="2"/>
  <c r="C7" i="4"/>
  <c r="C10" i="4"/>
  <c r="C6" i="4"/>
  <c r="C28" i="2"/>
  <c r="C12" i="4"/>
  <c r="F12" i="4"/>
  <c r="F7" i="4"/>
  <c r="F10" i="4"/>
  <c r="F6" i="4"/>
  <c r="F28" i="2"/>
  <c r="E12" i="4"/>
  <c r="E7" i="4"/>
  <c r="E28" i="2"/>
  <c r="E10" i="4"/>
  <c r="E6" i="4"/>
</calcChain>
</file>

<file path=xl/sharedStrings.xml><?xml version="1.0" encoding="utf-8"?>
<sst xmlns="http://schemas.openxmlformats.org/spreadsheetml/2006/main" count="122" uniqueCount="95">
  <si>
    <t>ZAHEEN SPINNING LIMITED</t>
  </si>
  <si>
    <t>Income Statement</t>
  </si>
  <si>
    <t>As at quarterly end</t>
  </si>
  <si>
    <t>Balance Sheet</t>
  </si>
  <si>
    <t>Cash Flow Statement</t>
  </si>
  <si>
    <t>Quarter 2</t>
  </si>
  <si>
    <t>Quarter 3</t>
  </si>
  <si>
    <t xml:space="preserve">Quarter 1
</t>
  </si>
  <si>
    <t>Net Revenues</t>
  </si>
  <si>
    <t>Net Cash Flows - Operating Activities</t>
  </si>
  <si>
    <t>ASSETS</t>
  </si>
  <si>
    <t>NON CURRENT ASSETS</t>
  </si>
  <si>
    <t xml:space="preserve">Cash Generated from Operations </t>
  </si>
  <si>
    <t>Cash receipts from customers</t>
  </si>
  <si>
    <t>Cost of goods sold</t>
  </si>
  <si>
    <t>Payment to suppliers</t>
  </si>
  <si>
    <t>Tax Paid</t>
  </si>
  <si>
    <t>Gross Profit</t>
  </si>
  <si>
    <t>Property,Plant  and  Equipment, net of accumulated depreciation</t>
  </si>
  <si>
    <t>Work in Progress</t>
  </si>
  <si>
    <t>Less Accumulated Depreciation</t>
  </si>
  <si>
    <t>CURRENT ASSETS</t>
  </si>
  <si>
    <t>Operating Incomes/Expenses</t>
  </si>
  <si>
    <t>Cash payment for expenses</t>
  </si>
  <si>
    <t>Inventories</t>
  </si>
  <si>
    <t>Payment against advance,deposits and prepayments</t>
  </si>
  <si>
    <t>Trade &amp; Other Receivables</t>
  </si>
  <si>
    <t>Administrative expesnes</t>
  </si>
  <si>
    <t>Finance cost</t>
  </si>
  <si>
    <t>Investment in shares</t>
  </si>
  <si>
    <t>Marketing expenses</t>
  </si>
  <si>
    <t>Advance, deposits &amp; prepayments</t>
  </si>
  <si>
    <t>Income from investment in securities</t>
  </si>
  <si>
    <t>Cash &amp; Cash equivalent</t>
  </si>
  <si>
    <t>Investment in FDR</t>
  </si>
  <si>
    <t>Other income</t>
  </si>
  <si>
    <t>Operating Profit</t>
  </si>
  <si>
    <t>Net Cash Flows - Investment Activities</t>
  </si>
  <si>
    <t>Acquisition of fixed assets</t>
  </si>
  <si>
    <t>Capital work in progress</t>
  </si>
  <si>
    <t>Liabilities and Capital</t>
  </si>
  <si>
    <t>Non-Operating Income/(Expenses)</t>
  </si>
  <si>
    <t>Investment return from listed company securities</t>
  </si>
  <si>
    <t>Liabilities</t>
  </si>
  <si>
    <t>Financial Expenses</t>
  </si>
  <si>
    <t>Net Cash Flows - Financing Activities</t>
  </si>
  <si>
    <t>Profit Before contribution to WPPF</t>
  </si>
  <si>
    <t>Share money deposits</t>
  </si>
  <si>
    <t>Non Current Liabilities</t>
  </si>
  <si>
    <t>Share capital</t>
  </si>
  <si>
    <t>Payment of short term bank loan</t>
  </si>
  <si>
    <t>Deferred tax liability</t>
  </si>
  <si>
    <t>Contribution to WPPF</t>
  </si>
  <si>
    <t xml:space="preserve">Payment of long term loan </t>
  </si>
  <si>
    <t>Profit Before Taxation</t>
  </si>
  <si>
    <t>Long term loan</t>
  </si>
  <si>
    <t>Finance cost (long term)</t>
  </si>
  <si>
    <t>Changes in short term bank loan</t>
  </si>
  <si>
    <t>Current Liabilities</t>
  </si>
  <si>
    <t>Tax holiday reserve</t>
  </si>
  <si>
    <t>Provision for Taxation</t>
  </si>
  <si>
    <t>Accounts and others payable</t>
  </si>
  <si>
    <t>Short term bank loan</t>
  </si>
  <si>
    <t>Current</t>
  </si>
  <si>
    <t>Long term loan current portion</t>
  </si>
  <si>
    <t>Net Change in Cash Flows</t>
  </si>
  <si>
    <t>Liabilities for income tax</t>
  </si>
  <si>
    <t>Deferred</t>
  </si>
  <si>
    <t>Liabilities for WPPF</t>
  </si>
  <si>
    <t>Net Profit</t>
  </si>
  <si>
    <t xml:space="preserve">Other liabilities
</t>
  </si>
  <si>
    <t>Liabilities for expenses</t>
  </si>
  <si>
    <t>Cash and Cash Equivalents at Beginning Period</t>
  </si>
  <si>
    <t>Unrealized gain/ loss on foreign exchange fluctuation</t>
  </si>
  <si>
    <t>Cash and Cash Equivalents at End of Period</t>
  </si>
  <si>
    <t>Earnings per share (par value Taka 10)</t>
  </si>
  <si>
    <t>Shareholders’ Equity</t>
  </si>
  <si>
    <t>Net Operating Cash Flow Per Share</t>
  </si>
  <si>
    <t>Revaluation surplus</t>
  </si>
  <si>
    <t>Reatined earnings</t>
  </si>
  <si>
    <t>Shares to Calculate EPS</t>
  </si>
  <si>
    <t>Net assets value per share</t>
  </si>
  <si>
    <t>Shares to Calculate NOCFPS</t>
  </si>
  <si>
    <t>Shares to calculate NAVPS</t>
  </si>
  <si>
    <t>Ratio</t>
  </si>
  <si>
    <t>Quarter 1</t>
  </si>
  <si>
    <t>Quarter 4</t>
  </si>
  <si>
    <t>Quarter 5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</si>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</sst>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[$-409]d\-mmm\-yy"/>
    <numFmt numFmtId="165" formatCode="0.0%"/>
  </numFmts>
  <fonts count="1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Arial"/>
    </font>
    <font>
      <b/>
      <u/>
      <sz val="11"/>
      <color theme="1"/>
      <name val="Calibri"/>
    </font>
    <font>
      <sz val="11"/>
      <color theme="1"/>
      <name val="Calibri"/>
    </font>
    <font>
      <b/>
      <sz val="11"/>
      <color theme="1"/>
      <name val="Arial"/>
    </font>
    <font>
      <b/>
      <sz val="12"/>
      <color theme="1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164" fontId="2" fillId="0" borderId="0" xfId="0" applyNumberFormat="1" applyFont="1"/>
    <xf numFmtId="164" fontId="4" fillId="0" borderId="0" xfId="0" applyNumberFormat="1" applyFont="1" applyAlignment="1"/>
    <xf numFmtId="164" fontId="5" fillId="0" borderId="0" xfId="0" applyNumberFormat="1" applyFont="1" applyAlignme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41" fontId="2" fillId="0" borderId="0" xfId="0" applyNumberFormat="1" applyFont="1"/>
    <xf numFmtId="0" fontId="6" fillId="0" borderId="0" xfId="0" applyFont="1"/>
    <xf numFmtId="3" fontId="7" fillId="0" borderId="0" xfId="0" applyNumberFormat="1" applyFont="1" applyAlignment="1"/>
    <xf numFmtId="0" fontId="7" fillId="0" borderId="0" xfId="0" applyFont="1"/>
    <xf numFmtId="3" fontId="1" fillId="0" borderId="0" xfId="0" applyNumberFormat="1" applyFont="1"/>
    <xf numFmtId="41" fontId="4" fillId="0" borderId="0" xfId="0" applyNumberFormat="1" applyFont="1" applyAlignment="1"/>
    <xf numFmtId="41" fontId="2" fillId="0" borderId="1" xfId="0" applyNumberFormat="1" applyFont="1" applyBorder="1"/>
    <xf numFmtId="3" fontId="4" fillId="0" borderId="0" xfId="0" applyNumberFormat="1" applyFont="1" applyAlignment="1"/>
    <xf numFmtId="3" fontId="8" fillId="0" borderId="0" xfId="0" applyNumberFormat="1" applyFont="1"/>
    <xf numFmtId="0" fontId="7" fillId="0" borderId="0" xfId="0" applyFont="1" applyAlignment="1"/>
    <xf numFmtId="41" fontId="1" fillId="0" borderId="0" xfId="0" applyNumberFormat="1" applyFont="1"/>
    <xf numFmtId="41" fontId="1" fillId="0" borderId="2" xfId="0" applyNumberFormat="1" applyFont="1" applyBorder="1"/>
    <xf numFmtId="41" fontId="8" fillId="0" borderId="0" xfId="0" applyNumberFormat="1" applyFont="1"/>
    <xf numFmtId="0" fontId="9" fillId="0" borderId="1" xfId="0" applyFont="1" applyBorder="1" applyAlignment="1">
      <alignment horizontal="left"/>
    </xf>
    <xf numFmtId="0" fontId="1" fillId="0" borderId="3" xfId="0" applyFont="1" applyBorder="1"/>
    <xf numFmtId="0" fontId="1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1" fontId="1" fillId="0" borderId="3" xfId="0" applyNumberFormat="1" applyFont="1" applyBorder="1"/>
    <xf numFmtId="0" fontId="4" fillId="0" borderId="1" xfId="0" applyFont="1" applyBorder="1" applyAlignment="1"/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3" fontId="2" fillId="0" borderId="0" xfId="0" applyNumberFormat="1" applyFont="1"/>
    <xf numFmtId="4" fontId="1" fillId="0" borderId="0" xfId="0" applyNumberFormat="1" applyFont="1"/>
    <xf numFmtId="4" fontId="8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/>
  <cols>
    <col min="1" max="1" width="33" customWidth="1"/>
    <col min="2" max="2" width="12.5" customWidth="1"/>
    <col min="3" max="3" width="11" customWidth="1"/>
    <col min="4" max="6" width="12.5" customWidth="1"/>
    <col min="7" max="7" width="12" customWidth="1"/>
    <col min="8" max="8" width="11.75" customWidth="1"/>
    <col min="9" max="26" width="7.625" customWidth="1"/>
  </cols>
  <sheetData>
    <row r="1" spans="1:8">
      <c r="A1" s="1" t="s">
        <v>0</v>
      </c>
    </row>
    <row r="2" spans="1:8">
      <c r="A2" s="1" t="s">
        <v>3</v>
      </c>
    </row>
    <row r="3" spans="1:8">
      <c r="A3" s="2" t="s">
        <v>2</v>
      </c>
    </row>
    <row r="4" spans="1:8">
      <c r="A4" s="2"/>
      <c r="B4" s="3" t="s">
        <v>5</v>
      </c>
      <c r="C4" s="3" t="s">
        <v>6</v>
      </c>
      <c r="D4" s="3" t="s">
        <v>7</v>
      </c>
      <c r="E4" s="3" t="s">
        <v>5</v>
      </c>
      <c r="F4" s="3" t="s">
        <v>6</v>
      </c>
      <c r="G4" s="4" t="s">
        <v>7</v>
      </c>
      <c r="H4" s="4"/>
    </row>
    <row r="5" spans="1:8">
      <c r="B5" s="5">
        <v>43100</v>
      </c>
      <c r="C5" s="5">
        <v>43190</v>
      </c>
      <c r="D5" s="5">
        <v>43373</v>
      </c>
      <c r="E5" s="5">
        <v>43465</v>
      </c>
      <c r="F5" s="5">
        <v>43555</v>
      </c>
      <c r="G5" s="6">
        <v>43738</v>
      </c>
      <c r="H5" s="7"/>
    </row>
    <row r="6" spans="1:8">
      <c r="A6" s="9" t="s">
        <v>10</v>
      </c>
    </row>
    <row r="7" spans="1:8">
      <c r="A7" s="11" t="s">
        <v>11</v>
      </c>
      <c r="B7" s="14">
        <f t="shared" ref="B7:C7" si="0">B8-B10</f>
        <v>302520144</v>
      </c>
      <c r="C7" s="14">
        <f t="shared" si="0"/>
        <v>298319707</v>
      </c>
      <c r="D7" s="14">
        <f t="shared" ref="D7:G7" si="1">SUM(D8:D10)</f>
        <v>769553174</v>
      </c>
      <c r="E7" s="14">
        <f t="shared" si="1"/>
        <v>759102356</v>
      </c>
      <c r="F7" s="14">
        <f t="shared" si="1"/>
        <v>759829289</v>
      </c>
      <c r="G7" s="14">
        <f t="shared" si="1"/>
        <v>743688167</v>
      </c>
      <c r="H7" s="18"/>
    </row>
    <row r="8" spans="1:8">
      <c r="A8" s="13" t="s">
        <v>18</v>
      </c>
      <c r="B8" s="10">
        <v>532006594</v>
      </c>
      <c r="C8" s="10">
        <v>535249489</v>
      </c>
      <c r="D8" s="10">
        <v>650482381</v>
      </c>
      <c r="E8" s="10">
        <v>640031563</v>
      </c>
      <c r="F8" s="10">
        <v>633437396</v>
      </c>
      <c r="G8" s="15">
        <v>728933848</v>
      </c>
      <c r="H8" s="10"/>
    </row>
    <row r="9" spans="1:8">
      <c r="A9" s="19" t="s">
        <v>19</v>
      </c>
      <c r="B9" s="10"/>
      <c r="C9" s="10"/>
      <c r="D9" s="10"/>
      <c r="E9" s="10"/>
      <c r="F9" s="10"/>
      <c r="G9" s="15">
        <v>14754319</v>
      </c>
      <c r="H9" s="10"/>
    </row>
    <row r="10" spans="1:8">
      <c r="A10" s="13" t="s">
        <v>20</v>
      </c>
      <c r="B10" s="10">
        <v>229486450</v>
      </c>
      <c r="C10" s="10">
        <v>236929782</v>
      </c>
      <c r="D10" s="10">
        <v>119070793</v>
      </c>
      <c r="E10" s="10">
        <v>119070793</v>
      </c>
      <c r="F10" s="10">
        <v>126391893</v>
      </c>
      <c r="G10" s="10"/>
      <c r="H10" s="10"/>
    </row>
    <row r="11" spans="1:8">
      <c r="B11" s="10"/>
      <c r="C11" s="10"/>
      <c r="D11" s="10"/>
      <c r="E11" s="10"/>
      <c r="F11" s="10"/>
      <c r="G11" s="10"/>
      <c r="H11" s="10"/>
    </row>
    <row r="12" spans="1:8">
      <c r="A12" s="11" t="s">
        <v>21</v>
      </c>
      <c r="B12" s="20">
        <f t="shared" ref="B12:G12" si="2">SUM(B13:B18)</f>
        <v>667457723</v>
      </c>
      <c r="C12" s="20">
        <f t="shared" si="2"/>
        <v>684495942</v>
      </c>
      <c r="D12" s="20">
        <f t="shared" si="2"/>
        <v>722179906</v>
      </c>
      <c r="E12" s="20">
        <f t="shared" si="2"/>
        <v>748529564</v>
      </c>
      <c r="F12" s="20">
        <f t="shared" si="2"/>
        <v>760997110</v>
      </c>
      <c r="G12" s="20">
        <f t="shared" si="2"/>
        <v>796025364</v>
      </c>
      <c r="H12" s="22"/>
    </row>
    <row r="13" spans="1:8">
      <c r="A13" s="2" t="s">
        <v>24</v>
      </c>
      <c r="B13" s="10">
        <v>278741489</v>
      </c>
      <c r="C13" s="10">
        <v>287150489</v>
      </c>
      <c r="D13" s="10">
        <v>273991440</v>
      </c>
      <c r="E13" s="10">
        <v>275333248</v>
      </c>
      <c r="F13" s="10">
        <v>274709336</v>
      </c>
      <c r="G13" s="15">
        <v>289766772</v>
      </c>
      <c r="H13" s="10"/>
    </row>
    <row r="14" spans="1:8">
      <c r="A14" s="2" t="s">
        <v>26</v>
      </c>
      <c r="B14" s="10">
        <v>340099086</v>
      </c>
      <c r="C14" s="10">
        <v>347219531</v>
      </c>
      <c r="D14" s="10">
        <v>348540232</v>
      </c>
      <c r="E14" s="10">
        <v>367669460</v>
      </c>
      <c r="F14" s="10">
        <v>375017903</v>
      </c>
      <c r="G14" s="15">
        <v>386117198</v>
      </c>
      <c r="H14" s="10"/>
    </row>
    <row r="15" spans="1:8">
      <c r="A15" s="2" t="s">
        <v>29</v>
      </c>
      <c r="B15" s="10"/>
      <c r="C15" s="10"/>
      <c r="D15" s="10"/>
      <c r="E15" s="10"/>
      <c r="F15" s="10"/>
      <c r="G15" s="10"/>
      <c r="H15" s="10"/>
    </row>
    <row r="16" spans="1:8">
      <c r="A16" s="2" t="s">
        <v>31</v>
      </c>
      <c r="B16" s="10">
        <v>38880319</v>
      </c>
      <c r="C16" s="10">
        <v>43953558</v>
      </c>
      <c r="D16" s="10">
        <v>82042707</v>
      </c>
      <c r="E16" s="10">
        <v>85961896</v>
      </c>
      <c r="F16" s="10">
        <v>91429775</v>
      </c>
      <c r="G16" s="15">
        <v>93439682</v>
      </c>
      <c r="H16" s="10"/>
    </row>
    <row r="17" spans="1:8">
      <c r="A17" s="2" t="s">
        <v>33</v>
      </c>
      <c r="B17" s="10">
        <v>9736829</v>
      </c>
      <c r="C17" s="10">
        <v>6167364</v>
      </c>
      <c r="D17" s="10">
        <v>17600527</v>
      </c>
      <c r="E17" s="10">
        <v>19564960</v>
      </c>
      <c r="F17" s="10">
        <v>19840096</v>
      </c>
      <c r="G17" s="15">
        <v>26701712</v>
      </c>
      <c r="H17" s="10"/>
    </row>
    <row r="18" spans="1:8">
      <c r="A18" s="2" t="s">
        <v>34</v>
      </c>
      <c r="B18" s="10">
        <v>0</v>
      </c>
      <c r="C18" s="10">
        <v>5000</v>
      </c>
      <c r="D18" s="10">
        <v>5000</v>
      </c>
      <c r="E18" s="10">
        <v>0</v>
      </c>
      <c r="F18" s="10">
        <v>0</v>
      </c>
      <c r="G18" s="10"/>
      <c r="H18" s="10"/>
    </row>
    <row r="19" spans="1:8">
      <c r="B19" s="10"/>
      <c r="C19" s="10"/>
      <c r="D19" s="10"/>
      <c r="E19" s="10"/>
      <c r="F19" s="10"/>
      <c r="G19" s="10"/>
      <c r="H19" s="10"/>
    </row>
    <row r="20" spans="1:8">
      <c r="A20" s="1"/>
      <c r="B20" s="20">
        <f t="shared" ref="B20:G20" si="3">SUM(B7,B12)</f>
        <v>969977867</v>
      </c>
      <c r="C20" s="20">
        <f t="shared" si="3"/>
        <v>982815649</v>
      </c>
      <c r="D20" s="20">
        <f t="shared" si="3"/>
        <v>1491733080</v>
      </c>
      <c r="E20" s="20">
        <f t="shared" si="3"/>
        <v>1507631920</v>
      </c>
      <c r="F20" s="20">
        <f t="shared" si="3"/>
        <v>1520826399</v>
      </c>
      <c r="G20" s="20">
        <f t="shared" si="3"/>
        <v>1539713531</v>
      </c>
      <c r="H20" s="22"/>
    </row>
    <row r="21" spans="1:8">
      <c r="A21" s="1"/>
      <c r="B21" s="20"/>
      <c r="C21" s="20"/>
      <c r="D21" s="20"/>
      <c r="E21" s="20"/>
      <c r="F21" s="20"/>
      <c r="G21" s="10"/>
      <c r="H21" s="10"/>
    </row>
    <row r="22" spans="1:8" ht="15.75" customHeight="1">
      <c r="A22" s="23" t="s">
        <v>40</v>
      </c>
      <c r="B22" s="10"/>
      <c r="C22" s="10"/>
      <c r="D22" s="10"/>
      <c r="E22" s="10"/>
      <c r="F22" s="10"/>
      <c r="G22" s="10"/>
      <c r="H22" s="10"/>
    </row>
    <row r="23" spans="1:8" ht="15.75" customHeight="1">
      <c r="A23" s="25" t="s">
        <v>43</v>
      </c>
      <c r="B23" s="20"/>
      <c r="C23" s="20"/>
      <c r="D23" s="20"/>
      <c r="E23" s="20"/>
      <c r="F23" s="20"/>
      <c r="G23" s="10"/>
      <c r="H23" s="10"/>
    </row>
    <row r="24" spans="1:8" ht="15.75" customHeight="1">
      <c r="A24" s="11" t="s">
        <v>48</v>
      </c>
      <c r="B24" s="20">
        <f t="shared" ref="B24:G24" si="4">SUM(B25:B26)</f>
        <v>24483580</v>
      </c>
      <c r="C24" s="20">
        <f t="shared" si="4"/>
        <v>22704448</v>
      </c>
      <c r="D24" s="20">
        <f t="shared" si="4"/>
        <v>35383161</v>
      </c>
      <c r="E24" s="20">
        <f t="shared" si="4"/>
        <v>18404183</v>
      </c>
      <c r="F24" s="20">
        <f t="shared" si="4"/>
        <v>18244640</v>
      </c>
      <c r="G24" s="20">
        <f t="shared" si="4"/>
        <v>35916316</v>
      </c>
      <c r="H24" s="22"/>
    </row>
    <row r="25" spans="1:8" ht="15.75" customHeight="1">
      <c r="A25" s="2" t="s">
        <v>51</v>
      </c>
      <c r="B25" s="10">
        <v>10596262</v>
      </c>
      <c r="C25" s="10">
        <v>11270190</v>
      </c>
      <c r="D25" s="10">
        <v>16874344</v>
      </c>
      <c r="E25" s="10">
        <v>17621262</v>
      </c>
      <c r="F25" s="10">
        <v>18244640</v>
      </c>
      <c r="G25" s="15">
        <v>23405997</v>
      </c>
      <c r="H25" s="10"/>
    </row>
    <row r="26" spans="1:8" ht="15.75" customHeight="1">
      <c r="A26" s="2" t="s">
        <v>55</v>
      </c>
      <c r="B26" s="10">
        <v>13887318</v>
      </c>
      <c r="C26" s="10">
        <v>11434258</v>
      </c>
      <c r="D26" s="10">
        <v>18508817</v>
      </c>
      <c r="E26" s="10">
        <v>782921</v>
      </c>
      <c r="F26" s="10"/>
      <c r="G26" s="15">
        <v>12510319</v>
      </c>
      <c r="H26" s="10"/>
    </row>
    <row r="27" spans="1:8" ht="15.75" customHeight="1">
      <c r="B27" s="10"/>
      <c r="C27" s="10"/>
      <c r="D27" s="10"/>
      <c r="E27" s="10"/>
      <c r="F27" s="10"/>
      <c r="G27" s="10"/>
      <c r="H27" s="10"/>
    </row>
    <row r="28" spans="1:8" ht="15.75" customHeight="1">
      <c r="A28" s="11" t="s">
        <v>58</v>
      </c>
      <c r="B28" s="20">
        <f t="shared" ref="B28:G28" si="5">SUM(B29:B35)</f>
        <v>119494444</v>
      </c>
      <c r="C28" s="20">
        <f t="shared" si="5"/>
        <v>123272998</v>
      </c>
      <c r="D28" s="20">
        <f t="shared" si="5"/>
        <v>105453827</v>
      </c>
      <c r="E28" s="20">
        <f t="shared" si="5"/>
        <v>119355574</v>
      </c>
      <c r="F28" s="20">
        <f t="shared" si="5"/>
        <v>118503066</v>
      </c>
      <c r="G28" s="20">
        <f t="shared" si="5"/>
        <v>104529571</v>
      </c>
      <c r="H28" s="22"/>
    </row>
    <row r="29" spans="1:8" ht="15.75" customHeight="1">
      <c r="A29" s="13" t="s">
        <v>61</v>
      </c>
      <c r="B29" s="10">
        <v>8527876</v>
      </c>
      <c r="C29" s="10">
        <v>7007283</v>
      </c>
      <c r="D29" s="10">
        <v>6015167</v>
      </c>
      <c r="E29" s="10">
        <v>6159556</v>
      </c>
      <c r="F29" s="10">
        <v>5879208</v>
      </c>
      <c r="G29" s="15">
        <v>6340689</v>
      </c>
      <c r="H29" s="10"/>
    </row>
    <row r="30" spans="1:8" ht="15.75" customHeight="1">
      <c r="A30" s="13" t="s">
        <v>62</v>
      </c>
      <c r="B30" s="10">
        <v>18038860</v>
      </c>
      <c r="C30" s="10">
        <v>18641346</v>
      </c>
      <c r="D30" s="10">
        <v>20069083</v>
      </c>
      <c r="E30" s="10">
        <v>18211516</v>
      </c>
      <c r="F30" s="10">
        <v>18873846</v>
      </c>
      <c r="G30" s="15">
        <v>18132811</v>
      </c>
      <c r="H30" s="10"/>
    </row>
    <row r="31" spans="1:8" ht="15.75" customHeight="1">
      <c r="A31" s="13" t="s">
        <v>64</v>
      </c>
      <c r="B31" s="10">
        <v>18163908</v>
      </c>
      <c r="C31" s="10">
        <v>18163908</v>
      </c>
      <c r="D31" s="10">
        <v>4540977</v>
      </c>
      <c r="E31" s="10">
        <v>18163908</v>
      </c>
      <c r="F31" s="10">
        <v>17341333</v>
      </c>
      <c r="G31" s="15">
        <v>4540977</v>
      </c>
      <c r="H31" s="10"/>
    </row>
    <row r="32" spans="1:8" ht="15.75" customHeight="1">
      <c r="A32" s="13" t="s">
        <v>66</v>
      </c>
      <c r="B32" s="10">
        <v>57197498</v>
      </c>
      <c r="C32" s="10">
        <v>61103358</v>
      </c>
      <c r="D32" s="10">
        <v>60628275</v>
      </c>
      <c r="E32" s="10">
        <v>63273881</v>
      </c>
      <c r="F32" s="10">
        <v>63188781</v>
      </c>
      <c r="G32" s="15">
        <v>60765095</v>
      </c>
      <c r="H32" s="10"/>
    </row>
    <row r="33" spans="1:8" ht="15.75" customHeight="1">
      <c r="A33" s="13" t="s">
        <v>68</v>
      </c>
      <c r="B33" s="10">
        <v>7417104</v>
      </c>
      <c r="C33" s="10">
        <v>6783499</v>
      </c>
      <c r="D33" s="10">
        <v>5161775</v>
      </c>
      <c r="E33" s="10">
        <v>4503175</v>
      </c>
      <c r="F33" s="10">
        <v>4221985</v>
      </c>
      <c r="G33" s="15">
        <v>3300569</v>
      </c>
      <c r="H33" s="10"/>
    </row>
    <row r="34" spans="1:8" ht="17.25" customHeight="1">
      <c r="A34" s="19" t="s">
        <v>70</v>
      </c>
      <c r="B34" s="10"/>
      <c r="C34" s="10"/>
      <c r="D34" s="10"/>
      <c r="E34" s="10"/>
      <c r="F34" s="10"/>
      <c r="G34" s="15">
        <v>11449430</v>
      </c>
      <c r="H34" s="10"/>
    </row>
    <row r="35" spans="1:8" ht="15.75" customHeight="1">
      <c r="A35" s="13" t="s">
        <v>71</v>
      </c>
      <c r="B35" s="10">
        <v>10149198</v>
      </c>
      <c r="C35" s="10">
        <v>11573604</v>
      </c>
      <c r="D35" s="10">
        <v>9038550</v>
      </c>
      <c r="E35" s="10">
        <v>9043538</v>
      </c>
      <c r="F35" s="10">
        <v>8997913</v>
      </c>
      <c r="G35" s="10"/>
      <c r="H35" s="10"/>
    </row>
    <row r="36" spans="1:8" ht="15.75" customHeight="1">
      <c r="B36" s="10"/>
      <c r="C36" s="10"/>
      <c r="D36" s="10"/>
      <c r="E36" s="10"/>
      <c r="F36" s="10"/>
      <c r="G36" s="10"/>
      <c r="H36" s="10"/>
    </row>
    <row r="37" spans="1:8" ht="15.75" customHeight="1">
      <c r="A37" s="1"/>
      <c r="B37" s="20">
        <f t="shared" ref="B37:G37" si="6">SUM(B24,B28)</f>
        <v>143978024</v>
      </c>
      <c r="C37" s="20">
        <f t="shared" si="6"/>
        <v>145977446</v>
      </c>
      <c r="D37" s="20">
        <f t="shared" si="6"/>
        <v>140836988</v>
      </c>
      <c r="E37" s="20">
        <f t="shared" si="6"/>
        <v>137759757</v>
      </c>
      <c r="F37" s="20">
        <f t="shared" si="6"/>
        <v>136747706</v>
      </c>
      <c r="G37" s="20">
        <f t="shared" si="6"/>
        <v>140445887</v>
      </c>
      <c r="H37" s="22"/>
    </row>
    <row r="38" spans="1:8" ht="15.75" customHeight="1">
      <c r="A38" s="1"/>
      <c r="B38" s="10"/>
      <c r="C38" s="10"/>
      <c r="D38" s="10"/>
      <c r="E38" s="10"/>
      <c r="F38" s="10"/>
      <c r="G38" s="10"/>
      <c r="H38" s="10"/>
    </row>
    <row r="39" spans="1:8" ht="15.75" customHeight="1">
      <c r="A39" s="11" t="s">
        <v>76</v>
      </c>
      <c r="B39" s="20">
        <f t="shared" ref="B39:G39" si="7">SUM(B40:B43)</f>
        <v>1284972743</v>
      </c>
      <c r="C39" s="20">
        <f t="shared" si="7"/>
        <v>1310697767</v>
      </c>
      <c r="D39" s="20">
        <f t="shared" si="7"/>
        <v>1350896091</v>
      </c>
      <c r="E39" s="20">
        <f t="shared" si="7"/>
        <v>1369872164</v>
      </c>
      <c r="F39" s="20">
        <f t="shared" si="7"/>
        <v>1384078694</v>
      </c>
      <c r="G39" s="20">
        <f t="shared" si="7"/>
        <v>1399267644</v>
      </c>
      <c r="H39" s="22"/>
    </row>
    <row r="40" spans="1:8" ht="15.75" customHeight="1">
      <c r="A40" s="13" t="s">
        <v>49</v>
      </c>
      <c r="B40" s="10">
        <v>985527000</v>
      </c>
      <c r="C40" s="10">
        <v>985527000</v>
      </c>
      <c r="D40" s="10">
        <v>985527000</v>
      </c>
      <c r="E40" s="10">
        <v>985527000</v>
      </c>
      <c r="F40" s="10">
        <v>1084079700</v>
      </c>
      <c r="G40" s="10">
        <v>1084079700</v>
      </c>
      <c r="H40" s="10"/>
    </row>
    <row r="41" spans="1:8" ht="15.75" customHeight="1">
      <c r="A41" s="13" t="s">
        <v>59</v>
      </c>
      <c r="B41" s="10">
        <v>31538864</v>
      </c>
      <c r="C41" s="10">
        <v>31538864</v>
      </c>
      <c r="D41" s="10">
        <v>31538864</v>
      </c>
      <c r="E41" s="10">
        <v>31538864</v>
      </c>
      <c r="F41" s="10">
        <v>31538864</v>
      </c>
      <c r="G41" s="10">
        <v>31538864</v>
      </c>
      <c r="H41" s="10"/>
    </row>
    <row r="42" spans="1:8" ht="15.75" customHeight="1">
      <c r="A42" s="13" t="s">
        <v>78</v>
      </c>
      <c r="B42" s="10">
        <v>136926183</v>
      </c>
      <c r="C42" s="10">
        <v>136926183</v>
      </c>
      <c r="D42" s="10">
        <v>136926183</v>
      </c>
      <c r="E42" s="10">
        <v>136926183</v>
      </c>
      <c r="F42" s="10">
        <v>136926183</v>
      </c>
      <c r="G42" s="10">
        <v>136926183</v>
      </c>
      <c r="H42" s="10"/>
    </row>
    <row r="43" spans="1:8" ht="15.75" customHeight="1">
      <c r="A43" s="13" t="s">
        <v>79</v>
      </c>
      <c r="B43" s="10">
        <v>130980696</v>
      </c>
      <c r="C43" s="10">
        <v>156705720</v>
      </c>
      <c r="D43" s="10">
        <v>196904044</v>
      </c>
      <c r="E43" s="10">
        <v>215880117</v>
      </c>
      <c r="F43" s="10">
        <v>131533947</v>
      </c>
      <c r="G43" s="15">
        <v>146722897</v>
      </c>
      <c r="H43" s="10"/>
    </row>
    <row r="44" spans="1:8" ht="15.75" customHeight="1">
      <c r="B44" s="10"/>
      <c r="C44" s="10"/>
      <c r="D44" s="10"/>
      <c r="E44" s="10"/>
      <c r="F44" s="10"/>
      <c r="G44" s="10"/>
      <c r="H44" s="10"/>
    </row>
    <row r="45" spans="1:8" ht="15.75" customHeight="1">
      <c r="A45" s="1"/>
      <c r="B45" s="20">
        <f t="shared" ref="B45:G45" si="8">SUM(B39,B37)</f>
        <v>1428950767</v>
      </c>
      <c r="C45" s="20">
        <f t="shared" si="8"/>
        <v>1456675213</v>
      </c>
      <c r="D45" s="20">
        <f t="shared" si="8"/>
        <v>1491733079</v>
      </c>
      <c r="E45" s="20">
        <f t="shared" si="8"/>
        <v>1507631921</v>
      </c>
      <c r="F45" s="20">
        <f t="shared" si="8"/>
        <v>1520826400</v>
      </c>
      <c r="G45" s="20">
        <f t="shared" si="8"/>
        <v>1539713531</v>
      </c>
      <c r="H45" s="22"/>
    </row>
    <row r="46" spans="1:8" ht="15.75" customHeight="1">
      <c r="B46" s="31"/>
      <c r="C46" s="31"/>
      <c r="D46" s="31"/>
      <c r="E46" s="31"/>
      <c r="F46" s="31"/>
      <c r="G46" s="10"/>
      <c r="H46" s="10"/>
    </row>
    <row r="47" spans="1:8" ht="15.75" customHeight="1">
      <c r="A47" s="1" t="s">
        <v>81</v>
      </c>
      <c r="B47" s="32">
        <f t="shared" ref="B47:G47" si="9">B39/(B40/10)</f>
        <v>13.038432665974652</v>
      </c>
      <c r="C47" s="32">
        <f t="shared" si="9"/>
        <v>13.299460765661419</v>
      </c>
      <c r="D47" s="32">
        <f t="shared" si="9"/>
        <v>13.707347348170066</v>
      </c>
      <c r="E47" s="32">
        <f t="shared" si="9"/>
        <v>13.899894817696522</v>
      </c>
      <c r="F47" s="32">
        <f t="shared" si="9"/>
        <v>12.767314930811821</v>
      </c>
      <c r="G47" s="32">
        <f t="shared" si="9"/>
        <v>12.907424094372397</v>
      </c>
      <c r="H47" s="33"/>
    </row>
    <row r="48" spans="1:8" ht="15.75" customHeight="1">
      <c r="A48" s="1" t="s">
        <v>83</v>
      </c>
      <c r="B48" s="20">
        <f t="shared" ref="B48:G48" si="10">B40/10</f>
        <v>98552700</v>
      </c>
      <c r="C48" s="20">
        <f t="shared" si="10"/>
        <v>98552700</v>
      </c>
      <c r="D48" s="20">
        <f t="shared" si="10"/>
        <v>98552700</v>
      </c>
      <c r="E48" s="20">
        <f t="shared" si="10"/>
        <v>98552700</v>
      </c>
      <c r="F48" s="20">
        <f t="shared" si="10"/>
        <v>108407970</v>
      </c>
      <c r="G48" s="20">
        <f t="shared" si="10"/>
        <v>108407970</v>
      </c>
      <c r="H48" s="22"/>
    </row>
    <row r="49" spans="7:8" ht="15.75" customHeight="1">
      <c r="G49" s="10"/>
      <c r="H49" s="10"/>
    </row>
    <row r="50" spans="7:8" ht="15.75" customHeight="1">
      <c r="G50" s="10"/>
      <c r="H50" s="10"/>
    </row>
    <row r="51" spans="7:8" ht="15.75" customHeight="1">
      <c r="G51" s="10"/>
      <c r="H51" s="10"/>
    </row>
    <row r="52" spans="7:8" ht="15.75" customHeight="1">
      <c r="G52" s="10"/>
      <c r="H52" s="10"/>
    </row>
    <row r="53" spans="7:8" ht="15.75" customHeight="1">
      <c r="G53" s="10"/>
      <c r="H53" s="10"/>
    </row>
    <row r="54" spans="7:8" ht="15.75" customHeight="1">
      <c r="G54" s="10"/>
      <c r="H54" s="10"/>
    </row>
    <row r="55" spans="7:8" ht="15.75" customHeight="1">
      <c r="G55" s="10"/>
      <c r="H55" s="10"/>
    </row>
    <row r="56" spans="7:8" ht="15.75" customHeight="1"/>
    <row r="57" spans="7:8" ht="15.75" customHeight="1"/>
    <row r="58" spans="7:8" ht="15.75" customHeight="1"/>
    <row r="59" spans="7:8" ht="15.75" customHeight="1"/>
    <row r="60" spans="7:8" ht="15.75" customHeight="1"/>
    <row r="61" spans="7:8" ht="15.75" customHeight="1"/>
    <row r="62" spans="7:8" ht="15.75" customHeight="1"/>
    <row r="63" spans="7:8" ht="15.75" customHeight="1"/>
    <row r="64" spans="7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/>
  <cols>
    <col min="1" max="1" width="33.5" customWidth="1"/>
    <col min="2" max="6" width="13" customWidth="1"/>
    <col min="7" max="7" width="12.125" customWidth="1"/>
    <col min="8" max="8" width="10.875" customWidth="1"/>
    <col min="9" max="26" width="7.625" customWidth="1"/>
  </cols>
  <sheetData>
    <row r="1" spans="1:26">
      <c r="A1" s="1" t="s">
        <v>0</v>
      </c>
    </row>
    <row r="2" spans="1:26">
      <c r="A2" s="1" t="s">
        <v>1</v>
      </c>
    </row>
    <row r="3" spans="1:26">
      <c r="A3" s="2" t="s">
        <v>2</v>
      </c>
    </row>
    <row r="4" spans="1:26">
      <c r="A4" s="2"/>
      <c r="B4" s="3" t="s">
        <v>5</v>
      </c>
      <c r="C4" s="3" t="s">
        <v>6</v>
      </c>
      <c r="D4" s="3" t="s">
        <v>7</v>
      </c>
      <c r="E4" s="3" t="s">
        <v>5</v>
      </c>
      <c r="F4" s="3" t="s">
        <v>6</v>
      </c>
      <c r="G4" s="4" t="s">
        <v>7</v>
      </c>
      <c r="H4" s="4"/>
    </row>
    <row r="5" spans="1:26">
      <c r="B5" s="5">
        <v>43100</v>
      </c>
      <c r="C5" s="5">
        <v>43190</v>
      </c>
      <c r="D5" s="5">
        <v>43373</v>
      </c>
      <c r="E5" s="5">
        <v>43465</v>
      </c>
      <c r="F5" s="5">
        <v>43555</v>
      </c>
      <c r="G5" s="6">
        <v>43738</v>
      </c>
      <c r="H5" s="6"/>
    </row>
    <row r="6" spans="1:26">
      <c r="A6" s="8" t="s">
        <v>8</v>
      </c>
      <c r="B6" s="10">
        <v>455597714</v>
      </c>
      <c r="C6" s="10">
        <v>674878664</v>
      </c>
      <c r="D6" s="10">
        <v>209707800</v>
      </c>
      <c r="E6" s="10">
        <v>403106105</v>
      </c>
      <c r="F6" s="10">
        <v>603550805</v>
      </c>
      <c r="G6" s="12">
        <v>189760256</v>
      </c>
    </row>
    <row r="7" spans="1:26">
      <c r="A7" s="13" t="s">
        <v>14</v>
      </c>
      <c r="B7" s="16">
        <v>337814417</v>
      </c>
      <c r="C7" s="16">
        <v>514338058</v>
      </c>
      <c r="D7" s="16">
        <v>164326219</v>
      </c>
      <c r="E7" s="16">
        <v>324836276</v>
      </c>
      <c r="F7" s="10">
        <v>498084919</v>
      </c>
      <c r="G7" s="17">
        <v>169003663</v>
      </c>
    </row>
    <row r="8" spans="1:26">
      <c r="A8" s="8" t="s">
        <v>17</v>
      </c>
      <c r="B8" s="20">
        <f t="shared" ref="B8:G8" si="0">B6-B7</f>
        <v>117783297</v>
      </c>
      <c r="C8" s="20">
        <f t="shared" si="0"/>
        <v>160540606</v>
      </c>
      <c r="D8" s="20">
        <f t="shared" si="0"/>
        <v>45381581</v>
      </c>
      <c r="E8" s="20">
        <f t="shared" si="0"/>
        <v>78269829</v>
      </c>
      <c r="F8" s="21">
        <f t="shared" si="0"/>
        <v>105465886</v>
      </c>
      <c r="G8" s="21">
        <f t="shared" si="0"/>
        <v>20756593</v>
      </c>
      <c r="H8" s="21"/>
    </row>
    <row r="9" spans="1:26">
      <c r="A9" s="1"/>
      <c r="B9" s="20"/>
      <c r="C9" s="20"/>
      <c r="D9" s="20"/>
      <c r="E9" s="20"/>
      <c r="F9" s="20"/>
    </row>
    <row r="10" spans="1:26">
      <c r="A10" s="8" t="s">
        <v>22</v>
      </c>
      <c r="B10" s="20">
        <f t="shared" ref="B10:G10" si="1">SUM(B11:B12)</f>
        <v>17472504</v>
      </c>
      <c r="C10" s="20">
        <f t="shared" si="1"/>
        <v>26987676</v>
      </c>
      <c r="D10" s="20">
        <f t="shared" si="1"/>
        <v>7773893</v>
      </c>
      <c r="E10" s="20">
        <f t="shared" si="1"/>
        <v>16292687</v>
      </c>
      <c r="F10" s="20">
        <f t="shared" si="1"/>
        <v>24767214</v>
      </c>
      <c r="G10" s="20">
        <f t="shared" si="1"/>
        <v>6752603</v>
      </c>
      <c r="H10" s="20"/>
    </row>
    <row r="11" spans="1:26">
      <c r="A11" s="2" t="s">
        <v>27</v>
      </c>
      <c r="B11" s="10">
        <v>12490714</v>
      </c>
      <c r="C11" s="10">
        <v>19972686</v>
      </c>
      <c r="D11" s="10">
        <v>5080143</v>
      </c>
      <c r="E11" s="10">
        <v>10204937</v>
      </c>
      <c r="F11" s="10">
        <v>16321014</v>
      </c>
      <c r="G11" s="17">
        <v>4304103</v>
      </c>
    </row>
    <row r="12" spans="1:26">
      <c r="A12" s="2" t="s">
        <v>30</v>
      </c>
      <c r="B12" s="10">
        <v>4981790</v>
      </c>
      <c r="C12" s="10">
        <v>7014990</v>
      </c>
      <c r="D12" s="10">
        <v>2693750</v>
      </c>
      <c r="E12" s="10">
        <v>6087750</v>
      </c>
      <c r="F12" s="10">
        <v>8446200</v>
      </c>
      <c r="G12" s="17">
        <v>2448500</v>
      </c>
    </row>
    <row r="13" spans="1:26">
      <c r="A13" s="2" t="s">
        <v>32</v>
      </c>
      <c r="B13" s="10"/>
      <c r="C13" s="10"/>
      <c r="D13" s="10"/>
      <c r="E13" s="10"/>
      <c r="F13" s="10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 t="s">
        <v>35</v>
      </c>
      <c r="B14" s="10">
        <v>1113319</v>
      </c>
      <c r="C14" s="10">
        <v>1453983</v>
      </c>
      <c r="D14" s="10">
        <v>472878</v>
      </c>
      <c r="E14" s="10">
        <v>845218</v>
      </c>
      <c r="F14" s="10">
        <v>1110779</v>
      </c>
      <c r="G14" s="12">
        <v>396556</v>
      </c>
    </row>
    <row r="15" spans="1:26">
      <c r="A15" s="8" t="s">
        <v>36</v>
      </c>
      <c r="B15" s="21">
        <f t="shared" ref="B15:C15" si="2">B8+B14-B10+B13</f>
        <v>101424112</v>
      </c>
      <c r="C15" s="21">
        <f t="shared" si="2"/>
        <v>135006913</v>
      </c>
      <c r="D15" s="21">
        <f t="shared" ref="D15:G15" si="3">D8+D14-D10</f>
        <v>38080566</v>
      </c>
      <c r="E15" s="21">
        <f t="shared" si="3"/>
        <v>62822360</v>
      </c>
      <c r="F15" s="21">
        <f t="shared" si="3"/>
        <v>81809451</v>
      </c>
      <c r="G15" s="21">
        <f t="shared" si="3"/>
        <v>14400546</v>
      </c>
      <c r="H15" s="21"/>
    </row>
    <row r="16" spans="1:26">
      <c r="A16" s="24" t="s">
        <v>41</v>
      </c>
      <c r="B16" s="20"/>
      <c r="C16" s="20"/>
      <c r="D16" s="20"/>
      <c r="E16" s="20"/>
      <c r="F16" s="20"/>
    </row>
    <row r="17" spans="1:8">
      <c r="A17" s="2" t="s">
        <v>44</v>
      </c>
      <c r="B17" s="10">
        <v>3461011</v>
      </c>
      <c r="C17" s="10">
        <v>5223759</v>
      </c>
      <c r="D17" s="10">
        <v>762929</v>
      </c>
      <c r="E17" s="10">
        <v>2017697</v>
      </c>
      <c r="F17" s="10">
        <v>3422741</v>
      </c>
      <c r="G17" s="17">
        <v>1418181</v>
      </c>
    </row>
    <row r="18" spans="1:8">
      <c r="B18" s="10"/>
      <c r="C18" s="10"/>
      <c r="D18" s="10"/>
      <c r="E18" s="10"/>
      <c r="F18" s="10"/>
    </row>
    <row r="19" spans="1:8">
      <c r="A19" s="8" t="s">
        <v>46</v>
      </c>
      <c r="B19" s="21">
        <f t="shared" ref="B19:G19" si="4">B15-B17</f>
        <v>97963101</v>
      </c>
      <c r="C19" s="21">
        <f t="shared" si="4"/>
        <v>129783154</v>
      </c>
      <c r="D19" s="21">
        <f t="shared" si="4"/>
        <v>37317637</v>
      </c>
      <c r="E19" s="21">
        <f t="shared" si="4"/>
        <v>60804663</v>
      </c>
      <c r="F19" s="21">
        <f t="shared" si="4"/>
        <v>78386710</v>
      </c>
      <c r="G19" s="21">
        <f t="shared" si="4"/>
        <v>12982365</v>
      </c>
      <c r="H19" s="21"/>
    </row>
    <row r="20" spans="1:8">
      <c r="A20" s="13" t="s">
        <v>52</v>
      </c>
      <c r="B20" s="10">
        <v>4664909</v>
      </c>
      <c r="C20" s="10">
        <v>6180150</v>
      </c>
      <c r="D20" s="10">
        <v>1777030</v>
      </c>
      <c r="E20" s="10">
        <v>2895460</v>
      </c>
      <c r="F20" s="10">
        <v>3732700</v>
      </c>
      <c r="G20" s="17">
        <v>618208</v>
      </c>
    </row>
    <row r="21" spans="1:8" ht="15.75" customHeight="1">
      <c r="A21" s="8" t="s">
        <v>54</v>
      </c>
      <c r="B21" s="20">
        <f t="shared" ref="B21:G21" si="5">B19-B20</f>
        <v>93298192</v>
      </c>
      <c r="C21" s="20">
        <f t="shared" si="5"/>
        <v>123603004</v>
      </c>
      <c r="D21" s="20">
        <f t="shared" si="5"/>
        <v>35540607</v>
      </c>
      <c r="E21" s="20">
        <f t="shared" si="5"/>
        <v>57909203</v>
      </c>
      <c r="F21" s="20">
        <f t="shared" si="5"/>
        <v>74654010</v>
      </c>
      <c r="G21" s="20">
        <f t="shared" si="5"/>
        <v>12364157</v>
      </c>
      <c r="H21" s="20"/>
    </row>
    <row r="22" spans="1:8" ht="15.75" customHeight="1">
      <c r="A22" s="2" t="s">
        <v>59</v>
      </c>
      <c r="B22" s="10"/>
      <c r="C22" s="10"/>
      <c r="D22" s="10"/>
      <c r="E22" s="10"/>
      <c r="F22" s="10"/>
      <c r="G22" s="14"/>
    </row>
    <row r="23" spans="1:8" ht="15.75" customHeight="1">
      <c r="A23" s="11" t="s">
        <v>60</v>
      </c>
      <c r="B23" s="20">
        <f t="shared" ref="B23:G23" si="6">SUM(B24:B25)</f>
        <v>-14106060</v>
      </c>
      <c r="C23" s="20">
        <f t="shared" si="6"/>
        <v>-18685848</v>
      </c>
      <c r="D23" s="20">
        <f t="shared" si="6"/>
        <v>-5378378</v>
      </c>
      <c r="E23" s="20">
        <f t="shared" si="6"/>
        <v>-8770902</v>
      </c>
      <c r="F23" s="20">
        <f t="shared" si="6"/>
        <v>-11309180</v>
      </c>
      <c r="G23" s="20">
        <f t="shared" si="6"/>
        <v>-1894279</v>
      </c>
      <c r="H23" s="20"/>
    </row>
    <row r="24" spans="1:8" ht="15.75" customHeight="1">
      <c r="A24" s="26" t="s">
        <v>63</v>
      </c>
      <c r="B24" s="10">
        <v>-12912391</v>
      </c>
      <c r="C24" s="10">
        <v>-16818251</v>
      </c>
      <c r="D24" s="10">
        <v>-4415202</v>
      </c>
      <c r="E24" s="10">
        <v>-7060808</v>
      </c>
      <c r="F24" s="10">
        <v>-8975708</v>
      </c>
      <c r="G24" s="10">
        <v>-939254</v>
      </c>
    </row>
    <row r="25" spans="1:8" ht="15.75" customHeight="1">
      <c r="A25" s="26" t="s">
        <v>67</v>
      </c>
      <c r="B25" s="10">
        <v>-1193669</v>
      </c>
      <c r="C25" s="10">
        <v>-1867597</v>
      </c>
      <c r="D25" s="10">
        <v>-963176</v>
      </c>
      <c r="E25" s="10">
        <v>-1710094</v>
      </c>
      <c r="F25" s="10">
        <v>-2333472</v>
      </c>
      <c r="G25" s="10">
        <v>-955025</v>
      </c>
    </row>
    <row r="26" spans="1:8" ht="15.75" customHeight="1">
      <c r="A26" s="8" t="s">
        <v>69</v>
      </c>
      <c r="B26" s="27">
        <f t="shared" ref="B26:G26" si="7">B21-B22+B23</f>
        <v>79192132</v>
      </c>
      <c r="C26" s="27">
        <f t="shared" si="7"/>
        <v>104917156</v>
      </c>
      <c r="D26" s="27">
        <f t="shared" si="7"/>
        <v>30162229</v>
      </c>
      <c r="E26" s="27">
        <f t="shared" si="7"/>
        <v>49138301</v>
      </c>
      <c r="F26" s="27">
        <f t="shared" si="7"/>
        <v>63344830</v>
      </c>
      <c r="G26" s="27">
        <f t="shared" si="7"/>
        <v>10469878</v>
      </c>
      <c r="H26" s="27"/>
    </row>
    <row r="27" spans="1:8" ht="15.75" customHeight="1">
      <c r="A27" s="1"/>
      <c r="B27" s="14"/>
      <c r="C27" s="14"/>
      <c r="D27" s="14"/>
      <c r="E27" s="14"/>
      <c r="F27" s="14"/>
    </row>
    <row r="28" spans="1:8" ht="15.75" customHeight="1">
      <c r="A28" s="8" t="s">
        <v>75</v>
      </c>
      <c r="B28" s="29">
        <f>B26/('1'!B40/10)</f>
        <v>0.8035511152916156</v>
      </c>
      <c r="C28" s="29">
        <f>C26/('1'!C40/10)</f>
        <v>1.0645792149783821</v>
      </c>
      <c r="D28" s="29">
        <f>D26/('1'!D40/10)</f>
        <v>0.30605177737393291</v>
      </c>
      <c r="E28" s="29">
        <f>E26/('1'!E40/10)</f>
        <v>0.4985992367535339</v>
      </c>
      <c r="F28" s="29">
        <f>F26/('1'!F40/10)</f>
        <v>0.58431893891196374</v>
      </c>
      <c r="G28" s="29">
        <f>G26/('1'!G40/10)</f>
        <v>9.6578489570462389E-2</v>
      </c>
      <c r="H28" s="29"/>
    </row>
    <row r="29" spans="1:8" ht="15.75" customHeight="1">
      <c r="A29" s="24" t="s">
        <v>80</v>
      </c>
      <c r="B29" s="10">
        <f>'1'!B40/10</f>
        <v>98552700</v>
      </c>
      <c r="C29" s="10">
        <f>'1'!C40/10</f>
        <v>98552700</v>
      </c>
      <c r="D29" s="10">
        <f>'1'!D40/10</f>
        <v>98552700</v>
      </c>
      <c r="E29" s="10">
        <f>'1'!E40/10</f>
        <v>98552700</v>
      </c>
      <c r="F29" s="10">
        <f>'1'!F40/10</f>
        <v>108407970</v>
      </c>
      <c r="G29" s="10">
        <f>'1'!G40/10</f>
        <v>108407970</v>
      </c>
      <c r="H29" s="10"/>
    </row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spans="1:1" ht="15.75" customHeight="1"/>
    <row r="50" spans="1:1" ht="15.75" customHeight="1"/>
    <row r="51" spans="1:1" ht="15.75" customHeight="1">
      <c r="A51" s="2"/>
    </row>
    <row r="52" spans="1:1" ht="15.75" customHeight="1"/>
    <row r="53" spans="1:1" ht="15.75" customHeight="1"/>
    <row r="54" spans="1:1" ht="15.75" customHeight="1"/>
    <row r="55" spans="1:1" ht="15.75" customHeight="1"/>
    <row r="56" spans="1:1" ht="15.75" customHeight="1"/>
    <row r="57" spans="1:1" ht="15.75" customHeight="1"/>
    <row r="58" spans="1:1" ht="15.75" customHeight="1"/>
    <row r="59" spans="1:1" ht="15.75" customHeight="1"/>
    <row r="60" spans="1:1" ht="15.75" customHeight="1"/>
    <row r="61" spans="1:1" ht="15.75" customHeight="1"/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8" sqref="I18"/>
    </sheetView>
  </sheetViews>
  <sheetFormatPr defaultColWidth="12.625" defaultRowHeight="15" customHeight="1"/>
  <cols>
    <col min="1" max="1" width="38.125" customWidth="1"/>
    <col min="2" max="6" width="11.5" customWidth="1"/>
    <col min="7" max="7" width="12.75" customWidth="1"/>
    <col min="8" max="8" width="11.875" customWidth="1"/>
    <col min="9" max="26" width="7.625" customWidth="1"/>
  </cols>
  <sheetData>
    <row r="1" spans="1:26">
      <c r="A1" s="1" t="s">
        <v>0</v>
      </c>
    </row>
    <row r="2" spans="1:26">
      <c r="A2" s="1" t="s">
        <v>4</v>
      </c>
    </row>
    <row r="3" spans="1:26">
      <c r="A3" s="2" t="s">
        <v>2</v>
      </c>
    </row>
    <row r="4" spans="1:26">
      <c r="A4" s="2"/>
      <c r="B4" s="3" t="s">
        <v>5</v>
      </c>
      <c r="C4" s="3" t="s">
        <v>6</v>
      </c>
      <c r="D4" s="3" t="s">
        <v>7</v>
      </c>
      <c r="E4" s="3" t="s">
        <v>5</v>
      </c>
      <c r="F4" s="3" t="s">
        <v>6</v>
      </c>
      <c r="G4" s="4" t="s">
        <v>7</v>
      </c>
      <c r="H4" s="4"/>
    </row>
    <row r="5" spans="1:26">
      <c r="B5" s="5">
        <v>43100</v>
      </c>
      <c r="C5" s="5">
        <v>43190</v>
      </c>
      <c r="D5" s="5">
        <v>43373</v>
      </c>
      <c r="E5" s="5">
        <v>43465</v>
      </c>
      <c r="F5" s="5">
        <v>43555</v>
      </c>
      <c r="G5" s="6">
        <v>43738</v>
      </c>
      <c r="H5" s="6"/>
    </row>
    <row r="6" spans="1:26">
      <c r="A6" s="8" t="s">
        <v>9</v>
      </c>
    </row>
    <row r="7" spans="1:26">
      <c r="A7" s="11" t="s">
        <v>12</v>
      </c>
    </row>
    <row r="8" spans="1:26">
      <c r="A8" s="13" t="s">
        <v>13</v>
      </c>
      <c r="B8" s="10">
        <v>414333492</v>
      </c>
      <c r="C8" s="10">
        <v>626834661</v>
      </c>
      <c r="D8" s="10">
        <v>208996613</v>
      </c>
      <c r="E8" s="10">
        <v>383639030</v>
      </c>
      <c r="F8" s="10">
        <v>576999848</v>
      </c>
      <c r="G8" s="15">
        <v>192717497</v>
      </c>
    </row>
    <row r="9" spans="1:26">
      <c r="A9" s="2" t="s">
        <v>15</v>
      </c>
      <c r="B9" s="10">
        <v>-341206646</v>
      </c>
      <c r="C9" s="10">
        <v>-520374315</v>
      </c>
      <c r="D9" s="10">
        <v>-142171177</v>
      </c>
      <c r="E9" s="10">
        <v>-293673197</v>
      </c>
      <c r="F9" s="10">
        <v>-456859947</v>
      </c>
      <c r="G9" s="15">
        <v>-157947403</v>
      </c>
    </row>
    <row r="10" spans="1:26">
      <c r="A10" s="2" t="s">
        <v>16</v>
      </c>
      <c r="B10" s="10">
        <v>1095476</v>
      </c>
      <c r="C10" s="10">
        <v>-1095476</v>
      </c>
      <c r="D10" s="10">
        <v>-2000000</v>
      </c>
      <c r="E10" s="10">
        <v>-2000000</v>
      </c>
      <c r="F10" s="10">
        <v>-4000000</v>
      </c>
      <c r="G10" s="10"/>
    </row>
    <row r="11" spans="1:26">
      <c r="A11" s="2"/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/>
    </row>
    <row r="12" spans="1:26">
      <c r="A12" s="1"/>
      <c r="B12" s="20">
        <f t="shared" ref="B12:G12" si="0">SUM(B8:B11)</f>
        <v>74222322</v>
      </c>
      <c r="C12" s="20">
        <f t="shared" si="0"/>
        <v>105364870</v>
      </c>
      <c r="D12" s="20">
        <f t="shared" si="0"/>
        <v>64825436</v>
      </c>
      <c r="E12" s="20">
        <f t="shared" si="0"/>
        <v>87965833</v>
      </c>
      <c r="F12" s="20">
        <f t="shared" si="0"/>
        <v>116139901</v>
      </c>
      <c r="G12" s="20">
        <f t="shared" si="0"/>
        <v>34770094</v>
      </c>
      <c r="H12" s="2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" t="s">
        <v>16</v>
      </c>
      <c r="B13" s="10"/>
      <c r="C13" s="10"/>
      <c r="D13" s="10"/>
      <c r="E13" s="10"/>
      <c r="F13" s="10"/>
      <c r="G13" s="10"/>
    </row>
    <row r="14" spans="1:26">
      <c r="A14" s="13" t="s">
        <v>23</v>
      </c>
      <c r="B14" s="10">
        <v>-26221371</v>
      </c>
      <c r="C14" s="10">
        <v>-35875861</v>
      </c>
      <c r="D14" s="10">
        <v>-15030563</v>
      </c>
      <c r="E14" s="10">
        <v>-24745319</v>
      </c>
      <c r="F14" s="10">
        <v>-33843098</v>
      </c>
      <c r="G14" s="15">
        <v>-8633434</v>
      </c>
    </row>
    <row r="15" spans="1:26">
      <c r="A15" s="13" t="s">
        <v>25</v>
      </c>
      <c r="B15" s="10">
        <v>-13412861</v>
      </c>
      <c r="C15" s="10">
        <v>-16295148</v>
      </c>
      <c r="D15" s="10">
        <v>-29397740</v>
      </c>
      <c r="E15" s="10">
        <v>-33316929</v>
      </c>
      <c r="F15" s="10">
        <v>-38784808</v>
      </c>
      <c r="G15" s="15">
        <v>-6154479</v>
      </c>
    </row>
    <row r="16" spans="1:26">
      <c r="A16" s="13" t="s">
        <v>28</v>
      </c>
      <c r="B16" s="10">
        <v>-3461011</v>
      </c>
      <c r="C16" s="10">
        <v>-5223759</v>
      </c>
      <c r="D16" s="10">
        <v>-762929</v>
      </c>
      <c r="E16" s="10">
        <v>-2017697</v>
      </c>
      <c r="F16" s="10">
        <v>-3422741</v>
      </c>
      <c r="G16" s="15">
        <v>-1418666</v>
      </c>
    </row>
    <row r="17" spans="1:8">
      <c r="A17" s="1"/>
      <c r="B17" s="21">
        <f t="shared" ref="B17:G17" si="1">SUM(B12:B16)</f>
        <v>31127079</v>
      </c>
      <c r="C17" s="21">
        <f t="shared" si="1"/>
        <v>47970102</v>
      </c>
      <c r="D17" s="21">
        <f t="shared" si="1"/>
        <v>19634204</v>
      </c>
      <c r="E17" s="21">
        <f t="shared" si="1"/>
        <v>27885888</v>
      </c>
      <c r="F17" s="21">
        <f t="shared" si="1"/>
        <v>40089254</v>
      </c>
      <c r="G17" s="21">
        <f t="shared" si="1"/>
        <v>18563515</v>
      </c>
      <c r="H17" s="21"/>
    </row>
    <row r="18" spans="1:8">
      <c r="B18" s="10"/>
      <c r="C18" s="10"/>
      <c r="D18" s="10"/>
      <c r="E18" s="10"/>
      <c r="F18" s="10"/>
      <c r="G18" s="10"/>
    </row>
    <row r="19" spans="1:8">
      <c r="A19" s="8" t="s">
        <v>37</v>
      </c>
      <c r="B19" s="10"/>
      <c r="C19" s="10"/>
      <c r="D19" s="10"/>
      <c r="E19" s="10"/>
      <c r="F19" s="10"/>
      <c r="G19" s="10"/>
    </row>
    <row r="20" spans="1:8">
      <c r="A20" s="2" t="s">
        <v>38</v>
      </c>
      <c r="B20" s="10">
        <v>-398393</v>
      </c>
      <c r="C20" s="10">
        <v>-11511974</v>
      </c>
      <c r="D20" s="10">
        <v>-1002946</v>
      </c>
      <c r="E20" s="10">
        <v>-1333665</v>
      </c>
      <c r="F20" s="10">
        <v>-4998630</v>
      </c>
      <c r="G20" s="15">
        <v>-388409</v>
      </c>
    </row>
    <row r="21" spans="1:8" ht="15.75" customHeight="1">
      <c r="A21" s="2" t="s">
        <v>34</v>
      </c>
      <c r="B21" s="10"/>
      <c r="C21" s="10"/>
      <c r="D21" s="10"/>
      <c r="F21" s="10"/>
      <c r="G21" s="10"/>
    </row>
    <row r="22" spans="1:8" ht="15.75" customHeight="1">
      <c r="A22" s="2" t="s">
        <v>39</v>
      </c>
      <c r="B22" s="10">
        <v>-24099416</v>
      </c>
      <c r="C22" s="10">
        <v>-31542748</v>
      </c>
      <c r="D22" s="10">
        <v>-1842251</v>
      </c>
      <c r="E22" s="10">
        <v>-1842251</v>
      </c>
      <c r="F22" s="10">
        <v>-9163351</v>
      </c>
      <c r="G22" s="10"/>
    </row>
    <row r="23" spans="1:8" ht="15.75" customHeight="1">
      <c r="A23" s="2" t="s">
        <v>42</v>
      </c>
      <c r="B23" s="10"/>
      <c r="C23" s="10">
        <v>-5000</v>
      </c>
      <c r="D23" s="10">
        <v>-5000</v>
      </c>
      <c r="E23" s="10"/>
      <c r="F23" s="10"/>
      <c r="G23" s="10"/>
    </row>
    <row r="24" spans="1:8" ht="15.75" customHeight="1">
      <c r="A24" s="1"/>
      <c r="B24" s="21">
        <f t="shared" ref="B24:G24" si="2">SUM(B20:B23)</f>
        <v>-24497809</v>
      </c>
      <c r="C24" s="21">
        <f t="shared" si="2"/>
        <v>-43059722</v>
      </c>
      <c r="D24" s="21">
        <f t="shared" si="2"/>
        <v>-2850197</v>
      </c>
      <c r="E24" s="21">
        <f t="shared" si="2"/>
        <v>-3175916</v>
      </c>
      <c r="F24" s="21">
        <f t="shared" si="2"/>
        <v>-14161981</v>
      </c>
      <c r="G24" s="21">
        <f t="shared" si="2"/>
        <v>-388409</v>
      </c>
      <c r="H24" s="21"/>
    </row>
    <row r="25" spans="1:8" ht="15.75" customHeight="1">
      <c r="A25" s="1"/>
      <c r="B25" s="10"/>
      <c r="C25" s="10"/>
      <c r="D25" s="10"/>
      <c r="E25" s="10"/>
      <c r="F25" s="10"/>
      <c r="G25" s="10"/>
    </row>
    <row r="26" spans="1:8" ht="15.75" customHeight="1">
      <c r="A26" s="8" t="s">
        <v>45</v>
      </c>
      <c r="B26" s="10"/>
      <c r="C26" s="10"/>
      <c r="D26" s="10"/>
      <c r="E26" s="10"/>
      <c r="F26" s="10"/>
      <c r="G26" s="10"/>
    </row>
    <row r="27" spans="1:8" ht="15.75" customHeight="1">
      <c r="A27" s="2" t="s">
        <v>47</v>
      </c>
      <c r="B27" s="10"/>
      <c r="C27" s="10"/>
      <c r="D27" s="10"/>
      <c r="E27" s="10"/>
      <c r="G27" s="10"/>
    </row>
    <row r="28" spans="1:8" ht="15.75" customHeight="1">
      <c r="A28" s="2" t="s">
        <v>49</v>
      </c>
      <c r="B28" s="10"/>
      <c r="C28" s="10"/>
      <c r="D28" s="10"/>
      <c r="E28" s="10"/>
      <c r="F28" s="10"/>
      <c r="G28" s="10"/>
    </row>
    <row r="29" spans="1:8" ht="15.75" customHeight="1">
      <c r="A29" s="2" t="s">
        <v>50</v>
      </c>
      <c r="B29" s="10">
        <v>-140140</v>
      </c>
      <c r="C29" s="10">
        <v>462346</v>
      </c>
      <c r="D29" s="10">
        <v>732799</v>
      </c>
      <c r="E29" s="10">
        <v>-1104768</v>
      </c>
      <c r="F29" s="10">
        <v>-442438</v>
      </c>
      <c r="G29" s="10"/>
    </row>
    <row r="30" spans="1:8" ht="15.75" customHeight="1">
      <c r="A30" s="2" t="s">
        <v>53</v>
      </c>
      <c r="B30" s="10">
        <v>-163893</v>
      </c>
      <c r="C30" s="10">
        <v>-2616953</v>
      </c>
      <c r="D30" s="10">
        <v>-6595000</v>
      </c>
      <c r="E30" s="10">
        <v>-10697965</v>
      </c>
      <c r="F30" s="10">
        <v>-12303461</v>
      </c>
      <c r="G30" s="15">
        <v>-49241</v>
      </c>
    </row>
    <row r="31" spans="1:8" ht="15.75" customHeight="1">
      <c r="A31" s="2" t="s">
        <v>56</v>
      </c>
      <c r="B31" s="10"/>
      <c r="C31" s="10"/>
      <c r="D31" s="10"/>
      <c r="E31" s="10"/>
      <c r="F31" s="10"/>
      <c r="G31" s="10"/>
    </row>
    <row r="32" spans="1:8" ht="15.75" customHeight="1">
      <c r="A32" s="2" t="s">
        <v>57</v>
      </c>
      <c r="B32" s="10"/>
      <c r="C32" s="10"/>
      <c r="D32" s="10"/>
      <c r="E32" s="10"/>
      <c r="F32" s="10"/>
      <c r="G32" s="15">
        <v>-387688</v>
      </c>
    </row>
    <row r="33" spans="1:8" ht="15.75" customHeight="1">
      <c r="A33" s="1"/>
      <c r="B33" s="21">
        <f t="shared" ref="B33:C33" si="3">SUM(B27:B31)</f>
        <v>-304033</v>
      </c>
      <c r="C33" s="21">
        <f t="shared" si="3"/>
        <v>-2154607</v>
      </c>
      <c r="D33" s="21">
        <f t="shared" ref="D33:E33" si="4">SUM(D27:D32)</f>
        <v>-5862201</v>
      </c>
      <c r="E33" s="21">
        <f t="shared" si="4"/>
        <v>-11802733</v>
      </c>
      <c r="F33" s="21">
        <f>SUM(F28:F32)</f>
        <v>-12745899</v>
      </c>
      <c r="G33" s="21">
        <f>SUM(G28:G32)+1</f>
        <v>-436928</v>
      </c>
      <c r="H33" s="21"/>
    </row>
    <row r="34" spans="1:8" ht="15.75" customHeight="1">
      <c r="A34" s="1"/>
      <c r="B34" s="10"/>
      <c r="C34" s="10"/>
      <c r="D34" s="10"/>
      <c r="E34" s="10"/>
      <c r="F34" s="10"/>
      <c r="G34" s="10"/>
    </row>
    <row r="35" spans="1:8" ht="15.75" customHeight="1">
      <c r="A35" s="1" t="s">
        <v>65</v>
      </c>
      <c r="B35" s="20">
        <f t="shared" ref="B35:F35" si="5">SUM(B17,B24,B33)</f>
        <v>6325237</v>
      </c>
      <c r="C35" s="20">
        <f t="shared" si="5"/>
        <v>2755773</v>
      </c>
      <c r="D35" s="20">
        <f t="shared" si="5"/>
        <v>10921806</v>
      </c>
      <c r="E35" s="20">
        <f t="shared" si="5"/>
        <v>12907239</v>
      </c>
      <c r="F35" s="20">
        <f t="shared" si="5"/>
        <v>13181374</v>
      </c>
      <c r="G35" s="20">
        <f>SUM(G17,G24,G33)+1</f>
        <v>17738179</v>
      </c>
      <c r="H35" s="20"/>
    </row>
    <row r="36" spans="1:8" ht="15.75" customHeight="1">
      <c r="A36" s="24" t="s">
        <v>72</v>
      </c>
      <c r="B36" s="10">
        <v>3411591</v>
      </c>
      <c r="C36" s="10">
        <v>3411591</v>
      </c>
      <c r="D36" s="10">
        <v>6658721</v>
      </c>
      <c r="E36" s="10">
        <v>6658721</v>
      </c>
      <c r="F36" s="10">
        <v>6658721</v>
      </c>
      <c r="G36" s="15">
        <v>8963049</v>
      </c>
    </row>
    <row r="37" spans="1:8" ht="15.75" customHeight="1">
      <c r="A37" s="28" t="s">
        <v>73</v>
      </c>
      <c r="B37" s="10"/>
      <c r="C37" s="10"/>
      <c r="D37" s="10"/>
      <c r="E37" s="10"/>
      <c r="F37" s="10"/>
      <c r="G37" s="15">
        <v>485</v>
      </c>
    </row>
    <row r="38" spans="1:8" ht="15.75" customHeight="1">
      <c r="A38" s="8" t="s">
        <v>74</v>
      </c>
      <c r="B38" s="20">
        <f t="shared" ref="B38:F38" si="6">SUM(B35:B36)</f>
        <v>9736828</v>
      </c>
      <c r="C38" s="20">
        <f t="shared" si="6"/>
        <v>6167364</v>
      </c>
      <c r="D38" s="20">
        <f t="shared" si="6"/>
        <v>17580527</v>
      </c>
      <c r="E38" s="20">
        <f t="shared" si="6"/>
        <v>19565960</v>
      </c>
      <c r="F38" s="20">
        <f t="shared" si="6"/>
        <v>19840095</v>
      </c>
      <c r="G38" s="20">
        <f>SUM(G35:G37)</f>
        <v>26701713</v>
      </c>
      <c r="H38" s="20"/>
    </row>
    <row r="39" spans="1:8" ht="15.75" customHeight="1">
      <c r="B39" s="1"/>
      <c r="C39" s="1"/>
      <c r="D39" s="1"/>
      <c r="E39" s="1"/>
      <c r="F39" s="1"/>
      <c r="G39" s="1"/>
    </row>
    <row r="40" spans="1:8" ht="15.75" customHeight="1">
      <c r="A40" s="8" t="s">
        <v>77</v>
      </c>
      <c r="B40" s="30">
        <f>B17/('1'!B40/10)</f>
        <v>0.3158419708440256</v>
      </c>
      <c r="C40" s="30">
        <f>C17/('1'!C40/10)</f>
        <v>0.48674569037682375</v>
      </c>
      <c r="D40" s="30">
        <f>D17/('1'!D40/10)</f>
        <v>0.19922542964322643</v>
      </c>
      <c r="E40" s="30">
        <f>E17/('1'!E40/10)</f>
        <v>0.28295407431759861</v>
      </c>
      <c r="F40" s="30">
        <f>F17/('1'!F40/10)</f>
        <v>0.36979987725994684</v>
      </c>
      <c r="G40" s="30">
        <f>G17/('1'!G40/10)</f>
        <v>0.17123754830940935</v>
      </c>
      <c r="H40" s="30"/>
    </row>
    <row r="41" spans="1:8" ht="15.75" customHeight="1">
      <c r="A41" s="8" t="s">
        <v>82</v>
      </c>
      <c r="B41" s="10">
        <f>'1'!B40/10</f>
        <v>98552700</v>
      </c>
      <c r="C41" s="10">
        <f>'1'!C40/10</f>
        <v>98552700</v>
      </c>
      <c r="D41" s="10">
        <f>'1'!D40/10</f>
        <v>98552700</v>
      </c>
      <c r="E41" s="10">
        <f>'1'!E40/10</f>
        <v>98552700</v>
      </c>
      <c r="F41" s="10">
        <f>'1'!F40/10</f>
        <v>108407970</v>
      </c>
      <c r="G41" s="10">
        <f>'1'!G40/10</f>
        <v>108407970</v>
      </c>
      <c r="H41" s="10"/>
    </row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/>
  <cols>
    <col min="1" max="1" width="14.5" customWidth="1"/>
    <col min="2" max="26" width="7.625" customWidth="1"/>
  </cols>
  <sheetData>
    <row r="1" spans="1:6">
      <c r="A1" s="1" t="s">
        <v>0</v>
      </c>
    </row>
    <row r="2" spans="1:6">
      <c r="A2" s="1" t="s">
        <v>84</v>
      </c>
    </row>
    <row r="3" spans="1:6">
      <c r="A3" s="2" t="s">
        <v>2</v>
      </c>
    </row>
    <row r="4" spans="1:6">
      <c r="A4" s="2"/>
      <c r="B4" s="34" t="s">
        <v>85</v>
      </c>
      <c r="C4" s="34" t="s">
        <v>5</v>
      </c>
      <c r="D4" s="34" t="s">
        <v>6</v>
      </c>
      <c r="E4" s="34" t="s">
        <v>86</v>
      </c>
      <c r="F4" s="34" t="s">
        <v>87</v>
      </c>
    </row>
    <row r="5" spans="1:6">
      <c r="B5" s="5">
        <v>43100</v>
      </c>
      <c r="C5" s="5">
        <v>43190</v>
      </c>
      <c r="D5" s="5">
        <v>43373</v>
      </c>
      <c r="E5" s="5">
        <v>43465</v>
      </c>
      <c r="F5" s="5">
        <v>43555</v>
      </c>
    </row>
    <row r="6" spans="1:6">
      <c r="A6" s="13" t="s">
        <v>88</v>
      </c>
      <c r="B6" s="35">
        <f>'2'!B26/'1'!B20</f>
        <v>8.1643236092520041E-2</v>
      </c>
      <c r="C6" s="35">
        <f>'2'!C26/'1'!C20</f>
        <v>0.10675161319088845</v>
      </c>
      <c r="D6" s="35">
        <f>'2'!D26/'1'!D20</f>
        <v>2.0219588480266188E-2</v>
      </c>
      <c r="E6" s="35">
        <f>'2'!E26/'1'!E20</f>
        <v>3.2593035705956661E-2</v>
      </c>
      <c r="F6" s="35">
        <f>'2'!F26/'1'!F20</f>
        <v>4.1651584981462438E-2</v>
      </c>
    </row>
    <row r="7" spans="1:6">
      <c r="A7" s="13" t="s">
        <v>89</v>
      </c>
      <c r="B7" s="35">
        <f>'2'!B26/'1'!B39</f>
        <v>6.1629425551169063E-2</v>
      </c>
      <c r="C7" s="35">
        <f>'2'!C26/'1'!C39</f>
        <v>8.0046795410463223E-2</v>
      </c>
      <c r="D7" s="35">
        <f>'2'!D26/'1'!D39</f>
        <v>2.2327571454938796E-2</v>
      </c>
      <c r="E7" s="35">
        <f>'2'!E26/'1'!E39</f>
        <v>3.5870720123633376E-2</v>
      </c>
      <c r="F7" s="35">
        <f>'2'!F26/'1'!F39</f>
        <v>4.5766783546774256E-2</v>
      </c>
    </row>
    <row r="8" spans="1:6">
      <c r="A8" s="13" t="s">
        <v>90</v>
      </c>
      <c r="B8" s="35">
        <f>'1'!B26/'1'!B39</f>
        <v>1.0807480606613925E-2</v>
      </c>
      <c r="C8" s="35">
        <f>'1'!C26/'1'!C39</f>
        <v>8.7237945221890351E-3</v>
      </c>
      <c r="D8" s="35">
        <f>'1'!D26/'1'!D39</f>
        <v>1.3701140393632244E-2</v>
      </c>
      <c r="E8" s="35">
        <f>'1'!E26/'1'!E39</f>
        <v>5.7152851234956552E-4</v>
      </c>
      <c r="F8" s="35">
        <f>'1'!F26/'1'!F39</f>
        <v>0</v>
      </c>
    </row>
    <row r="9" spans="1:6">
      <c r="A9" s="13" t="s">
        <v>91</v>
      </c>
      <c r="B9" s="30">
        <f>'1'!B12/'1'!B28</f>
        <v>5.5856799752129058</v>
      </c>
      <c r="C9" s="30">
        <f>'1'!C12/'1'!C28</f>
        <v>5.5526835000800423</v>
      </c>
      <c r="D9" s="30">
        <f>'1'!D12/'1'!D28</f>
        <v>6.8483043863358324</v>
      </c>
      <c r="E9" s="30">
        <f>'1'!E12/'1'!E28</f>
        <v>6.271425279224915</v>
      </c>
      <c r="F9" s="30">
        <f>'1'!F12/'1'!F28</f>
        <v>6.42175038745411</v>
      </c>
    </row>
    <row r="10" spans="1:6">
      <c r="A10" s="13" t="s">
        <v>92</v>
      </c>
      <c r="B10" s="35">
        <f>'2'!B26/'2'!B6</f>
        <v>0.17382030147763208</v>
      </c>
      <c r="C10" s="35">
        <f>'2'!C26/'2'!C6</f>
        <v>0.15546076887089144</v>
      </c>
      <c r="D10" s="35">
        <f>'2'!D26/'2'!D6</f>
        <v>0.14382979078508287</v>
      </c>
      <c r="E10" s="35">
        <f>'2'!E26/'2'!E6</f>
        <v>0.12189917341986176</v>
      </c>
      <c r="F10" s="35">
        <f>'2'!F26/'2'!F6</f>
        <v>0.10495360038497505</v>
      </c>
    </row>
    <row r="11" spans="1:6">
      <c r="A11" s="13" t="s">
        <v>93</v>
      </c>
      <c r="B11" s="35">
        <f>'2'!B15/'2'!B6</f>
        <v>0.22261769294127759</v>
      </c>
      <c r="C11" s="35">
        <f>'2'!C15/'2'!C6</f>
        <v>0.20004620119387861</v>
      </c>
      <c r="D11" s="35">
        <f>'2'!D15/'2'!D6</f>
        <v>0.18158869627166943</v>
      </c>
      <c r="E11" s="35">
        <f>'2'!E15/'2'!E6</f>
        <v>0.15584571709723921</v>
      </c>
      <c r="F11" s="35">
        <f>'2'!F15/'2'!F6</f>
        <v>0.13554691721436773</v>
      </c>
    </row>
    <row r="12" spans="1:6">
      <c r="A12" s="13" t="s">
        <v>94</v>
      </c>
      <c r="B12" s="35">
        <f>'2'!B26/('1'!B39+'1'!B26)</f>
        <v>6.0970488182560262E-2</v>
      </c>
      <c r="C12" s="35">
        <f>'2'!C26/('1'!C39+'1'!C26)</f>
        <v>7.9354522858638116E-2</v>
      </c>
      <c r="D12" s="35">
        <f>'2'!D26/('1'!D39+'1'!D26)</f>
        <v>2.2025792973132823E-2</v>
      </c>
      <c r="E12" s="35">
        <f>'2'!E26/('1'!E39+'1'!E26)</f>
        <v>3.585023069461709E-2</v>
      </c>
      <c r="F12" s="35">
        <f>'2'!F26/('1'!F39+'1'!F26)</f>
        <v>4.5766783546774256E-2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2020-04-12T16:28:06Z</dcterms:modified>
</cp:coreProperties>
</file>