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0244V1X0IvQgKZd+ZVRM51ZMHNQ=="/>
    </ext>
  </extLst>
</workbook>
</file>

<file path=xl/calcChain.xml><?xml version="1.0" encoding="utf-8"?>
<calcChain xmlns="http://schemas.openxmlformats.org/spreadsheetml/2006/main">
  <c r="G9" i="4" l="1"/>
  <c r="F9" i="4"/>
  <c r="C9" i="4"/>
  <c r="E8" i="4"/>
  <c r="H37" i="3"/>
  <c r="G37" i="3"/>
  <c r="F37" i="3"/>
  <c r="E37" i="3"/>
  <c r="D37" i="3"/>
  <c r="C37" i="3"/>
  <c r="B37" i="3"/>
  <c r="G36" i="3"/>
  <c r="F36" i="3"/>
  <c r="E36" i="3"/>
  <c r="C36" i="3"/>
  <c r="B36" i="3"/>
  <c r="G32" i="3"/>
  <c r="G34" i="3" s="1"/>
  <c r="C32" i="3"/>
  <c r="C34" i="3" s="1"/>
  <c r="H30" i="3"/>
  <c r="G30" i="3"/>
  <c r="F30" i="3"/>
  <c r="E30" i="3"/>
  <c r="D30" i="3"/>
  <c r="C30" i="3"/>
  <c r="B30" i="3"/>
  <c r="H20" i="3"/>
  <c r="G20" i="3"/>
  <c r="F20" i="3"/>
  <c r="E20" i="3"/>
  <c r="D20" i="3"/>
  <c r="C20" i="3"/>
  <c r="B20" i="3"/>
  <c r="H16" i="3"/>
  <c r="G16" i="3"/>
  <c r="F16" i="3"/>
  <c r="F32" i="3" s="1"/>
  <c r="F34" i="3" s="1"/>
  <c r="E16" i="3"/>
  <c r="E32" i="3" s="1"/>
  <c r="E34" i="3" s="1"/>
  <c r="D16" i="3"/>
  <c r="C16" i="3"/>
  <c r="B16" i="3"/>
  <c r="B32" i="3" s="1"/>
  <c r="B34" i="3" s="1"/>
  <c r="H29" i="2"/>
  <c r="F29" i="2"/>
  <c r="E29" i="2"/>
  <c r="D29" i="2"/>
  <c r="C29" i="2"/>
  <c r="B29" i="2"/>
  <c r="H23" i="2"/>
  <c r="G23" i="2"/>
  <c r="F23" i="2"/>
  <c r="E23" i="2"/>
  <c r="D23" i="2"/>
  <c r="C23" i="2"/>
  <c r="B23" i="2"/>
  <c r="E19" i="2"/>
  <c r="E21" i="2" s="1"/>
  <c r="E26" i="2" s="1"/>
  <c r="B19" i="2"/>
  <c r="B21" i="2" s="1"/>
  <c r="B26" i="2" s="1"/>
  <c r="E14" i="2"/>
  <c r="E11" i="4" s="1"/>
  <c r="H10" i="2"/>
  <c r="H14" i="2" s="1"/>
  <c r="G10" i="2"/>
  <c r="F10" i="2"/>
  <c r="E10" i="2"/>
  <c r="D10" i="2"/>
  <c r="D14" i="2" s="1"/>
  <c r="C10" i="2"/>
  <c r="B10" i="2"/>
  <c r="H8" i="2"/>
  <c r="G8" i="2"/>
  <c r="G14" i="2" s="1"/>
  <c r="F8" i="2"/>
  <c r="F14" i="2" s="1"/>
  <c r="F11" i="4" s="1"/>
  <c r="E8" i="2"/>
  <c r="D8" i="2"/>
  <c r="C8" i="2"/>
  <c r="C14" i="2" s="1"/>
  <c r="B8" i="2"/>
  <c r="B14" i="2" s="1"/>
  <c r="B11" i="4" s="1"/>
  <c r="H50" i="1"/>
  <c r="G50" i="1"/>
  <c r="F50" i="1"/>
  <c r="E50" i="1"/>
  <c r="D50" i="1"/>
  <c r="C50" i="1"/>
  <c r="B50" i="1"/>
  <c r="H49" i="1"/>
  <c r="E49" i="1"/>
  <c r="D49" i="1"/>
  <c r="H47" i="1"/>
  <c r="C47" i="1"/>
  <c r="H41" i="1"/>
  <c r="H8" i="4" s="1"/>
  <c r="G41" i="1"/>
  <c r="F41" i="1"/>
  <c r="E41" i="1"/>
  <c r="D41" i="1"/>
  <c r="D8" i="4" s="1"/>
  <c r="C41" i="1"/>
  <c r="B41" i="1"/>
  <c r="F39" i="1"/>
  <c r="E39" i="1"/>
  <c r="E47" i="1" s="1"/>
  <c r="B39" i="1"/>
  <c r="H28" i="1"/>
  <c r="H9" i="4" s="1"/>
  <c r="G28" i="1"/>
  <c r="F28" i="1"/>
  <c r="E28" i="1"/>
  <c r="D28" i="1"/>
  <c r="D9" i="4" s="1"/>
  <c r="C28" i="1"/>
  <c r="B28" i="1"/>
  <c r="H22" i="1"/>
  <c r="H39" i="1" s="1"/>
  <c r="G22" i="1"/>
  <c r="G39" i="1" s="1"/>
  <c r="F22" i="1"/>
  <c r="E22" i="1"/>
  <c r="D22" i="1"/>
  <c r="D39" i="1" s="1"/>
  <c r="D47" i="1" s="1"/>
  <c r="C22" i="1"/>
  <c r="C39" i="1" s="1"/>
  <c r="B22" i="1"/>
  <c r="G18" i="1"/>
  <c r="F18" i="1"/>
  <c r="C18" i="1"/>
  <c r="B18" i="1"/>
  <c r="H11" i="1"/>
  <c r="G11" i="1"/>
  <c r="F11" i="1"/>
  <c r="E11" i="1"/>
  <c r="E9" i="4" s="1"/>
  <c r="D11" i="1"/>
  <c r="C11" i="1"/>
  <c r="B11" i="1"/>
  <c r="B9" i="4" s="1"/>
  <c r="H7" i="1"/>
  <c r="H18" i="1" s="1"/>
  <c r="G7" i="1"/>
  <c r="F7" i="1"/>
  <c r="E7" i="1"/>
  <c r="D7" i="1"/>
  <c r="D18" i="1" s="1"/>
  <c r="C7" i="1"/>
  <c r="B7" i="1"/>
  <c r="D19" i="2" l="1"/>
  <c r="D21" i="2" s="1"/>
  <c r="D26" i="2" s="1"/>
  <c r="D11" i="4"/>
  <c r="H19" i="2"/>
  <c r="H21" i="2" s="1"/>
  <c r="H26" i="2" s="1"/>
  <c r="H11" i="4"/>
  <c r="B10" i="4"/>
  <c r="B6" i="4"/>
  <c r="B7" i="4"/>
  <c r="B12" i="4"/>
  <c r="B28" i="2"/>
  <c r="G11" i="4"/>
  <c r="G19" i="2"/>
  <c r="G21" i="2" s="1"/>
  <c r="G26" i="2" s="1"/>
  <c r="E10" i="4"/>
  <c r="E7" i="4"/>
  <c r="E18" i="1"/>
  <c r="E6" i="4" s="1"/>
  <c r="B47" i="1"/>
  <c r="B49" i="1"/>
  <c r="B8" i="4"/>
  <c r="F47" i="1"/>
  <c r="F49" i="1"/>
  <c r="F8" i="4"/>
  <c r="F19" i="2"/>
  <c r="F21" i="2" s="1"/>
  <c r="F26" i="2" s="1"/>
  <c r="E28" i="2"/>
  <c r="C11" i="4"/>
  <c r="C19" i="2"/>
  <c r="C21" i="2" s="1"/>
  <c r="C26" i="2" s="1"/>
  <c r="C49" i="1"/>
  <c r="C8" i="4"/>
  <c r="G49" i="1"/>
  <c r="G8" i="4"/>
  <c r="G47" i="1"/>
  <c r="D36" i="3"/>
  <c r="D32" i="3"/>
  <c r="D34" i="3" s="1"/>
  <c r="H36" i="3"/>
  <c r="H32" i="3"/>
  <c r="H34" i="3" s="1"/>
  <c r="E12" i="4"/>
  <c r="G7" i="4" l="1"/>
  <c r="G12" i="4"/>
  <c r="G28" i="2"/>
  <c r="G6" i="4"/>
  <c r="G10" i="4"/>
  <c r="H12" i="4"/>
  <c r="H28" i="2"/>
  <c r="H10" i="4"/>
  <c r="H6" i="4"/>
  <c r="H7" i="4"/>
  <c r="F10" i="4"/>
  <c r="F6" i="4"/>
  <c r="F7" i="4"/>
  <c r="F12" i="4"/>
  <c r="F28" i="2"/>
  <c r="C7" i="4"/>
  <c r="C12" i="4"/>
  <c r="C28" i="2"/>
  <c r="C10" i="4"/>
  <c r="C6" i="4"/>
  <c r="D12" i="4"/>
  <c r="D28" i="2"/>
  <c r="D10" i="4"/>
  <c r="D6" i="4"/>
  <c r="D7" i="4"/>
</calcChain>
</file>

<file path=xl/sharedStrings.xml><?xml version="1.0" encoding="utf-8"?>
<sst xmlns="http://schemas.openxmlformats.org/spreadsheetml/2006/main" count="123" uniqueCount="95">
  <si>
    <t>ZAHIN TEXTILES LIMITED</t>
  </si>
  <si>
    <t>Income Statement</t>
  </si>
  <si>
    <t>Balance Sheet</t>
  </si>
  <si>
    <t>Cash Flow Statement</t>
  </si>
  <si>
    <t>As at quarterly end</t>
  </si>
  <si>
    <t>Quarter 2</t>
  </si>
  <si>
    <t>Quarter 3</t>
  </si>
  <si>
    <t xml:space="preserve">Quarter 1
</t>
  </si>
  <si>
    <t>Net Cash Flows - Operating Activities</t>
  </si>
  <si>
    <t>Net Revenues</t>
  </si>
  <si>
    <t>ASSETS</t>
  </si>
  <si>
    <t>Cash received from customers</t>
  </si>
  <si>
    <t>NON CURRENT ASSETS</t>
  </si>
  <si>
    <t>Cost of goods sold</t>
  </si>
  <si>
    <t>Cash paid to suppliers</t>
  </si>
  <si>
    <t>Cash paid for conversion cost</t>
  </si>
  <si>
    <t>Cash paid for operating expenses</t>
  </si>
  <si>
    <t>Cash paid for financial expenses</t>
  </si>
  <si>
    <t>Gross Profit</t>
  </si>
  <si>
    <t>Cash received from non-operating income</t>
  </si>
  <si>
    <t>Cash paid for WPPF</t>
  </si>
  <si>
    <t>Increase in Deferred tax</t>
  </si>
  <si>
    <t>Income tax paid</t>
  </si>
  <si>
    <t>Property, plant and equipment</t>
  </si>
  <si>
    <t>Investment in shares</t>
  </si>
  <si>
    <t>Operating Incomes/Expenses</t>
  </si>
  <si>
    <t>CURRENT ASSETS</t>
  </si>
  <si>
    <t>Administrative expesnes</t>
  </si>
  <si>
    <t>Selling expenses</t>
  </si>
  <si>
    <t>Net Cash Flows - Investment Activities</t>
  </si>
  <si>
    <t>Inventories</t>
  </si>
  <si>
    <t>Acquisition of property, plant and equipment</t>
  </si>
  <si>
    <t>Bills receivables</t>
  </si>
  <si>
    <t>Operating Profit</t>
  </si>
  <si>
    <t>Advance, deposits &amp; prepayments</t>
  </si>
  <si>
    <t>Advance income tax</t>
  </si>
  <si>
    <t>Cash &amp; Cash equivalent</t>
  </si>
  <si>
    <t>Net Cash Flows - Financing Activities</t>
  </si>
  <si>
    <t>Non-Operating Income/(Expenses)</t>
  </si>
  <si>
    <t>Receipt/Repayment of short term loan</t>
  </si>
  <si>
    <t>Financial Expenses</t>
  </si>
  <si>
    <t>Payment of finance lease obligtion</t>
  </si>
  <si>
    <t>Non operating income</t>
  </si>
  <si>
    <t>Increase/decrease in long term loan</t>
  </si>
  <si>
    <t>Increase/ Decrease in subscription money</t>
  </si>
  <si>
    <t>Liabilities and Capital</t>
  </si>
  <si>
    <t>Profit Before contribution to WPPF</t>
  </si>
  <si>
    <t>Refund to IPO applicants</t>
  </si>
  <si>
    <t>Income tax paid (Tax on share premium)</t>
  </si>
  <si>
    <t>Contribution to WPPF</t>
  </si>
  <si>
    <t>Liabilities</t>
  </si>
  <si>
    <t>Dividend paid</t>
  </si>
  <si>
    <t>Non Current Liabilities</t>
  </si>
  <si>
    <t>Profit Before Taxation</t>
  </si>
  <si>
    <t>Long term loans - secured</t>
  </si>
  <si>
    <t>Provision for Taxation</t>
  </si>
  <si>
    <t>Deferred tax liability</t>
  </si>
  <si>
    <t>Net Change in Cash Flows</t>
  </si>
  <si>
    <t>Liabilities for Workers Profit Participation Fund (WPPF)</t>
  </si>
  <si>
    <t>Finance lease obligation net of current maturity</t>
  </si>
  <si>
    <t>Current</t>
  </si>
  <si>
    <t>Deferred</t>
  </si>
  <si>
    <t>Current Liabilities</t>
  </si>
  <si>
    <t>Net Profit</t>
  </si>
  <si>
    <t>Trade creditors</t>
  </si>
  <si>
    <t>Cash and Cash Equivalents at Beginning Period</t>
  </si>
  <si>
    <t>Current portion of long term loan</t>
  </si>
  <si>
    <t>Cash and Cash Equivalents at End of Period</t>
  </si>
  <si>
    <t>Provision for WPPF</t>
  </si>
  <si>
    <t>Current portion of finance lease obligation</t>
  </si>
  <si>
    <t>Net assets value per share</t>
  </si>
  <si>
    <t>Short term loan</t>
  </si>
  <si>
    <t>Net Operating Cash Flow Per Share</t>
  </si>
  <si>
    <t>Provision for tax</t>
  </si>
  <si>
    <t>Liabilities for expenses</t>
  </si>
  <si>
    <t>Bills payable</t>
  </si>
  <si>
    <t>Subscription money payable</t>
  </si>
  <si>
    <t>Shares to calculate NAVPS</t>
  </si>
  <si>
    <t>Shareholders’ Equity</t>
  </si>
  <si>
    <t>Shares to Calculate NOCFPS</t>
  </si>
  <si>
    <t>Share capital</t>
  </si>
  <si>
    <t>Share premium</t>
  </si>
  <si>
    <t>Revaluation reserve</t>
  </si>
  <si>
    <t>Reatined earnings</t>
  </si>
  <si>
    <t>Ratio</t>
  </si>
  <si>
    <t>Quarter 1</t>
  </si>
  <si>
    <t>Quarter 4</t>
  </si>
  <si>
    <t>Quarter 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</si>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</sst>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[$-409]d\-mmm\-yy"/>
    <numFmt numFmtId="165" formatCode="0.0%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u/>
      <sz val="11"/>
      <color theme="1"/>
      <name val="Calibri"/>
    </font>
    <font>
      <sz val="11"/>
      <color theme="1"/>
      <name val="Calibri"/>
    </font>
    <font>
      <b/>
      <sz val="11"/>
      <color theme="1"/>
      <name val="Arial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top"/>
    </xf>
    <xf numFmtId="164" fontId="2" fillId="0" borderId="0" xfId="0" applyNumberFormat="1" applyFont="1"/>
    <xf numFmtId="164" fontId="4" fillId="0" borderId="0" xfId="0" applyNumberFormat="1" applyFont="1" applyAlignment="1"/>
    <xf numFmtId="0" fontId="1" fillId="0" borderId="1" xfId="0" applyFont="1" applyBorder="1"/>
    <xf numFmtId="41" fontId="2" fillId="0" borderId="0" xfId="0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41" fontId="4" fillId="0" borderId="0" xfId="0" applyNumberFormat="1" applyFont="1" applyAlignment="1"/>
    <xf numFmtId="0" fontId="6" fillId="0" borderId="0" xfId="0" applyFont="1"/>
    <xf numFmtId="41" fontId="2" fillId="0" borderId="1" xfId="0" applyNumberFormat="1" applyFont="1" applyBorder="1"/>
    <xf numFmtId="41" fontId="1" fillId="0" borderId="0" xfId="0" applyNumberFormat="1" applyFont="1"/>
    <xf numFmtId="3" fontId="2" fillId="0" borderId="0" xfId="0" applyNumberFormat="1" applyFont="1"/>
    <xf numFmtId="41" fontId="7" fillId="0" borderId="0" xfId="0" applyNumberFormat="1" applyFont="1"/>
    <xf numFmtId="3" fontId="7" fillId="0" borderId="0" xfId="0" applyNumberFormat="1" applyFont="1"/>
    <xf numFmtId="41" fontId="1" fillId="0" borderId="2" xfId="0" applyNumberFormat="1" applyFont="1" applyBorder="1"/>
    <xf numFmtId="0" fontId="1" fillId="0" borderId="3" xfId="0" applyFont="1" applyBorder="1"/>
    <xf numFmtId="0" fontId="4" fillId="0" borderId="0" xfId="0" applyFont="1" applyAlignment="1"/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3" fontId="1" fillId="0" borderId="0" xfId="0" applyNumberFormat="1" applyFont="1"/>
    <xf numFmtId="41" fontId="1" fillId="0" borderId="3" xfId="0" applyNumberFormat="1" applyFon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4" fontId="1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9.125" customWidth="1"/>
    <col min="2" max="8" width="12.5" customWidth="1"/>
    <col min="9" max="10" width="10.75" customWidth="1"/>
    <col min="11" max="26" width="7.625" customWidth="1"/>
  </cols>
  <sheetData>
    <row r="1" spans="1:10" x14ac:dyDescent="0.25">
      <c r="A1" s="1" t="s">
        <v>0</v>
      </c>
    </row>
    <row r="2" spans="1:10" x14ac:dyDescent="0.25">
      <c r="A2" s="1" t="s">
        <v>2</v>
      </c>
    </row>
    <row r="3" spans="1:10" x14ac:dyDescent="0.25">
      <c r="A3" s="2" t="s">
        <v>4</v>
      </c>
    </row>
    <row r="4" spans="1:10" x14ac:dyDescent="0.25">
      <c r="A4" s="2"/>
      <c r="B4" s="3" t="s">
        <v>5</v>
      </c>
      <c r="C4" s="3" t="s">
        <v>6</v>
      </c>
      <c r="D4" s="3" t="s">
        <v>7</v>
      </c>
      <c r="E4" s="3" t="s">
        <v>5</v>
      </c>
      <c r="F4" s="3" t="s">
        <v>6</v>
      </c>
      <c r="G4" s="3" t="s">
        <v>7</v>
      </c>
      <c r="H4" s="3" t="s">
        <v>5</v>
      </c>
    </row>
    <row r="5" spans="1:10" x14ac:dyDescent="0.25">
      <c r="B5" s="4">
        <v>43100</v>
      </c>
      <c r="C5" s="4">
        <v>43190</v>
      </c>
      <c r="D5" s="4">
        <v>43373</v>
      </c>
      <c r="E5" s="4">
        <v>43465</v>
      </c>
      <c r="F5" s="4">
        <v>43555</v>
      </c>
      <c r="G5" s="5">
        <v>43738</v>
      </c>
      <c r="H5" s="5">
        <v>43830</v>
      </c>
    </row>
    <row r="6" spans="1:10" x14ac:dyDescent="0.25">
      <c r="A6" s="8" t="s">
        <v>10</v>
      </c>
    </row>
    <row r="7" spans="1:10" x14ac:dyDescent="0.25">
      <c r="A7" s="9" t="s">
        <v>12</v>
      </c>
      <c r="B7" s="13">
        <f t="shared" ref="B7:H7" si="0">SUM(B8:B9)</f>
        <v>1464892645</v>
      </c>
      <c r="C7" s="13">
        <f t="shared" si="0"/>
        <v>1437891730</v>
      </c>
      <c r="D7" s="13">
        <f t="shared" si="0"/>
        <v>1519150166</v>
      </c>
      <c r="E7" s="13">
        <f t="shared" si="0"/>
        <v>1539726469</v>
      </c>
      <c r="F7" s="13">
        <f t="shared" si="0"/>
        <v>1535422115</v>
      </c>
      <c r="G7" s="13">
        <f t="shared" si="0"/>
        <v>1554850564</v>
      </c>
      <c r="H7" s="13">
        <f t="shared" si="0"/>
        <v>1542729158</v>
      </c>
      <c r="I7" s="15"/>
      <c r="J7" s="16"/>
    </row>
    <row r="8" spans="1:10" x14ac:dyDescent="0.25">
      <c r="A8" s="11" t="s">
        <v>23</v>
      </c>
      <c r="B8" s="7">
        <v>1464792645</v>
      </c>
      <c r="C8" s="7">
        <v>1437791730</v>
      </c>
      <c r="D8" s="7">
        <v>1519050166</v>
      </c>
      <c r="E8" s="7">
        <v>1539626469</v>
      </c>
      <c r="F8" s="7">
        <v>1535322115</v>
      </c>
      <c r="G8" s="10">
        <v>1554750564</v>
      </c>
      <c r="H8" s="10">
        <v>1542629158</v>
      </c>
      <c r="I8" s="7"/>
    </row>
    <row r="9" spans="1:10" x14ac:dyDescent="0.25">
      <c r="A9" s="11" t="s">
        <v>24</v>
      </c>
      <c r="B9" s="7">
        <v>100000</v>
      </c>
      <c r="C9" s="7">
        <v>100000</v>
      </c>
      <c r="D9" s="7">
        <v>100000</v>
      </c>
      <c r="E9" s="7">
        <v>100000</v>
      </c>
      <c r="F9" s="7">
        <v>100000</v>
      </c>
      <c r="G9" s="10">
        <v>100000</v>
      </c>
      <c r="H9" s="10">
        <v>100000</v>
      </c>
      <c r="I9" s="7"/>
    </row>
    <row r="10" spans="1:10" x14ac:dyDescent="0.25">
      <c r="B10" s="7"/>
      <c r="C10" s="7"/>
      <c r="D10" s="7"/>
      <c r="E10" s="7"/>
      <c r="F10" s="7"/>
      <c r="G10" s="7"/>
      <c r="H10" s="7"/>
      <c r="I10" s="7"/>
    </row>
    <row r="11" spans="1:10" x14ac:dyDescent="0.25">
      <c r="A11" s="9" t="s">
        <v>26</v>
      </c>
      <c r="B11" s="13">
        <f t="shared" ref="B11:H11" si="1">SUM(B12:B16)</f>
        <v>2027935138</v>
      </c>
      <c r="C11" s="13">
        <f t="shared" si="1"/>
        <v>2318003191</v>
      </c>
      <c r="D11" s="13">
        <f t="shared" si="1"/>
        <v>2279692834</v>
      </c>
      <c r="E11" s="13">
        <f t="shared" si="1"/>
        <v>2193046755</v>
      </c>
      <c r="F11" s="13">
        <f t="shared" si="1"/>
        <v>2171799392</v>
      </c>
      <c r="G11" s="13">
        <f t="shared" si="1"/>
        <v>2034186808</v>
      </c>
      <c r="H11" s="13">
        <f t="shared" si="1"/>
        <v>2050357171</v>
      </c>
      <c r="I11" s="15"/>
      <c r="J11" s="16"/>
    </row>
    <row r="12" spans="1:10" x14ac:dyDescent="0.25">
      <c r="A12" s="2" t="s">
        <v>30</v>
      </c>
      <c r="B12" s="7">
        <v>1425849927</v>
      </c>
      <c r="C12" s="7">
        <v>1828250957</v>
      </c>
      <c r="D12" s="7">
        <v>1659021573</v>
      </c>
      <c r="E12" s="7">
        <v>1638340848</v>
      </c>
      <c r="F12" s="7">
        <v>1637424598</v>
      </c>
      <c r="G12" s="10">
        <v>1589883830</v>
      </c>
      <c r="H12" s="10">
        <v>1579116668</v>
      </c>
      <c r="I12" s="7"/>
    </row>
    <row r="13" spans="1:10" x14ac:dyDescent="0.25">
      <c r="A13" s="2" t="s">
        <v>32</v>
      </c>
      <c r="B13" s="7">
        <v>435130404</v>
      </c>
      <c r="C13" s="7">
        <v>415724719</v>
      </c>
      <c r="D13" s="7">
        <v>494039563</v>
      </c>
      <c r="E13" s="7">
        <v>435428377</v>
      </c>
      <c r="F13" s="7">
        <v>432950332</v>
      </c>
      <c r="G13" s="10">
        <v>326652120</v>
      </c>
      <c r="H13" s="10">
        <v>310026046</v>
      </c>
      <c r="I13" s="7"/>
    </row>
    <row r="14" spans="1:10" x14ac:dyDescent="0.25">
      <c r="A14" s="2" t="s">
        <v>34</v>
      </c>
      <c r="B14" s="7">
        <v>97579521</v>
      </c>
      <c r="C14" s="7">
        <v>13586033</v>
      </c>
      <c r="D14" s="7">
        <v>49854645</v>
      </c>
      <c r="E14" s="7">
        <v>59565246</v>
      </c>
      <c r="F14" s="7">
        <v>51020952</v>
      </c>
      <c r="G14" s="10">
        <v>45214261</v>
      </c>
      <c r="H14" s="10">
        <v>79717147</v>
      </c>
      <c r="I14" s="7"/>
    </row>
    <row r="15" spans="1:10" x14ac:dyDescent="0.25">
      <c r="A15" s="2" t="s">
        <v>35</v>
      </c>
      <c r="B15" s="7">
        <v>3101225</v>
      </c>
      <c r="C15" s="7">
        <v>3952576</v>
      </c>
      <c r="D15" s="7">
        <v>957727</v>
      </c>
      <c r="E15" s="7">
        <v>1677126</v>
      </c>
      <c r="F15" s="7">
        <v>1746353</v>
      </c>
      <c r="G15" s="10">
        <v>1031605</v>
      </c>
      <c r="H15" s="10">
        <v>1599188</v>
      </c>
      <c r="I15" s="7"/>
    </row>
    <row r="16" spans="1:10" x14ac:dyDescent="0.25">
      <c r="A16" s="2" t="s">
        <v>36</v>
      </c>
      <c r="B16" s="7">
        <v>66274061</v>
      </c>
      <c r="C16" s="7">
        <v>56488906</v>
      </c>
      <c r="D16" s="7">
        <v>75819326</v>
      </c>
      <c r="E16" s="7">
        <v>58035158</v>
      </c>
      <c r="F16" s="7">
        <v>48657157</v>
      </c>
      <c r="G16" s="10">
        <v>71404992</v>
      </c>
      <c r="H16" s="10">
        <v>79898122</v>
      </c>
      <c r="I16" s="7"/>
      <c r="J16" s="14"/>
    </row>
    <row r="17" spans="1:9" x14ac:dyDescent="0.25"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1"/>
      <c r="B18" s="13">
        <f t="shared" ref="B18:F18" si="2">SUM(B7,B11)</f>
        <v>3492827783</v>
      </c>
      <c r="C18" s="13">
        <f t="shared" si="2"/>
        <v>3755894921</v>
      </c>
      <c r="D18" s="13">
        <f t="shared" si="2"/>
        <v>3798843000</v>
      </c>
      <c r="E18" s="13">
        <f t="shared" si="2"/>
        <v>3732773224</v>
      </c>
      <c r="F18" s="13">
        <f t="shared" si="2"/>
        <v>3707221507</v>
      </c>
      <c r="G18" s="13">
        <f>SUM(G7,G11)+2</f>
        <v>3589037374</v>
      </c>
      <c r="H18" s="13">
        <f>SUM(H7,H11)</f>
        <v>3593086329</v>
      </c>
      <c r="I18" s="7"/>
    </row>
    <row r="19" spans="1:9" x14ac:dyDescent="0.25">
      <c r="A19" s="1"/>
      <c r="B19" s="13"/>
      <c r="C19" s="13"/>
      <c r="D19" s="13"/>
      <c r="E19" s="13"/>
      <c r="F19" s="13"/>
      <c r="G19" s="13"/>
      <c r="H19" s="13"/>
      <c r="I19" s="7"/>
    </row>
    <row r="20" spans="1:9" ht="15.75" x14ac:dyDescent="0.25">
      <c r="A20" s="20" t="s">
        <v>45</v>
      </c>
      <c r="B20" s="7"/>
      <c r="C20" s="7"/>
      <c r="D20" s="7"/>
      <c r="E20" s="7"/>
      <c r="F20" s="7"/>
      <c r="G20" s="7"/>
      <c r="H20" s="7"/>
      <c r="I20" s="7"/>
    </row>
    <row r="21" spans="1:9" ht="15.75" customHeight="1" x14ac:dyDescent="0.25">
      <c r="A21" s="21" t="s">
        <v>50</v>
      </c>
      <c r="B21" s="7"/>
      <c r="C21" s="13"/>
      <c r="D21" s="13"/>
      <c r="E21" s="13"/>
      <c r="F21" s="13"/>
      <c r="G21" s="13"/>
      <c r="H21" s="13"/>
      <c r="I21" s="7"/>
    </row>
    <row r="22" spans="1:9" ht="15.75" customHeight="1" x14ac:dyDescent="0.25">
      <c r="A22" s="9" t="s">
        <v>52</v>
      </c>
      <c r="B22" s="13">
        <f t="shared" ref="B22:D22" si="3">SUM(B23:B26)</f>
        <v>1014439632</v>
      </c>
      <c r="C22" s="13">
        <f t="shared" si="3"/>
        <v>1035416901</v>
      </c>
      <c r="D22" s="13">
        <f t="shared" si="3"/>
        <v>1189363776</v>
      </c>
      <c r="E22" s="13">
        <f t="shared" ref="E22:H22" si="4">SUM(E23:E24)</f>
        <v>1094804157</v>
      </c>
      <c r="F22" s="13">
        <f t="shared" si="4"/>
        <v>1001470859</v>
      </c>
      <c r="G22" s="13">
        <f t="shared" si="4"/>
        <v>1321687540</v>
      </c>
      <c r="H22" s="13">
        <f t="shared" si="4"/>
        <v>1234480150</v>
      </c>
      <c r="I22" s="7"/>
    </row>
    <row r="23" spans="1:9" ht="15.75" customHeight="1" x14ac:dyDescent="0.25">
      <c r="A23" s="2" t="s">
        <v>54</v>
      </c>
      <c r="B23" s="7">
        <v>1009386507</v>
      </c>
      <c r="C23" s="7">
        <v>1027837214</v>
      </c>
      <c r="D23" s="7">
        <v>1186854006</v>
      </c>
      <c r="E23" s="7">
        <v>1089729465</v>
      </c>
      <c r="F23" s="7">
        <v>993640354</v>
      </c>
      <c r="G23" s="10">
        <v>1318918811</v>
      </c>
      <c r="H23" s="10">
        <v>1228942692</v>
      </c>
      <c r="I23" s="7"/>
    </row>
    <row r="24" spans="1:9" ht="15.75" customHeight="1" x14ac:dyDescent="0.25">
      <c r="A24" s="2" t="s">
        <v>56</v>
      </c>
      <c r="B24" s="7">
        <v>5053125</v>
      </c>
      <c r="C24" s="7">
        <v>7579687</v>
      </c>
      <c r="D24" s="7">
        <v>2509770</v>
      </c>
      <c r="E24" s="7">
        <v>5074692</v>
      </c>
      <c r="F24" s="7">
        <v>7830505</v>
      </c>
      <c r="G24" s="10">
        <v>2768729</v>
      </c>
      <c r="H24" s="10">
        <v>5537458</v>
      </c>
      <c r="I24" s="7"/>
    </row>
    <row r="25" spans="1:9" ht="15.75" customHeight="1" x14ac:dyDescent="0.25">
      <c r="A25" s="2" t="s">
        <v>58</v>
      </c>
      <c r="B25" s="7"/>
      <c r="C25" s="7"/>
      <c r="D25" s="7"/>
      <c r="E25" s="7"/>
      <c r="F25" s="7"/>
      <c r="G25" s="7"/>
      <c r="H25" s="7"/>
      <c r="I25" s="7"/>
    </row>
    <row r="26" spans="1:9" ht="15.75" customHeight="1" x14ac:dyDescent="0.25">
      <c r="A26" s="2" t="s">
        <v>59</v>
      </c>
      <c r="B26" s="7"/>
      <c r="C26" s="7"/>
      <c r="D26" s="7"/>
      <c r="E26" s="7"/>
      <c r="F26" s="7"/>
      <c r="G26" s="7"/>
      <c r="H26" s="7"/>
      <c r="I26" s="7"/>
    </row>
    <row r="27" spans="1:9" ht="15.75" customHeight="1" x14ac:dyDescent="0.25">
      <c r="B27" s="7"/>
      <c r="C27" s="7"/>
      <c r="D27" s="7"/>
      <c r="E27" s="7"/>
      <c r="F27" s="7"/>
      <c r="G27" s="7"/>
      <c r="H27" s="7"/>
      <c r="I27" s="7"/>
    </row>
    <row r="28" spans="1:9" ht="15.75" customHeight="1" x14ac:dyDescent="0.25">
      <c r="A28" s="9" t="s">
        <v>62</v>
      </c>
      <c r="B28" s="13">
        <f t="shared" ref="B28:H28" si="5">SUM(B29:B37)</f>
        <v>445319521</v>
      </c>
      <c r="C28" s="13">
        <f t="shared" si="5"/>
        <v>684123502</v>
      </c>
      <c r="D28" s="13">
        <f t="shared" si="5"/>
        <v>559140462</v>
      </c>
      <c r="E28" s="13">
        <f t="shared" si="5"/>
        <v>656788126</v>
      </c>
      <c r="F28" s="13">
        <f t="shared" si="5"/>
        <v>795027060</v>
      </c>
      <c r="G28" s="13">
        <f t="shared" si="5"/>
        <v>462599993</v>
      </c>
      <c r="H28" s="13">
        <f t="shared" si="5"/>
        <v>591482049</v>
      </c>
      <c r="I28" s="7"/>
    </row>
    <row r="29" spans="1:9" ht="15.75" customHeight="1" x14ac:dyDescent="0.25">
      <c r="A29" s="11" t="s">
        <v>64</v>
      </c>
      <c r="B29" s="7">
        <v>5939631</v>
      </c>
      <c r="C29" s="7">
        <v>6580551</v>
      </c>
      <c r="D29" s="7">
        <v>2104831</v>
      </c>
      <c r="E29" s="7">
        <v>2119411</v>
      </c>
      <c r="F29" s="7">
        <v>2219411</v>
      </c>
      <c r="G29" s="10">
        <v>1998796</v>
      </c>
      <c r="H29" s="10">
        <v>2003392</v>
      </c>
      <c r="I29" s="7"/>
    </row>
    <row r="30" spans="1:9" ht="15.75" customHeight="1" x14ac:dyDescent="0.25">
      <c r="A30" s="11" t="s">
        <v>66</v>
      </c>
      <c r="B30" s="7">
        <v>186527329</v>
      </c>
      <c r="C30" s="7">
        <v>231096560</v>
      </c>
      <c r="D30" s="7">
        <v>11458609</v>
      </c>
      <c r="E30" s="7">
        <v>255438373</v>
      </c>
      <c r="F30" s="7">
        <v>383157560</v>
      </c>
      <c r="G30" s="10">
        <v>127719187</v>
      </c>
      <c r="H30" s="10">
        <v>255438373</v>
      </c>
      <c r="I30" s="7"/>
    </row>
    <row r="31" spans="1:9" ht="15.75" customHeight="1" x14ac:dyDescent="0.25">
      <c r="A31" s="11" t="s">
        <v>68</v>
      </c>
      <c r="B31" s="7">
        <v>6342486</v>
      </c>
      <c r="C31" s="7">
        <v>3669322</v>
      </c>
      <c r="D31" s="7">
        <v>393131114</v>
      </c>
      <c r="E31" s="7">
        <v>4586379</v>
      </c>
      <c r="F31" s="7">
        <v>4689765</v>
      </c>
      <c r="G31" s="10">
        <v>4140938</v>
      </c>
      <c r="H31" s="10">
        <v>3953718</v>
      </c>
      <c r="I31" s="7"/>
    </row>
    <row r="32" spans="1:9" ht="15.75" customHeight="1" x14ac:dyDescent="0.25">
      <c r="A32" s="11" t="s">
        <v>69</v>
      </c>
      <c r="B32" s="7"/>
      <c r="C32" s="7"/>
      <c r="E32" s="7"/>
      <c r="F32" s="7"/>
      <c r="G32" s="7"/>
      <c r="H32" s="7"/>
      <c r="I32" s="7"/>
    </row>
    <row r="33" spans="1:9" ht="15.75" customHeight="1" x14ac:dyDescent="0.25">
      <c r="A33" s="11" t="s">
        <v>71</v>
      </c>
      <c r="B33" s="7">
        <v>191698734</v>
      </c>
      <c r="C33" s="7">
        <v>384625008</v>
      </c>
      <c r="D33" s="7">
        <v>127719187</v>
      </c>
      <c r="E33" s="7">
        <v>362528107</v>
      </c>
      <c r="F33" s="7">
        <v>373650843</v>
      </c>
      <c r="G33" s="10">
        <v>303081044</v>
      </c>
      <c r="H33" s="10">
        <v>304728678</v>
      </c>
      <c r="I33" s="7"/>
    </row>
    <row r="34" spans="1:9" ht="15.75" customHeight="1" x14ac:dyDescent="0.25">
      <c r="A34" s="11" t="s">
        <v>73</v>
      </c>
      <c r="B34" s="7">
        <v>16775256</v>
      </c>
      <c r="C34" s="7">
        <v>18514544</v>
      </c>
      <c r="D34" s="7">
        <v>4855318</v>
      </c>
      <c r="E34" s="7">
        <v>12602130</v>
      </c>
      <c r="F34" s="7">
        <v>12671357</v>
      </c>
      <c r="G34" s="10">
        <v>11956610</v>
      </c>
      <c r="H34" s="10">
        <v>12524192</v>
      </c>
      <c r="I34" s="7"/>
    </row>
    <row r="35" spans="1:9" ht="15.75" customHeight="1" x14ac:dyDescent="0.25">
      <c r="A35" s="11" t="s">
        <v>74</v>
      </c>
      <c r="B35" s="7">
        <v>16507101</v>
      </c>
      <c r="C35" s="7">
        <v>18164021</v>
      </c>
      <c r="D35" s="7">
        <v>7041181</v>
      </c>
      <c r="E35" s="7">
        <v>7365193</v>
      </c>
      <c r="F35" s="7">
        <v>6989591</v>
      </c>
      <c r="G35" s="10">
        <v>3407597</v>
      </c>
      <c r="H35" s="10">
        <v>2261359</v>
      </c>
      <c r="I35" s="7"/>
    </row>
    <row r="36" spans="1:9" ht="15.75" customHeight="1" x14ac:dyDescent="0.25">
      <c r="A36" s="11" t="s">
        <v>75</v>
      </c>
      <c r="B36" s="7">
        <v>17036978</v>
      </c>
      <c r="C36" s="7">
        <v>17036978</v>
      </c>
      <c r="D36" s="7">
        <v>1092233</v>
      </c>
      <c r="E36" s="7">
        <v>11884987</v>
      </c>
      <c r="F36" s="7">
        <v>11384987</v>
      </c>
      <c r="G36" s="10">
        <v>10028676</v>
      </c>
      <c r="H36" s="10">
        <v>10301386</v>
      </c>
      <c r="I36" s="7"/>
    </row>
    <row r="37" spans="1:9" ht="15.75" customHeight="1" x14ac:dyDescent="0.25">
      <c r="A37" s="11" t="s">
        <v>76</v>
      </c>
      <c r="B37" s="7">
        <v>4492006</v>
      </c>
      <c r="C37" s="7">
        <v>4436518</v>
      </c>
      <c r="D37" s="7">
        <v>11737989</v>
      </c>
      <c r="E37" s="7">
        <v>263546</v>
      </c>
      <c r="F37" s="7">
        <v>263546</v>
      </c>
      <c r="G37" s="10">
        <v>267145</v>
      </c>
      <c r="H37" s="10">
        <v>270951</v>
      </c>
      <c r="I37" s="7"/>
    </row>
    <row r="38" spans="1:9" ht="15.75" customHeight="1" x14ac:dyDescent="0.25">
      <c r="B38" s="7"/>
      <c r="C38" s="7"/>
      <c r="D38" s="7"/>
      <c r="E38" s="7"/>
      <c r="F38" s="7"/>
      <c r="G38" s="7"/>
      <c r="H38" s="7"/>
      <c r="I38" s="7"/>
    </row>
    <row r="39" spans="1:9" ht="15.75" customHeight="1" x14ac:dyDescent="0.25">
      <c r="A39" s="1"/>
      <c r="B39" s="13">
        <f t="shared" ref="B39:H39" si="6">SUM(B22,B28)</f>
        <v>1459759153</v>
      </c>
      <c r="C39" s="13">
        <f t="shared" si="6"/>
        <v>1719540403</v>
      </c>
      <c r="D39" s="13">
        <f t="shared" si="6"/>
        <v>1748504238</v>
      </c>
      <c r="E39" s="13">
        <f t="shared" si="6"/>
        <v>1751592283</v>
      </c>
      <c r="F39" s="13">
        <f t="shared" si="6"/>
        <v>1796497919</v>
      </c>
      <c r="G39" s="13">
        <f t="shared" si="6"/>
        <v>1784287533</v>
      </c>
      <c r="H39" s="13">
        <f t="shared" si="6"/>
        <v>1825962199</v>
      </c>
      <c r="I39" s="7"/>
    </row>
    <row r="40" spans="1:9" ht="15.75" customHeight="1" x14ac:dyDescent="0.25">
      <c r="A40" s="1"/>
      <c r="B40" s="7"/>
      <c r="C40" s="7"/>
      <c r="D40" s="7"/>
      <c r="E40" s="7"/>
      <c r="F40" s="7"/>
      <c r="G40" s="7"/>
      <c r="H40" s="7"/>
      <c r="I40" s="7"/>
    </row>
    <row r="41" spans="1:9" ht="15.75" customHeight="1" x14ac:dyDescent="0.25">
      <c r="A41" s="9" t="s">
        <v>78</v>
      </c>
      <c r="B41" s="13">
        <f t="shared" ref="B41:H41" si="7">SUM(B42:B45)</f>
        <v>2033068631</v>
      </c>
      <c r="C41" s="13">
        <f t="shared" si="7"/>
        <v>2036354517</v>
      </c>
      <c r="D41" s="13">
        <f t="shared" si="7"/>
        <v>2050338765</v>
      </c>
      <c r="E41" s="13">
        <f t="shared" si="7"/>
        <v>1981180945</v>
      </c>
      <c r="F41" s="13">
        <f t="shared" si="7"/>
        <v>1910723289</v>
      </c>
      <c r="G41" s="13">
        <f t="shared" si="7"/>
        <v>1804749840</v>
      </c>
      <c r="H41" s="13">
        <f t="shared" si="7"/>
        <v>1767124132</v>
      </c>
      <c r="I41" s="7"/>
    </row>
    <row r="42" spans="1:9" ht="15.75" customHeight="1" x14ac:dyDescent="0.25">
      <c r="A42" s="11" t="s">
        <v>80</v>
      </c>
      <c r="B42" s="7">
        <v>818285490</v>
      </c>
      <c r="C42" s="7">
        <v>818285490</v>
      </c>
      <c r="D42" s="7">
        <v>818285490</v>
      </c>
      <c r="E42" s="7">
        <v>818285490</v>
      </c>
      <c r="F42" s="7">
        <v>818285490</v>
      </c>
      <c r="G42" s="7">
        <v>818285490</v>
      </c>
      <c r="H42" s="7">
        <v>818285490</v>
      </c>
      <c r="I42" s="7"/>
    </row>
    <row r="43" spans="1:9" ht="15.75" customHeight="1" x14ac:dyDescent="0.25">
      <c r="A43" s="11" t="s">
        <v>81</v>
      </c>
      <c r="B43" s="7">
        <v>291000000</v>
      </c>
      <c r="C43" s="7">
        <v>291000000</v>
      </c>
      <c r="D43" s="7">
        <v>291000000</v>
      </c>
      <c r="E43" s="7">
        <v>291000000</v>
      </c>
      <c r="F43" s="7">
        <v>291000000</v>
      </c>
      <c r="G43" s="7">
        <v>291000000</v>
      </c>
      <c r="H43" s="7">
        <v>291000000</v>
      </c>
      <c r="I43" s="7"/>
    </row>
    <row r="44" spans="1:9" ht="15.75" customHeight="1" x14ac:dyDescent="0.25">
      <c r="A44" s="11" t="s">
        <v>82</v>
      </c>
      <c r="B44" s="7">
        <v>635125154</v>
      </c>
      <c r="C44" s="7">
        <v>631925556</v>
      </c>
      <c r="D44" s="7">
        <v>625858322</v>
      </c>
      <c r="E44" s="7">
        <v>622990686</v>
      </c>
      <c r="F44" s="7">
        <v>620123050</v>
      </c>
      <c r="G44" s="10">
        <v>614681044</v>
      </c>
      <c r="H44" s="10">
        <v>612106674</v>
      </c>
      <c r="I44" s="7"/>
    </row>
    <row r="45" spans="1:9" ht="15.75" customHeight="1" x14ac:dyDescent="0.25">
      <c r="A45" s="11" t="s">
        <v>83</v>
      </c>
      <c r="B45" s="7">
        <v>288657987</v>
      </c>
      <c r="C45" s="7">
        <v>295143471</v>
      </c>
      <c r="D45" s="7">
        <v>315194953</v>
      </c>
      <c r="E45" s="7">
        <v>248904769</v>
      </c>
      <c r="F45" s="7">
        <v>181314749</v>
      </c>
      <c r="G45" s="10">
        <v>80783306</v>
      </c>
      <c r="H45" s="10">
        <v>45731968</v>
      </c>
      <c r="I45" s="7"/>
    </row>
    <row r="46" spans="1:9" ht="15.75" customHeight="1" x14ac:dyDescent="0.25">
      <c r="B46" s="7"/>
      <c r="C46" s="7"/>
      <c r="D46" s="7"/>
      <c r="E46" s="7"/>
      <c r="F46" s="7"/>
      <c r="G46" s="7"/>
      <c r="H46" s="7"/>
      <c r="I46" s="7"/>
    </row>
    <row r="47" spans="1:9" ht="15.75" customHeight="1" x14ac:dyDescent="0.25">
      <c r="A47" s="1"/>
      <c r="B47" s="13">
        <f t="shared" ref="B47:F47" si="8">SUM(B41,B39)</f>
        <v>3492827784</v>
      </c>
      <c r="C47" s="13">
        <f t="shared" si="8"/>
        <v>3755894920</v>
      </c>
      <c r="D47" s="13">
        <f t="shared" si="8"/>
        <v>3798843003</v>
      </c>
      <c r="E47" s="13">
        <f t="shared" si="8"/>
        <v>3732773228</v>
      </c>
      <c r="F47" s="13">
        <f t="shared" si="8"/>
        <v>3707221208</v>
      </c>
      <c r="G47" s="13">
        <f>SUM(G41,G39)+1</f>
        <v>3589037374</v>
      </c>
      <c r="H47" s="13">
        <f>SUM(H41,H39)</f>
        <v>3593086331</v>
      </c>
      <c r="I47" s="7"/>
    </row>
    <row r="48" spans="1:9" ht="15.75" customHeight="1" x14ac:dyDescent="0.25">
      <c r="B48" s="14"/>
      <c r="C48" s="14"/>
      <c r="D48" s="14"/>
      <c r="E48" s="14"/>
      <c r="F48" s="14"/>
      <c r="G48" s="14"/>
      <c r="H48" s="14"/>
    </row>
    <row r="49" spans="1:8" ht="15.75" customHeight="1" x14ac:dyDescent="0.25">
      <c r="A49" s="1" t="s">
        <v>70</v>
      </c>
      <c r="B49" s="26">
        <f t="shared" ref="B49:H49" si="9">B41/(B42/10)</f>
        <v>24.845468431806118</v>
      </c>
      <c r="C49" s="26">
        <f t="shared" si="9"/>
        <v>24.885624172561094</v>
      </c>
      <c r="D49" s="26">
        <f t="shared" si="9"/>
        <v>25.056521104877469</v>
      </c>
      <c r="E49" s="26">
        <f t="shared" si="9"/>
        <v>24.211365950042691</v>
      </c>
      <c r="F49" s="26">
        <f t="shared" si="9"/>
        <v>23.350325923535561</v>
      </c>
      <c r="G49" s="26">
        <f t="shared" si="9"/>
        <v>22.05525897813488</v>
      </c>
      <c r="H49" s="26">
        <f t="shared" si="9"/>
        <v>21.59544747640582</v>
      </c>
    </row>
    <row r="50" spans="1:8" ht="15.75" customHeight="1" x14ac:dyDescent="0.25">
      <c r="A50" s="1" t="s">
        <v>77</v>
      </c>
      <c r="B50" s="7">
        <f t="shared" ref="B50:H50" si="10">B42/10</f>
        <v>81828549</v>
      </c>
      <c r="C50" s="7">
        <f t="shared" si="10"/>
        <v>81828549</v>
      </c>
      <c r="D50" s="7">
        <f t="shared" si="10"/>
        <v>81828549</v>
      </c>
      <c r="E50" s="7">
        <f t="shared" si="10"/>
        <v>81828549</v>
      </c>
      <c r="F50" s="7">
        <f t="shared" si="10"/>
        <v>81828549</v>
      </c>
      <c r="G50" s="7">
        <f t="shared" si="10"/>
        <v>81828549</v>
      </c>
      <c r="H50" s="7">
        <f t="shared" si="10"/>
        <v>81828549</v>
      </c>
    </row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5" customWidth="1"/>
    <col min="2" max="7" width="12.5" customWidth="1"/>
    <col min="8" max="8" width="11" customWidth="1"/>
    <col min="9" max="26" width="7.62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2" t="s">
        <v>4</v>
      </c>
    </row>
    <row r="4" spans="1:9" x14ac:dyDescent="0.25">
      <c r="A4" s="2"/>
      <c r="B4" s="3" t="s">
        <v>5</v>
      </c>
      <c r="C4" s="3" t="s">
        <v>6</v>
      </c>
      <c r="D4" s="3" t="s">
        <v>7</v>
      </c>
      <c r="E4" s="3" t="s">
        <v>5</v>
      </c>
      <c r="F4" s="3" t="s">
        <v>6</v>
      </c>
      <c r="G4" s="3" t="s">
        <v>7</v>
      </c>
      <c r="H4" s="3" t="s">
        <v>5</v>
      </c>
    </row>
    <row r="5" spans="1:9" x14ac:dyDescent="0.25">
      <c r="B5" s="4">
        <v>43100</v>
      </c>
      <c r="C5" s="4">
        <v>43190</v>
      </c>
      <c r="D5" s="4">
        <v>43373</v>
      </c>
      <c r="E5" s="4">
        <v>43465</v>
      </c>
      <c r="F5" s="4">
        <v>43555</v>
      </c>
      <c r="G5" s="5">
        <v>43738</v>
      </c>
      <c r="H5" s="5">
        <v>43830</v>
      </c>
    </row>
    <row r="6" spans="1:9" x14ac:dyDescent="0.25">
      <c r="A6" s="6" t="s">
        <v>9</v>
      </c>
      <c r="B6" s="7">
        <v>570503872</v>
      </c>
      <c r="C6" s="7">
        <v>673699945</v>
      </c>
      <c r="D6" s="7">
        <v>139997359</v>
      </c>
      <c r="E6" s="7">
        <v>201219088</v>
      </c>
      <c r="F6" s="7">
        <v>218297755</v>
      </c>
      <c r="G6" s="10">
        <v>146993153</v>
      </c>
      <c r="H6" s="10">
        <v>259930277</v>
      </c>
    </row>
    <row r="7" spans="1:9" x14ac:dyDescent="0.25">
      <c r="A7" s="11" t="s">
        <v>13</v>
      </c>
      <c r="B7" s="12">
        <v>413528896</v>
      </c>
      <c r="C7" s="12">
        <v>464282327</v>
      </c>
      <c r="D7" s="12">
        <v>104692919</v>
      </c>
      <c r="E7" s="12">
        <v>188699557</v>
      </c>
      <c r="F7" s="12">
        <v>245976107</v>
      </c>
      <c r="G7" s="10">
        <v>120624735</v>
      </c>
      <c r="H7" s="10">
        <v>204190841</v>
      </c>
      <c r="I7" s="14"/>
    </row>
    <row r="8" spans="1:9" x14ac:dyDescent="0.25">
      <c r="A8" s="6" t="s">
        <v>18</v>
      </c>
      <c r="B8" s="13">
        <f t="shared" ref="B8:H8" si="0">B6-B7</f>
        <v>156974976</v>
      </c>
      <c r="C8" s="13">
        <f t="shared" si="0"/>
        <v>209417618</v>
      </c>
      <c r="D8" s="13">
        <f t="shared" si="0"/>
        <v>35304440</v>
      </c>
      <c r="E8" s="13">
        <f t="shared" si="0"/>
        <v>12519531</v>
      </c>
      <c r="F8" s="13">
        <f t="shared" si="0"/>
        <v>-27678352</v>
      </c>
      <c r="G8" s="13">
        <f t="shared" si="0"/>
        <v>26368418</v>
      </c>
      <c r="H8" s="13">
        <f t="shared" si="0"/>
        <v>55739436</v>
      </c>
    </row>
    <row r="9" spans="1:9" x14ac:dyDescent="0.25">
      <c r="B9" s="13"/>
      <c r="C9" s="13"/>
      <c r="D9" s="13"/>
      <c r="E9" s="13"/>
      <c r="F9" s="13"/>
      <c r="G9" s="13"/>
      <c r="H9" s="13"/>
    </row>
    <row r="10" spans="1:9" x14ac:dyDescent="0.25">
      <c r="A10" s="6" t="s">
        <v>25</v>
      </c>
      <c r="B10" s="13">
        <f t="shared" ref="B10:H10" si="1">SUM(B11:B12)</f>
        <v>14183898</v>
      </c>
      <c r="C10" s="13">
        <f t="shared" si="1"/>
        <v>19777489</v>
      </c>
      <c r="D10" s="13">
        <f t="shared" si="1"/>
        <v>3105180</v>
      </c>
      <c r="E10" s="13">
        <f t="shared" si="1"/>
        <v>5989017</v>
      </c>
      <c r="F10" s="13">
        <f t="shared" si="1"/>
        <v>8518169</v>
      </c>
      <c r="G10" s="13">
        <f t="shared" si="1"/>
        <v>3369665</v>
      </c>
      <c r="H10" s="13">
        <f t="shared" si="1"/>
        <v>6798578</v>
      </c>
    </row>
    <row r="11" spans="1:9" x14ac:dyDescent="0.25">
      <c r="A11" s="2" t="s">
        <v>27</v>
      </c>
      <c r="B11" s="7">
        <v>6411129</v>
      </c>
      <c r="C11" s="7">
        <v>9235116</v>
      </c>
      <c r="D11" s="7">
        <v>1879211</v>
      </c>
      <c r="E11" s="7">
        <v>3574528</v>
      </c>
      <c r="F11" s="7">
        <v>5326188</v>
      </c>
      <c r="G11" s="10">
        <v>1861783</v>
      </c>
      <c r="H11" s="10">
        <v>3722913</v>
      </c>
      <c r="I11" s="14"/>
    </row>
    <row r="12" spans="1:9" x14ac:dyDescent="0.25">
      <c r="A12" s="2" t="s">
        <v>28</v>
      </c>
      <c r="B12" s="7">
        <v>7772769</v>
      </c>
      <c r="C12" s="7">
        <v>10542373</v>
      </c>
      <c r="D12" s="7">
        <v>1225969</v>
      </c>
      <c r="E12" s="7">
        <v>2414489</v>
      </c>
      <c r="F12" s="7">
        <v>3191981</v>
      </c>
      <c r="G12" s="10">
        <v>1507882</v>
      </c>
      <c r="H12" s="10">
        <v>3075665</v>
      </c>
      <c r="I12" s="14"/>
    </row>
    <row r="13" spans="1:9" x14ac:dyDescent="0.25">
      <c r="A13" s="1"/>
      <c r="B13" s="13"/>
      <c r="C13" s="13"/>
      <c r="D13" s="13"/>
      <c r="E13" s="13"/>
      <c r="F13" s="13"/>
      <c r="G13" s="13"/>
      <c r="H13" s="7"/>
    </row>
    <row r="14" spans="1:9" x14ac:dyDescent="0.25">
      <c r="A14" s="6" t="s">
        <v>33</v>
      </c>
      <c r="B14" s="17">
        <f t="shared" ref="B14:F14" si="2">B8-B10</f>
        <v>142791078</v>
      </c>
      <c r="C14" s="17">
        <f t="shared" si="2"/>
        <v>189640129</v>
      </c>
      <c r="D14" s="17">
        <f t="shared" si="2"/>
        <v>32199260</v>
      </c>
      <c r="E14" s="17">
        <f t="shared" si="2"/>
        <v>6530514</v>
      </c>
      <c r="F14" s="17">
        <f t="shared" si="2"/>
        <v>-36196521</v>
      </c>
      <c r="G14" s="17">
        <f>G8-G10-1</f>
        <v>22998752</v>
      </c>
      <c r="H14" s="17">
        <f>H8-H10</f>
        <v>48940858</v>
      </c>
    </row>
    <row r="15" spans="1:9" x14ac:dyDescent="0.25">
      <c r="A15" s="18" t="s">
        <v>38</v>
      </c>
      <c r="B15" s="13"/>
      <c r="C15" s="13"/>
      <c r="D15" s="13"/>
      <c r="E15" s="13"/>
      <c r="F15" s="13"/>
      <c r="G15" s="13"/>
      <c r="H15" s="13"/>
    </row>
    <row r="16" spans="1:9" x14ac:dyDescent="0.25">
      <c r="A16" s="2" t="s">
        <v>40</v>
      </c>
      <c r="B16" s="7">
        <v>96457056</v>
      </c>
      <c r="C16" s="7">
        <v>133757576</v>
      </c>
      <c r="D16" s="7">
        <v>25184180</v>
      </c>
      <c r="E16" s="7">
        <v>50221621</v>
      </c>
      <c r="F16" s="7">
        <v>75128487</v>
      </c>
      <c r="G16" s="10">
        <v>65224091</v>
      </c>
      <c r="H16" s="10">
        <v>125508855</v>
      </c>
      <c r="I16" s="14"/>
    </row>
    <row r="17" spans="1:9" x14ac:dyDescent="0.25">
      <c r="A17" s="2" t="s">
        <v>42</v>
      </c>
      <c r="B17" s="7">
        <v>219258</v>
      </c>
      <c r="C17" s="7">
        <v>253883</v>
      </c>
      <c r="D17" s="7">
        <v>98536</v>
      </c>
      <c r="E17" s="7">
        <v>219332</v>
      </c>
      <c r="F17" s="7">
        <v>220616</v>
      </c>
      <c r="G17" s="10">
        <v>56184</v>
      </c>
      <c r="H17" s="10">
        <v>109447</v>
      </c>
    </row>
    <row r="18" spans="1:9" x14ac:dyDescent="0.25">
      <c r="A18" s="2"/>
      <c r="B18" s="7"/>
      <c r="C18" s="7"/>
      <c r="D18" s="7"/>
      <c r="E18" s="7"/>
      <c r="F18" s="7"/>
      <c r="G18" s="7"/>
      <c r="H18" s="7"/>
    </row>
    <row r="19" spans="1:9" x14ac:dyDescent="0.25">
      <c r="A19" s="6" t="s">
        <v>46</v>
      </c>
      <c r="B19" s="17">
        <f t="shared" ref="B19:H19" si="3">B14-B16+B17</f>
        <v>46553280</v>
      </c>
      <c r="C19" s="17">
        <f t="shared" si="3"/>
        <v>56136436</v>
      </c>
      <c r="D19" s="17">
        <f t="shared" si="3"/>
        <v>7113616</v>
      </c>
      <c r="E19" s="17">
        <f t="shared" si="3"/>
        <v>-43471775</v>
      </c>
      <c r="F19" s="17">
        <f t="shared" si="3"/>
        <v>-111104392</v>
      </c>
      <c r="G19" s="17">
        <f t="shared" si="3"/>
        <v>-42169155</v>
      </c>
      <c r="H19" s="17">
        <f t="shared" si="3"/>
        <v>-76458550</v>
      </c>
    </row>
    <row r="20" spans="1:9" x14ac:dyDescent="0.25">
      <c r="A20" s="11" t="s">
        <v>49</v>
      </c>
      <c r="B20" s="7">
        <v>2216823</v>
      </c>
      <c r="C20" s="7">
        <v>2673164</v>
      </c>
      <c r="D20" s="7">
        <v>338744</v>
      </c>
      <c r="E20" s="7">
        <v>0</v>
      </c>
      <c r="F20" s="7"/>
      <c r="G20" s="7"/>
      <c r="H20" s="13"/>
      <c r="I20" s="22"/>
    </row>
    <row r="21" spans="1:9" ht="15.75" customHeight="1" x14ac:dyDescent="0.25">
      <c r="A21" s="6" t="s">
        <v>53</v>
      </c>
      <c r="B21" s="13">
        <f t="shared" ref="B21:H21" si="4">B19-B20</f>
        <v>44336457</v>
      </c>
      <c r="C21" s="13">
        <f t="shared" si="4"/>
        <v>53463272</v>
      </c>
      <c r="D21" s="13">
        <f t="shared" si="4"/>
        <v>6774872</v>
      </c>
      <c r="E21" s="13">
        <f t="shared" si="4"/>
        <v>-43471775</v>
      </c>
      <c r="F21" s="13">
        <f t="shared" si="4"/>
        <v>-111104392</v>
      </c>
      <c r="G21" s="13">
        <f t="shared" si="4"/>
        <v>-42169155</v>
      </c>
      <c r="H21" s="13">
        <f t="shared" si="4"/>
        <v>-76458550</v>
      </c>
    </row>
    <row r="22" spans="1:9" ht="15.75" customHeight="1" x14ac:dyDescent="0.25">
      <c r="A22" s="1"/>
      <c r="B22" s="13"/>
      <c r="C22" s="13"/>
      <c r="D22" s="13"/>
      <c r="E22" s="13"/>
      <c r="F22" s="13"/>
      <c r="G22" s="13"/>
      <c r="H22" s="13"/>
    </row>
    <row r="23" spans="1:9" ht="15.75" customHeight="1" x14ac:dyDescent="0.25">
      <c r="A23" s="9" t="s">
        <v>55</v>
      </c>
      <c r="B23" s="13">
        <f t="shared" ref="B23:H23" si="5">SUM(B24:B25)</f>
        <v>-925521</v>
      </c>
      <c r="C23" s="13">
        <f t="shared" si="5"/>
        <v>-6766452</v>
      </c>
      <c r="D23" s="13">
        <f t="shared" si="5"/>
        <v>5112888</v>
      </c>
      <c r="E23" s="13">
        <f t="shared" si="5"/>
        <v>1683825</v>
      </c>
      <c r="F23" s="13">
        <f t="shared" si="5"/>
        <v>-1141215</v>
      </c>
      <c r="G23" s="13">
        <f t="shared" si="5"/>
        <v>6898277</v>
      </c>
      <c r="H23" s="13">
        <f t="shared" si="5"/>
        <v>3561965</v>
      </c>
    </row>
    <row r="24" spans="1:9" ht="15.75" customHeight="1" x14ac:dyDescent="0.25">
      <c r="A24" s="11" t="s">
        <v>60</v>
      </c>
      <c r="B24" s="7">
        <v>-3101225</v>
      </c>
      <c r="C24" s="7">
        <v>-6415593</v>
      </c>
      <c r="D24" s="7">
        <v>-812985</v>
      </c>
      <c r="E24" s="7">
        <v>-1677126</v>
      </c>
      <c r="F24" s="7">
        <v>-1746353</v>
      </c>
      <c r="G24" s="10">
        <v>-1031605</v>
      </c>
      <c r="H24" s="10">
        <v>-1599188</v>
      </c>
    </row>
    <row r="25" spans="1:9" ht="15.75" customHeight="1" x14ac:dyDescent="0.25">
      <c r="A25" s="11" t="s">
        <v>61</v>
      </c>
      <c r="B25" s="7">
        <v>2175704</v>
      </c>
      <c r="C25" s="7">
        <v>-350859</v>
      </c>
      <c r="D25" s="7">
        <v>5925873</v>
      </c>
      <c r="E25" s="7">
        <v>3360951</v>
      </c>
      <c r="F25" s="7">
        <v>605138</v>
      </c>
      <c r="G25" s="10">
        <v>7929882</v>
      </c>
      <c r="H25" s="10">
        <v>5161153</v>
      </c>
    </row>
    <row r="26" spans="1:9" ht="15.75" customHeight="1" x14ac:dyDescent="0.25">
      <c r="A26" s="6" t="s">
        <v>63</v>
      </c>
      <c r="B26" s="23">
        <f t="shared" ref="B26:H26" si="6">SUM(B21:B23)</f>
        <v>43410936</v>
      </c>
      <c r="C26" s="23">
        <f t="shared" si="6"/>
        <v>46696820</v>
      </c>
      <c r="D26" s="23">
        <f t="shared" si="6"/>
        <v>11887760</v>
      </c>
      <c r="E26" s="23">
        <f t="shared" si="6"/>
        <v>-41787950</v>
      </c>
      <c r="F26" s="23">
        <f t="shared" si="6"/>
        <v>-112245607</v>
      </c>
      <c r="G26" s="23">
        <f t="shared" si="6"/>
        <v>-35270878</v>
      </c>
      <c r="H26" s="23">
        <f t="shared" si="6"/>
        <v>-72896585</v>
      </c>
    </row>
    <row r="27" spans="1:9" ht="15.75" customHeight="1" x14ac:dyDescent="0.25">
      <c r="A27" s="1"/>
      <c r="B27" s="1"/>
      <c r="C27" s="22"/>
      <c r="D27" s="22"/>
      <c r="E27" s="22"/>
      <c r="F27" s="22"/>
      <c r="G27" s="22"/>
    </row>
    <row r="28" spans="1:9" ht="15.75" customHeight="1" x14ac:dyDescent="0.25">
      <c r="A28" s="6" t="s">
        <v>70</v>
      </c>
      <c r="B28" s="24">
        <f>B26/('1'!B42/10)</f>
        <v>0.53051088563234816</v>
      </c>
      <c r="C28" s="24">
        <f>C26/('1'!C42/10)</f>
        <v>0.57066660194597851</v>
      </c>
      <c r="D28" s="24">
        <f>D26/('1'!D42/10)</f>
        <v>0.14527643646717969</v>
      </c>
      <c r="E28" s="24">
        <f>E26/('1'!E42/10)</f>
        <v>-0.51067690324070147</v>
      </c>
      <c r="F28" s="24">
        <f>F26/('1'!F42/10)</f>
        <v>-1.3717169419685054</v>
      </c>
      <c r="G28" s="24">
        <f>G26/('1'!G42/10)</f>
        <v>-0.43103389258435953</v>
      </c>
      <c r="H28" s="24">
        <f>H26/('1'!H42/10)</f>
        <v>-0.89084538209274611</v>
      </c>
    </row>
    <row r="29" spans="1:9" ht="15.75" customHeight="1" x14ac:dyDescent="0.25">
      <c r="A29" s="6" t="s">
        <v>77</v>
      </c>
      <c r="B29" s="7">
        <f>'1'!B42/10</f>
        <v>81828549</v>
      </c>
      <c r="C29" s="7">
        <f>'1'!C42/10</f>
        <v>81828549</v>
      </c>
      <c r="D29" s="7">
        <f>'1'!D42/10</f>
        <v>81828549</v>
      </c>
      <c r="E29" s="7">
        <f>'1'!E42/10</f>
        <v>81828549</v>
      </c>
      <c r="F29" s="7">
        <f>'1'!F42/10</f>
        <v>81828549</v>
      </c>
      <c r="G29" s="7">
        <v>81828549</v>
      </c>
      <c r="H29" s="7">
        <f>'1'!H42/10</f>
        <v>81828549</v>
      </c>
    </row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2" ht="15.75" customHeight="1" x14ac:dyDescent="0.2"/>
    <row r="50" spans="1:2" ht="15.75" customHeight="1" x14ac:dyDescent="0.25">
      <c r="B50" s="2"/>
    </row>
    <row r="51" spans="1:2" ht="15.75" customHeight="1" x14ac:dyDescent="0.25">
      <c r="A51" s="2"/>
    </row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4" sqref="K14"/>
    </sheetView>
  </sheetViews>
  <sheetFormatPr defaultColWidth="12.625" defaultRowHeight="15" customHeight="1" x14ac:dyDescent="0.2"/>
  <cols>
    <col min="1" max="1" width="39.875" customWidth="1"/>
    <col min="2" max="4" width="13.125" customWidth="1"/>
    <col min="5" max="5" width="12.5" customWidth="1"/>
    <col min="6" max="6" width="13.125" customWidth="1"/>
    <col min="7" max="7" width="12.5" customWidth="1"/>
    <col min="8" max="8" width="11.75" customWidth="1"/>
    <col min="9" max="26" width="7.625" customWidth="1"/>
  </cols>
  <sheetData>
    <row r="1" spans="1:8" x14ac:dyDescent="0.25">
      <c r="A1" s="1" t="s">
        <v>0</v>
      </c>
    </row>
    <row r="2" spans="1:8" x14ac:dyDescent="0.25">
      <c r="A2" s="1" t="s">
        <v>3</v>
      </c>
    </row>
    <row r="3" spans="1:8" x14ac:dyDescent="0.25">
      <c r="A3" s="2" t="s">
        <v>4</v>
      </c>
    </row>
    <row r="4" spans="1:8" x14ac:dyDescent="0.25">
      <c r="A4" s="2"/>
      <c r="B4" s="3" t="s">
        <v>5</v>
      </c>
      <c r="C4" s="3" t="s">
        <v>6</v>
      </c>
      <c r="D4" s="3" t="s">
        <v>7</v>
      </c>
      <c r="E4" s="3" t="s">
        <v>5</v>
      </c>
      <c r="F4" s="3" t="s">
        <v>6</v>
      </c>
      <c r="G4" s="3" t="s">
        <v>7</v>
      </c>
      <c r="H4" s="3" t="s">
        <v>5</v>
      </c>
    </row>
    <row r="5" spans="1:8" x14ac:dyDescent="0.25">
      <c r="B5" s="4">
        <v>43100</v>
      </c>
      <c r="C5" s="4">
        <v>43190</v>
      </c>
      <c r="D5" s="4">
        <v>43373</v>
      </c>
      <c r="E5" s="4">
        <v>43465</v>
      </c>
      <c r="F5" s="4">
        <v>43555</v>
      </c>
      <c r="G5" s="5">
        <v>43738</v>
      </c>
      <c r="H5" s="5">
        <v>43830</v>
      </c>
    </row>
    <row r="6" spans="1:8" x14ac:dyDescent="0.25">
      <c r="A6" s="6" t="s">
        <v>8</v>
      </c>
      <c r="B6" s="7"/>
      <c r="C6" s="7"/>
      <c r="D6" s="7"/>
      <c r="E6" s="7"/>
      <c r="F6" s="7"/>
      <c r="G6" s="7"/>
      <c r="H6" s="7"/>
    </row>
    <row r="7" spans="1:8" x14ac:dyDescent="0.25">
      <c r="A7" s="11" t="s">
        <v>11</v>
      </c>
      <c r="B7" s="7">
        <v>571535080</v>
      </c>
      <c r="C7" s="7">
        <v>694136838</v>
      </c>
      <c r="D7" s="7">
        <v>136818186</v>
      </c>
      <c r="E7" s="7">
        <v>256651102</v>
      </c>
      <c r="F7" s="7">
        <v>276207813</v>
      </c>
      <c r="G7" s="10">
        <v>59380926</v>
      </c>
      <c r="H7" s="10">
        <v>188944122</v>
      </c>
    </row>
    <row r="8" spans="1:8" x14ac:dyDescent="0.25">
      <c r="A8" s="2" t="s">
        <v>14</v>
      </c>
      <c r="B8" s="7">
        <v>-140610183</v>
      </c>
      <c r="C8" s="7">
        <v>-531250972</v>
      </c>
      <c r="D8" s="7">
        <v>-23093217</v>
      </c>
      <c r="E8" s="7">
        <v>-31178212</v>
      </c>
      <c r="F8" s="7">
        <v>-36109315</v>
      </c>
      <c r="G8" s="10">
        <v>-525632</v>
      </c>
      <c r="H8" s="10">
        <v>-33901239</v>
      </c>
    </row>
    <row r="9" spans="1:8" x14ac:dyDescent="0.25">
      <c r="A9" s="11" t="s">
        <v>15</v>
      </c>
      <c r="B9" s="7">
        <v>-201141716</v>
      </c>
      <c r="C9" s="7">
        <v>-231442905</v>
      </c>
      <c r="D9" s="7">
        <v>-56831987</v>
      </c>
      <c r="E9" s="7">
        <v>-83945281</v>
      </c>
      <c r="F9" s="7">
        <v>-107504423</v>
      </c>
      <c r="G9" s="10">
        <v>-28875701</v>
      </c>
      <c r="H9" s="10">
        <v>-75171909</v>
      </c>
    </row>
    <row r="10" spans="1:8" x14ac:dyDescent="0.25">
      <c r="A10" s="11" t="s">
        <v>16</v>
      </c>
      <c r="B10" s="7">
        <v>-80709621</v>
      </c>
      <c r="C10" s="7">
        <v>-1745405</v>
      </c>
      <c r="D10" s="7">
        <v>-15329737</v>
      </c>
      <c r="E10" s="7">
        <v>-27339103</v>
      </c>
      <c r="F10" s="7">
        <v>-20711156</v>
      </c>
      <c r="G10" s="10">
        <v>-3939094</v>
      </c>
      <c r="H10" s="10">
        <v>-6989328</v>
      </c>
    </row>
    <row r="11" spans="1:8" x14ac:dyDescent="0.25">
      <c r="A11" s="11" t="s">
        <v>17</v>
      </c>
      <c r="B11" s="7">
        <v>-96457056</v>
      </c>
      <c r="C11" s="7">
        <v>-133757576</v>
      </c>
      <c r="D11" s="7">
        <v>-25184180</v>
      </c>
      <c r="E11" s="7">
        <v>-50221621</v>
      </c>
      <c r="F11" s="7">
        <v>-75128487</v>
      </c>
      <c r="G11" s="10">
        <v>-65224091</v>
      </c>
      <c r="H11" s="10">
        <v>-125508855</v>
      </c>
    </row>
    <row r="12" spans="1:8" x14ac:dyDescent="0.25">
      <c r="A12" s="2" t="s">
        <v>19</v>
      </c>
      <c r="B12" s="7">
        <v>219258</v>
      </c>
      <c r="C12" s="7">
        <v>253883</v>
      </c>
      <c r="D12" s="7">
        <v>98536</v>
      </c>
      <c r="E12" s="7">
        <v>219332</v>
      </c>
      <c r="F12" s="7">
        <v>220616</v>
      </c>
      <c r="G12" s="10">
        <v>56184</v>
      </c>
      <c r="H12" s="10">
        <v>109447</v>
      </c>
    </row>
    <row r="13" spans="1:8" x14ac:dyDescent="0.25">
      <c r="A13" s="11" t="s">
        <v>20</v>
      </c>
      <c r="B13" s="7">
        <v>-2216823</v>
      </c>
      <c r="C13" s="7">
        <v>-5346327</v>
      </c>
      <c r="D13" s="7">
        <v>-2135878</v>
      </c>
      <c r="E13" s="7">
        <v>-2066074</v>
      </c>
      <c r="F13" s="7">
        <v>-1962687</v>
      </c>
      <c r="G13" s="10">
        <v>-848401</v>
      </c>
      <c r="H13" s="10">
        <v>-1035621</v>
      </c>
    </row>
    <row r="14" spans="1:8" x14ac:dyDescent="0.25">
      <c r="A14" s="11" t="s">
        <v>21</v>
      </c>
      <c r="B14" s="7">
        <v>4351407</v>
      </c>
      <c r="C14" s="7">
        <v>-701717</v>
      </c>
      <c r="D14" s="7"/>
      <c r="E14" s="7"/>
      <c r="F14" s="7"/>
      <c r="G14" s="7"/>
      <c r="H14" s="7"/>
    </row>
    <row r="15" spans="1:8" x14ac:dyDescent="0.25">
      <c r="A15" s="2" t="s">
        <v>22</v>
      </c>
      <c r="B15" s="7">
        <v>-3101225</v>
      </c>
      <c r="C15" s="7">
        <v>-3952576</v>
      </c>
      <c r="D15" s="7">
        <v>-957727</v>
      </c>
      <c r="E15" s="7">
        <v>-1677126</v>
      </c>
      <c r="F15" s="7">
        <v>-1746353</v>
      </c>
      <c r="G15" s="10">
        <v>-1031605</v>
      </c>
      <c r="H15" s="10">
        <v>-1599188</v>
      </c>
    </row>
    <row r="16" spans="1:8" x14ac:dyDescent="0.25">
      <c r="A16" s="1"/>
      <c r="B16" s="17">
        <f t="shared" ref="B16:H16" si="0">SUM(B7:B15)</f>
        <v>51869121</v>
      </c>
      <c r="C16" s="17">
        <f t="shared" si="0"/>
        <v>-213806757</v>
      </c>
      <c r="D16" s="17">
        <f t="shared" si="0"/>
        <v>13383996</v>
      </c>
      <c r="E16" s="17">
        <f t="shared" si="0"/>
        <v>60443017</v>
      </c>
      <c r="F16" s="17">
        <f t="shared" si="0"/>
        <v>33266008</v>
      </c>
      <c r="G16" s="17">
        <f t="shared" si="0"/>
        <v>-41007414</v>
      </c>
      <c r="H16" s="17">
        <f t="shared" si="0"/>
        <v>-55152571</v>
      </c>
    </row>
    <row r="17" spans="1:8" x14ac:dyDescent="0.25">
      <c r="B17" s="7"/>
      <c r="C17" s="7"/>
      <c r="D17" s="7"/>
      <c r="E17" s="7"/>
      <c r="F17" s="7"/>
      <c r="G17" s="7"/>
      <c r="H17" s="7"/>
    </row>
    <row r="18" spans="1:8" x14ac:dyDescent="0.25">
      <c r="A18" s="6" t="s">
        <v>29</v>
      </c>
      <c r="B18" s="7"/>
      <c r="C18" s="7"/>
      <c r="D18" s="7"/>
      <c r="E18" s="7"/>
      <c r="F18" s="7"/>
      <c r="G18" s="7"/>
      <c r="H18" s="7"/>
    </row>
    <row r="19" spans="1:8" x14ac:dyDescent="0.25">
      <c r="A19" s="2" t="s">
        <v>31</v>
      </c>
      <c r="B19" s="7">
        <v>-85000203</v>
      </c>
      <c r="C19" s="7">
        <v>-85000203</v>
      </c>
      <c r="D19" s="7">
        <v>-36767942</v>
      </c>
      <c r="E19" s="7">
        <v>-85291972</v>
      </c>
      <c r="F19" s="7">
        <v>-1102455775</v>
      </c>
      <c r="G19" s="7"/>
      <c r="H19" s="10">
        <v>-16756219</v>
      </c>
    </row>
    <row r="20" spans="1:8" x14ac:dyDescent="0.25">
      <c r="A20" s="1"/>
      <c r="B20" s="17">
        <f t="shared" ref="B20:H20" si="1">SUM(B19)</f>
        <v>-85000203</v>
      </c>
      <c r="C20" s="17">
        <f t="shared" si="1"/>
        <v>-85000203</v>
      </c>
      <c r="D20" s="17">
        <f t="shared" si="1"/>
        <v>-36767942</v>
      </c>
      <c r="E20" s="17">
        <f t="shared" si="1"/>
        <v>-85291972</v>
      </c>
      <c r="F20" s="17">
        <f t="shared" si="1"/>
        <v>-1102455775</v>
      </c>
      <c r="G20" s="17">
        <f t="shared" si="1"/>
        <v>0</v>
      </c>
      <c r="H20" s="17">
        <f t="shared" si="1"/>
        <v>-16756219</v>
      </c>
    </row>
    <row r="21" spans="1:8" ht="15.75" customHeight="1" x14ac:dyDescent="0.25">
      <c r="B21" s="7"/>
      <c r="C21" s="7"/>
      <c r="D21" s="7"/>
      <c r="E21" s="7"/>
      <c r="F21" s="7"/>
      <c r="G21" s="7"/>
      <c r="H21" s="7"/>
    </row>
    <row r="22" spans="1:8" ht="15.75" customHeight="1" x14ac:dyDescent="0.25">
      <c r="A22" s="6" t="s">
        <v>37</v>
      </c>
      <c r="B22" s="7"/>
      <c r="C22" s="7"/>
      <c r="D22" s="7"/>
      <c r="E22" s="7"/>
      <c r="F22" s="7"/>
      <c r="G22" s="7"/>
      <c r="H22" s="7"/>
    </row>
    <row r="23" spans="1:8" ht="15.75" customHeight="1" x14ac:dyDescent="0.25">
      <c r="A23" s="2" t="s">
        <v>39</v>
      </c>
      <c r="B23" s="7">
        <v>1537373</v>
      </c>
      <c r="C23" s="7">
        <v>194463647</v>
      </c>
      <c r="D23" s="7">
        <v>2515714</v>
      </c>
      <c r="E23" s="7">
        <v>-28087293</v>
      </c>
      <c r="F23" s="7">
        <v>-16964557</v>
      </c>
      <c r="G23" s="10">
        <v>-250690</v>
      </c>
      <c r="H23" s="10">
        <v>1396944</v>
      </c>
    </row>
    <row r="24" spans="1:8" ht="15.75" customHeight="1" x14ac:dyDescent="0.25">
      <c r="A24" s="2" t="s">
        <v>41</v>
      </c>
      <c r="B24" s="7"/>
      <c r="C24" s="7"/>
      <c r="D24" s="7"/>
      <c r="E24" s="7"/>
      <c r="F24" s="7"/>
      <c r="G24" s="7"/>
      <c r="H24" s="7"/>
    </row>
    <row r="25" spans="1:8" ht="15.75" customHeight="1" x14ac:dyDescent="0.25">
      <c r="A25" s="2" t="s">
        <v>43</v>
      </c>
      <c r="B25" s="7">
        <v>40742977</v>
      </c>
      <c r="C25" s="7">
        <v>103762915</v>
      </c>
      <c r="D25" s="7">
        <v>28928478</v>
      </c>
      <c r="E25" s="7">
        <v>59523122</v>
      </c>
      <c r="F25" s="7">
        <v>91153198</v>
      </c>
      <c r="G25" s="10">
        <v>36060563</v>
      </c>
      <c r="H25" s="10">
        <v>73803630</v>
      </c>
    </row>
    <row r="26" spans="1:8" ht="15.75" customHeight="1" x14ac:dyDescent="0.25">
      <c r="A26" s="19" t="s">
        <v>44</v>
      </c>
      <c r="B26" s="7">
        <v>54680</v>
      </c>
      <c r="C26" s="7">
        <v>-808</v>
      </c>
      <c r="D26" s="7">
        <v>-3639576</v>
      </c>
      <c r="E26" s="7">
        <v>-4468263</v>
      </c>
      <c r="F26" s="7">
        <v>-4468263</v>
      </c>
      <c r="G26" s="7"/>
      <c r="H26" s="10">
        <v>3806</v>
      </c>
    </row>
    <row r="27" spans="1:8" ht="15.75" customHeight="1" x14ac:dyDescent="0.25">
      <c r="A27" s="2" t="s">
        <v>47</v>
      </c>
      <c r="B27" s="7"/>
      <c r="C27" s="7"/>
      <c r="D27" s="7"/>
      <c r="E27" s="7"/>
      <c r="F27" s="7"/>
      <c r="G27" s="7"/>
      <c r="H27" s="7"/>
    </row>
    <row r="28" spans="1:8" ht="15.75" customHeight="1" x14ac:dyDescent="0.25">
      <c r="A28" s="2" t="s">
        <v>48</v>
      </c>
      <c r="B28" s="7"/>
      <c r="C28" s="7"/>
      <c r="D28" s="7"/>
      <c r="E28" s="7"/>
      <c r="F28" s="7"/>
      <c r="G28" s="7"/>
      <c r="H28" s="7"/>
    </row>
    <row r="29" spans="1:8" ht="15.75" customHeight="1" x14ac:dyDescent="0.25">
      <c r="A29" s="2" t="s">
        <v>51</v>
      </c>
      <c r="B29" s="7"/>
      <c r="C29" s="7"/>
      <c r="D29" s="7"/>
      <c r="E29" s="7">
        <v>-15482109</v>
      </c>
      <c r="F29" s="7">
        <v>-15482109</v>
      </c>
      <c r="G29" s="7"/>
      <c r="H29" s="7"/>
    </row>
    <row r="30" spans="1:8" ht="15.75" customHeight="1" x14ac:dyDescent="0.25">
      <c r="A30" s="1"/>
      <c r="B30" s="17">
        <f t="shared" ref="B30:F30" si="2">SUM(B23:B29)</f>
        <v>42335030</v>
      </c>
      <c r="C30" s="17">
        <f t="shared" si="2"/>
        <v>298225754</v>
      </c>
      <c r="D30" s="17">
        <f t="shared" si="2"/>
        <v>27804616</v>
      </c>
      <c r="E30" s="17">
        <f t="shared" si="2"/>
        <v>11485457</v>
      </c>
      <c r="F30" s="17">
        <f t="shared" si="2"/>
        <v>54238269</v>
      </c>
      <c r="G30" s="17">
        <f>SUM(G23:G29)+1</f>
        <v>35809874</v>
      </c>
      <c r="H30" s="17">
        <f>SUM(H23:H29)</f>
        <v>75204380</v>
      </c>
    </row>
    <row r="31" spans="1:8" ht="15.75" customHeight="1" x14ac:dyDescent="0.25">
      <c r="B31" s="7"/>
      <c r="C31" s="7"/>
      <c r="D31" s="7"/>
      <c r="E31" s="7"/>
      <c r="F31" s="7"/>
      <c r="G31" s="7"/>
      <c r="H31" s="7"/>
    </row>
    <row r="32" spans="1:8" ht="15.75" customHeight="1" x14ac:dyDescent="0.25">
      <c r="A32" s="1" t="s">
        <v>57</v>
      </c>
      <c r="B32" s="13">
        <f t="shared" ref="B32:H32" si="3">SUM(B16,B20,B30)</f>
        <v>9203948</v>
      </c>
      <c r="C32" s="13">
        <f t="shared" si="3"/>
        <v>-581206</v>
      </c>
      <c r="D32" s="13">
        <f t="shared" si="3"/>
        <v>4420670</v>
      </c>
      <c r="E32" s="13">
        <f t="shared" si="3"/>
        <v>-13363498</v>
      </c>
      <c r="F32" s="13">
        <f t="shared" si="3"/>
        <v>-1014951498</v>
      </c>
      <c r="G32" s="13">
        <f t="shared" si="3"/>
        <v>-5197540</v>
      </c>
      <c r="H32" s="13">
        <f t="shared" si="3"/>
        <v>3295590</v>
      </c>
    </row>
    <row r="33" spans="1:8" ht="15.75" customHeight="1" x14ac:dyDescent="0.25">
      <c r="A33" s="18" t="s">
        <v>65</v>
      </c>
      <c r="B33" s="7">
        <v>57070113</v>
      </c>
      <c r="C33" s="7">
        <v>57070113</v>
      </c>
      <c r="D33" s="7">
        <v>71398655</v>
      </c>
      <c r="E33" s="7">
        <v>71398655</v>
      </c>
      <c r="F33" s="7">
        <v>71398655</v>
      </c>
      <c r="G33" s="10">
        <v>76602532</v>
      </c>
      <c r="H33" s="10">
        <v>76602532</v>
      </c>
    </row>
    <row r="34" spans="1:8" ht="15.75" customHeight="1" x14ac:dyDescent="0.25">
      <c r="A34" s="6" t="s">
        <v>67</v>
      </c>
      <c r="B34" s="13">
        <f t="shared" ref="B34:H34" si="4">SUM(B32:B33)</f>
        <v>66274061</v>
      </c>
      <c r="C34" s="13">
        <f t="shared" si="4"/>
        <v>56488907</v>
      </c>
      <c r="D34" s="13">
        <f t="shared" si="4"/>
        <v>75819325</v>
      </c>
      <c r="E34" s="13">
        <f t="shared" si="4"/>
        <v>58035157</v>
      </c>
      <c r="F34" s="13">
        <f t="shared" si="4"/>
        <v>-943552843</v>
      </c>
      <c r="G34" s="13">
        <f t="shared" si="4"/>
        <v>71404992</v>
      </c>
      <c r="H34" s="13">
        <f t="shared" si="4"/>
        <v>79898122</v>
      </c>
    </row>
    <row r="35" spans="1:8" ht="15.75" customHeight="1" x14ac:dyDescent="0.25">
      <c r="B35" s="1"/>
      <c r="C35" s="1"/>
      <c r="D35" s="1"/>
      <c r="E35" s="1"/>
      <c r="F35" s="1"/>
      <c r="G35" s="1"/>
      <c r="H35" s="1"/>
    </row>
    <row r="36" spans="1:8" ht="15.75" customHeight="1" x14ac:dyDescent="0.25">
      <c r="A36" s="6" t="s">
        <v>72</v>
      </c>
      <c r="B36" s="25">
        <f>B16/('1'!B42/10)</f>
        <v>0.63387560495542938</v>
      </c>
      <c r="C36" s="25">
        <f>C16/('1'!C42/10)</f>
        <v>-2.6128626208439796</v>
      </c>
      <c r="D36" s="25">
        <f>D16/('1'!D42/10)</f>
        <v>0.16356144846219869</v>
      </c>
      <c r="E36" s="25">
        <f>E16/('1'!E42/10)</f>
        <v>0.73865439065771532</v>
      </c>
      <c r="F36" s="25">
        <f>F16/('1'!F42/10)</f>
        <v>0.40653303042193745</v>
      </c>
      <c r="G36" s="25">
        <f>G16/('1'!G42/10)</f>
        <v>-0.50113822744186753</v>
      </c>
      <c r="H36" s="25">
        <f>H16/('1'!H42/10)</f>
        <v>-0.674001576149175</v>
      </c>
    </row>
    <row r="37" spans="1:8" ht="15.75" customHeight="1" x14ac:dyDescent="0.25">
      <c r="A37" s="6" t="s">
        <v>79</v>
      </c>
      <c r="B37" s="7">
        <f>'1'!B42/10</f>
        <v>81828549</v>
      </c>
      <c r="C37" s="7">
        <f>'1'!C42/10</f>
        <v>81828549</v>
      </c>
      <c r="D37" s="7">
        <f>'1'!D42/10</f>
        <v>81828549</v>
      </c>
      <c r="E37" s="7">
        <f>'1'!E42/10</f>
        <v>81828549</v>
      </c>
      <c r="F37" s="7">
        <f>'1'!F42/10</f>
        <v>81828549</v>
      </c>
      <c r="G37" s="7">
        <f>'1'!G42/10</f>
        <v>81828549</v>
      </c>
      <c r="H37" s="7">
        <f>'1'!H42/10</f>
        <v>81828549</v>
      </c>
    </row>
    <row r="38" spans="1:8" ht="15.75" customHeight="1" x14ac:dyDescent="0.2"/>
    <row r="39" spans="1:8" ht="15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84</v>
      </c>
    </row>
    <row r="3" spans="1:8" x14ac:dyDescent="0.25">
      <c r="A3" s="2" t="s">
        <v>4</v>
      </c>
    </row>
    <row r="4" spans="1:8" x14ac:dyDescent="0.25">
      <c r="A4" s="2"/>
      <c r="B4" s="27" t="s">
        <v>85</v>
      </c>
      <c r="C4" s="27" t="s">
        <v>5</v>
      </c>
      <c r="D4" s="27" t="s">
        <v>6</v>
      </c>
      <c r="E4" s="27" t="s">
        <v>86</v>
      </c>
      <c r="F4" s="27" t="s">
        <v>87</v>
      </c>
    </row>
    <row r="5" spans="1:8" x14ac:dyDescent="0.25">
      <c r="B5" s="4">
        <v>43100</v>
      </c>
      <c r="C5" s="4">
        <v>43190</v>
      </c>
      <c r="D5" s="4">
        <v>43373</v>
      </c>
      <c r="E5" s="4">
        <v>43465</v>
      </c>
      <c r="F5" s="4">
        <v>43555</v>
      </c>
    </row>
    <row r="6" spans="1:8" x14ac:dyDescent="0.25">
      <c r="A6" s="11" t="s">
        <v>88</v>
      </c>
      <c r="B6" s="28">
        <f>'2'!B26/'1'!B18</f>
        <v>1.2428593305197034E-2</v>
      </c>
      <c r="C6" s="28">
        <f>'2'!C26/'1'!C18</f>
        <v>1.2432941011983121E-2</v>
      </c>
      <c r="D6" s="28">
        <f>'2'!D26/'1'!D18</f>
        <v>3.129310687490902E-3</v>
      </c>
      <c r="E6" s="28">
        <f>'2'!E26/'1'!E18</f>
        <v>-1.1194880452775129E-2</v>
      </c>
      <c r="F6" s="28">
        <f>'2'!F26/'1'!F18</f>
        <v>-3.027755605864314E-2</v>
      </c>
      <c r="G6" s="28">
        <f>'2'!G26/'1'!G18</f>
        <v>-9.827392229323717E-3</v>
      </c>
      <c r="H6" s="28">
        <f>'2'!H26/'1'!H18</f>
        <v>-2.0288013792390012E-2</v>
      </c>
    </row>
    <row r="7" spans="1:8" x14ac:dyDescent="0.25">
      <c r="A7" s="11" t="s">
        <v>89</v>
      </c>
      <c r="B7" s="28">
        <f>'2'!B26/'1'!B41</f>
        <v>2.1352420345321831E-2</v>
      </c>
      <c r="C7" s="28">
        <f>'2'!C26/'1'!C41</f>
        <v>2.2931576800681412E-2</v>
      </c>
      <c r="D7" s="28">
        <f>'2'!D26/'1'!D41</f>
        <v>5.7979491988973831E-3</v>
      </c>
      <c r="E7" s="28">
        <f>'2'!E26/'1'!E41</f>
        <v>-2.1092444940711864E-2</v>
      </c>
      <c r="F7" s="28">
        <f>'2'!F26/'1'!F41</f>
        <v>-5.8745087604362159E-2</v>
      </c>
      <c r="G7" s="28">
        <f>'2'!G26/'1'!G41</f>
        <v>-1.9543361200685852E-2</v>
      </c>
      <c r="H7" s="28">
        <f>'2'!H26/'1'!H41</f>
        <v>-4.1251536142793165E-2</v>
      </c>
    </row>
    <row r="8" spans="1:8" x14ac:dyDescent="0.25">
      <c r="A8" s="11" t="s">
        <v>90</v>
      </c>
      <c r="B8" s="28">
        <f>('1'!B23+'1'!B26)/'1'!B41</f>
        <v>0.49648422665570113</v>
      </c>
      <c r="C8" s="28">
        <f>('1'!C23+'1'!C26)/'1'!C41</f>
        <v>0.50474374939105948</v>
      </c>
      <c r="D8" s="28">
        <f>('1'!D23+'1'!D26)/'1'!D41</f>
        <v>0.57885751674797015</v>
      </c>
      <c r="E8" s="28">
        <f>('1'!E23+'1'!E26)/'1'!E41</f>
        <v>0.55004035232127679</v>
      </c>
      <c r="F8" s="28">
        <f>('1'!F23+'1'!F26)/'1'!F41</f>
        <v>0.52003362272306508</v>
      </c>
      <c r="G8" s="28">
        <f>('1'!G23+'1'!G26)/'1'!G41</f>
        <v>0.73080422658466615</v>
      </c>
      <c r="H8" s="28">
        <f>('1'!H23+'1'!H26)/'1'!H41</f>
        <v>0.69544785776260343</v>
      </c>
    </row>
    <row r="9" spans="1:8" x14ac:dyDescent="0.25">
      <c r="A9" s="11" t="s">
        <v>91</v>
      </c>
      <c r="B9" s="25">
        <f>'1'!B11/'1'!B28</f>
        <v>4.5538878094679349</v>
      </c>
      <c r="C9" s="25">
        <f>'1'!C11/'1'!C28</f>
        <v>3.3882817710887529</v>
      </c>
      <c r="D9" s="25">
        <f>'1'!D11/'1'!D28</f>
        <v>4.0771380161716859</v>
      </c>
      <c r="E9" s="25">
        <f>'1'!E11/'1'!E28</f>
        <v>3.3390475073844437</v>
      </c>
      <c r="F9" s="25">
        <f>'1'!F11/'1'!F28</f>
        <v>2.7317301526818469</v>
      </c>
      <c r="G9" s="25">
        <f>'1'!G11/'1'!G28</f>
        <v>4.3972910479486327</v>
      </c>
      <c r="H9" s="25">
        <f>'1'!H11/'1'!H28</f>
        <v>3.466474045098197</v>
      </c>
    </row>
    <row r="10" spans="1:8" x14ac:dyDescent="0.25">
      <c r="A10" s="11" t="s">
        <v>92</v>
      </c>
      <c r="B10" s="28">
        <f>'2'!B26/'2'!B6</f>
        <v>7.6092272341317255E-2</v>
      </c>
      <c r="C10" s="28">
        <f>'2'!C26/'2'!C6</f>
        <v>6.9313973300086887E-2</v>
      </c>
      <c r="D10" s="28">
        <f>'2'!D26/'2'!D6</f>
        <v>8.4914173273797258E-2</v>
      </c>
      <c r="E10" s="28">
        <f>'2'!E26/'2'!E6</f>
        <v>-0.20767388628657338</v>
      </c>
      <c r="F10" s="28">
        <f>'2'!F26/'2'!F6</f>
        <v>-0.51418580552969961</v>
      </c>
      <c r="G10" s="28">
        <f>'2'!G26/'2'!G6</f>
        <v>-0.23994912198393351</v>
      </c>
      <c r="H10" s="28">
        <f>'2'!H26/'2'!H6</f>
        <v>-0.28044668686287744</v>
      </c>
    </row>
    <row r="11" spans="1:8" x14ac:dyDescent="0.25">
      <c r="A11" s="11" t="s">
        <v>93</v>
      </c>
      <c r="B11" s="28">
        <f>'2'!B14/'2'!B6</f>
        <v>0.25028941083155348</v>
      </c>
      <c r="C11" s="28">
        <f>'2'!C14/'2'!C6</f>
        <v>0.28149049203202769</v>
      </c>
      <c r="D11" s="28">
        <f>'2'!D14/'2'!D6</f>
        <v>0.22999905305356511</v>
      </c>
      <c r="E11" s="28">
        <f>'2'!E14/'2'!E6</f>
        <v>3.245474405489801E-2</v>
      </c>
      <c r="F11" s="28">
        <f>'2'!F14/'2'!F6</f>
        <v>-0.16581261222773455</v>
      </c>
      <c r="G11" s="28">
        <f>'2'!G14/'2'!G6</f>
        <v>0.15646138293257783</v>
      </c>
      <c r="H11" s="28">
        <f>'2'!H14/'2'!H6</f>
        <v>0.18828456063238835</v>
      </c>
    </row>
    <row r="12" spans="1:8" x14ac:dyDescent="0.25">
      <c r="A12" s="11" t="s">
        <v>94</v>
      </c>
      <c r="B12" s="28">
        <f>'2'!B26/('1'!B41+'1'!B23+'1'!B26)</f>
        <v>1.4268389846673887E-2</v>
      </c>
      <c r="C12" s="28">
        <f>'2'!C26/('1'!C41+'1'!C23+'1'!C26)</f>
        <v>1.5239522882192649E-2</v>
      </c>
      <c r="D12" s="28">
        <f>'2'!D26/('1'!D41+'1'!D23+'1'!D26)</f>
        <v>3.6722434655405943E-3</v>
      </c>
      <c r="E12" s="28">
        <f>'2'!E26/('1'!E41+'1'!E23+'1'!E26)</f>
        <v>-1.3607674735128467E-2</v>
      </c>
      <c r="F12" s="28">
        <f>'2'!F26/('1'!F41+'1'!F23+'1'!F26)</f>
        <v>-3.8647229065317146E-2</v>
      </c>
      <c r="G12" s="28">
        <f>'2'!G26/('1'!G41+'1'!G23+'1'!G26)</f>
        <v>-1.1291491493090507E-2</v>
      </c>
      <c r="H12" s="28">
        <f>'2'!H26/('1'!H41+'1'!H23+'1'!H26)</f>
        <v>-2.4330760721377021E-2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2020-04-12T16:28:15Z</dcterms:modified>
</cp:coreProperties>
</file>