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NZA\Desktop\RH 2025\Traitement mensuel  de pointage\Paie des intérimaires\2025\03.2025\"/>
    </mc:Choice>
  </mc:AlternateContent>
  <xr:revisionPtr revIDLastSave="0" documentId="8_{737674E6-12C1-4F44-8F08-198CE8437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age" sheetId="1" r:id="rId1"/>
  </sheets>
  <definedNames>
    <definedName name="_xlnm._FilterDatabase" localSheetId="0" hidden="1">Pointage!$A$3:$BD$181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" l="1"/>
  <c r="AT4" i="1"/>
  <c r="AT154" i="1"/>
  <c r="AU32" i="1"/>
  <c r="AT7" i="1"/>
  <c r="AT105" i="1"/>
  <c r="AT142" i="1"/>
  <c r="AT26" i="1"/>
  <c r="AT90" i="1"/>
  <c r="AT41" i="1"/>
  <c r="AT23" i="1"/>
  <c r="AT83" i="1"/>
  <c r="AT35" i="1"/>
  <c r="AT37" i="1"/>
  <c r="AT32" i="1"/>
  <c r="AT20" i="1"/>
  <c r="AT120" i="1"/>
  <c r="AT131" i="1"/>
  <c r="AT117" i="1"/>
  <c r="AT94" i="1"/>
  <c r="AT93" i="1"/>
  <c r="AT130" i="1"/>
  <c r="AT127" i="1"/>
  <c r="AT118" i="1"/>
  <c r="AT63" i="1"/>
  <c r="AT43" i="1"/>
  <c r="AT34" i="1"/>
  <c r="AT18" i="1"/>
  <c r="AU77" i="1"/>
  <c r="AU64" i="1"/>
  <c r="AU63" i="1"/>
  <c r="AU53" i="1"/>
  <c r="AU18" i="1"/>
  <c r="AT69" i="1"/>
  <c r="AU43" i="1"/>
  <c r="AU34" i="1"/>
  <c r="AT159" i="1"/>
  <c r="AT156" i="1"/>
  <c r="AT70" i="1"/>
  <c r="AU65" i="1"/>
  <c r="AU50" i="1"/>
  <c r="AT68" i="1"/>
  <c r="AT80" i="1"/>
  <c r="AT14" i="1"/>
  <c r="AT8" i="1"/>
  <c r="AT123" i="1"/>
  <c r="AT107" i="1"/>
  <c r="AT54" i="1"/>
  <c r="AU68" i="1"/>
  <c r="AT155" i="1"/>
  <c r="AT97" i="1"/>
  <c r="AT133" i="1"/>
  <c r="AT44" i="1"/>
  <c r="AT75" i="1"/>
  <c r="AT116" i="1" l="1"/>
  <c r="AT113" i="1"/>
  <c r="AT36" i="1"/>
  <c r="AT21" i="1"/>
  <c r="AT6" i="1"/>
  <c r="AT165" i="1"/>
  <c r="AT74" i="1"/>
  <c r="AT146" i="1"/>
  <c r="AT169" i="1"/>
  <c r="AT173" i="1"/>
  <c r="AT96" i="1"/>
  <c r="AT172" i="1"/>
  <c r="AT71" i="1"/>
  <c r="AT151" i="1"/>
  <c r="AT171" i="1"/>
  <c r="AT152" i="1"/>
  <c r="AT31" i="1"/>
  <c r="AT102" i="1"/>
  <c r="AT149" i="1"/>
  <c r="AT122" i="1"/>
  <c r="AT134" i="1"/>
  <c r="AT128" i="1"/>
  <c r="AT158" i="1"/>
  <c r="AT125" i="1"/>
  <c r="AT167" i="1"/>
  <c r="AT160" i="1"/>
  <c r="AT42" i="1"/>
  <c r="AT170" i="1"/>
  <c r="AT157" i="1"/>
  <c r="AT38" i="1"/>
  <c r="AT103" i="1"/>
  <c r="AT17" i="1"/>
  <c r="AT58" i="1"/>
  <c r="AT45" i="1"/>
  <c r="AT124" i="1"/>
  <c r="AT95" i="1"/>
  <c r="AT53" i="1"/>
  <c r="AT16" i="1"/>
  <c r="AT29" i="1"/>
  <c r="AT145" i="1"/>
  <c r="AT109" i="1"/>
  <c r="AT22" i="1"/>
  <c r="AT112" i="1"/>
  <c r="AT175" i="1"/>
  <c r="AT129" i="1"/>
  <c r="AT135" i="1"/>
  <c r="AT65" i="1"/>
  <c r="AT50" i="1"/>
  <c r="AT9" i="1"/>
  <c r="AT119" i="1"/>
  <c r="AT150" i="1"/>
  <c r="AT67" i="1"/>
  <c r="AT11" i="1"/>
  <c r="AT13" i="1"/>
  <c r="AT87" i="1"/>
  <c r="AT59" i="1"/>
  <c r="AT30" i="1"/>
  <c r="AT39" i="1"/>
  <c r="AT136" i="1"/>
  <c r="AT72" i="1"/>
  <c r="AT76" i="1"/>
  <c r="AT12" i="1"/>
  <c r="AT147" i="1"/>
  <c r="AT52" i="1"/>
  <c r="AT99" i="1"/>
  <c r="AT47" i="1"/>
  <c r="AT56" i="1"/>
  <c r="AT49" i="1"/>
  <c r="AT88" i="1"/>
  <c r="AT19" i="1"/>
  <c r="AT24" i="1"/>
  <c r="AT101" i="1"/>
  <c r="AT168" i="1"/>
  <c r="AT174" i="1"/>
  <c r="AT106" i="1"/>
  <c r="AT62" i="1"/>
  <c r="AT66" i="1"/>
  <c r="AT137" i="1"/>
  <c r="AT79" i="1"/>
  <c r="AT33" i="1"/>
  <c r="AT78" i="1"/>
  <c r="AT28" i="1"/>
  <c r="AT57" i="1"/>
  <c r="AT60" i="1"/>
  <c r="AT100" i="1"/>
  <c r="AT166" i="1"/>
  <c r="AT27" i="1"/>
  <c r="AT51" i="1"/>
  <c r="AT10" i="1"/>
  <c r="AT114" i="1"/>
  <c r="AT92" i="1"/>
  <c r="AT81" i="1"/>
  <c r="AT177" i="1"/>
  <c r="AT138" i="1"/>
  <c r="AT104" i="1"/>
  <c r="AT178" i="1"/>
  <c r="AT132" i="1"/>
  <c r="AT61" i="1"/>
  <c r="AT82" i="1"/>
  <c r="AT164" i="1"/>
  <c r="AT111" i="1"/>
  <c r="AT48" i="1"/>
  <c r="AT126" i="1"/>
  <c r="AT108" i="1"/>
  <c r="AT110" i="1"/>
  <c r="AT84" i="1"/>
  <c r="AT139" i="1"/>
  <c r="AT140" i="1"/>
  <c r="AT143" i="1"/>
  <c r="AT85" i="1"/>
  <c r="AT161" i="1"/>
  <c r="AT73" i="1"/>
  <c r="AT55" i="1"/>
  <c r="AT141" i="1"/>
  <c r="AT25" i="1"/>
  <c r="AT40" i="1"/>
  <c r="AT115" i="1"/>
  <c r="AT148" i="1"/>
  <c r="AT46" i="1"/>
  <c r="AP2" i="1"/>
  <c r="AU16" i="1"/>
  <c r="AU4" i="1"/>
  <c r="AU155" i="1"/>
  <c r="AU167" i="1"/>
  <c r="AU168" i="1"/>
  <c r="AU169" i="1"/>
  <c r="AU17" i="1"/>
  <c r="AU145" i="1"/>
  <c r="AU164" i="1"/>
  <c r="AU165" i="1"/>
  <c r="AU5" i="1"/>
  <c r="AU6" i="1"/>
  <c r="AU7" i="1"/>
  <c r="AU8" i="1"/>
  <c r="AU170" i="1"/>
  <c r="AU171" i="1"/>
  <c r="AU156" i="1"/>
  <c r="AU90" i="1"/>
  <c r="AU91" i="1"/>
  <c r="AU19" i="1"/>
  <c r="AU20" i="1"/>
  <c r="AU92" i="1"/>
  <c r="AU93" i="1"/>
  <c r="AU94" i="1"/>
  <c r="AU95" i="1"/>
  <c r="AU21" i="1"/>
  <c r="AU96" i="1"/>
  <c r="AU97" i="1"/>
  <c r="AU98" i="1"/>
  <c r="AU22" i="1"/>
  <c r="AU23" i="1"/>
  <c r="AU99" i="1"/>
  <c r="AU24" i="1"/>
  <c r="AU100" i="1"/>
  <c r="AU101" i="1"/>
  <c r="AU102" i="1"/>
  <c r="AU103" i="1"/>
  <c r="AU104" i="1"/>
  <c r="AU105" i="1"/>
  <c r="AU106" i="1"/>
  <c r="AU172" i="1"/>
  <c r="AU25" i="1"/>
  <c r="AU9" i="1"/>
  <c r="AU26" i="1"/>
  <c r="AU27" i="1"/>
  <c r="AU10" i="1"/>
  <c r="AU28" i="1"/>
  <c r="AU11" i="1"/>
  <c r="AU29" i="1"/>
  <c r="AU30" i="1"/>
  <c r="AU107" i="1"/>
  <c r="AU31" i="1"/>
  <c r="AU108" i="1"/>
  <c r="AU33" i="1"/>
  <c r="AU35" i="1"/>
  <c r="AU36" i="1"/>
  <c r="AU37" i="1"/>
  <c r="AU173" i="1"/>
  <c r="AU109" i="1"/>
  <c r="AU146" i="1"/>
  <c r="AU177" i="1"/>
  <c r="AU38" i="1"/>
  <c r="AU166" i="1"/>
  <c r="AU39" i="1"/>
  <c r="AU157" i="1"/>
  <c r="AU178" i="1"/>
  <c r="AU40" i="1"/>
  <c r="AU158" i="1"/>
  <c r="AU110" i="1"/>
  <c r="AU111" i="1"/>
  <c r="AU112" i="1"/>
  <c r="AU113" i="1"/>
  <c r="AU114" i="1"/>
  <c r="AU115" i="1"/>
  <c r="AU147" i="1"/>
  <c r="AU41" i="1"/>
  <c r="AU42" i="1"/>
  <c r="AU116" i="1"/>
  <c r="AU117" i="1"/>
  <c r="AU118" i="1"/>
  <c r="AU119" i="1"/>
  <c r="AU44" i="1"/>
  <c r="AU45" i="1"/>
  <c r="AU174" i="1"/>
  <c r="AU148" i="1"/>
  <c r="AU46" i="1"/>
  <c r="AU149" i="1"/>
  <c r="AU47" i="1"/>
  <c r="AU48" i="1"/>
  <c r="AU49" i="1"/>
  <c r="AU150" i="1"/>
  <c r="AU151" i="1"/>
  <c r="AU152" i="1"/>
  <c r="AU120" i="1"/>
  <c r="AU175" i="1"/>
  <c r="AU121" i="1"/>
  <c r="AU122" i="1"/>
  <c r="AU51" i="1"/>
  <c r="AU52" i="1"/>
  <c r="AU54" i="1"/>
  <c r="AU55" i="1"/>
  <c r="AU123" i="1"/>
  <c r="AU124" i="1"/>
  <c r="AU125" i="1"/>
  <c r="AU56" i="1"/>
  <c r="AU126" i="1"/>
  <c r="AU127" i="1"/>
  <c r="AU128" i="1"/>
  <c r="AU129" i="1"/>
  <c r="AU57" i="1"/>
  <c r="AU58" i="1"/>
  <c r="AU59" i="1"/>
  <c r="AU130" i="1"/>
  <c r="AU131" i="1"/>
  <c r="AU132" i="1"/>
  <c r="AU87" i="1"/>
  <c r="AU88" i="1"/>
  <c r="AU159" i="1"/>
  <c r="AU60" i="1"/>
  <c r="AU61" i="1"/>
  <c r="AU133" i="1"/>
  <c r="AU62" i="1"/>
  <c r="AU134" i="1"/>
  <c r="AU135" i="1"/>
  <c r="AU66" i="1"/>
  <c r="AU67" i="1"/>
  <c r="AU12" i="1"/>
  <c r="AU13" i="1"/>
  <c r="AU160" i="1"/>
  <c r="AU71" i="1"/>
  <c r="AU72" i="1"/>
  <c r="AU73" i="1"/>
  <c r="AU74" i="1"/>
  <c r="AU75" i="1"/>
  <c r="AU76" i="1"/>
  <c r="AU14" i="1"/>
  <c r="AU136" i="1"/>
  <c r="AU78" i="1"/>
  <c r="AU137" i="1"/>
  <c r="AU79" i="1"/>
  <c r="AU80" i="1"/>
  <c r="AU81" i="1"/>
  <c r="AU82" i="1"/>
  <c r="AU138" i="1"/>
  <c r="AU83" i="1"/>
  <c r="AU139" i="1"/>
  <c r="AU84" i="1"/>
  <c r="AU140" i="1"/>
  <c r="AU141" i="1"/>
  <c r="AU142" i="1"/>
  <c r="AU143" i="1"/>
  <c r="AU85" i="1"/>
  <c r="AU161" i="1"/>
  <c r="AU154" i="1"/>
  <c r="AV161" i="1"/>
  <c r="AV16" i="1"/>
  <c r="AV4" i="1"/>
  <c r="AV155" i="1"/>
  <c r="AV167" i="1"/>
  <c r="AV168" i="1"/>
  <c r="AV169" i="1"/>
  <c r="AV17" i="1"/>
  <c r="AV145" i="1"/>
  <c r="AV164" i="1"/>
  <c r="AV165" i="1"/>
  <c r="AV5" i="1"/>
  <c r="AV6" i="1"/>
  <c r="AV7" i="1"/>
  <c r="AV18" i="1"/>
  <c r="AV8" i="1"/>
  <c r="AV170" i="1"/>
  <c r="AV171" i="1"/>
  <c r="AV156" i="1"/>
  <c r="AV90" i="1"/>
  <c r="AV91" i="1"/>
  <c r="AV19" i="1"/>
  <c r="AV20" i="1"/>
  <c r="AV92" i="1"/>
  <c r="AV93" i="1"/>
  <c r="AV94" i="1"/>
  <c r="AV95" i="1"/>
  <c r="AV21" i="1"/>
  <c r="AV96" i="1"/>
  <c r="AV97" i="1"/>
  <c r="AV98" i="1"/>
  <c r="AV22" i="1"/>
  <c r="AV23" i="1"/>
  <c r="AV99" i="1"/>
  <c r="AV24" i="1"/>
  <c r="AV100" i="1"/>
  <c r="AV101" i="1"/>
  <c r="AV102" i="1"/>
  <c r="AV103" i="1"/>
  <c r="AV104" i="1"/>
  <c r="AV105" i="1"/>
  <c r="AV106" i="1"/>
  <c r="AV172" i="1"/>
  <c r="AV25" i="1"/>
  <c r="AV9" i="1"/>
  <c r="AV26" i="1"/>
  <c r="AV27" i="1"/>
  <c r="AV10" i="1"/>
  <c r="AV28" i="1"/>
  <c r="AV11" i="1"/>
  <c r="AV29" i="1"/>
  <c r="AV30" i="1"/>
  <c r="AV107" i="1"/>
  <c r="AV31" i="1"/>
  <c r="AV32" i="1"/>
  <c r="AV108" i="1"/>
  <c r="AV33" i="1"/>
  <c r="AV34" i="1"/>
  <c r="AV35" i="1"/>
  <c r="AV36" i="1"/>
  <c r="AV37" i="1"/>
  <c r="AV173" i="1"/>
  <c r="AV109" i="1"/>
  <c r="AV146" i="1"/>
  <c r="AV177" i="1"/>
  <c r="AV38" i="1"/>
  <c r="AV166" i="1"/>
  <c r="AV39" i="1"/>
  <c r="AV157" i="1"/>
  <c r="AV178" i="1"/>
  <c r="AV40" i="1"/>
  <c r="AV158" i="1"/>
  <c r="AV110" i="1"/>
  <c r="AV111" i="1"/>
  <c r="AV112" i="1"/>
  <c r="AV113" i="1"/>
  <c r="AV114" i="1"/>
  <c r="AV115" i="1"/>
  <c r="AV147" i="1"/>
  <c r="AV41" i="1"/>
  <c r="AV42" i="1"/>
  <c r="AV116" i="1"/>
  <c r="AV117" i="1"/>
  <c r="AV118" i="1"/>
  <c r="AV119" i="1"/>
  <c r="AV43" i="1"/>
  <c r="AV44" i="1"/>
  <c r="AV45" i="1"/>
  <c r="AV174" i="1"/>
  <c r="AV148" i="1"/>
  <c r="AV46" i="1"/>
  <c r="AV149" i="1"/>
  <c r="AV47" i="1"/>
  <c r="AV48" i="1"/>
  <c r="AV49" i="1"/>
  <c r="AV150" i="1"/>
  <c r="AV151" i="1"/>
  <c r="AV152" i="1"/>
  <c r="AV120" i="1"/>
  <c r="AV175" i="1"/>
  <c r="AV50" i="1"/>
  <c r="AV121" i="1"/>
  <c r="AV122" i="1"/>
  <c r="AV51" i="1"/>
  <c r="AV52" i="1"/>
  <c r="AV53" i="1"/>
  <c r="AV54" i="1"/>
  <c r="AV55" i="1"/>
  <c r="AV123" i="1"/>
  <c r="AV124" i="1"/>
  <c r="AV125" i="1"/>
  <c r="AV56" i="1"/>
  <c r="AV126" i="1"/>
  <c r="AV127" i="1"/>
  <c r="AV128" i="1"/>
  <c r="AV129" i="1"/>
  <c r="AV57" i="1"/>
  <c r="AV58" i="1"/>
  <c r="AV59" i="1"/>
  <c r="AV130" i="1"/>
  <c r="AV131" i="1"/>
  <c r="AV132" i="1"/>
  <c r="AV87" i="1"/>
  <c r="AV88" i="1"/>
  <c r="AV159" i="1"/>
  <c r="AV60" i="1"/>
  <c r="AV61" i="1"/>
  <c r="AV133" i="1"/>
  <c r="AV62" i="1"/>
  <c r="AV63" i="1"/>
  <c r="AV64" i="1"/>
  <c r="AV134" i="1"/>
  <c r="AV135" i="1"/>
  <c r="AV65" i="1"/>
  <c r="AV66" i="1"/>
  <c r="AV67" i="1"/>
  <c r="AV68" i="1"/>
  <c r="AV12" i="1"/>
  <c r="AV69" i="1"/>
  <c r="AV70" i="1"/>
  <c r="AV13" i="1"/>
  <c r="AV160" i="1"/>
  <c r="AV71" i="1"/>
  <c r="AV72" i="1"/>
  <c r="AV73" i="1"/>
  <c r="AV74" i="1"/>
  <c r="AV75" i="1"/>
  <c r="AV76" i="1"/>
  <c r="AV14" i="1"/>
  <c r="AV77" i="1"/>
  <c r="AV136" i="1"/>
  <c r="AV78" i="1"/>
  <c r="AV137" i="1"/>
  <c r="AV79" i="1"/>
  <c r="AV80" i="1"/>
  <c r="AV81" i="1"/>
  <c r="AV82" i="1"/>
  <c r="AV138" i="1"/>
  <c r="AV83" i="1"/>
  <c r="AV139" i="1"/>
  <c r="AV84" i="1"/>
  <c r="AV140" i="1"/>
  <c r="AV141" i="1"/>
  <c r="AV142" i="1"/>
  <c r="AV143" i="1"/>
  <c r="AV85" i="1"/>
  <c r="AV154" i="1"/>
  <c r="AP167" i="1"/>
  <c r="AP168" i="1"/>
  <c r="AP169" i="1"/>
  <c r="AP164" i="1"/>
  <c r="AP165" i="1"/>
  <c r="AP5" i="1"/>
  <c r="AP6" i="1"/>
  <c r="AP18" i="1"/>
  <c r="AP170" i="1"/>
  <c r="AP171" i="1"/>
  <c r="AP93" i="1"/>
  <c r="AP24" i="1"/>
  <c r="AP172" i="1"/>
  <c r="AP25" i="1"/>
  <c r="AP27" i="1"/>
  <c r="AP11" i="1"/>
  <c r="AP30" i="1"/>
  <c r="AP107" i="1"/>
  <c r="AP108" i="1"/>
  <c r="AP34" i="1"/>
  <c r="AP173" i="1"/>
  <c r="AP177" i="1"/>
  <c r="AP166" i="1"/>
  <c r="AP178" i="1"/>
  <c r="AP40" i="1"/>
  <c r="AP111" i="1"/>
  <c r="AP115" i="1"/>
  <c r="AP147" i="1"/>
  <c r="AP116" i="1"/>
  <c r="AP118" i="1"/>
  <c r="AP43" i="1"/>
  <c r="AP174" i="1"/>
  <c r="AP148" i="1"/>
  <c r="AP46" i="1"/>
  <c r="AP175" i="1"/>
  <c r="AP50" i="1"/>
  <c r="AP51" i="1"/>
  <c r="AP52" i="1"/>
  <c r="AP53" i="1"/>
  <c r="AP55" i="1"/>
  <c r="AP126" i="1"/>
  <c r="AP127" i="1"/>
  <c r="AP87" i="1"/>
  <c r="AP88" i="1"/>
  <c r="AP60" i="1"/>
  <c r="AP61" i="1"/>
  <c r="AP63" i="1"/>
  <c r="AP65" i="1"/>
  <c r="AP68" i="1"/>
  <c r="AP69" i="1"/>
  <c r="AP70" i="1"/>
  <c r="AP139" i="1"/>
  <c r="AP140" i="1"/>
  <c r="AS178" i="1" l="1"/>
  <c r="AS170" i="1"/>
  <c r="AS167" i="1"/>
  <c r="AS34" i="1"/>
  <c r="AS69" i="1"/>
  <c r="AS61" i="1"/>
  <c r="AS46" i="1"/>
  <c r="AS147" i="1"/>
  <c r="AS166" i="1"/>
  <c r="AS93" i="1"/>
  <c r="AS127" i="1"/>
  <c r="AS148" i="1"/>
  <c r="AS115" i="1"/>
  <c r="AS53" i="1"/>
  <c r="AS87" i="1"/>
  <c r="AS52" i="1"/>
  <c r="AS169" i="1"/>
  <c r="AS68" i="1"/>
  <c r="AS50" i="1"/>
  <c r="AS24" i="1"/>
  <c r="AS139" i="1"/>
  <c r="AS63" i="1"/>
  <c r="AS88" i="1"/>
  <c r="AS164" i="1"/>
  <c r="AS165" i="1"/>
  <c r="AS172" i="1"/>
  <c r="AS174" i="1"/>
  <c r="AS177" i="1"/>
  <c r="AS27" i="1"/>
  <c r="AS18" i="1"/>
  <c r="AS6" i="1"/>
  <c r="AS126" i="1"/>
  <c r="AS40" i="1"/>
  <c r="AS107" i="1"/>
  <c r="AS175" i="1"/>
  <c r="AS116" i="1"/>
  <c r="AS30" i="1"/>
  <c r="AS70" i="1"/>
  <c r="AS65" i="1"/>
  <c r="AS51" i="1"/>
  <c r="AS111" i="1"/>
  <c r="AS173" i="1"/>
  <c r="AS108" i="1"/>
  <c r="AS11" i="1"/>
  <c r="AS140" i="1"/>
  <c r="AS60" i="1"/>
  <c r="AS55" i="1"/>
  <c r="AS118" i="1"/>
  <c r="AS171" i="1"/>
  <c r="AS5" i="1"/>
  <c r="AS168" i="1"/>
  <c r="AS25" i="1"/>
  <c r="AS43" i="1"/>
  <c r="AK13" i="1" l="1"/>
  <c r="AG152" i="1"/>
  <c r="AG150" i="1"/>
  <c r="AG146" i="1"/>
  <c r="AG151" i="1"/>
  <c r="AG149" i="1"/>
  <c r="AG41" i="1"/>
  <c r="AG44" i="1"/>
  <c r="AG62" i="1"/>
  <c r="AG59" i="1"/>
  <c r="AG35" i="1"/>
  <c r="AG77" i="1"/>
  <c r="AG71" i="1"/>
  <c r="AG64" i="1"/>
  <c r="AG123" i="1"/>
  <c r="AG38" i="1"/>
  <c r="AG31" i="1"/>
  <c r="AG29" i="1"/>
  <c r="AG157" i="1"/>
  <c r="AG158" i="1"/>
  <c r="AG159" i="1"/>
  <c r="AG160" i="1"/>
  <c r="AG156" i="1"/>
  <c r="AG154" i="1"/>
  <c r="AG145" i="1"/>
  <c r="AG58" i="1"/>
  <c r="AP58" i="1" s="1"/>
  <c r="AS58" i="1" s="1"/>
  <c r="AG48" i="1"/>
  <c r="AP48" i="1" s="1"/>
  <c r="AS48" i="1" s="1"/>
  <c r="AG16" i="1"/>
  <c r="AD150" i="1"/>
  <c r="AD146" i="1"/>
  <c r="AD151" i="1"/>
  <c r="AD149" i="1"/>
  <c r="AH145" i="1"/>
  <c r="AG117" i="1"/>
  <c r="AG122" i="1"/>
  <c r="AG112" i="1"/>
  <c r="AG129" i="1"/>
  <c r="AG102" i="1"/>
  <c r="AG103" i="1"/>
  <c r="AG95" i="1"/>
  <c r="AI41" i="1"/>
  <c r="AI21" i="1"/>
  <c r="AI77" i="1"/>
  <c r="AI75" i="1"/>
  <c r="AI74" i="1"/>
  <c r="AI71" i="1"/>
  <c r="AI36" i="1"/>
  <c r="AI32" i="1"/>
  <c r="AI72" i="1"/>
  <c r="AI123" i="1"/>
  <c r="AI42" i="1"/>
  <c r="AI31" i="1"/>
  <c r="AI84" i="1"/>
  <c r="AI124" i="1"/>
  <c r="AI112" i="1"/>
  <c r="AI122" i="1"/>
  <c r="AI129" i="1"/>
  <c r="AI96" i="1"/>
  <c r="AI90" i="1"/>
  <c r="AI125" i="1"/>
  <c r="AI128" i="1"/>
  <c r="AH128" i="1"/>
  <c r="AH35" i="1"/>
  <c r="AH67" i="1"/>
  <c r="AH45" i="1"/>
  <c r="AH83" i="1"/>
  <c r="AI79" i="1"/>
  <c r="AI35" i="1"/>
  <c r="AI45" i="1"/>
  <c r="AI57" i="1"/>
  <c r="AI56" i="1"/>
  <c r="AP56" i="1" s="1"/>
  <c r="AS56" i="1" s="1"/>
  <c r="AH28" i="1"/>
  <c r="AH138" i="1"/>
  <c r="AH75" i="1"/>
  <c r="AH74" i="1"/>
  <c r="AH71" i="1"/>
  <c r="AH64" i="1"/>
  <c r="AH42" i="1"/>
  <c r="AH38" i="1"/>
  <c r="AH72" i="1"/>
  <c r="AH36" i="1"/>
  <c r="AH32" i="1"/>
  <c r="AH31" i="1"/>
  <c r="AH29" i="1"/>
  <c r="AH161" i="1"/>
  <c r="AH160" i="1"/>
  <c r="AH159" i="1"/>
  <c r="AH157" i="1"/>
  <c r="AH158" i="1"/>
  <c r="AH156" i="1"/>
  <c r="AH154" i="1"/>
  <c r="AK160" i="1"/>
  <c r="AK157" i="1"/>
  <c r="AK158" i="1"/>
  <c r="AK154" i="1"/>
  <c r="AJ152" i="1"/>
  <c r="AJ151" i="1"/>
  <c r="AJ150" i="1"/>
  <c r="AJ149" i="1"/>
  <c r="AJ146" i="1"/>
  <c r="AJ32" i="1"/>
  <c r="AJ59" i="1"/>
  <c r="AJ44" i="1"/>
  <c r="AJ33" i="1"/>
  <c r="AJ41" i="1"/>
  <c r="AJ77" i="1"/>
  <c r="AJ42" i="1"/>
  <c r="AJ31" i="1"/>
  <c r="AJ72" i="1"/>
  <c r="AJ29" i="1"/>
  <c r="AI159" i="1"/>
  <c r="AI157" i="1"/>
  <c r="AI156" i="1"/>
  <c r="AI154" i="1"/>
  <c r="AJ161" i="1"/>
  <c r="AJ159" i="1"/>
  <c r="AJ160" i="1"/>
  <c r="AJ157" i="1"/>
  <c r="AJ158" i="1"/>
  <c r="AJ156" i="1"/>
  <c r="AJ154" i="1"/>
  <c r="AI152" i="1"/>
  <c r="AI150" i="1"/>
  <c r="AI146" i="1"/>
  <c r="AI151" i="1"/>
  <c r="AI149" i="1"/>
  <c r="AH152" i="1"/>
  <c r="AH150" i="1"/>
  <c r="AH146" i="1"/>
  <c r="AH151" i="1"/>
  <c r="AH149" i="1"/>
  <c r="AJ143" i="1"/>
  <c r="AJ124" i="1"/>
  <c r="AJ112" i="1"/>
  <c r="AJ122" i="1"/>
  <c r="AJ129" i="1"/>
  <c r="AJ96" i="1"/>
  <c r="AJ134" i="1"/>
  <c r="AJ119" i="1"/>
  <c r="AJ90" i="1"/>
  <c r="AJ97" i="1"/>
  <c r="AJ128" i="1"/>
  <c r="AJ125" i="1"/>
  <c r="AJ57" i="1"/>
  <c r="AL91" i="1"/>
  <c r="AL121" i="1"/>
  <c r="AL98" i="1"/>
  <c r="AL90" i="1"/>
  <c r="AX130" i="1"/>
  <c r="AX107" i="1"/>
  <c r="AX127" i="1"/>
  <c r="AX93" i="1"/>
  <c r="AX120" i="1"/>
  <c r="AX118" i="1"/>
  <c r="AK59" i="1"/>
  <c r="AK44" i="1"/>
  <c r="AK41" i="1"/>
  <c r="AK75" i="1"/>
  <c r="AK74" i="1"/>
  <c r="AK72" i="1"/>
  <c r="AK31" i="1"/>
  <c r="AK128" i="1"/>
  <c r="AK96" i="1"/>
  <c r="AK119" i="1"/>
  <c r="AK109" i="1"/>
  <c r="AK90" i="1"/>
  <c r="AK152" i="1"/>
  <c r="AK151" i="1"/>
  <c r="AK150" i="1"/>
  <c r="AK149" i="1"/>
  <c r="AK146" i="1"/>
  <c r="AK145" i="1"/>
  <c r="Z4" i="1"/>
  <c r="Z14" i="1"/>
  <c r="Z8" i="1"/>
  <c r="Z7" i="1"/>
  <c r="Z12" i="1"/>
  <c r="AA4" i="1"/>
  <c r="AA14" i="1"/>
  <c r="AA8" i="1"/>
  <c r="AA62" i="1"/>
  <c r="AA59" i="1"/>
  <c r="AA41" i="1"/>
  <c r="AA28" i="1"/>
  <c r="AP28" i="1" s="1"/>
  <c r="AS28" i="1" s="1"/>
  <c r="AA22" i="1"/>
  <c r="AA77" i="1"/>
  <c r="AA75" i="1"/>
  <c r="AA72" i="1"/>
  <c r="AA123" i="1"/>
  <c r="AA31" i="1"/>
  <c r="AA138" i="1"/>
  <c r="AA74" i="1"/>
  <c r="AA64" i="1"/>
  <c r="AA42" i="1"/>
  <c r="AA38" i="1"/>
  <c r="AA29" i="1"/>
  <c r="AA37" i="1"/>
  <c r="AA20" i="1"/>
  <c r="AB128" i="1"/>
  <c r="AB103" i="1"/>
  <c r="AB117" i="1"/>
  <c r="AB95" i="1"/>
  <c r="AB85" i="1"/>
  <c r="AP85" i="1" s="1"/>
  <c r="AS85" i="1" s="1"/>
  <c r="AB102" i="1"/>
  <c r="AB96" i="1"/>
  <c r="AB133" i="1"/>
  <c r="AB90" i="1"/>
  <c r="AB97" i="1"/>
  <c r="AB98" i="1"/>
  <c r="AB134" i="1"/>
  <c r="AB125" i="1"/>
  <c r="W159" i="1"/>
  <c r="U159" i="1"/>
  <c r="V159" i="1"/>
  <c r="AA159" i="1"/>
  <c r="AA160" i="1"/>
  <c r="AA157" i="1"/>
  <c r="AA158" i="1"/>
  <c r="AA156" i="1"/>
  <c r="AA154" i="1"/>
  <c r="AC150" i="1"/>
  <c r="AC146" i="1"/>
  <c r="AC152" i="1"/>
  <c r="AC151" i="1"/>
  <c r="AC149" i="1"/>
  <c r="AC114" i="1"/>
  <c r="AC101" i="1"/>
  <c r="AC128" i="1"/>
  <c r="AC92" i="1"/>
  <c r="AP92" i="1" s="1"/>
  <c r="AS92" i="1" s="1"/>
  <c r="AC112" i="1"/>
  <c r="AC129" i="1"/>
  <c r="AC103" i="1"/>
  <c r="AC102" i="1"/>
  <c r="AC96" i="1"/>
  <c r="AC97" i="1"/>
  <c r="AC90" i="1"/>
  <c r="AC133" i="1"/>
  <c r="AC134" i="1"/>
  <c r="AC98" i="1"/>
  <c r="AB146" i="1"/>
  <c r="AB152" i="1"/>
  <c r="AB151" i="1"/>
  <c r="AB149" i="1"/>
  <c r="AA10" i="1"/>
  <c r="AB13" i="1"/>
  <c r="AP13" i="1" s="1"/>
  <c r="AS13" i="1" s="1"/>
  <c r="X133" i="1"/>
  <c r="X97" i="1"/>
  <c r="X155" i="1"/>
  <c r="AP155" i="1" s="1"/>
  <c r="AS155" i="1" s="1"/>
  <c r="X14" i="1"/>
  <c r="X8" i="1"/>
  <c r="T146" i="1"/>
  <c r="U146" i="1"/>
  <c r="V146" i="1"/>
  <c r="W146" i="1"/>
  <c r="AP161" i="1" l="1"/>
  <c r="AS161" i="1" s="1"/>
  <c r="AP57" i="1"/>
  <c r="Z49" i="1"/>
  <c r="Z83" i="1"/>
  <c r="Z45" i="1"/>
  <c r="Z16" i="1"/>
  <c r="Z76" i="1"/>
  <c r="AP76" i="1" s="1"/>
  <c r="AS76" i="1" s="1"/>
  <c r="Z35" i="1"/>
  <c r="Z81" i="1"/>
  <c r="AP81" i="1" s="1"/>
  <c r="AS81" i="1" s="1"/>
  <c r="Z67" i="1"/>
  <c r="Z19" i="1"/>
  <c r="Z101" i="1"/>
  <c r="Z100" i="1"/>
  <c r="Z96" i="1"/>
  <c r="Z133" i="1"/>
  <c r="Z98" i="1"/>
  <c r="Z119" i="1"/>
  <c r="Z134" i="1"/>
  <c r="Z97" i="1"/>
  <c r="Z142" i="1"/>
  <c r="Z141" i="1"/>
  <c r="AP141" i="1" s="1"/>
  <c r="AS141" i="1" s="1"/>
  <c r="Z106" i="1"/>
  <c r="Z84" i="1"/>
  <c r="Z102" i="1"/>
  <c r="Z129" i="1"/>
  <c r="Z103" i="1"/>
  <c r="Z122" i="1"/>
  <c r="Z124" i="1"/>
  <c r="X75" i="1"/>
  <c r="AA47" i="1" l="1"/>
  <c r="AA96" i="1"/>
  <c r="AA97" i="1"/>
  <c r="AA142" i="1"/>
  <c r="AA106" i="1"/>
  <c r="AA125" i="1"/>
  <c r="AA98" i="1"/>
  <c r="AA133" i="1"/>
  <c r="AA90" i="1"/>
  <c r="AA95" i="1"/>
  <c r="AA103" i="1"/>
  <c r="AA117" i="1"/>
  <c r="AA143" i="1"/>
  <c r="AP143" i="1" s="1"/>
  <c r="AS143" i="1" s="1"/>
  <c r="AA84" i="1"/>
  <c r="AP84" i="1" s="1"/>
  <c r="AS84" i="1" s="1"/>
  <c r="AA102" i="1"/>
  <c r="AA150" i="1"/>
  <c r="AA146" i="1"/>
  <c r="AA152" i="1"/>
  <c r="AA151" i="1"/>
  <c r="AA149" i="1"/>
  <c r="Z145" i="1"/>
  <c r="Z75" i="1"/>
  <c r="Z74" i="1"/>
  <c r="Z72" i="1"/>
  <c r="Z123" i="1"/>
  <c r="Z31" i="1"/>
  <c r="Z41" i="1"/>
  <c r="Z32" i="1"/>
  <c r="Z146" i="1"/>
  <c r="Z152" i="1"/>
  <c r="Z151" i="1"/>
  <c r="Z149" i="1"/>
  <c r="Z159" i="1"/>
  <c r="Z160" i="1"/>
  <c r="Z157" i="1"/>
  <c r="Z158" i="1"/>
  <c r="Z156" i="1"/>
  <c r="Z154" i="1"/>
  <c r="X44" i="1"/>
  <c r="X41" i="1"/>
  <c r="X23" i="1"/>
  <c r="X54" i="1"/>
  <c r="AP54" i="1" s="1"/>
  <c r="AS54" i="1" s="1"/>
  <c r="X77" i="1"/>
  <c r="AC159" i="1"/>
  <c r="AC157" i="1"/>
  <c r="AC158" i="1"/>
  <c r="AC156" i="1"/>
  <c r="AC154" i="1"/>
  <c r="AC145" i="1"/>
  <c r="AB159" i="1"/>
  <c r="AB160" i="1"/>
  <c r="AB157" i="1"/>
  <c r="AB158" i="1"/>
  <c r="AB156" i="1"/>
  <c r="AB154" i="1"/>
  <c r="S159" i="1"/>
  <c r="AB83" i="1"/>
  <c r="AB45" i="1"/>
  <c r="AB75" i="1"/>
  <c r="AB74" i="1"/>
  <c r="AB35" i="1"/>
  <c r="AB138" i="1"/>
  <c r="AP138" i="1" s="1"/>
  <c r="AS138" i="1" s="1"/>
  <c r="AB42" i="1"/>
  <c r="AB77" i="1"/>
  <c r="AB123" i="1"/>
  <c r="AB31" i="1"/>
  <c r="AB29" i="1"/>
  <c r="AB32" i="1"/>
  <c r="AB41" i="1"/>
  <c r="AB21" i="1"/>
  <c r="AD100" i="1"/>
  <c r="AD101" i="1"/>
  <c r="AC26" i="1"/>
  <c r="AP26" i="1" s="1"/>
  <c r="AS26" i="1" s="1"/>
  <c r="AC16" i="1"/>
  <c r="AC35" i="1"/>
  <c r="AC80" i="1"/>
  <c r="AC17" i="1"/>
  <c r="AP17" i="1" s="1"/>
  <c r="AS17" i="1" s="1"/>
  <c r="AC79" i="1"/>
  <c r="AC82" i="1"/>
  <c r="AC45" i="1"/>
  <c r="AC62" i="1"/>
  <c r="AC59" i="1"/>
  <c r="AP59" i="1" s="1"/>
  <c r="AS59" i="1" s="1"/>
  <c r="AC33" i="1"/>
  <c r="AC22" i="1"/>
  <c r="AP22" i="1" s="1"/>
  <c r="AS22" i="1" s="1"/>
  <c r="AC77" i="1"/>
  <c r="AC74" i="1"/>
  <c r="AC72" i="1"/>
  <c r="AC123" i="1"/>
  <c r="AC32" i="1"/>
  <c r="AC31" i="1"/>
  <c r="AC29" i="1"/>
  <c r="AD160" i="1"/>
  <c r="AD157" i="1"/>
  <c r="AD158" i="1"/>
  <c r="AD156" i="1"/>
  <c r="AD154" i="1"/>
  <c r="M20" i="1"/>
  <c r="M64" i="1"/>
  <c r="S44" i="1"/>
  <c r="S41" i="1"/>
  <c r="S21" i="1"/>
  <c r="S32" i="1"/>
  <c r="S20" i="1"/>
  <c r="AD96" i="1"/>
  <c r="AD125" i="1"/>
  <c r="AD121" i="1"/>
  <c r="AD142" i="1"/>
  <c r="AD98" i="1"/>
  <c r="AD134" i="1"/>
  <c r="AD133" i="1"/>
  <c r="AD97" i="1"/>
  <c r="AD90" i="1"/>
  <c r="AD109" i="1"/>
  <c r="J119" i="1"/>
  <c r="J98" i="1"/>
  <c r="J121" i="1"/>
  <c r="J113" i="1"/>
  <c r="J91" i="1"/>
  <c r="K98" i="1"/>
  <c r="AT98" i="1" s="1"/>
  <c r="K121" i="1"/>
  <c r="AT121" i="1" s="1"/>
  <c r="K91" i="1"/>
  <c r="AT91" i="1" s="1"/>
  <c r="L133" i="1"/>
  <c r="L98" i="1"/>
  <c r="L121" i="1"/>
  <c r="L113" i="1"/>
  <c r="L91" i="1"/>
  <c r="M133" i="1"/>
  <c r="M98" i="1"/>
  <c r="M113" i="1"/>
  <c r="M91" i="1"/>
  <c r="N133" i="1"/>
  <c r="N98" i="1"/>
  <c r="N113" i="1"/>
  <c r="N105" i="1"/>
  <c r="M131" i="1"/>
  <c r="O133" i="1"/>
  <c r="O98" i="1"/>
  <c r="O113" i="1"/>
  <c r="O105" i="1"/>
  <c r="P133" i="1"/>
  <c r="P109" i="1"/>
  <c r="P105" i="1"/>
  <c r="T44" i="1"/>
  <c r="T41" i="1"/>
  <c r="T37" i="1"/>
  <c r="T32" i="1"/>
  <c r="T20" i="1"/>
  <c r="J120" i="1"/>
  <c r="AP120" i="1" s="1"/>
  <c r="AS120" i="1" s="1"/>
  <c r="U44" i="1"/>
  <c r="U64" i="1"/>
  <c r="U37" i="1"/>
  <c r="U20" i="1"/>
  <c r="S4" i="1"/>
  <c r="R77" i="1"/>
  <c r="AT77" i="1" s="1"/>
  <c r="R64" i="1"/>
  <c r="AT64" i="1" s="1"/>
  <c r="Q37" i="1"/>
  <c r="Q20" i="1"/>
  <c r="T4" i="1"/>
  <c r="Q117" i="1"/>
  <c r="O64" i="1"/>
  <c r="O20" i="1"/>
  <c r="N37" i="1"/>
  <c r="N20" i="1"/>
  <c r="W37" i="1"/>
  <c r="W32" i="1"/>
  <c r="W20" i="1"/>
  <c r="V41" i="1"/>
  <c r="V23" i="1"/>
  <c r="V21" i="1"/>
  <c r="V83" i="1"/>
  <c r="AP83" i="1" s="1"/>
  <c r="AS83" i="1" s="1"/>
  <c r="V35" i="1"/>
  <c r="V64" i="1"/>
  <c r="V37" i="1"/>
  <c r="V32" i="1"/>
  <c r="V20" i="1"/>
  <c r="U4" i="1"/>
  <c r="V4" i="1"/>
  <c r="W4" i="1"/>
  <c r="U7" i="1"/>
  <c r="W145" i="1"/>
  <c r="V150" i="1"/>
  <c r="V152" i="1"/>
  <c r="V151" i="1"/>
  <c r="V149" i="1"/>
  <c r="AX60" i="1"/>
  <c r="AX53" i="1"/>
  <c r="AX50" i="1"/>
  <c r="AX35" i="1"/>
  <c r="AX45" i="1"/>
  <c r="AP105" i="1" l="1"/>
  <c r="AS105" i="1" s="1"/>
  <c r="AP91" i="1"/>
  <c r="AS91" i="1" s="1"/>
  <c r="AP113" i="1"/>
  <c r="AS113" i="1" s="1"/>
  <c r="AP21" i="1"/>
  <c r="AS21" i="1" s="1"/>
  <c r="AP142" i="1"/>
  <c r="AS142" i="1" s="1"/>
  <c r="W152" i="1"/>
  <c r="W151" i="1"/>
  <c r="W149" i="1"/>
  <c r="V10" i="1"/>
  <c r="W134" i="1"/>
  <c r="W133" i="1"/>
  <c r="W121" i="1"/>
  <c r="W125" i="1"/>
  <c r="W97" i="1"/>
  <c r="W96" i="1"/>
  <c r="W90" i="1"/>
  <c r="W117" i="1"/>
  <c r="W102" i="1"/>
  <c r="W77" i="1"/>
  <c r="W72" i="1"/>
  <c r="W31" i="1"/>
  <c r="W71" i="1"/>
  <c r="W38" i="1"/>
  <c r="V62" i="1"/>
  <c r="AP62" i="1" s="1"/>
  <c r="AS62" i="1" s="1"/>
  <c r="V44" i="1"/>
  <c r="V77" i="1"/>
  <c r="V75" i="1"/>
  <c r="V74" i="1"/>
  <c r="V123" i="1"/>
  <c r="V38" i="1"/>
  <c r="V31" i="1"/>
  <c r="V29" i="1"/>
  <c r="T156" i="1"/>
  <c r="T160" i="1"/>
  <c r="T157" i="1"/>
  <c r="T158" i="1"/>
  <c r="T154" i="1"/>
  <c r="T150" i="1"/>
  <c r="T152" i="1"/>
  <c r="T151" i="1"/>
  <c r="T149" i="1"/>
  <c r="U150" i="1"/>
  <c r="U152" i="1"/>
  <c r="U151" i="1"/>
  <c r="U149" i="1"/>
  <c r="V103" i="1"/>
  <c r="V102" i="1"/>
  <c r="W160" i="1"/>
  <c r="W158" i="1"/>
  <c r="W156" i="1"/>
  <c r="W154" i="1"/>
  <c r="O41" i="1"/>
  <c r="O38" i="1"/>
  <c r="O37" i="1"/>
  <c r="O75" i="1"/>
  <c r="O74" i="1"/>
  <c r="O32" i="1"/>
  <c r="O42" i="1"/>
  <c r="O31" i="1"/>
  <c r="O29" i="1"/>
  <c r="O80" i="1"/>
  <c r="O67" i="1"/>
  <c r="O19" i="1"/>
  <c r="AP19" i="1" s="1"/>
  <c r="AS19" i="1" s="1"/>
  <c r="O49" i="1"/>
  <c r="O79" i="1"/>
  <c r="O66" i="1"/>
  <c r="O45" i="1"/>
  <c r="N41" i="1"/>
  <c r="N77" i="1"/>
  <c r="N75" i="1"/>
  <c r="N74" i="1"/>
  <c r="N42" i="1"/>
  <c r="N29" i="1"/>
  <c r="O152" i="1" l="1"/>
  <c r="O151" i="1"/>
  <c r="O149" i="1"/>
  <c r="O146" i="1"/>
  <c r="O145" i="1"/>
  <c r="P145" i="1"/>
  <c r="Q90" i="1"/>
  <c r="P96" i="1"/>
  <c r="P90" i="1"/>
  <c r="P134" i="1"/>
  <c r="P106" i="1"/>
  <c r="P121" i="1"/>
  <c r="P125" i="1"/>
  <c r="P101" i="1"/>
  <c r="P99" i="1"/>
  <c r="P100" i="1"/>
  <c r="T128" i="1" l="1"/>
  <c r="T137" i="1"/>
  <c r="T136" i="1"/>
  <c r="T102" i="1"/>
  <c r="T96" i="1" l="1"/>
  <c r="T134" i="1"/>
  <c r="T121" i="1"/>
  <c r="T119" i="1"/>
  <c r="T95" i="1"/>
  <c r="T133" i="1"/>
  <c r="T90" i="1"/>
  <c r="T98" i="1"/>
  <c r="AP98" i="1" s="1"/>
  <c r="AS98" i="1" s="1"/>
  <c r="T125" i="1"/>
  <c r="T135" i="1" l="1"/>
  <c r="T145" i="1"/>
  <c r="T12" i="1"/>
  <c r="AP12" i="1" s="1"/>
  <c r="AS12" i="1" s="1"/>
  <c r="T14" i="1"/>
  <c r="AP14" i="1" s="1"/>
  <c r="AS14" i="1" s="1"/>
  <c r="T8" i="1"/>
  <c r="S150" i="1"/>
  <c r="S152" i="1"/>
  <c r="S151" i="1"/>
  <c r="S149" i="1"/>
  <c r="S96" i="1"/>
  <c r="S133" i="1"/>
  <c r="S121" i="1"/>
  <c r="S125" i="1"/>
  <c r="S106" i="1"/>
  <c r="S95" i="1"/>
  <c r="S90" i="1"/>
  <c r="S134" i="1"/>
  <c r="S101" i="1"/>
  <c r="S100" i="1"/>
  <c r="S99" i="1"/>
  <c r="S103" i="1"/>
  <c r="S137" i="1"/>
  <c r="S136" i="1"/>
  <c r="S102" i="1"/>
  <c r="S82" i="1"/>
  <c r="AP82" i="1" s="1"/>
  <c r="AS82" i="1" s="1"/>
  <c r="S79" i="1"/>
  <c r="S66" i="1"/>
  <c r="S45" i="1"/>
  <c r="S160" i="1"/>
  <c r="S157" i="1"/>
  <c r="S158" i="1"/>
  <c r="S156" i="1"/>
  <c r="S154" i="1"/>
  <c r="P152" i="1" l="1"/>
  <c r="P151" i="1"/>
  <c r="P149" i="1"/>
  <c r="P146" i="1"/>
  <c r="M117" i="1"/>
  <c r="AP117" i="1" s="1"/>
  <c r="AS117" i="1" s="1"/>
  <c r="M103" i="1"/>
  <c r="M78" i="1"/>
  <c r="AP78" i="1" s="1"/>
  <c r="AS78" i="1" s="1"/>
  <c r="M137" i="1"/>
  <c r="M136" i="1"/>
  <c r="M102" i="1"/>
  <c r="M110" i="1"/>
  <c r="AP110" i="1" s="1"/>
  <c r="AS110" i="1" s="1"/>
  <c r="M128" i="1"/>
  <c r="M129" i="1"/>
  <c r="M132" i="1"/>
  <c r="AP132" i="1" s="1"/>
  <c r="AS132" i="1" s="1"/>
  <c r="M122" i="1"/>
  <c r="M124" i="1"/>
  <c r="M96" i="1"/>
  <c r="M106" i="1"/>
  <c r="M90" i="1"/>
  <c r="M130" i="1" l="1"/>
  <c r="M95" i="1"/>
  <c r="M121" i="1"/>
  <c r="M119" i="1"/>
  <c r="M125" i="1"/>
  <c r="M101" i="1"/>
  <c r="M100" i="1"/>
  <c r="M135" i="1"/>
  <c r="M114" i="1"/>
  <c r="M99" i="1"/>
  <c r="M160" i="1"/>
  <c r="M159" i="1"/>
  <c r="M157" i="1"/>
  <c r="M158" i="1"/>
  <c r="M156" i="1"/>
  <c r="M154" i="1"/>
  <c r="L128" i="1"/>
  <c r="L102" i="1"/>
  <c r="L97" i="1"/>
  <c r="L95" i="1"/>
  <c r="L152" i="1"/>
  <c r="L151" i="1"/>
  <c r="L150" i="1"/>
  <c r="L146" i="1"/>
  <c r="L104" i="1"/>
  <c r="AP104" i="1" s="1"/>
  <c r="AS104" i="1" s="1"/>
  <c r="L135" i="1"/>
  <c r="L114" i="1"/>
  <c r="L101" i="1"/>
  <c r="L100" i="1"/>
  <c r="L131" i="1"/>
  <c r="AP131" i="1" s="1"/>
  <c r="AS131" i="1" s="1"/>
  <c r="L99" i="1"/>
  <c r="AP99" i="1" s="1"/>
  <c r="AS99" i="1" s="1"/>
  <c r="L130" i="1"/>
  <c r="L96" i="1"/>
  <c r="L125" i="1"/>
  <c r="L106" i="1"/>
  <c r="L90" i="1"/>
  <c r="L122" i="1"/>
  <c r="L124" i="1"/>
  <c r="L112" i="1"/>
  <c r="AP112" i="1" s="1"/>
  <c r="AS112" i="1" s="1"/>
  <c r="L77" i="1"/>
  <c r="L75" i="1"/>
  <c r="L74" i="1"/>
  <c r="L72" i="1"/>
  <c r="L31" i="1"/>
  <c r="L32" i="1"/>
  <c r="L38" i="1"/>
  <c r="L20" i="1"/>
  <c r="AP20" i="1" s="1"/>
  <c r="AS20" i="1" s="1"/>
  <c r="L71" i="1"/>
  <c r="L64" i="1"/>
  <c r="L36" i="1"/>
  <c r="AP36" i="1" s="1"/>
  <c r="AS36" i="1" s="1"/>
  <c r="L160" i="1"/>
  <c r="L157" i="1"/>
  <c r="L158" i="1"/>
  <c r="L159" i="1"/>
  <c r="L154" i="1"/>
  <c r="O94" i="1"/>
  <c r="AP94" i="1" s="1"/>
  <c r="AS94" i="1" s="1"/>
  <c r="O114" i="1"/>
  <c r="O135" i="1"/>
  <c r="O100" i="1"/>
  <c r="O96" i="1"/>
  <c r="O119" i="1"/>
  <c r="O90" i="1"/>
  <c r="O134" i="1"/>
  <c r="O106" i="1"/>
  <c r="O95" i="1"/>
  <c r="O125" i="1"/>
  <c r="O103" i="1"/>
  <c r="O136" i="1"/>
  <c r="O102" i="1"/>
  <c r="O129" i="1"/>
  <c r="O122" i="1"/>
  <c r="P156" i="1"/>
  <c r="P160" i="1"/>
  <c r="P157" i="1"/>
  <c r="P158" i="1"/>
  <c r="P154" i="1"/>
  <c r="O160" i="1"/>
  <c r="O157" i="1"/>
  <c r="O158" i="1"/>
  <c r="O156" i="1"/>
  <c r="O154" i="1"/>
  <c r="N35" i="1"/>
  <c r="N67" i="1"/>
  <c r="N47" i="1"/>
  <c r="N49" i="1"/>
  <c r="AP49" i="1" s="1"/>
  <c r="AS49" i="1" s="1"/>
  <c r="N45" i="1"/>
  <c r="L4" i="1"/>
  <c r="AP4" i="1" s="1"/>
  <c r="AS4" i="1" s="1"/>
  <c r="M10" i="1"/>
  <c r="AP10" i="1" s="1"/>
  <c r="AS10" i="1" s="1"/>
  <c r="M7" i="1"/>
  <c r="AP7" i="1" s="1"/>
  <c r="AS7" i="1" s="1"/>
  <c r="M8" i="1"/>
  <c r="AP8" i="1" s="1"/>
  <c r="AS8" i="1" s="1"/>
  <c r="N152" i="1"/>
  <c r="N151" i="1"/>
  <c r="N149" i="1"/>
  <c r="N146" i="1"/>
  <c r="M152" i="1"/>
  <c r="M151" i="1"/>
  <c r="M150" i="1"/>
  <c r="M149" i="1"/>
  <c r="AP149" i="1" s="1"/>
  <c r="M146" i="1"/>
  <c r="N157" i="1"/>
  <c r="N160" i="1"/>
  <c r="N159" i="1"/>
  <c r="N158" i="1"/>
  <c r="N156" i="1"/>
  <c r="N154" i="1"/>
  <c r="N145" i="1"/>
  <c r="N103" i="1"/>
  <c r="N136" i="1"/>
  <c r="N102" i="1"/>
  <c r="N129" i="1"/>
  <c r="AP129" i="1" s="1"/>
  <c r="AS129" i="1" s="1"/>
  <c r="N128" i="1"/>
  <c r="N122" i="1"/>
  <c r="N124" i="1"/>
  <c r="N109" i="1"/>
  <c r="N97" i="1"/>
  <c r="N106" i="1"/>
  <c r="N95" i="1"/>
  <c r="N125" i="1"/>
  <c r="N96" i="1"/>
  <c r="N134" i="1"/>
  <c r="N119" i="1"/>
  <c r="N90" i="1"/>
  <c r="N130" i="1"/>
  <c r="N121" i="1"/>
  <c r="M77" i="1"/>
  <c r="M75" i="1"/>
  <c r="M74" i="1"/>
  <c r="M73" i="1"/>
  <c r="AP73" i="1" s="1"/>
  <c r="AS73" i="1" s="1"/>
  <c r="M72" i="1"/>
  <c r="M42" i="1"/>
  <c r="M32" i="1"/>
  <c r="M31" i="1"/>
  <c r="M71" i="1"/>
  <c r="M38" i="1"/>
  <c r="M37" i="1"/>
  <c r="AP37" i="1" s="1"/>
  <c r="AS37" i="1" s="1"/>
  <c r="M29" i="1"/>
  <c r="U137" i="1"/>
  <c r="AP137" i="1" s="1"/>
  <c r="AS137" i="1" s="1"/>
  <c r="U136" i="1"/>
  <c r="U103" i="1"/>
  <c r="U96" i="1"/>
  <c r="U134" i="1"/>
  <c r="U121" i="1"/>
  <c r="U119" i="1"/>
  <c r="U95" i="1"/>
  <c r="U133" i="1"/>
  <c r="U90" i="1"/>
  <c r="U125" i="1"/>
  <c r="U109" i="1"/>
  <c r="U16" i="1"/>
  <c r="AP16" i="1" s="1"/>
  <c r="AS16" i="1" s="1"/>
  <c r="U80" i="1"/>
  <c r="AP80" i="1" s="1"/>
  <c r="AS80" i="1" s="1"/>
  <c r="U67" i="1"/>
  <c r="U45" i="1"/>
  <c r="U41" i="1"/>
  <c r="U33" i="1"/>
  <c r="AP33" i="1" s="1"/>
  <c r="AS33" i="1" s="1"/>
  <c r="U23" i="1"/>
  <c r="U77" i="1"/>
  <c r="U75" i="1"/>
  <c r="U74" i="1"/>
  <c r="U72" i="1"/>
  <c r="U123" i="1"/>
  <c r="U42" i="1"/>
  <c r="U31" i="1"/>
  <c r="U38" i="1"/>
  <c r="U39" i="1"/>
  <c r="AP39" i="1" s="1"/>
  <c r="AS39" i="1" s="1"/>
  <c r="U35" i="1"/>
  <c r="U71" i="1"/>
  <c r="U29" i="1"/>
  <c r="V160" i="1"/>
  <c r="V158" i="1"/>
  <c r="V156" i="1"/>
  <c r="V154" i="1"/>
  <c r="V101" i="1"/>
  <c r="V100" i="1"/>
  <c r="V145" i="1"/>
  <c r="U145" i="1"/>
  <c r="U160" i="1"/>
  <c r="U158" i="1"/>
  <c r="U157" i="1"/>
  <c r="U156" i="1"/>
  <c r="U154" i="1"/>
  <c r="V96" i="1"/>
  <c r="V134" i="1"/>
  <c r="V133" i="1"/>
  <c r="V121" i="1"/>
  <c r="V95" i="1"/>
  <c r="V106" i="1"/>
  <c r="V109" i="1"/>
  <c r="V90" i="1"/>
  <c r="V125" i="1"/>
  <c r="V97" i="1"/>
  <c r="T64" i="1"/>
  <c r="T38" i="1"/>
  <c r="T77" i="1"/>
  <c r="T75" i="1"/>
  <c r="T74" i="1"/>
  <c r="T71" i="1"/>
  <c r="T123" i="1"/>
  <c r="AP123" i="1" s="1"/>
  <c r="AS123" i="1" s="1"/>
  <c r="T42" i="1"/>
  <c r="T31" i="1"/>
  <c r="T47" i="1"/>
  <c r="T45" i="1"/>
  <c r="T29" i="1"/>
  <c r="S75" i="1"/>
  <c r="S74" i="1"/>
  <c r="S31" i="1"/>
  <c r="P79" i="1"/>
  <c r="AP79" i="1" s="1"/>
  <c r="AS79" i="1" s="1"/>
  <c r="P66" i="1"/>
  <c r="AP66" i="1" s="1"/>
  <c r="AS66" i="1" s="1"/>
  <c r="P35" i="1"/>
  <c r="P45" i="1"/>
  <c r="P41" i="1"/>
  <c r="AP41" i="1" s="1"/>
  <c r="AS41" i="1" s="1"/>
  <c r="P44" i="1"/>
  <c r="AP44" i="1" s="1"/>
  <c r="AS44" i="1" s="1"/>
  <c r="P23" i="1"/>
  <c r="AP23" i="1" s="1"/>
  <c r="AS23" i="1" s="1"/>
  <c r="P77" i="1"/>
  <c r="P75" i="1"/>
  <c r="P32" i="1"/>
  <c r="P31" i="1"/>
  <c r="P29" i="1"/>
  <c r="AP133" i="1" l="1"/>
  <c r="AS133" i="1" s="1"/>
  <c r="AP29" i="1"/>
  <c r="AS29" i="1" s="1"/>
  <c r="AP42" i="1"/>
  <c r="AS42" i="1" s="1"/>
  <c r="AP134" i="1"/>
  <c r="AS134" i="1" s="1"/>
  <c r="AP109" i="1"/>
  <c r="AS109" i="1" s="1"/>
  <c r="AP136" i="1"/>
  <c r="AS136" i="1" s="1"/>
  <c r="AP103" i="1"/>
  <c r="AS103" i="1" s="1"/>
  <c r="AP145" i="1"/>
  <c r="AS145" i="1" s="1"/>
  <c r="AP45" i="1"/>
  <c r="AS45" i="1" s="1"/>
  <c r="AP47" i="1"/>
  <c r="AS47" i="1" s="1"/>
  <c r="AP67" i="1"/>
  <c r="AS67" i="1" s="1"/>
  <c r="AP35" i="1"/>
  <c r="AS35" i="1" s="1"/>
  <c r="AP154" i="1"/>
  <c r="AS154" i="1" s="1"/>
  <c r="AP159" i="1"/>
  <c r="AS159" i="1" s="1"/>
  <c r="AP158" i="1"/>
  <c r="AS158" i="1" s="1"/>
  <c r="AP157" i="1"/>
  <c r="AS157" i="1" s="1"/>
  <c r="AP160" i="1"/>
  <c r="AS160" i="1" s="1"/>
  <c r="AP64" i="1"/>
  <c r="AS64" i="1" s="1"/>
  <c r="AP71" i="1"/>
  <c r="AS71" i="1" s="1"/>
  <c r="AP38" i="1"/>
  <c r="AS38" i="1" s="1"/>
  <c r="AP32" i="1"/>
  <c r="AS32" i="1" s="1"/>
  <c r="AP31" i="1"/>
  <c r="AS31" i="1" s="1"/>
  <c r="AP72" i="1"/>
  <c r="AS72" i="1" s="1"/>
  <c r="AP74" i="1"/>
  <c r="AS74" i="1" s="1"/>
  <c r="AP75" i="1"/>
  <c r="AS75" i="1" s="1"/>
  <c r="AP77" i="1"/>
  <c r="AS77" i="1" s="1"/>
  <c r="AP124" i="1"/>
  <c r="AS124" i="1" s="1"/>
  <c r="AP122" i="1"/>
  <c r="AS122" i="1" s="1"/>
  <c r="AP90" i="1"/>
  <c r="AS90" i="1" s="1"/>
  <c r="AP106" i="1"/>
  <c r="AS106" i="1" s="1"/>
  <c r="AP125" i="1"/>
  <c r="AS125" i="1" s="1"/>
  <c r="AP96" i="1"/>
  <c r="AS96" i="1" s="1"/>
  <c r="AP130" i="1"/>
  <c r="AS130" i="1" s="1"/>
  <c r="AP100" i="1"/>
  <c r="AS100" i="1" s="1"/>
  <c r="AP101" i="1"/>
  <c r="AS101" i="1" s="1"/>
  <c r="AP114" i="1"/>
  <c r="AS114" i="1" s="1"/>
  <c r="AP135" i="1"/>
  <c r="AS135" i="1" s="1"/>
  <c r="AP146" i="1"/>
  <c r="AS146" i="1" s="1"/>
  <c r="AP150" i="1"/>
  <c r="AS150" i="1" s="1"/>
  <c r="AP151" i="1"/>
  <c r="AS151" i="1" s="1"/>
  <c r="AP152" i="1"/>
  <c r="AS152" i="1" s="1"/>
  <c r="AP95" i="1"/>
  <c r="AS95" i="1" s="1"/>
  <c r="AP97" i="1"/>
  <c r="AS97" i="1" s="1"/>
  <c r="AP102" i="1"/>
  <c r="AS102" i="1" s="1"/>
  <c r="AP128" i="1"/>
  <c r="AS128" i="1" s="1"/>
  <c r="AP156" i="1"/>
  <c r="AS156" i="1" s="1"/>
  <c r="AP119" i="1"/>
  <c r="AS119" i="1" s="1"/>
  <c r="AP121" i="1"/>
  <c r="AS121" i="1" s="1"/>
  <c r="AK9" i="1"/>
  <c r="AP9" i="1" s="1"/>
  <c r="AS9" i="1" s="1"/>
</calcChain>
</file>

<file path=xl/sharedStrings.xml><?xml version="1.0" encoding="utf-8"?>
<sst xmlns="http://schemas.openxmlformats.org/spreadsheetml/2006/main" count="877" uniqueCount="560">
  <si>
    <t>Pointage Personnel GRH CENTRE Mois 03/2025</t>
  </si>
  <si>
    <t>Nom  &amp; Prénom</t>
  </si>
  <si>
    <t>CIN</t>
  </si>
  <si>
    <t>Affectation</t>
  </si>
  <si>
    <t>Fonction</t>
  </si>
  <si>
    <t xml:space="preserve">TAUX  Horaire </t>
  </si>
  <si>
    <t>deplacement</t>
  </si>
  <si>
    <t xml:space="preserve">logement </t>
  </si>
  <si>
    <t>TOTAL</t>
  </si>
  <si>
    <t>NORMAL</t>
  </si>
  <si>
    <t xml:space="preserve">jour férié </t>
  </si>
  <si>
    <t xml:space="preserve">Nbre de deplacement
</t>
  </si>
  <si>
    <t xml:space="preserve">deplacement 
</t>
  </si>
  <si>
    <t>Indemnité de lait</t>
  </si>
  <si>
    <t>PRIME</t>
  </si>
  <si>
    <t>STC</t>
  </si>
  <si>
    <t>OBSERVATION</t>
  </si>
  <si>
    <t>G047</t>
  </si>
  <si>
    <t>AIT HAMMA AHMED</t>
  </si>
  <si>
    <t>PB6831</t>
  </si>
  <si>
    <t xml:space="preserve">At Traitement des surfaces </t>
  </si>
  <si>
    <t>PEINTRE</t>
  </si>
  <si>
    <t>G126</t>
  </si>
  <si>
    <t xml:space="preserve">EL KHOUDIRI ABDELATI </t>
  </si>
  <si>
    <t>BH294806</t>
  </si>
  <si>
    <t>G131</t>
  </si>
  <si>
    <t>EDDABIRI ABDELMAJID</t>
  </si>
  <si>
    <t>BH501789</t>
  </si>
  <si>
    <t>G133</t>
  </si>
  <si>
    <t>RATIB ADIL</t>
  </si>
  <si>
    <t>BH541300</t>
  </si>
  <si>
    <t>G142</t>
  </si>
  <si>
    <t>FEDDI DRISS</t>
  </si>
  <si>
    <t>BJ113489</t>
  </si>
  <si>
    <t>G301</t>
  </si>
  <si>
    <t>GRIRANE ABDELKHALEK</t>
  </si>
  <si>
    <t>BB71475</t>
  </si>
  <si>
    <t>Sableur</t>
  </si>
  <si>
    <t>G304</t>
  </si>
  <si>
    <t>ATTACHE JAMAL</t>
  </si>
  <si>
    <t>BB75455</t>
  </si>
  <si>
    <t>G306</t>
  </si>
  <si>
    <t>AKIRICH ABDELILAH</t>
  </si>
  <si>
    <t>N365713</t>
  </si>
  <si>
    <t>G423</t>
  </si>
  <si>
    <t>DAMISS SALAHEDDINE</t>
  </si>
  <si>
    <t>T268293</t>
  </si>
  <si>
    <t>G426</t>
  </si>
  <si>
    <t>IDIR MOHAMED</t>
  </si>
  <si>
    <t>V105741</t>
  </si>
  <si>
    <t>G434</t>
  </si>
  <si>
    <t>SAHEL AZIZ</t>
  </si>
  <si>
    <t>BJ232985</t>
  </si>
  <si>
    <t>SABLEUR</t>
  </si>
  <si>
    <t>G008</t>
  </si>
  <si>
    <t>IHRAMJA ABDELLATIF</t>
  </si>
  <si>
    <t>BB25075</t>
  </si>
  <si>
    <t xml:space="preserve">Atelier Débitage </t>
  </si>
  <si>
    <t>MEULEUR</t>
  </si>
  <si>
    <t>G116</t>
  </si>
  <si>
    <t xml:space="preserve">JADIB Badreddine </t>
  </si>
  <si>
    <t>BB147727</t>
  </si>
  <si>
    <t xml:space="preserve">Meuleur </t>
  </si>
  <si>
    <t>G136</t>
  </si>
  <si>
    <t>LAHBABI ABDELILAH</t>
  </si>
  <si>
    <t>M525012</t>
  </si>
  <si>
    <t xml:space="preserve">aide chef d'équipe </t>
  </si>
  <si>
    <t>G249</t>
  </si>
  <si>
    <t>EL OUKKACHE SALAHEDDINE</t>
  </si>
  <si>
    <t>BJ452942</t>
  </si>
  <si>
    <t>AIDE CHAUDRONNIER</t>
  </si>
  <si>
    <t>G250</t>
  </si>
  <si>
    <t>SAKOURI MOHAMED</t>
  </si>
  <si>
    <t>T264268</t>
  </si>
  <si>
    <t>CHAUDRONNIER</t>
  </si>
  <si>
    <t>G259</t>
  </si>
  <si>
    <t>OULDELRHALIA MOHAMED</t>
  </si>
  <si>
    <t>T235414</t>
  </si>
  <si>
    <t>SOUDEUR</t>
  </si>
  <si>
    <t>G264</t>
  </si>
  <si>
    <t>BENDAOUD KHAMLICHI</t>
  </si>
  <si>
    <t>W213521</t>
  </si>
  <si>
    <t>G266</t>
  </si>
  <si>
    <t>HAMAMA ABDERRAZAK</t>
  </si>
  <si>
    <t>BH157425</t>
  </si>
  <si>
    <t>G271</t>
  </si>
  <si>
    <t>MANYANI HICHAM</t>
  </si>
  <si>
    <t>BJ242698</t>
  </si>
  <si>
    <t>G297</t>
  </si>
  <si>
    <t>BENSIOUA MAHDI</t>
  </si>
  <si>
    <t>BH380587</t>
  </si>
  <si>
    <t>Départ</t>
  </si>
  <si>
    <t>G302</t>
  </si>
  <si>
    <t>NOUR EDDINE JALAL</t>
  </si>
  <si>
    <t>BJ281648</t>
  </si>
  <si>
    <t>G303</t>
  </si>
  <si>
    <t>OUMEKRAZ MOHSSINE</t>
  </si>
  <si>
    <t>BJ386289</t>
  </si>
  <si>
    <t>G305</t>
  </si>
  <si>
    <t>SADIR BRAHIM</t>
  </si>
  <si>
    <t>BB60951</t>
  </si>
  <si>
    <t>G307</t>
  </si>
  <si>
    <t>EL KAMAL ABDELAZIZ</t>
  </si>
  <si>
    <t>BJ304110</t>
  </si>
  <si>
    <t>PREPARATEUR</t>
  </si>
  <si>
    <t>G308</t>
  </si>
  <si>
    <t>MERZOUG HASSAN</t>
  </si>
  <si>
    <t>BJ160248</t>
  </si>
  <si>
    <t>G315</t>
  </si>
  <si>
    <t>YATIM ABDERRAHIM</t>
  </si>
  <si>
    <t>BH180310</t>
  </si>
  <si>
    <t>G317</t>
  </si>
  <si>
    <t>MEFTAH TAREK</t>
  </si>
  <si>
    <t>WA284545</t>
  </si>
  <si>
    <t>Soudeur</t>
  </si>
  <si>
    <t>G319</t>
  </si>
  <si>
    <t>ZAHIR KAMAL</t>
  </si>
  <si>
    <t>BA6497</t>
  </si>
  <si>
    <t>G321</t>
  </si>
  <si>
    <t>FAHMI KARIM</t>
  </si>
  <si>
    <t>MC211564</t>
  </si>
  <si>
    <t>G322</t>
  </si>
  <si>
    <t>GHAZY ILYAS</t>
  </si>
  <si>
    <t>HH245694</t>
  </si>
  <si>
    <t>G324</t>
  </si>
  <si>
    <t>EL IDRISSI EL MAHDI</t>
  </si>
  <si>
    <t>T297539</t>
  </si>
  <si>
    <t>G326</t>
  </si>
  <si>
    <t>MASLOUH YOUNES</t>
  </si>
  <si>
    <t>BH275997</t>
  </si>
  <si>
    <t>G332</t>
  </si>
  <si>
    <t>AZIZ AYOUB</t>
  </si>
  <si>
    <t>BH471624</t>
  </si>
  <si>
    <t>G334</t>
  </si>
  <si>
    <t>GHAZI YOUNESS</t>
  </si>
  <si>
    <t>M643473</t>
  </si>
  <si>
    <t>G337</t>
  </si>
  <si>
    <t>EL ARFAOUI MOHAMED</t>
  </si>
  <si>
    <t>WB176330</t>
  </si>
  <si>
    <t>G349</t>
  </si>
  <si>
    <t>AYACHI MOHAMED</t>
  </si>
  <si>
    <t>WB157417</t>
  </si>
  <si>
    <t>G352</t>
  </si>
  <si>
    <t>BOUFTIH HAMZA</t>
  </si>
  <si>
    <t>T232030</t>
  </si>
  <si>
    <t>G358</t>
  </si>
  <si>
    <t>OMAR MOUSSA</t>
  </si>
  <si>
    <t>PA162014</t>
  </si>
  <si>
    <t>G359</t>
  </si>
  <si>
    <t>CHAFIA TARIK</t>
  </si>
  <si>
    <t>WA313330</t>
  </si>
  <si>
    <t>G364</t>
  </si>
  <si>
    <t>EL GUERRARI SALAHEDDINE</t>
  </si>
  <si>
    <t>BB95264</t>
  </si>
  <si>
    <t>G371</t>
  </si>
  <si>
    <t>ESSAKIT AYOUB</t>
  </si>
  <si>
    <t>BH458255</t>
  </si>
  <si>
    <t>G373</t>
  </si>
  <si>
    <t>EL KIHEL YOUSSEF</t>
  </si>
  <si>
    <t>BA43889</t>
  </si>
  <si>
    <t>G374</t>
  </si>
  <si>
    <t>BERREBAA ZOUHAIR</t>
  </si>
  <si>
    <t>HH101994</t>
  </si>
  <si>
    <t>G375</t>
  </si>
  <si>
    <t>ASSAFAR HAMZA</t>
  </si>
  <si>
    <t>BB210830</t>
  </si>
  <si>
    <t>G381</t>
  </si>
  <si>
    <t>FADAOUI YOUNESS</t>
  </si>
  <si>
    <t>BH271235</t>
  </si>
  <si>
    <t>Opérateur machine</t>
  </si>
  <si>
    <t>G384</t>
  </si>
  <si>
    <t>CHAOUKI YASSIR</t>
  </si>
  <si>
    <t>BE580521</t>
  </si>
  <si>
    <t xml:space="preserve"> Traçeur</t>
  </si>
  <si>
    <t>G385</t>
  </si>
  <si>
    <t>BADLI HOUICINE</t>
  </si>
  <si>
    <t>BB264524</t>
  </si>
  <si>
    <t>G386</t>
  </si>
  <si>
    <t>ZOUHAIR MOHAMMED</t>
  </si>
  <si>
    <t>BJ476493</t>
  </si>
  <si>
    <t>G387</t>
  </si>
  <si>
    <t>EL HOURAICHI AYOUB</t>
  </si>
  <si>
    <t>HA223312</t>
  </si>
  <si>
    <t>G388</t>
  </si>
  <si>
    <t>AIT ALLA ANAS</t>
  </si>
  <si>
    <t>BM52660</t>
  </si>
  <si>
    <t>G393</t>
  </si>
  <si>
    <t>FOUGDAL HAMID</t>
  </si>
  <si>
    <t>N333325</t>
  </si>
  <si>
    <t>OPERATEUR MACHINE</t>
  </si>
  <si>
    <t>G399</t>
  </si>
  <si>
    <t>BOUFFI OMAR</t>
  </si>
  <si>
    <t>BJ76628</t>
  </si>
  <si>
    <t>G400</t>
  </si>
  <si>
    <t>KOURRAICHI EL IDRISSI HAMID</t>
  </si>
  <si>
    <t>G401</t>
  </si>
  <si>
    <t>AITHDA RACHID</t>
  </si>
  <si>
    <t>BH337598</t>
  </si>
  <si>
    <t>G410</t>
  </si>
  <si>
    <t>LAMJAHDI SAID</t>
  </si>
  <si>
    <t>BJ445169</t>
  </si>
  <si>
    <t>G411</t>
  </si>
  <si>
    <t>NAJI MOHAMED</t>
  </si>
  <si>
    <t>BJ365341</t>
  </si>
  <si>
    <t>G413</t>
  </si>
  <si>
    <t>CHAKRANI OTHMANE</t>
  </si>
  <si>
    <t>T246074</t>
  </si>
  <si>
    <t>G415</t>
  </si>
  <si>
    <t>ABZAOU HASSAN</t>
  </si>
  <si>
    <t>BL154501</t>
  </si>
  <si>
    <t>G416</t>
  </si>
  <si>
    <t>TAHRI YOUSSEF</t>
  </si>
  <si>
    <t>F460773</t>
  </si>
  <si>
    <t>G419</t>
  </si>
  <si>
    <t>LAMJAHDI MUSTAPHA</t>
  </si>
  <si>
    <t>BJ339810</t>
  </si>
  <si>
    <t>G420</t>
  </si>
  <si>
    <t>ABIBI FOUAD</t>
  </si>
  <si>
    <t>BA10951</t>
  </si>
  <si>
    <t>G421</t>
  </si>
  <si>
    <t>KADIR MOHCINE</t>
  </si>
  <si>
    <t>BB175479</t>
  </si>
  <si>
    <t>G422</t>
  </si>
  <si>
    <t>ENNAJAH YAHYA</t>
  </si>
  <si>
    <t>HH80332</t>
  </si>
  <si>
    <t>G424</t>
  </si>
  <si>
    <t>EL AJIMI YOUNESS</t>
  </si>
  <si>
    <t>T281682</t>
  </si>
  <si>
    <t>G425</t>
  </si>
  <si>
    <t>MARJAN MOHAMED</t>
  </si>
  <si>
    <t>T306412</t>
  </si>
  <si>
    <t>G428</t>
  </si>
  <si>
    <t>M’RHAR TAOUFIQ</t>
  </si>
  <si>
    <t>T332896</t>
  </si>
  <si>
    <t>G429</t>
  </si>
  <si>
    <t>ROCHDY MOHAMED</t>
  </si>
  <si>
    <t>BH334978</t>
  </si>
  <si>
    <t>G430</t>
  </si>
  <si>
    <t>HANNOUNI ABDESSAMAD</t>
  </si>
  <si>
    <t>BH270018</t>
  </si>
  <si>
    <t>G431</t>
  </si>
  <si>
    <t>ZEROUAL HACHEM</t>
  </si>
  <si>
    <t>BH119319</t>
  </si>
  <si>
    <t>G432</t>
  </si>
  <si>
    <t>MABROUK HICHAM</t>
  </si>
  <si>
    <t>BH176330</t>
  </si>
  <si>
    <t>G433</t>
  </si>
  <si>
    <t>AIT IDER YASSINE</t>
  </si>
  <si>
    <t>BL163498</t>
  </si>
  <si>
    <t>G435</t>
  </si>
  <si>
    <t>FARHAN ADNANE</t>
  </si>
  <si>
    <t>BJ480533</t>
  </si>
  <si>
    <t>G437</t>
  </si>
  <si>
    <t>EL HARBAOUI MOHAMED</t>
  </si>
  <si>
    <t>LB240600</t>
  </si>
  <si>
    <t>G439</t>
  </si>
  <si>
    <t>AKAWN YOUSSEF</t>
  </si>
  <si>
    <t>BL173569</t>
  </si>
  <si>
    <t>G440</t>
  </si>
  <si>
    <t>MOUNIM ABDELMAJID</t>
  </si>
  <si>
    <t>BJ237861</t>
  </si>
  <si>
    <t>G441</t>
  </si>
  <si>
    <t>LOUQYD IHAB</t>
  </si>
  <si>
    <t>BB217694</t>
  </si>
  <si>
    <t>G442</t>
  </si>
  <si>
    <t>RAJI YOUSSEF</t>
  </si>
  <si>
    <t>BB139458</t>
  </si>
  <si>
    <t>G444</t>
  </si>
  <si>
    <t>ENNEHLY ACHRAF</t>
  </si>
  <si>
    <t>BB261587</t>
  </si>
  <si>
    <t>G446</t>
  </si>
  <si>
    <t>TBARHI MOHAMED</t>
  </si>
  <si>
    <t>CD223337</t>
  </si>
  <si>
    <t>G451</t>
  </si>
  <si>
    <t>SOUMOUKI AZIZ</t>
  </si>
  <si>
    <t>BJ355089</t>
  </si>
  <si>
    <t>G407</t>
  </si>
  <si>
    <t>BENHIDA ACHRAF</t>
  </si>
  <si>
    <t>T322978</t>
  </si>
  <si>
    <t xml:space="preserve">Atelier Usinage; Usinage Numérique </t>
  </si>
  <si>
    <t>G408</t>
  </si>
  <si>
    <t>MEZOUED AYOUB</t>
  </si>
  <si>
    <t>BJ450289</t>
  </si>
  <si>
    <t>G245</t>
  </si>
  <si>
    <t>ABYA ABDELLATIF</t>
  </si>
  <si>
    <t>W140051</t>
  </si>
  <si>
    <t xml:space="preserve">Ateliers EI </t>
  </si>
  <si>
    <t>G247</t>
  </si>
  <si>
    <t>BAL HADDADE YOUSSEF</t>
  </si>
  <si>
    <t>T293059</t>
  </si>
  <si>
    <t>G251</t>
  </si>
  <si>
    <t>FIKRI AHMED</t>
  </si>
  <si>
    <t>BH573621</t>
  </si>
  <si>
    <t>G254</t>
  </si>
  <si>
    <t>MOUSTASLIM YOUNESS</t>
  </si>
  <si>
    <t>BJ231566</t>
  </si>
  <si>
    <t>G257</t>
  </si>
  <si>
    <t>CHAFIQ MOSTAFA</t>
  </si>
  <si>
    <t>TA28740</t>
  </si>
  <si>
    <t>G258</t>
  </si>
  <si>
    <t>EL LOUZI LEKBIR</t>
  </si>
  <si>
    <t>BJ236656</t>
  </si>
  <si>
    <t>G261</t>
  </si>
  <si>
    <t>EL MIR MOHAMED</t>
  </si>
  <si>
    <t>BH500511</t>
  </si>
  <si>
    <t>G262</t>
  </si>
  <si>
    <t>EL BOUSLAMY KHALID</t>
  </si>
  <si>
    <t>IC123393</t>
  </si>
  <si>
    <t>G263</t>
  </si>
  <si>
    <t>MIFTAH YOUSSEF</t>
  </si>
  <si>
    <t>T161813</t>
  </si>
  <si>
    <t>G269</t>
  </si>
  <si>
    <t>SIBAOUI MEHDI</t>
  </si>
  <si>
    <t>BB239207</t>
  </si>
  <si>
    <t>G272</t>
  </si>
  <si>
    <t>ZAKI ABDERRAZAK</t>
  </si>
  <si>
    <t>BB46030</t>
  </si>
  <si>
    <t>G273</t>
  </si>
  <si>
    <t>CHAHID YOUSSEF</t>
  </si>
  <si>
    <t>BB20769</t>
  </si>
  <si>
    <t>G274</t>
  </si>
  <si>
    <t>SAMIRI ABDELFETTAH</t>
  </si>
  <si>
    <t>T212047</t>
  </si>
  <si>
    <t>G276</t>
  </si>
  <si>
    <t>KHAIRAT MHAMED</t>
  </si>
  <si>
    <t>T137217</t>
  </si>
  <si>
    <t>G277</t>
  </si>
  <si>
    <t>FAKIR MOHAMED</t>
  </si>
  <si>
    <t>T250517</t>
  </si>
  <si>
    <t>G286</t>
  </si>
  <si>
    <t>KARRAS MOHCINE</t>
  </si>
  <si>
    <t>T202134</t>
  </si>
  <si>
    <t>G287</t>
  </si>
  <si>
    <t>HAFID ZAKARIA</t>
  </si>
  <si>
    <t>TA124022</t>
  </si>
  <si>
    <t>G310</t>
  </si>
  <si>
    <t>EZZOUBEIR MIFTAH</t>
  </si>
  <si>
    <t>BB47414</t>
  </si>
  <si>
    <t>G318</t>
  </si>
  <si>
    <t xml:space="preserve">EL KOUNTAFI Abderrazak </t>
  </si>
  <si>
    <t>BJ434198</t>
  </si>
  <si>
    <t>G329</t>
  </si>
  <si>
    <t>MRHAR BOUCHAIB</t>
  </si>
  <si>
    <t>T217871</t>
  </si>
  <si>
    <t>G340</t>
  </si>
  <si>
    <t>SMINE AHMED</t>
  </si>
  <si>
    <t>TK22476</t>
  </si>
  <si>
    <t>G341</t>
  </si>
  <si>
    <t>ERRIASS JAOUAD</t>
  </si>
  <si>
    <t>G532848</t>
  </si>
  <si>
    <t>G342</t>
  </si>
  <si>
    <t>HABOUBI YASSINE</t>
  </si>
  <si>
    <t>EA127682</t>
  </si>
  <si>
    <t>G343</t>
  </si>
  <si>
    <t>EL MEJDOUB YOUNESS</t>
  </si>
  <si>
    <t>BJ225920</t>
  </si>
  <si>
    <t>G344</t>
  </si>
  <si>
    <t>CHOAYB JAMAL</t>
  </si>
  <si>
    <t>EA239817</t>
  </si>
  <si>
    <t>G345</t>
  </si>
  <si>
    <t>EL KHIDRI ABDELOUAHED</t>
  </si>
  <si>
    <t>BB41814</t>
  </si>
  <si>
    <t>G353</t>
  </si>
  <si>
    <t>HAILAM KHALID</t>
  </si>
  <si>
    <t>GY17354</t>
  </si>
  <si>
    <t>G354</t>
  </si>
  <si>
    <t>INANI SALAH</t>
  </si>
  <si>
    <t>T241207</t>
  </si>
  <si>
    <t>G356</t>
  </si>
  <si>
    <t>SAD AHMED</t>
  </si>
  <si>
    <t>BJ313305</t>
  </si>
  <si>
    <t>G357</t>
  </si>
  <si>
    <t>MOUFASSIH ALI</t>
  </si>
  <si>
    <t>BW18318</t>
  </si>
  <si>
    <t>G379</t>
  </si>
  <si>
    <t>DQAICH ISMAIL</t>
  </si>
  <si>
    <t>GN203731</t>
  </si>
  <si>
    <t>G382</t>
  </si>
  <si>
    <t>NAJJARI YOUSSEF</t>
  </si>
  <si>
    <t>BB6236</t>
  </si>
  <si>
    <t>G383</t>
  </si>
  <si>
    <t>ZERRAI KAMAL</t>
  </si>
  <si>
    <t>T207446</t>
  </si>
  <si>
    <t>G390</t>
  </si>
  <si>
    <t>MESSAOUDI HAMID</t>
  </si>
  <si>
    <t>W290902</t>
  </si>
  <si>
    <t>G391</t>
  </si>
  <si>
    <t>ENNAJMI HASSAN</t>
  </si>
  <si>
    <t>N323190</t>
  </si>
  <si>
    <t>G392</t>
  </si>
  <si>
    <t>EL OUAHI KARAM</t>
  </si>
  <si>
    <t>M655131</t>
  </si>
  <si>
    <t>G394</t>
  </si>
  <si>
    <t>JERRAR ABDELAH</t>
  </si>
  <si>
    <t>BH428501</t>
  </si>
  <si>
    <t>G395</t>
  </si>
  <si>
    <t>AIT LARABI ABDERRAHIM</t>
  </si>
  <si>
    <t>PB209776</t>
  </si>
  <si>
    <t>G396</t>
  </si>
  <si>
    <t>OUASSAF SAID</t>
  </si>
  <si>
    <t>Q138140</t>
  </si>
  <si>
    <t>G398</t>
  </si>
  <si>
    <t>AIT OUABA ZOUHIR</t>
  </si>
  <si>
    <t>TA116155</t>
  </si>
  <si>
    <t>G403</t>
  </si>
  <si>
    <t>DEKKAKI MOHAMED</t>
  </si>
  <si>
    <t>WA280368</t>
  </si>
  <si>
    <t>G404</t>
  </si>
  <si>
    <t>EL BADAOUI AYOUB</t>
  </si>
  <si>
    <t>HA175073</t>
  </si>
  <si>
    <t>G406</t>
  </si>
  <si>
    <t>ANZAT YOUSSEF</t>
  </si>
  <si>
    <t>T278808</t>
  </si>
  <si>
    <t>G412</t>
  </si>
  <si>
    <t>BELBARAKA ABDELHADI</t>
  </si>
  <si>
    <t>GJ32385</t>
  </si>
  <si>
    <t>G417</t>
  </si>
  <si>
    <t>CHHABOU M’HAMED</t>
  </si>
  <si>
    <t>BJ213966</t>
  </si>
  <si>
    <t>G418</t>
  </si>
  <si>
    <t>CHAFI LHOSSAINE</t>
  </si>
  <si>
    <t>I338077</t>
  </si>
  <si>
    <t>G436</t>
  </si>
  <si>
    <t>BOURZIQ MOHAMED</t>
  </si>
  <si>
    <t>HH183756</t>
  </si>
  <si>
    <t>G438</t>
  </si>
  <si>
    <t>HIDANI MOHAMED</t>
  </si>
  <si>
    <t>T234905</t>
  </si>
  <si>
    <t>G443</t>
  </si>
  <si>
    <t>AGBI WALID</t>
  </si>
  <si>
    <t>BB230221</t>
  </si>
  <si>
    <t>G445</t>
  </si>
  <si>
    <t>HAFID ABDELKABIR</t>
  </si>
  <si>
    <t>T155388</t>
  </si>
  <si>
    <t>G447</t>
  </si>
  <si>
    <t>MOUAWINE MAHJOUB</t>
  </si>
  <si>
    <t>BJ121819</t>
  </si>
  <si>
    <t>G448</t>
  </si>
  <si>
    <t>CHOUIBI YOUSSEF</t>
  </si>
  <si>
    <t>BB3605</t>
  </si>
  <si>
    <t>G449</t>
  </si>
  <si>
    <t>AYACH KHALID</t>
  </si>
  <si>
    <t>T216549</t>
  </si>
  <si>
    <t>G450</t>
  </si>
  <si>
    <t>EL OUFI ABDELAZIZ</t>
  </si>
  <si>
    <t>BH332146</t>
  </si>
  <si>
    <t>G117</t>
  </si>
  <si>
    <t>MACHOUR Mohamed</t>
  </si>
  <si>
    <t>BB78457</t>
  </si>
  <si>
    <t>Dep. Gestion de production</t>
  </si>
  <si>
    <t>Pisteur</t>
  </si>
  <si>
    <t>G330</t>
  </si>
  <si>
    <t>AMRI AHMED</t>
  </si>
  <si>
    <t>T296677</t>
  </si>
  <si>
    <t>Technicien méthodes</t>
  </si>
  <si>
    <t>4000 dh net</t>
  </si>
  <si>
    <t>G348</t>
  </si>
  <si>
    <t>BELKHOURIBCHA MOHAMED</t>
  </si>
  <si>
    <t>WA174510</t>
  </si>
  <si>
    <t>AGENT COORDINATION</t>
  </si>
  <si>
    <t>G370</t>
  </si>
  <si>
    <t>LAAFOU SAAD</t>
  </si>
  <si>
    <t>BL155391</t>
  </si>
  <si>
    <t>TECHNICIEN METHODES</t>
  </si>
  <si>
    <t>G372</t>
  </si>
  <si>
    <t>RAFII NISSRINE</t>
  </si>
  <si>
    <t xml:space="preserve"> BA30206</t>
  </si>
  <si>
    <t>G376</t>
  </si>
  <si>
    <t>AARAB MANAL</t>
  </si>
  <si>
    <t>BB163422</t>
  </si>
  <si>
    <t>G377</t>
  </si>
  <si>
    <t>RAISS RACHID</t>
  </si>
  <si>
    <t>T315628</t>
  </si>
  <si>
    <t>G378</t>
  </si>
  <si>
    <t>BOULMAANA CHAIMAA</t>
  </si>
  <si>
    <t>BV1962</t>
  </si>
  <si>
    <t>G003</t>
  </si>
  <si>
    <t>SIBAOUI YASSINE</t>
  </si>
  <si>
    <t>BB188384</t>
  </si>
  <si>
    <t xml:space="preserve">Dep. Logistique </t>
  </si>
  <si>
    <t>OUVRIER</t>
  </si>
  <si>
    <t>G079</t>
  </si>
  <si>
    <t>EL OUKKACHE MOHAMED</t>
  </si>
  <si>
    <t>BJ163739</t>
  </si>
  <si>
    <t>G176</t>
  </si>
  <si>
    <t>BAHHAR ABDELILAH</t>
  </si>
  <si>
    <t>W311684</t>
  </si>
  <si>
    <t xml:space="preserve">GRUTIER </t>
  </si>
  <si>
    <t>G335</t>
  </si>
  <si>
    <t>EL HOUF ZAKARIA</t>
  </si>
  <si>
    <t>BB253866</t>
  </si>
  <si>
    <t>MANUTENTIONNAIRE</t>
  </si>
  <si>
    <t>G338</t>
  </si>
  <si>
    <t>SADOUQ YOUNES</t>
  </si>
  <si>
    <t>BB230617</t>
  </si>
  <si>
    <t>G409</t>
  </si>
  <si>
    <t>SABRI ABDELMAJID</t>
  </si>
  <si>
    <t>W353873</t>
  </si>
  <si>
    <t>G427</t>
  </si>
  <si>
    <t>EL JEMLI YOUNESS</t>
  </si>
  <si>
    <t>BJ439410</t>
  </si>
  <si>
    <t>G452</t>
  </si>
  <si>
    <t>SHAM AMIN</t>
  </si>
  <si>
    <t>W366390</t>
  </si>
  <si>
    <t>Dep.Maintenance</t>
  </si>
  <si>
    <t>G121</t>
  </si>
  <si>
    <t xml:space="preserve">ESSEMMAMI AISSAMEDDINE </t>
  </si>
  <si>
    <t>TK16830</t>
  </si>
  <si>
    <t xml:space="preserve">Dep.Maintenance </t>
  </si>
  <si>
    <t xml:space="preserve">Electricien </t>
  </si>
  <si>
    <t>G122</t>
  </si>
  <si>
    <t xml:space="preserve">ENNOUBI ELMEHDI </t>
  </si>
  <si>
    <t>BJ468643</t>
  </si>
  <si>
    <t>Electricien Maintenance</t>
  </si>
  <si>
    <t>G333</t>
  </si>
  <si>
    <t>BARJ ABDELHAFID</t>
  </si>
  <si>
    <t>BB194673</t>
  </si>
  <si>
    <t>TECHNICIEN MAINTENANCE ELECTRIQUE</t>
  </si>
  <si>
    <t>3500 dh net</t>
  </si>
  <si>
    <t>G102</t>
  </si>
  <si>
    <t xml:space="preserve">ABOU EL KACEM Samira </t>
  </si>
  <si>
    <t>BJ299327</t>
  </si>
  <si>
    <t xml:space="preserve">Dep.Nettoyage </t>
  </si>
  <si>
    <t>FEMME DE MENAGE</t>
  </si>
  <si>
    <t>G103</t>
  </si>
  <si>
    <t xml:space="preserve">IBRAHIMI Ahlam </t>
  </si>
  <si>
    <t>BL52904</t>
  </si>
  <si>
    <t>G104</t>
  </si>
  <si>
    <t xml:space="preserve">OUARIROU  Mohammed </t>
  </si>
  <si>
    <t>IA116578</t>
  </si>
  <si>
    <t>AGENT DE NETTOYAGE</t>
  </si>
  <si>
    <t>G150</t>
  </si>
  <si>
    <t>RAFIA HANANE</t>
  </si>
  <si>
    <t>CD164243</t>
  </si>
  <si>
    <t>G172</t>
  </si>
  <si>
    <t>KARIM ABDESSAMAD</t>
  </si>
  <si>
    <t>BB91765</t>
  </si>
  <si>
    <t>G294</t>
  </si>
  <si>
    <t>AFFARI ABDELFETTAH</t>
  </si>
  <si>
    <t>M427558</t>
  </si>
  <si>
    <t>G328</t>
  </si>
  <si>
    <t>EL OMARI OMAR</t>
  </si>
  <si>
    <t>BB47523</t>
  </si>
  <si>
    <t>G369</t>
  </si>
  <si>
    <t>HAMIDI ISMAIL</t>
  </si>
  <si>
    <t>BH393661</t>
  </si>
  <si>
    <t>G380</t>
  </si>
  <si>
    <t>BAHAR NAJAT</t>
  </si>
  <si>
    <t>BH243973</t>
  </si>
  <si>
    <t>G331</t>
  </si>
  <si>
    <t>BOUALAM KAOUTER</t>
  </si>
  <si>
    <t>BB194730</t>
  </si>
  <si>
    <t>Direction Achats et Logistique</t>
  </si>
  <si>
    <t>Agent administratif</t>
  </si>
  <si>
    <t>G336</t>
  </si>
  <si>
    <t>SAMGAMI HOUSSAM</t>
  </si>
  <si>
    <t>BB93751</t>
  </si>
  <si>
    <t>Direction commerciale</t>
  </si>
  <si>
    <t>Préparateur Commercial</t>
  </si>
  <si>
    <t>EPI non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</si>
</sst>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6" fillId="3" borderId="1" xfId="0" applyFont="1" applyFill="1" applyBorder="1"/>
    <xf numFmtId="0" fontId="1" fillId="0" borderId="1" xfId="0" applyFont="1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5" fillId="4" borderId="0" xfId="0" applyFont="1" applyFill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  <xf numFmtId="0" fontId="1" fillId="4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 xr:uid="{13538E8F-0EF3-457C-A088-0D5DDD7DE5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BD181"/>
  <sheetViews>
    <sheetView tabSelected="1" zoomScale="90" zoomScaleNormal="90" zoomScaleSheetLayoutView="100" workbookViewId="0">
      <pane xSplit="2" ySplit="3" topLeftCell="C149" activePane="bottomRight" state="frozen"/>
      <selection pane="bottomRight" activeCell="AS184" sqref="AS184"/>
      <selection pane="bottomLeft" activeCell="A4" sqref="A4"/>
      <selection pane="topRight" activeCell="C1" sqref="C1"/>
    </sheetView>
  </sheetViews>
  <sheetFormatPr defaultColWidth="6.7109375" defaultRowHeight="15"/>
  <cols>
    <col min="2" max="3" width="29.42578125" customWidth="1"/>
    <col min="4" max="4" width="35.7109375" customWidth="1"/>
    <col min="5" max="5" width="36.5703125" customWidth="1"/>
    <col min="6" max="6" width="15.42578125" customWidth="1"/>
    <col min="7" max="7" width="12.85546875" customWidth="1"/>
    <col min="8" max="8" width="10.28515625" customWidth="1"/>
    <col min="9" max="9" width="11.85546875" customWidth="1"/>
    <col min="10" max="10" width="6.85546875" customWidth="1"/>
    <col min="11" max="11" width="7.140625" customWidth="1"/>
    <col min="12" max="12" width="6.85546875" customWidth="1"/>
    <col min="13" max="13" width="7" customWidth="1"/>
    <col min="14" max="15" width="6.140625" customWidth="1"/>
    <col min="16" max="16" width="6.7109375" customWidth="1"/>
    <col min="17" max="17" width="6.140625" customWidth="1"/>
    <col min="18" max="18" width="6.28515625" customWidth="1"/>
    <col min="19" max="19" width="6.5703125" customWidth="1"/>
    <col min="20" max="20" width="7.85546875" customWidth="1"/>
    <col min="21" max="21" width="7.28515625" customWidth="1"/>
    <col min="22" max="22" width="6.28515625" customWidth="1"/>
    <col min="23" max="23" width="6.42578125" customWidth="1"/>
    <col min="24" max="24" width="5.5703125" customWidth="1"/>
    <col min="27" max="27" width="6.85546875" customWidth="1"/>
    <col min="30" max="30" width="6.28515625" customWidth="1"/>
    <col min="38" max="39" width="8.42578125" bestFit="1" customWidth="1"/>
    <col min="40" max="40" width="8.42578125" style="14" customWidth="1"/>
    <col min="41" max="41" width="8.42578125" bestFit="1" customWidth="1"/>
    <col min="42" max="42" width="8.28515625" customWidth="1"/>
    <col min="43" max="43" width="8.42578125" customWidth="1"/>
    <col min="45" max="45" width="10.140625" bestFit="1" customWidth="1"/>
    <col min="46" max="46" width="10.28515625" customWidth="1"/>
    <col min="47" max="47" width="11.85546875" customWidth="1"/>
    <col min="48" max="48" width="11.5703125" customWidth="1"/>
    <col min="49" max="49" width="9.85546875" customWidth="1"/>
    <col min="50" max="50" width="8.42578125" style="14" customWidth="1"/>
    <col min="51" max="51" width="12.140625" bestFit="1" customWidth="1"/>
    <col min="52" max="52" width="6.85546875" customWidth="1"/>
    <col min="53" max="53" width="8.7109375" style="14" customWidth="1"/>
    <col min="54" max="54" width="8.5703125" customWidth="1"/>
    <col min="55" max="55" width="18.42578125" customWidth="1"/>
  </cols>
  <sheetData>
    <row r="2" spans="1:56" ht="15" customHeight="1">
      <c r="B2" t="s">
        <v>0</v>
      </c>
      <c r="L2">
        <v>7</v>
      </c>
      <c r="M2">
        <v>7</v>
      </c>
      <c r="N2">
        <v>7</v>
      </c>
      <c r="O2">
        <v>7</v>
      </c>
      <c r="P2">
        <v>7</v>
      </c>
      <c r="S2">
        <v>7</v>
      </c>
      <c r="T2">
        <v>7</v>
      </c>
      <c r="U2">
        <v>7</v>
      </c>
      <c r="V2">
        <v>7</v>
      </c>
      <c r="W2">
        <v>7</v>
      </c>
      <c r="Z2">
        <v>7</v>
      </c>
      <c r="AA2">
        <v>7</v>
      </c>
      <c r="AB2">
        <v>7</v>
      </c>
      <c r="AC2">
        <v>7</v>
      </c>
      <c r="AD2">
        <v>7</v>
      </c>
      <c r="AG2">
        <v>7</v>
      </c>
      <c r="AH2">
        <v>7</v>
      </c>
      <c r="AI2">
        <v>7</v>
      </c>
      <c r="AJ2">
        <v>7</v>
      </c>
      <c r="AK2">
        <v>7</v>
      </c>
      <c r="AP2">
        <f>SUM(J2:AK2)</f>
        <v>140</v>
      </c>
    </row>
    <row r="3" spans="1:56" ht="60.75">
      <c r="A3" s="2">
        <v>0</v>
      </c>
      <c r="B3" s="2" t="s">
        <v>1</v>
      </c>
      <c r="C3" s="2" t="s">
        <v>2</v>
      </c>
      <c r="D3" s="2" t="s">
        <v>3</v>
      </c>
      <c r="E3" s="2" t="s">
        <v>4</v>
      </c>
      <c r="F3" s="4" t="s">
        <v>5</v>
      </c>
      <c r="G3" s="2" t="s">
        <v>6</v>
      </c>
      <c r="H3" s="2" t="s">
        <v>7</v>
      </c>
      <c r="I3" s="22">
        <v>45713</v>
      </c>
      <c r="J3" s="6">
        <v>1</v>
      </c>
      <c r="K3" s="6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6">
        <v>8</v>
      </c>
      <c r="R3" s="6">
        <v>9</v>
      </c>
      <c r="S3" s="2">
        <v>10</v>
      </c>
      <c r="T3" s="2">
        <v>11</v>
      </c>
      <c r="U3" s="2">
        <v>12</v>
      </c>
      <c r="V3" s="2">
        <v>13</v>
      </c>
      <c r="W3" s="2">
        <v>14</v>
      </c>
      <c r="X3" s="6">
        <v>15</v>
      </c>
      <c r="Y3" s="6">
        <v>16</v>
      </c>
      <c r="Z3" s="2">
        <v>17</v>
      </c>
      <c r="AA3" s="2">
        <v>18</v>
      </c>
      <c r="AB3" s="2">
        <v>19</v>
      </c>
      <c r="AC3" s="2">
        <v>20</v>
      </c>
      <c r="AD3" s="2">
        <v>21</v>
      </c>
      <c r="AE3" s="6">
        <v>22</v>
      </c>
      <c r="AF3" s="6">
        <v>23</v>
      </c>
      <c r="AG3" s="2">
        <v>24</v>
      </c>
      <c r="AH3" s="2">
        <v>25</v>
      </c>
      <c r="AI3" s="2">
        <v>26</v>
      </c>
      <c r="AJ3" s="2">
        <v>27</v>
      </c>
      <c r="AK3" s="2">
        <v>28</v>
      </c>
      <c r="AL3" s="6">
        <v>29</v>
      </c>
      <c r="AM3" s="6">
        <v>30</v>
      </c>
      <c r="AN3" s="24"/>
      <c r="AO3" s="20">
        <v>31</v>
      </c>
      <c r="AP3" s="2" t="s">
        <v>8</v>
      </c>
      <c r="AQ3" s="2" t="s">
        <v>9</v>
      </c>
      <c r="AR3" s="3">
        <v>0</v>
      </c>
      <c r="AS3" s="3">
        <v>0.25</v>
      </c>
      <c r="AT3" s="3">
        <v>0.5</v>
      </c>
      <c r="AU3" s="3">
        <v>1</v>
      </c>
      <c r="AV3" s="4" t="s">
        <v>10</v>
      </c>
      <c r="AW3" s="4" t="s">
        <v>11</v>
      </c>
      <c r="AX3" s="28" t="s">
        <v>12</v>
      </c>
      <c r="AY3" s="2" t="s">
        <v>7</v>
      </c>
      <c r="AZ3" s="2" t="s">
        <v>13</v>
      </c>
      <c r="BA3" s="15" t="s">
        <v>14</v>
      </c>
      <c r="BB3" s="2" t="s">
        <v>15</v>
      </c>
      <c r="BC3" s="2" t="s">
        <v>16</v>
      </c>
    </row>
    <row r="4" spans="1:56" ht="15" customHeight="1">
      <c r="A4" s="1" t="s">
        <v>17</v>
      </c>
      <c r="B4" s="9" t="s">
        <v>18</v>
      </c>
      <c r="C4" s="9" t="s">
        <v>19</v>
      </c>
      <c r="D4" s="1" t="s">
        <v>20</v>
      </c>
      <c r="E4" s="1" t="s">
        <v>21</v>
      </c>
      <c r="F4" s="1">
        <v>22</v>
      </c>
      <c r="G4" s="1"/>
      <c r="H4" s="1"/>
      <c r="I4" s="1"/>
      <c r="J4" s="7">
        <v>8.33</v>
      </c>
      <c r="K4" s="7">
        <v>7</v>
      </c>
      <c r="L4" s="1">
        <f>2+7</f>
        <v>9</v>
      </c>
      <c r="M4" s="1">
        <v>7</v>
      </c>
      <c r="N4" s="1">
        <v>7</v>
      </c>
      <c r="O4" s="1">
        <v>6</v>
      </c>
      <c r="P4" s="1">
        <v>5</v>
      </c>
      <c r="Q4" s="7">
        <v>7</v>
      </c>
      <c r="R4" s="7"/>
      <c r="S4" s="1">
        <f>9+7</f>
        <v>16</v>
      </c>
      <c r="T4" s="1">
        <f>3+8.83</f>
        <v>11.83</v>
      </c>
      <c r="U4" s="1">
        <f>2+8.83</f>
        <v>10.83</v>
      </c>
      <c r="V4" s="1">
        <f>2+8.83</f>
        <v>10.83</v>
      </c>
      <c r="W4" s="1">
        <f>2+8.68</f>
        <v>10.68</v>
      </c>
      <c r="X4" s="7">
        <v>9</v>
      </c>
      <c r="Y4" s="7">
        <v>9</v>
      </c>
      <c r="Z4" s="1">
        <f>8+8.83</f>
        <v>16.829999999999998</v>
      </c>
      <c r="AA4" s="1">
        <f>9+8.83</f>
        <v>17.829999999999998</v>
      </c>
      <c r="AB4" s="1">
        <v>8.83</v>
      </c>
      <c r="AC4" s="1">
        <v>8.83</v>
      </c>
      <c r="AD4" s="1">
        <v>8.68</v>
      </c>
      <c r="AE4" s="7"/>
      <c r="AF4" s="7"/>
      <c r="AG4" s="1">
        <v>8.83</v>
      </c>
      <c r="AH4" s="1">
        <v>8.83</v>
      </c>
      <c r="AI4" s="1">
        <v>8.83</v>
      </c>
      <c r="AJ4" s="1">
        <v>8.83</v>
      </c>
      <c r="AK4" s="1">
        <v>8.68</v>
      </c>
      <c r="AL4" s="7">
        <v>9</v>
      </c>
      <c r="AM4" s="7"/>
      <c r="AN4" s="25">
        <v>8</v>
      </c>
      <c r="AO4" s="21"/>
      <c r="AP4" s="1">
        <f>SUM(I4:AM4,AO4:AO4)</f>
        <v>248.50000000000006</v>
      </c>
      <c r="AQ4" s="1">
        <v>140</v>
      </c>
      <c r="AR4" s="1"/>
      <c r="AS4" s="12">
        <f>AP4-AQ4-AT4-AU4-AR4</f>
        <v>38.500000000000057</v>
      </c>
      <c r="AT4" s="1">
        <f>K4+R4+Y4+AF4+AM4+8+8+8+8+7+8+3+2+2</f>
        <v>70</v>
      </c>
      <c r="AU4" s="1">
        <f>+AO4</f>
        <v>0</v>
      </c>
      <c r="AV4" s="1">
        <f>+AN4</f>
        <v>8</v>
      </c>
      <c r="AW4" s="1"/>
      <c r="AX4" s="19">
        <v>510</v>
      </c>
      <c r="AY4" s="1"/>
      <c r="AZ4" s="1"/>
      <c r="BA4" s="16"/>
      <c r="BB4" s="1"/>
      <c r="BC4" s="1"/>
      <c r="BD4">
        <v>1</v>
      </c>
    </row>
    <row r="5" spans="1:56">
      <c r="A5" s="1" t="s">
        <v>22</v>
      </c>
      <c r="B5" s="1" t="s">
        <v>23</v>
      </c>
      <c r="C5" s="1" t="s">
        <v>24</v>
      </c>
      <c r="D5" s="1" t="s">
        <v>20</v>
      </c>
      <c r="E5" s="1" t="s">
        <v>21</v>
      </c>
      <c r="F5" s="1">
        <v>22</v>
      </c>
      <c r="G5" s="1"/>
      <c r="H5" s="1"/>
      <c r="I5" s="1"/>
      <c r="J5" s="7">
        <v>8.33</v>
      </c>
      <c r="K5" s="7"/>
      <c r="L5" s="1">
        <v>7</v>
      </c>
      <c r="M5" s="1">
        <v>7</v>
      </c>
      <c r="N5" s="1">
        <v>7</v>
      </c>
      <c r="O5" s="1">
        <v>7</v>
      </c>
      <c r="P5" s="1">
        <v>7</v>
      </c>
      <c r="Q5" s="7">
        <v>7</v>
      </c>
      <c r="R5" s="7"/>
      <c r="S5" s="1">
        <v>7</v>
      </c>
      <c r="T5" s="1">
        <v>7</v>
      </c>
      <c r="U5" s="1">
        <v>7</v>
      </c>
      <c r="V5" s="1">
        <v>7</v>
      </c>
      <c r="W5" s="1">
        <v>7</v>
      </c>
      <c r="X5" s="7">
        <v>7</v>
      </c>
      <c r="Y5" s="7">
        <v>9.5</v>
      </c>
      <c r="Z5" s="1">
        <v>7</v>
      </c>
      <c r="AA5" s="1">
        <v>7</v>
      </c>
      <c r="AB5" s="1">
        <v>7</v>
      </c>
      <c r="AC5" s="1"/>
      <c r="AD5" s="1">
        <v>7</v>
      </c>
      <c r="AE5" s="7"/>
      <c r="AF5" s="7"/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7"/>
      <c r="AM5" s="7"/>
      <c r="AN5" s="25">
        <v>8</v>
      </c>
      <c r="AO5" s="21"/>
      <c r="AP5" s="1">
        <f>SUM(I5:AM5,AO5:AO5)</f>
        <v>164.82999999999998</v>
      </c>
      <c r="AQ5" s="1">
        <v>140</v>
      </c>
      <c r="AR5" s="1"/>
      <c r="AS5" s="12">
        <f>AP5-AQ5-AT5-AU5-AR5</f>
        <v>15.329999999999984</v>
      </c>
      <c r="AT5" s="1">
        <f>K5+R5+Y5+AF5+AM5</f>
        <v>9.5</v>
      </c>
      <c r="AU5" s="1">
        <f>+AO5</f>
        <v>0</v>
      </c>
      <c r="AV5" s="1">
        <f>+AN5</f>
        <v>8</v>
      </c>
      <c r="AW5" s="1"/>
      <c r="AX5" s="16"/>
      <c r="AY5" s="1"/>
      <c r="AZ5" s="1"/>
      <c r="BA5" s="16"/>
      <c r="BB5" s="1"/>
      <c r="BC5" s="1"/>
      <c r="BD5">
        <v>4</v>
      </c>
    </row>
    <row r="6" spans="1:56">
      <c r="A6" s="1" t="s">
        <v>25</v>
      </c>
      <c r="B6" s="1" t="s">
        <v>26</v>
      </c>
      <c r="C6" s="1" t="s">
        <v>27</v>
      </c>
      <c r="D6" s="1" t="s">
        <v>20</v>
      </c>
      <c r="E6" s="1" t="s">
        <v>21</v>
      </c>
      <c r="F6" s="1">
        <v>22</v>
      </c>
      <c r="G6" s="1"/>
      <c r="H6" s="1"/>
      <c r="I6" s="1"/>
      <c r="J6" s="7">
        <v>8.33</v>
      </c>
      <c r="K6" s="7">
        <v>9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7">
        <v>7</v>
      </c>
      <c r="R6" s="7">
        <v>7</v>
      </c>
      <c r="S6" s="1">
        <v>7</v>
      </c>
      <c r="T6" s="1">
        <v>7</v>
      </c>
      <c r="U6" s="1">
        <v>7</v>
      </c>
      <c r="V6" s="1">
        <v>7</v>
      </c>
      <c r="W6" s="1">
        <v>7</v>
      </c>
      <c r="X6" s="7"/>
      <c r="Y6" s="7"/>
      <c r="Z6" s="1"/>
      <c r="AA6" s="1"/>
      <c r="AB6" s="1"/>
      <c r="AC6" s="1">
        <v>7</v>
      </c>
      <c r="AD6" s="1">
        <v>7</v>
      </c>
      <c r="AE6" s="7"/>
      <c r="AF6" s="7"/>
      <c r="AG6" s="1">
        <v>7</v>
      </c>
      <c r="AH6" s="1">
        <v>7</v>
      </c>
      <c r="AI6" s="1">
        <v>7</v>
      </c>
      <c r="AJ6" s="1">
        <v>7</v>
      </c>
      <c r="AK6" s="1">
        <v>7</v>
      </c>
      <c r="AL6" s="7"/>
      <c r="AM6" s="7"/>
      <c r="AN6" s="25">
        <v>8</v>
      </c>
      <c r="AO6" s="21"/>
      <c r="AP6" s="1">
        <f>SUM(I6:AM6,AO6:AO6)</f>
        <v>150.32999999999998</v>
      </c>
      <c r="AQ6" s="1">
        <v>140</v>
      </c>
      <c r="AR6" s="1"/>
      <c r="AS6" s="12">
        <f>AP6-AQ6-AT6-AU6-AR6</f>
        <v>-1.5987211554602254E-14</v>
      </c>
      <c r="AT6" s="1">
        <f>K6+R6+Y6+AF6-5.67</f>
        <v>10.33</v>
      </c>
      <c r="AU6" s="1">
        <f>+AO6</f>
        <v>0</v>
      </c>
      <c r="AV6" s="1">
        <f>+AN6</f>
        <v>8</v>
      </c>
      <c r="AW6" s="1"/>
      <c r="AX6" s="16"/>
      <c r="AY6" s="1"/>
      <c r="AZ6" s="1"/>
      <c r="BA6" s="16"/>
      <c r="BB6" s="1"/>
      <c r="BC6" s="1"/>
      <c r="BD6">
        <v>5</v>
      </c>
    </row>
    <row r="7" spans="1:56">
      <c r="A7" s="1" t="s">
        <v>28</v>
      </c>
      <c r="B7" s="1" t="s">
        <v>29</v>
      </c>
      <c r="C7" s="1" t="s">
        <v>30</v>
      </c>
      <c r="D7" s="1" t="s">
        <v>20</v>
      </c>
      <c r="E7" s="1" t="s">
        <v>21</v>
      </c>
      <c r="F7" s="1">
        <v>22</v>
      </c>
      <c r="G7" s="1"/>
      <c r="H7" s="1"/>
      <c r="I7" s="1">
        <v>4</v>
      </c>
      <c r="J7" s="7">
        <v>8.83</v>
      </c>
      <c r="K7" s="7">
        <v>9</v>
      </c>
      <c r="L7" s="1">
        <v>7</v>
      </c>
      <c r="M7" s="1">
        <f>1+7</f>
        <v>8</v>
      </c>
      <c r="N7" s="1">
        <v>7</v>
      </c>
      <c r="O7" s="1">
        <v>7</v>
      </c>
      <c r="P7" s="1">
        <v>7</v>
      </c>
      <c r="Q7" s="7"/>
      <c r="R7" s="7"/>
      <c r="S7" s="1">
        <v>7</v>
      </c>
      <c r="T7" s="1">
        <v>7</v>
      </c>
      <c r="U7" s="1">
        <f>3+7</f>
        <v>10</v>
      </c>
      <c r="V7" s="1">
        <v>7</v>
      </c>
      <c r="W7" s="1">
        <v>7</v>
      </c>
      <c r="X7" s="7">
        <v>7</v>
      </c>
      <c r="Y7" s="7"/>
      <c r="Z7" s="1">
        <f>2+7</f>
        <v>9</v>
      </c>
      <c r="AA7" s="1">
        <v>7</v>
      </c>
      <c r="AB7" s="1">
        <v>7</v>
      </c>
      <c r="AC7" s="1">
        <v>7</v>
      </c>
      <c r="AD7" s="1">
        <v>7</v>
      </c>
      <c r="AE7" s="7"/>
      <c r="AF7" s="7"/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7">
        <v>7</v>
      </c>
      <c r="AM7" s="7"/>
      <c r="AN7" s="25">
        <v>8</v>
      </c>
      <c r="AO7" s="21"/>
      <c r="AP7" s="1">
        <f>SUM(I7:AM7,AO7:AO7)</f>
        <v>181.82999999999998</v>
      </c>
      <c r="AQ7" s="1">
        <v>140</v>
      </c>
      <c r="AR7" s="1"/>
      <c r="AS7" s="12">
        <f>AP7-AQ7-AT7-AU7-AR7</f>
        <v>29.829999999999984</v>
      </c>
      <c r="AT7" s="1">
        <f>K7+R7+Y7+AF7+3</f>
        <v>12</v>
      </c>
      <c r="AU7" s="1">
        <f>+AO7</f>
        <v>0</v>
      </c>
      <c r="AV7" s="1">
        <f>+AN7</f>
        <v>8</v>
      </c>
      <c r="AW7" s="1"/>
      <c r="AX7" s="16"/>
      <c r="AY7" s="1"/>
      <c r="AZ7" s="1"/>
      <c r="BA7" s="16"/>
      <c r="BB7" s="1"/>
      <c r="BC7" s="1"/>
      <c r="BD7">
        <v>6</v>
      </c>
    </row>
    <row r="8" spans="1:56" ht="14.25" customHeight="1">
      <c r="A8" s="1" t="s">
        <v>31</v>
      </c>
      <c r="B8" s="9" t="s">
        <v>32</v>
      </c>
      <c r="C8" s="9" t="s">
        <v>33</v>
      </c>
      <c r="D8" s="1" t="s">
        <v>20</v>
      </c>
      <c r="E8" s="1" t="s">
        <v>21</v>
      </c>
      <c r="F8" s="1">
        <v>22</v>
      </c>
      <c r="G8" s="1"/>
      <c r="H8" s="1"/>
      <c r="I8" s="1">
        <v>4</v>
      </c>
      <c r="J8" s="7">
        <v>9.33</v>
      </c>
      <c r="K8" s="7">
        <v>7</v>
      </c>
      <c r="L8" s="1">
        <v>7</v>
      </c>
      <c r="M8" s="1">
        <f>1+7</f>
        <v>8</v>
      </c>
      <c r="N8" s="1">
        <v>7</v>
      </c>
      <c r="O8" s="1">
        <v>7</v>
      </c>
      <c r="P8" s="1">
        <v>7</v>
      </c>
      <c r="Q8" s="7">
        <v>7</v>
      </c>
      <c r="R8" s="7">
        <v>7</v>
      </c>
      <c r="S8" s="1">
        <v>7</v>
      </c>
      <c r="T8" s="1">
        <f>2.5+7</f>
        <v>9.5</v>
      </c>
      <c r="U8" s="1">
        <v>7</v>
      </c>
      <c r="V8" s="1">
        <v>7</v>
      </c>
      <c r="W8" s="1">
        <v>7</v>
      </c>
      <c r="X8" s="7">
        <f>9+7.5</f>
        <v>16.5</v>
      </c>
      <c r="Y8" s="7">
        <v>9</v>
      </c>
      <c r="Z8" s="1">
        <f>8+8.83</f>
        <v>16.829999999999998</v>
      </c>
      <c r="AA8" s="1">
        <f>9+8.83</f>
        <v>17.829999999999998</v>
      </c>
      <c r="AB8" s="1">
        <v>8.83</v>
      </c>
      <c r="AC8" s="1">
        <v>8.83</v>
      </c>
      <c r="AD8" s="1">
        <v>8.68</v>
      </c>
      <c r="AE8" s="7"/>
      <c r="AF8" s="7"/>
      <c r="AG8" s="1">
        <v>8.83</v>
      </c>
      <c r="AH8" s="1"/>
      <c r="AI8" s="1">
        <v>7</v>
      </c>
      <c r="AJ8" s="1">
        <v>7</v>
      </c>
      <c r="AK8" s="1">
        <v>7</v>
      </c>
      <c r="AL8" s="7"/>
      <c r="AM8" s="7"/>
      <c r="AN8" s="25">
        <v>8</v>
      </c>
      <c r="AO8" s="21"/>
      <c r="AP8" s="1">
        <f>SUM(I8:AM8,AO8:AO8)</f>
        <v>224.16</v>
      </c>
      <c r="AQ8" s="1">
        <v>140</v>
      </c>
      <c r="AR8" s="1"/>
      <c r="AS8" s="12">
        <f>AP8-AQ8-AT8-AU8-AR8</f>
        <v>30.159999999999997</v>
      </c>
      <c r="AT8" s="1">
        <f>K8+R8+Y8+AF8+8+8+8+7</f>
        <v>54</v>
      </c>
      <c r="AU8" s="1">
        <f>+AO8</f>
        <v>0</v>
      </c>
      <c r="AV8" s="1">
        <f>+AN8</f>
        <v>8</v>
      </c>
      <c r="AW8" s="1"/>
      <c r="AX8" s="16"/>
      <c r="AY8" s="1"/>
      <c r="AZ8" s="1"/>
      <c r="BA8" s="16"/>
      <c r="BB8" s="1"/>
      <c r="BC8" s="1"/>
      <c r="BD8">
        <v>7</v>
      </c>
    </row>
    <row r="9" spans="1:56">
      <c r="A9" s="1" t="s">
        <v>34</v>
      </c>
      <c r="B9" s="9" t="s">
        <v>35</v>
      </c>
      <c r="C9" s="9" t="s">
        <v>36</v>
      </c>
      <c r="D9" s="1" t="s">
        <v>20</v>
      </c>
      <c r="E9" s="1" t="s">
        <v>37</v>
      </c>
      <c r="F9" s="1">
        <v>20</v>
      </c>
      <c r="G9" s="1"/>
      <c r="H9" s="1"/>
      <c r="I9" s="1"/>
      <c r="J9" s="7">
        <v>8.33</v>
      </c>
      <c r="K9" s="7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7">
        <v>7</v>
      </c>
      <c r="R9" s="7"/>
      <c r="S9" s="1">
        <v>7</v>
      </c>
      <c r="T9" s="1">
        <v>7</v>
      </c>
      <c r="U9" s="1">
        <v>7</v>
      </c>
      <c r="V9" s="1">
        <v>7</v>
      </c>
      <c r="W9" s="1">
        <v>7</v>
      </c>
      <c r="X9" s="7">
        <v>7</v>
      </c>
      <c r="Y9" s="7"/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7"/>
      <c r="AF9" s="7"/>
      <c r="AG9" s="1">
        <v>7</v>
      </c>
      <c r="AH9" s="1">
        <v>7</v>
      </c>
      <c r="AI9" s="1">
        <v>7</v>
      </c>
      <c r="AJ9" s="1">
        <v>7</v>
      </c>
      <c r="AK9" s="1">
        <f>7-1.5</f>
        <v>5.5</v>
      </c>
      <c r="AL9" s="7">
        <v>7</v>
      </c>
      <c r="AM9" s="7"/>
      <c r="AN9" s="25">
        <v>8</v>
      </c>
      <c r="AO9" s="21"/>
      <c r="AP9" s="1">
        <f>SUM(I9:AM9,AO9:AO9)</f>
        <v>174.82999999999998</v>
      </c>
      <c r="AQ9" s="1">
        <v>140</v>
      </c>
      <c r="AR9" s="1"/>
      <c r="AS9" s="12">
        <f>AP9-AQ9-AT9-AU9-AR9</f>
        <v>27.829999999999984</v>
      </c>
      <c r="AT9" s="1">
        <f>K9+R9+Y9+AF9</f>
        <v>7</v>
      </c>
      <c r="AU9" s="1">
        <f>+AO9</f>
        <v>0</v>
      </c>
      <c r="AV9" s="1">
        <f>+AN9</f>
        <v>8</v>
      </c>
      <c r="AW9" s="1"/>
      <c r="AX9" s="16"/>
      <c r="AY9" s="1"/>
      <c r="AZ9" s="1"/>
      <c r="BA9" s="16"/>
      <c r="BB9" s="1"/>
      <c r="BC9" s="1"/>
      <c r="BD9">
        <v>8</v>
      </c>
    </row>
    <row r="10" spans="1:56" ht="14.25" customHeight="1">
      <c r="A10" s="1" t="s">
        <v>38</v>
      </c>
      <c r="B10" s="9" t="s">
        <v>39</v>
      </c>
      <c r="C10" s="9" t="s">
        <v>40</v>
      </c>
      <c r="D10" s="1" t="s">
        <v>20</v>
      </c>
      <c r="E10" s="1" t="s">
        <v>21</v>
      </c>
      <c r="F10" s="1">
        <v>20</v>
      </c>
      <c r="G10" s="1"/>
      <c r="H10" s="1"/>
      <c r="I10" s="1"/>
      <c r="J10" s="7"/>
      <c r="K10" s="7"/>
      <c r="L10" s="1">
        <v>7</v>
      </c>
      <c r="M10" s="1">
        <f>3+7</f>
        <v>10</v>
      </c>
      <c r="N10" s="1">
        <v>7</v>
      </c>
      <c r="O10" s="1"/>
      <c r="P10" s="1"/>
      <c r="Q10" s="7"/>
      <c r="R10" s="7"/>
      <c r="S10" s="1">
        <v>7</v>
      </c>
      <c r="T10" s="1">
        <v>7</v>
      </c>
      <c r="U10" s="1"/>
      <c r="V10" s="1">
        <f>3+7</f>
        <v>10</v>
      </c>
      <c r="W10" s="1">
        <v>7</v>
      </c>
      <c r="X10" s="7">
        <v>7</v>
      </c>
      <c r="Y10" s="7"/>
      <c r="Z10" s="1">
        <v>7</v>
      </c>
      <c r="AA10" s="1">
        <f>1+7</f>
        <v>8</v>
      </c>
      <c r="AB10" s="1">
        <v>7</v>
      </c>
      <c r="AC10" s="1">
        <v>7</v>
      </c>
      <c r="AD10" s="1">
        <v>7</v>
      </c>
      <c r="AE10" s="7"/>
      <c r="AF10" s="7"/>
      <c r="AG10" s="1">
        <v>8.83</v>
      </c>
      <c r="AH10" s="1"/>
      <c r="AI10" s="1">
        <v>7</v>
      </c>
      <c r="AJ10" s="1">
        <v>7</v>
      </c>
      <c r="AK10" s="1">
        <v>7</v>
      </c>
      <c r="AL10" s="7">
        <v>7</v>
      </c>
      <c r="AM10" s="7"/>
      <c r="AN10" s="25">
        <v>8</v>
      </c>
      <c r="AO10" s="21"/>
      <c r="AP10" s="1">
        <f>SUM(I10:AM10,AO10:AO10)</f>
        <v>134.82999999999998</v>
      </c>
      <c r="AQ10" s="1">
        <v>134.82999999999998</v>
      </c>
      <c r="AR10" s="1"/>
      <c r="AS10" s="12">
        <f>AP10-AQ10-AT10-AU10-AR10</f>
        <v>0</v>
      </c>
      <c r="AT10" s="1">
        <f>K10+R10+Y10+AF10</f>
        <v>0</v>
      </c>
      <c r="AU10" s="1">
        <f>+AO10</f>
        <v>0</v>
      </c>
      <c r="AV10" s="1">
        <f>+AN10</f>
        <v>8</v>
      </c>
      <c r="AW10" s="1"/>
      <c r="AX10" s="16"/>
      <c r="AY10" s="1"/>
      <c r="AZ10" s="1"/>
      <c r="BA10" s="16"/>
      <c r="BB10" s="1"/>
      <c r="BC10" s="1"/>
      <c r="BD10">
        <v>9</v>
      </c>
    </row>
    <row r="11" spans="1:56">
      <c r="A11" s="1" t="s">
        <v>41</v>
      </c>
      <c r="B11" s="9" t="s">
        <v>42</v>
      </c>
      <c r="C11" s="9" t="s">
        <v>43</v>
      </c>
      <c r="D11" s="1" t="s">
        <v>20</v>
      </c>
      <c r="E11" s="1" t="s">
        <v>37</v>
      </c>
      <c r="F11" s="1">
        <v>19</v>
      </c>
      <c r="G11" s="1"/>
      <c r="H11" s="1"/>
      <c r="I11" s="1"/>
      <c r="J11" s="7">
        <v>8.33</v>
      </c>
      <c r="K11" s="7">
        <v>9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7">
        <v>7</v>
      </c>
      <c r="R11" s="7"/>
      <c r="S11" s="1"/>
      <c r="T11" s="1">
        <v>7</v>
      </c>
      <c r="U11" s="1">
        <v>7</v>
      </c>
      <c r="V11" s="1">
        <v>7</v>
      </c>
      <c r="W11" s="1"/>
      <c r="X11" s="7">
        <v>7</v>
      </c>
      <c r="Y11" s="7">
        <v>9.5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  <c r="AE11" s="7"/>
      <c r="AF11" s="7"/>
      <c r="AG11" s="1">
        <v>7</v>
      </c>
      <c r="AH11" s="1">
        <v>7</v>
      </c>
      <c r="AI11" s="1">
        <v>7</v>
      </c>
      <c r="AJ11" s="1">
        <v>7</v>
      </c>
      <c r="AK11" s="1">
        <v>7</v>
      </c>
      <c r="AL11" s="7">
        <v>7</v>
      </c>
      <c r="AM11" s="7"/>
      <c r="AN11" s="25">
        <v>8</v>
      </c>
      <c r="AO11" s="21"/>
      <c r="AP11" s="1">
        <f>SUM(I11:AM11,AO11:AO11)</f>
        <v>173.82999999999998</v>
      </c>
      <c r="AQ11" s="1">
        <v>140</v>
      </c>
      <c r="AR11" s="1"/>
      <c r="AS11" s="12">
        <f>AP11-AQ11-AT11-AU11-AR11</f>
        <v>15.329999999999984</v>
      </c>
      <c r="AT11" s="1">
        <f>K11+R11+Y11+AF11</f>
        <v>18.5</v>
      </c>
      <c r="AU11" s="1">
        <f>+AO11</f>
        <v>0</v>
      </c>
      <c r="AV11" s="1">
        <f>+AN11</f>
        <v>8</v>
      </c>
      <c r="AW11" s="1"/>
      <c r="AX11" s="16"/>
      <c r="AY11" s="1"/>
      <c r="AZ11" s="1"/>
      <c r="BA11" s="16"/>
      <c r="BB11" s="1"/>
      <c r="BC11" s="1"/>
      <c r="BD11">
        <v>10</v>
      </c>
    </row>
    <row r="12" spans="1:56">
      <c r="A12" s="16" t="s">
        <v>44</v>
      </c>
      <c r="B12" s="1" t="s">
        <v>45</v>
      </c>
      <c r="C12" s="1" t="s">
        <v>46</v>
      </c>
      <c r="D12" s="1" t="s">
        <v>20</v>
      </c>
      <c r="E12" s="1" t="s">
        <v>21</v>
      </c>
      <c r="F12" s="1">
        <v>18</v>
      </c>
      <c r="G12" s="1"/>
      <c r="H12" s="1"/>
      <c r="I12" s="1"/>
      <c r="J12" s="7">
        <v>8.33</v>
      </c>
      <c r="K12" s="7"/>
      <c r="L12" s="1">
        <v>7</v>
      </c>
      <c r="M12" s="1">
        <v>7</v>
      </c>
      <c r="N12" s="1"/>
      <c r="O12" s="1">
        <v>7</v>
      </c>
      <c r="P12" s="1">
        <v>7</v>
      </c>
      <c r="Q12" s="7">
        <v>7</v>
      </c>
      <c r="R12" s="7"/>
      <c r="S12" s="1">
        <v>7</v>
      </c>
      <c r="T12" s="1">
        <f>2.5+7</f>
        <v>9.5</v>
      </c>
      <c r="U12" s="1">
        <v>7</v>
      </c>
      <c r="V12" s="1">
        <v>7</v>
      </c>
      <c r="W12" s="1">
        <v>7</v>
      </c>
      <c r="X12" s="7">
        <v>7</v>
      </c>
      <c r="Y12" s="7"/>
      <c r="Z12" s="1">
        <f>2+7</f>
        <v>9</v>
      </c>
      <c r="AA12" s="1">
        <v>7</v>
      </c>
      <c r="AB12" s="1">
        <v>7</v>
      </c>
      <c r="AC12" s="1">
        <v>7</v>
      </c>
      <c r="AD12" s="1">
        <v>7</v>
      </c>
      <c r="AE12" s="7"/>
      <c r="AF12" s="7"/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7">
        <v>7</v>
      </c>
      <c r="AM12" s="7"/>
      <c r="AN12" s="25">
        <v>8</v>
      </c>
      <c r="AO12" s="21"/>
      <c r="AP12" s="1">
        <f>SUM(I12:AM12,AO12:AO12)</f>
        <v>166.82999999999998</v>
      </c>
      <c r="AQ12" s="1">
        <v>140</v>
      </c>
      <c r="AR12" s="1"/>
      <c r="AS12" s="12">
        <f>AP12-AQ12-AT12-AU12-AR12</f>
        <v>26.829999999999984</v>
      </c>
      <c r="AT12" s="1">
        <f>K12+R12+Y12+AF12</f>
        <v>0</v>
      </c>
      <c r="AU12" s="1">
        <f>+AO12</f>
        <v>0</v>
      </c>
      <c r="AV12" s="1">
        <f>+AN12</f>
        <v>8</v>
      </c>
      <c r="AW12" s="1"/>
      <c r="AX12" s="16"/>
      <c r="AY12" s="1"/>
      <c r="AZ12" s="1"/>
      <c r="BA12" s="16"/>
      <c r="BB12" s="1"/>
      <c r="BC12" s="1"/>
    </row>
    <row r="13" spans="1:56">
      <c r="A13" s="1" t="s">
        <v>47</v>
      </c>
      <c r="B13" s="1" t="s">
        <v>48</v>
      </c>
      <c r="C13" s="1" t="s">
        <v>49</v>
      </c>
      <c r="D13" s="1" t="s">
        <v>20</v>
      </c>
      <c r="E13" s="1" t="s">
        <v>21</v>
      </c>
      <c r="F13" s="1">
        <v>18</v>
      </c>
      <c r="G13" s="1"/>
      <c r="H13" s="1"/>
      <c r="I13" s="1"/>
      <c r="J13" s="7">
        <v>8.33</v>
      </c>
      <c r="K13" s="7"/>
      <c r="L13" s="1">
        <v>7</v>
      </c>
      <c r="M13" s="1">
        <v>7</v>
      </c>
      <c r="N13" s="1">
        <v>7</v>
      </c>
      <c r="O13" s="1">
        <v>7</v>
      </c>
      <c r="P13" s="1">
        <v>7</v>
      </c>
      <c r="Q13" s="7">
        <v>7</v>
      </c>
      <c r="R13" s="7"/>
      <c r="S13" s="1">
        <v>7</v>
      </c>
      <c r="T13" s="1">
        <v>7</v>
      </c>
      <c r="U13" s="1">
        <v>7</v>
      </c>
      <c r="V13" s="1">
        <v>7</v>
      </c>
      <c r="W13" s="1">
        <v>7</v>
      </c>
      <c r="X13" s="7">
        <v>7</v>
      </c>
      <c r="Y13" s="7"/>
      <c r="Z13" s="1">
        <v>7</v>
      </c>
      <c r="AA13" s="1">
        <v>7</v>
      </c>
      <c r="AB13" s="1">
        <f>2+7</f>
        <v>9</v>
      </c>
      <c r="AC13" s="1">
        <v>7</v>
      </c>
      <c r="AD13" s="1">
        <v>7</v>
      </c>
      <c r="AE13" s="7"/>
      <c r="AF13" s="7"/>
      <c r="AG13" s="1">
        <v>7</v>
      </c>
      <c r="AH13" s="1">
        <v>7</v>
      </c>
      <c r="AI13" s="1">
        <v>7</v>
      </c>
      <c r="AJ13" s="1">
        <v>7</v>
      </c>
      <c r="AK13" s="1">
        <f>2+7</f>
        <v>9</v>
      </c>
      <c r="AL13" s="7">
        <v>7</v>
      </c>
      <c r="AM13" s="7"/>
      <c r="AN13" s="25">
        <v>8</v>
      </c>
      <c r="AO13" s="21"/>
      <c r="AP13" s="1">
        <f>SUM(I13:AM13,AO13:AO13)</f>
        <v>173.32999999999998</v>
      </c>
      <c r="AQ13" s="1">
        <v>140</v>
      </c>
      <c r="AR13" s="1"/>
      <c r="AS13" s="12">
        <f>AP13-AQ13-AT13-AU13-AR13</f>
        <v>33.329999999999984</v>
      </c>
      <c r="AT13" s="1">
        <f>K13+R13+Y13+AF13</f>
        <v>0</v>
      </c>
      <c r="AU13" s="1">
        <f>+AO13</f>
        <v>0</v>
      </c>
      <c r="AV13" s="1">
        <f>+AN13</f>
        <v>8</v>
      </c>
      <c r="AW13" s="1"/>
      <c r="AX13" s="16"/>
      <c r="AY13" s="1"/>
      <c r="AZ13" s="1"/>
      <c r="BA13" s="16"/>
      <c r="BB13" s="1"/>
      <c r="BC13" s="1"/>
    </row>
    <row r="14" spans="1:56">
      <c r="A14" s="1" t="s">
        <v>50</v>
      </c>
      <c r="B14" s="1" t="s">
        <v>51</v>
      </c>
      <c r="C14" s="1" t="s">
        <v>52</v>
      </c>
      <c r="D14" s="1" t="s">
        <v>20</v>
      </c>
      <c r="E14" s="1" t="s">
        <v>53</v>
      </c>
      <c r="F14" s="1">
        <v>18</v>
      </c>
      <c r="G14" s="1"/>
      <c r="H14" s="1"/>
      <c r="I14" s="1"/>
      <c r="J14" s="7">
        <v>8.33</v>
      </c>
      <c r="K14" s="7"/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7">
        <v>7</v>
      </c>
      <c r="R14" s="7">
        <v>7</v>
      </c>
      <c r="S14" s="1">
        <v>7</v>
      </c>
      <c r="T14" s="1">
        <f>2.5+7</f>
        <v>9.5</v>
      </c>
      <c r="U14" s="1">
        <v>7</v>
      </c>
      <c r="V14" s="1"/>
      <c r="W14" s="1">
        <v>7</v>
      </c>
      <c r="X14" s="7">
        <f>9+8</f>
        <v>17</v>
      </c>
      <c r="Y14" s="7">
        <v>9</v>
      </c>
      <c r="Z14" s="1">
        <f>8+8.83</f>
        <v>16.829999999999998</v>
      </c>
      <c r="AA14" s="1">
        <f>9+8.83</f>
        <v>17.829999999999998</v>
      </c>
      <c r="AB14" s="1">
        <v>8.83</v>
      </c>
      <c r="AC14" s="1">
        <v>8.83</v>
      </c>
      <c r="AD14" s="1">
        <v>8.68</v>
      </c>
      <c r="AE14" s="7"/>
      <c r="AF14" s="7"/>
      <c r="AG14" s="1">
        <v>8.83</v>
      </c>
      <c r="AH14" s="1"/>
      <c r="AI14" s="1">
        <v>7</v>
      </c>
      <c r="AJ14" s="1">
        <v>7</v>
      </c>
      <c r="AK14" s="1">
        <v>7</v>
      </c>
      <c r="AL14" s="7"/>
      <c r="AM14" s="7"/>
      <c r="AN14" s="25">
        <v>8</v>
      </c>
      <c r="AO14" s="21"/>
      <c r="AP14" s="1">
        <f>SUM(I14:AM14,AO14:AO14)</f>
        <v>204.66000000000005</v>
      </c>
      <c r="AQ14" s="1">
        <v>140</v>
      </c>
      <c r="AR14" s="1"/>
      <c r="AS14" s="12">
        <f>AP14-AQ14-AT14-AU14-AR14</f>
        <v>17.660000000000053</v>
      </c>
      <c r="AT14" s="1">
        <f>K14+R14+Y14+AF14+8+8+8+7</f>
        <v>47</v>
      </c>
      <c r="AU14" s="1">
        <f>+AO14</f>
        <v>0</v>
      </c>
      <c r="AV14" s="1">
        <f>+AN14</f>
        <v>8</v>
      </c>
      <c r="AW14" s="1"/>
      <c r="AX14" s="16"/>
      <c r="AY14" s="1"/>
      <c r="AZ14" s="1"/>
      <c r="BA14" s="16"/>
      <c r="BB14" s="1"/>
      <c r="BC14" s="1"/>
    </row>
    <row r="15" spans="1:56" ht="18.75">
      <c r="A15" s="1"/>
      <c r="B15" s="1"/>
      <c r="C15" s="1"/>
      <c r="D15" s="5" t="s">
        <v>20</v>
      </c>
      <c r="E15" s="1"/>
      <c r="F15" s="1"/>
      <c r="G15" s="1"/>
      <c r="H15" s="1"/>
      <c r="I15" s="1"/>
      <c r="J15" s="7"/>
      <c r="K15" s="7"/>
      <c r="L15" s="1"/>
      <c r="M15" s="1"/>
      <c r="N15" s="1"/>
      <c r="O15" s="1"/>
      <c r="P15" s="1"/>
      <c r="Q15" s="7"/>
      <c r="R15" s="7"/>
      <c r="S15" s="1"/>
      <c r="T15" s="1"/>
      <c r="U15" s="1"/>
      <c r="V15" s="1"/>
      <c r="W15" s="1"/>
      <c r="X15" s="7"/>
      <c r="Y15" s="7"/>
      <c r="Z15" s="1"/>
      <c r="AA15" s="1"/>
      <c r="AB15" s="1"/>
      <c r="AC15" s="1"/>
      <c r="AD15" s="1"/>
      <c r="AE15" s="7"/>
      <c r="AF15" s="7"/>
      <c r="AG15" s="1"/>
      <c r="AH15" s="1"/>
      <c r="AI15" s="1"/>
      <c r="AJ15" s="1"/>
      <c r="AK15" s="1"/>
      <c r="AL15" s="7"/>
      <c r="AM15" s="7"/>
      <c r="AN15" s="25"/>
      <c r="AO15" s="1"/>
      <c r="AP15" s="1"/>
      <c r="AQ15" s="1"/>
      <c r="AR15" s="1"/>
      <c r="AS15" s="12"/>
      <c r="AT15" s="1"/>
      <c r="AU15" s="1"/>
      <c r="AV15" s="1"/>
      <c r="AW15" s="1"/>
      <c r="AX15" s="16"/>
      <c r="AY15" s="1"/>
      <c r="AZ15" s="1"/>
      <c r="BA15" s="16"/>
      <c r="BB15" s="1"/>
      <c r="BC15" s="12"/>
      <c r="BD15">
        <v>12</v>
      </c>
    </row>
    <row r="16" spans="1:56" ht="15.75" customHeight="1">
      <c r="A16" s="1" t="s">
        <v>54</v>
      </c>
      <c r="B16" s="9" t="s">
        <v>55</v>
      </c>
      <c r="C16" s="9" t="s">
        <v>56</v>
      </c>
      <c r="D16" s="1" t="s">
        <v>57</v>
      </c>
      <c r="E16" s="1" t="s">
        <v>58</v>
      </c>
      <c r="F16" s="1">
        <v>22</v>
      </c>
      <c r="G16" s="1"/>
      <c r="H16" s="1"/>
      <c r="I16" s="1"/>
      <c r="J16" s="7">
        <v>7.33</v>
      </c>
      <c r="K16" s="7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7">
        <v>7</v>
      </c>
      <c r="R16" s="7">
        <v>5</v>
      </c>
      <c r="S16" s="1"/>
      <c r="T16" s="1">
        <v>7</v>
      </c>
      <c r="U16" s="1">
        <f>2+7</f>
        <v>9</v>
      </c>
      <c r="V16" s="1">
        <v>7</v>
      </c>
      <c r="W16" s="1">
        <v>7</v>
      </c>
      <c r="X16" s="7">
        <v>4.5</v>
      </c>
      <c r="Y16" s="7">
        <v>7</v>
      </c>
      <c r="Z16" s="1">
        <f>2+7</f>
        <v>9</v>
      </c>
      <c r="AA16" s="1"/>
      <c r="AB16" s="1">
        <v>7</v>
      </c>
      <c r="AC16" s="1">
        <f>2+7</f>
        <v>9</v>
      </c>
      <c r="AD16" s="1">
        <v>7</v>
      </c>
      <c r="AE16" s="7">
        <v>6</v>
      </c>
      <c r="AF16" s="7">
        <v>6</v>
      </c>
      <c r="AG16" s="1">
        <f>2+5.5</f>
        <v>7.5</v>
      </c>
      <c r="AH16" s="1">
        <v>7</v>
      </c>
      <c r="AI16" s="1">
        <v>7</v>
      </c>
      <c r="AJ16" s="1">
        <v>7</v>
      </c>
      <c r="AK16" s="1">
        <v>7</v>
      </c>
      <c r="AL16" s="7"/>
      <c r="AM16" s="7"/>
      <c r="AN16" s="25">
        <v>8</v>
      </c>
      <c r="AO16" s="21"/>
      <c r="AP16" s="1">
        <f>SUM(I16:AM16,AO16:AO16)</f>
        <v>182.32999999999998</v>
      </c>
      <c r="AQ16" s="1">
        <v>140</v>
      </c>
      <c r="AR16" s="1"/>
      <c r="AS16" s="12">
        <f>AP16-AQ16-AT16-AU16-AR16</f>
        <v>17.329999999999984</v>
      </c>
      <c r="AT16" s="1">
        <f>K16+R16+Y16+AF16</f>
        <v>25</v>
      </c>
      <c r="AU16" s="1">
        <f>+AO16</f>
        <v>0</v>
      </c>
      <c r="AV16" s="1">
        <f>+AN16</f>
        <v>8</v>
      </c>
      <c r="AW16" s="1"/>
      <c r="AX16" s="16"/>
      <c r="AY16" s="1"/>
      <c r="AZ16" s="1"/>
      <c r="BA16" s="16"/>
      <c r="BB16" s="1"/>
      <c r="BC16" s="1"/>
      <c r="BD16">
        <v>13</v>
      </c>
    </row>
    <row r="17" spans="1:56">
      <c r="A17" s="1" t="s">
        <v>59</v>
      </c>
      <c r="B17" s="1" t="s">
        <v>60</v>
      </c>
      <c r="C17" s="1" t="s">
        <v>61</v>
      </c>
      <c r="D17" s="1" t="s">
        <v>57</v>
      </c>
      <c r="E17" s="1" t="s">
        <v>62</v>
      </c>
      <c r="F17" s="1">
        <v>22</v>
      </c>
      <c r="G17" s="1"/>
      <c r="H17" s="1"/>
      <c r="I17" s="1"/>
      <c r="J17" s="7">
        <v>7.33</v>
      </c>
      <c r="K17" s="7">
        <v>7</v>
      </c>
      <c r="L17" s="1">
        <v>5</v>
      </c>
      <c r="M17" s="1">
        <v>7</v>
      </c>
      <c r="N17" s="1">
        <v>7</v>
      </c>
      <c r="O17" s="1">
        <v>7</v>
      </c>
      <c r="P17" s="1">
        <v>7</v>
      </c>
      <c r="Q17" s="7">
        <v>7</v>
      </c>
      <c r="R17" s="7">
        <v>5</v>
      </c>
      <c r="S17" s="1">
        <v>7</v>
      </c>
      <c r="T17" s="1">
        <v>7</v>
      </c>
      <c r="U17" s="1">
        <v>7</v>
      </c>
      <c r="V17" s="1">
        <v>7</v>
      </c>
      <c r="W17" s="1">
        <v>7</v>
      </c>
      <c r="X17" s="7">
        <v>7</v>
      </c>
      <c r="Y17" s="7">
        <v>6</v>
      </c>
      <c r="Z17" s="1">
        <v>7</v>
      </c>
      <c r="AA17" s="1">
        <v>7</v>
      </c>
      <c r="AB17" s="1">
        <v>7</v>
      </c>
      <c r="AC17" s="1">
        <f>2+7</f>
        <v>9</v>
      </c>
      <c r="AD17" s="1">
        <v>7</v>
      </c>
      <c r="AE17" s="7">
        <v>7</v>
      </c>
      <c r="AF17" s="7"/>
      <c r="AG17" s="1">
        <v>7</v>
      </c>
      <c r="AH17" s="1">
        <v>7</v>
      </c>
      <c r="AI17" s="1">
        <v>7</v>
      </c>
      <c r="AJ17" s="1">
        <v>7</v>
      </c>
      <c r="AK17" s="1">
        <v>6</v>
      </c>
      <c r="AL17" s="7"/>
      <c r="AM17" s="7"/>
      <c r="AN17" s="25">
        <v>8</v>
      </c>
      <c r="AO17" s="21"/>
      <c r="AP17" s="1">
        <f>SUM(I17:AM17,AO17:AO17)</f>
        <v>185.32999999999998</v>
      </c>
      <c r="AQ17" s="1">
        <v>140</v>
      </c>
      <c r="AR17" s="1"/>
      <c r="AS17" s="12">
        <f>AP17-AQ17-AT17-AU17-AR17</f>
        <v>27.329999999999984</v>
      </c>
      <c r="AT17" s="1">
        <f>K17+R17+Y17+AF17</f>
        <v>18</v>
      </c>
      <c r="AU17" s="1">
        <f>+AO17</f>
        <v>0</v>
      </c>
      <c r="AV17" s="1">
        <f>+AN17</f>
        <v>8</v>
      </c>
      <c r="AW17" s="1"/>
      <c r="AX17" s="16"/>
      <c r="AY17" s="1"/>
      <c r="AZ17" s="1"/>
      <c r="BA17" s="16"/>
      <c r="BB17" s="1"/>
      <c r="BC17" s="1"/>
      <c r="BD17">
        <v>15</v>
      </c>
    </row>
    <row r="18" spans="1:56">
      <c r="A18" s="1" t="s">
        <v>63</v>
      </c>
      <c r="B18" s="1" t="s">
        <v>64</v>
      </c>
      <c r="C18" s="1" t="s">
        <v>65</v>
      </c>
      <c r="D18" s="1" t="s">
        <v>57</v>
      </c>
      <c r="E18" s="1" t="s">
        <v>66</v>
      </c>
      <c r="F18" s="1">
        <v>22</v>
      </c>
      <c r="G18" s="1"/>
      <c r="H18" s="1"/>
      <c r="I18" s="1"/>
      <c r="J18" s="7"/>
      <c r="K18" s="7"/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7">
        <v>7.5</v>
      </c>
      <c r="R18" s="7">
        <v>7.5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7">
        <v>8</v>
      </c>
      <c r="Y18" s="7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7">
        <v>8</v>
      </c>
      <c r="AF18" s="7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7">
        <v>8</v>
      </c>
      <c r="AM18" s="7"/>
      <c r="AN18" s="25">
        <v>8</v>
      </c>
      <c r="AO18" s="21"/>
      <c r="AP18" s="1">
        <f>SUM(I18:AM18,AO18:AO18)</f>
        <v>215</v>
      </c>
      <c r="AQ18" s="1">
        <v>140</v>
      </c>
      <c r="AR18" s="1"/>
      <c r="AS18" s="12">
        <f>AP18-AQ18-AT18-AU18-AR18</f>
        <v>3.5</v>
      </c>
      <c r="AT18" s="1">
        <f>K18+R18+Y18+AF18+7+7+7+6.5</f>
        <v>51</v>
      </c>
      <c r="AU18" s="1">
        <f>+AO18+7+7+6.5</f>
        <v>20.5</v>
      </c>
      <c r="AV18" s="1">
        <f>+AN18</f>
        <v>8</v>
      </c>
      <c r="AW18" s="1"/>
      <c r="AX18" s="19">
        <v>150</v>
      </c>
      <c r="AY18" s="1"/>
      <c r="AZ18" s="1"/>
      <c r="BA18" s="16"/>
      <c r="BB18" s="1"/>
      <c r="BC18" s="1"/>
      <c r="BD18">
        <v>16</v>
      </c>
    </row>
    <row r="19" spans="1:56">
      <c r="A19" s="1" t="s">
        <v>67</v>
      </c>
      <c r="B19" s="9" t="s">
        <v>68</v>
      </c>
      <c r="C19" s="9" t="s">
        <v>69</v>
      </c>
      <c r="D19" s="1" t="s">
        <v>57</v>
      </c>
      <c r="E19" s="1" t="s">
        <v>70</v>
      </c>
      <c r="F19" s="1">
        <v>22</v>
      </c>
      <c r="G19" s="1"/>
      <c r="H19" s="1"/>
      <c r="I19" s="1"/>
      <c r="J19" s="7">
        <v>6.33</v>
      </c>
      <c r="K19" s="7"/>
      <c r="L19" s="1">
        <v>7</v>
      </c>
      <c r="M19" s="1">
        <v>7</v>
      </c>
      <c r="N19" s="1">
        <v>7</v>
      </c>
      <c r="O19" s="1">
        <f>2+7</f>
        <v>9</v>
      </c>
      <c r="P19" s="1">
        <v>2.5</v>
      </c>
      <c r="Q19" s="7"/>
      <c r="R19" s="7"/>
      <c r="S19" s="1"/>
      <c r="T19" s="1">
        <v>7</v>
      </c>
      <c r="U19" s="1">
        <v>7</v>
      </c>
      <c r="V19" s="1">
        <v>7</v>
      </c>
      <c r="W19" s="1">
        <v>7</v>
      </c>
      <c r="X19" s="7">
        <v>6</v>
      </c>
      <c r="Y19" s="7">
        <v>7</v>
      </c>
      <c r="Z19" s="1">
        <f>2+7</f>
        <v>9</v>
      </c>
      <c r="AA19" s="1">
        <v>7</v>
      </c>
      <c r="AB19" s="1">
        <v>7</v>
      </c>
      <c r="AC19" s="1">
        <v>7</v>
      </c>
      <c r="AD19" s="1">
        <v>7</v>
      </c>
      <c r="AE19" s="7">
        <v>7</v>
      </c>
      <c r="AF19" s="7"/>
      <c r="AG19" s="1">
        <v>7</v>
      </c>
      <c r="AH19" s="1">
        <v>7</v>
      </c>
      <c r="AI19" s="1">
        <v>7</v>
      </c>
      <c r="AJ19" s="1">
        <v>7</v>
      </c>
      <c r="AK19" s="1">
        <v>7</v>
      </c>
      <c r="AL19" s="7"/>
      <c r="AM19" s="7"/>
      <c r="AN19" s="25">
        <v>8</v>
      </c>
      <c r="AO19" s="21"/>
      <c r="AP19" s="1">
        <f>SUM(I19:AM19,AO19:AO19)</f>
        <v>158.82999999999998</v>
      </c>
      <c r="AQ19" s="1">
        <v>140</v>
      </c>
      <c r="AR19" s="1"/>
      <c r="AS19" s="12">
        <f>AP19-AQ19-AT19-AU19-AR19</f>
        <v>11.829999999999984</v>
      </c>
      <c r="AT19" s="1">
        <f>K19+R19+Y19+AF19</f>
        <v>7</v>
      </c>
      <c r="AU19" s="1">
        <f>+AO19</f>
        <v>0</v>
      </c>
      <c r="AV19" s="1">
        <f>+AN19</f>
        <v>8</v>
      </c>
      <c r="AW19" s="1"/>
      <c r="AX19" s="16"/>
      <c r="AY19" s="1"/>
      <c r="AZ19" s="1"/>
      <c r="BA19" s="16"/>
      <c r="BB19" s="1"/>
      <c r="BC19" s="1"/>
      <c r="BD19">
        <v>18</v>
      </c>
    </row>
    <row r="20" spans="1:56">
      <c r="A20" s="1" t="s">
        <v>71</v>
      </c>
      <c r="B20" s="9" t="s">
        <v>72</v>
      </c>
      <c r="C20" s="9" t="s">
        <v>73</v>
      </c>
      <c r="D20" s="1" t="s">
        <v>57</v>
      </c>
      <c r="E20" s="1" t="s">
        <v>74</v>
      </c>
      <c r="F20" s="1">
        <v>25</v>
      </c>
      <c r="G20" s="1"/>
      <c r="H20" s="1"/>
      <c r="I20" s="1"/>
      <c r="J20" s="7"/>
      <c r="K20" s="7">
        <v>7</v>
      </c>
      <c r="L20" s="1">
        <f>2+7</f>
        <v>9</v>
      </c>
      <c r="M20" s="1">
        <f>2+7+3</f>
        <v>12</v>
      </c>
      <c r="N20" s="1">
        <f>3+7</f>
        <v>10</v>
      </c>
      <c r="O20" s="1">
        <f>2+6+6</f>
        <v>14</v>
      </c>
      <c r="P20" s="1"/>
      <c r="Q20" s="7">
        <f>7+9</f>
        <v>16</v>
      </c>
      <c r="R20" s="7"/>
      <c r="S20" s="1">
        <f>4+7</f>
        <v>11</v>
      </c>
      <c r="T20" s="1">
        <f>10+7</f>
        <v>17</v>
      </c>
      <c r="U20" s="1">
        <f>3+3</f>
        <v>6</v>
      </c>
      <c r="V20" s="1">
        <f>10+8.83</f>
        <v>18.829999999999998</v>
      </c>
      <c r="W20" s="1">
        <f>9+8.68</f>
        <v>17.68</v>
      </c>
      <c r="X20" s="7">
        <v>9.5</v>
      </c>
      <c r="Y20" s="7"/>
      <c r="Z20" s="1">
        <v>3</v>
      </c>
      <c r="AA20" s="1">
        <f>2+2</f>
        <v>4</v>
      </c>
      <c r="AB20" s="1">
        <v>7</v>
      </c>
      <c r="AC20" s="1">
        <v>7</v>
      </c>
      <c r="AD20" s="1">
        <v>7</v>
      </c>
      <c r="AE20" s="7"/>
      <c r="AF20" s="7"/>
      <c r="AG20" s="1">
        <v>7</v>
      </c>
      <c r="AH20" s="1">
        <v>7</v>
      </c>
      <c r="AI20" s="1">
        <v>7</v>
      </c>
      <c r="AJ20" s="1">
        <v>7</v>
      </c>
      <c r="AK20" s="1">
        <v>7</v>
      </c>
      <c r="AL20" s="7">
        <v>4</v>
      </c>
      <c r="AM20" s="7"/>
      <c r="AN20" s="25">
        <v>8</v>
      </c>
      <c r="AO20" s="21"/>
      <c r="AP20" s="1">
        <f>SUM(I20:AM20,AO20:AO20)</f>
        <v>215.01</v>
      </c>
      <c r="AQ20" s="1">
        <v>140</v>
      </c>
      <c r="AR20" s="1"/>
      <c r="AS20" s="12">
        <f>AP20-AQ20-AT20-AU20-AR20</f>
        <v>4.5099999999999909</v>
      </c>
      <c r="AT20" s="1">
        <f>K20+R20+Y20+AF20+8.5+2+3+4+9+3+8+6+3+8+9</f>
        <v>70.5</v>
      </c>
      <c r="AU20" s="1">
        <f>+AO20</f>
        <v>0</v>
      </c>
      <c r="AV20" s="1">
        <f>+AN20</f>
        <v>8</v>
      </c>
      <c r="AW20" s="1"/>
      <c r="AX20" s="16"/>
      <c r="AY20" s="1"/>
      <c r="AZ20" s="1"/>
      <c r="BA20" s="16"/>
      <c r="BB20" s="1"/>
      <c r="BC20" s="1"/>
      <c r="BD20">
        <v>19</v>
      </c>
    </row>
    <row r="21" spans="1:56">
      <c r="A21" s="1" t="s">
        <v>75</v>
      </c>
      <c r="B21" s="9" t="s">
        <v>76</v>
      </c>
      <c r="C21" s="9" t="s">
        <v>77</v>
      </c>
      <c r="D21" s="1" t="s">
        <v>57</v>
      </c>
      <c r="E21" s="1" t="s">
        <v>78</v>
      </c>
      <c r="F21" s="1">
        <v>25</v>
      </c>
      <c r="G21" s="1"/>
      <c r="H21" s="1"/>
      <c r="I21" s="1"/>
      <c r="J21" s="7">
        <v>4.5</v>
      </c>
      <c r="K21" s="7"/>
      <c r="L21" s="1">
        <v>7</v>
      </c>
      <c r="M21" s="1"/>
      <c r="N21" s="1">
        <v>7</v>
      </c>
      <c r="O21" s="1">
        <v>7</v>
      </c>
      <c r="P21" s="1">
        <v>7</v>
      </c>
      <c r="Q21" s="7"/>
      <c r="R21" s="7">
        <v>3</v>
      </c>
      <c r="S21" s="1">
        <f>4+4</f>
        <v>8</v>
      </c>
      <c r="T21" s="1"/>
      <c r="U21" s="1">
        <v>7</v>
      </c>
      <c r="V21" s="1">
        <f>4+7</f>
        <v>11</v>
      </c>
      <c r="W21" s="1">
        <v>3.5</v>
      </c>
      <c r="X21" s="7"/>
      <c r="Y21" s="7"/>
      <c r="Z21" s="1"/>
      <c r="AA21" s="1">
        <v>7</v>
      </c>
      <c r="AB21" s="1">
        <f>4+7</f>
        <v>11</v>
      </c>
      <c r="AC21" s="1">
        <v>7</v>
      </c>
      <c r="AD21" s="1">
        <v>7</v>
      </c>
      <c r="AE21" s="7">
        <v>7</v>
      </c>
      <c r="AF21" s="7"/>
      <c r="AG21" s="1">
        <v>7</v>
      </c>
      <c r="AH21" s="1">
        <v>7</v>
      </c>
      <c r="AI21" s="1">
        <f>1+7</f>
        <v>8</v>
      </c>
      <c r="AJ21" s="1"/>
      <c r="AK21" s="1">
        <v>7</v>
      </c>
      <c r="AL21" s="7">
        <v>4</v>
      </c>
      <c r="AM21" s="7"/>
      <c r="AN21" s="25">
        <v>8</v>
      </c>
      <c r="AO21" s="21"/>
      <c r="AP21" s="1">
        <f>SUM(I21:AM21,AO21:AO21)</f>
        <v>137</v>
      </c>
      <c r="AQ21" s="1">
        <v>137</v>
      </c>
      <c r="AR21" s="1"/>
      <c r="AS21" s="12">
        <f>AP21-AQ21-AT21-AU21-AR21</f>
        <v>0</v>
      </c>
      <c r="AT21" s="1">
        <f>K21+R21+Y21+AF21-3</f>
        <v>0</v>
      </c>
      <c r="AU21" s="1">
        <f>+AO21</f>
        <v>0</v>
      </c>
      <c r="AV21" s="1">
        <f>+AN21</f>
        <v>8</v>
      </c>
      <c r="AW21" s="1"/>
      <c r="AX21" s="16"/>
      <c r="AY21" s="1"/>
      <c r="AZ21" s="1"/>
      <c r="BA21" s="16"/>
      <c r="BB21" s="1"/>
      <c r="BC21" s="1"/>
      <c r="BD21">
        <v>21</v>
      </c>
    </row>
    <row r="22" spans="1:56" ht="15.75" customHeight="1">
      <c r="A22" s="1" t="s">
        <v>79</v>
      </c>
      <c r="B22" s="9" t="s">
        <v>80</v>
      </c>
      <c r="C22" s="9" t="s">
        <v>81</v>
      </c>
      <c r="D22" s="1" t="s">
        <v>57</v>
      </c>
      <c r="E22" s="1" t="s">
        <v>78</v>
      </c>
      <c r="F22" s="1">
        <v>25</v>
      </c>
      <c r="G22" s="1"/>
      <c r="H22" s="1"/>
      <c r="I22" s="1"/>
      <c r="J22" s="7">
        <v>7.33</v>
      </c>
      <c r="K22" s="7"/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7">
        <v>7</v>
      </c>
      <c r="R22" s="7">
        <v>6</v>
      </c>
      <c r="S22" s="1">
        <v>7</v>
      </c>
      <c r="T22" s="1">
        <v>7</v>
      </c>
      <c r="U22" s="1">
        <v>7</v>
      </c>
      <c r="V22" s="1">
        <v>6</v>
      </c>
      <c r="W22" s="1">
        <v>7</v>
      </c>
      <c r="X22" s="7">
        <v>7</v>
      </c>
      <c r="Y22" s="7"/>
      <c r="Z22" s="1">
        <v>7</v>
      </c>
      <c r="AA22" s="1">
        <f>2+7</f>
        <v>9</v>
      </c>
      <c r="AB22" s="1">
        <v>7</v>
      </c>
      <c r="AC22" s="1">
        <f>2+7</f>
        <v>9</v>
      </c>
      <c r="AD22" s="1">
        <v>7</v>
      </c>
      <c r="AE22" s="7">
        <v>7</v>
      </c>
      <c r="AF22" s="7"/>
      <c r="AG22" s="1">
        <v>7</v>
      </c>
      <c r="AH22" s="1">
        <v>7</v>
      </c>
      <c r="AI22" s="1">
        <v>7</v>
      </c>
      <c r="AJ22" s="1">
        <v>5</v>
      </c>
      <c r="AK22" s="1">
        <v>7</v>
      </c>
      <c r="AL22" s="7">
        <v>5</v>
      </c>
      <c r="AM22" s="7"/>
      <c r="AN22" s="25">
        <v>8</v>
      </c>
      <c r="AO22" s="21"/>
      <c r="AP22" s="1">
        <f>SUM(I22:AM22,AO22:AO22)</f>
        <v>180.32999999999998</v>
      </c>
      <c r="AQ22" s="1">
        <v>140</v>
      </c>
      <c r="AR22" s="1"/>
      <c r="AS22" s="12">
        <f>AP22-AQ22-AT22-AU22-AR22</f>
        <v>34.329999999999984</v>
      </c>
      <c r="AT22" s="1">
        <f>K22+R22+Y22+AF22</f>
        <v>6</v>
      </c>
      <c r="AU22" s="1">
        <f>+AO22</f>
        <v>0</v>
      </c>
      <c r="AV22" s="1">
        <f>+AN22</f>
        <v>8</v>
      </c>
      <c r="AW22" s="1"/>
      <c r="AX22" s="16"/>
      <c r="AY22" s="1"/>
      <c r="AZ22" s="1"/>
      <c r="BA22" s="16"/>
      <c r="BB22" s="1"/>
      <c r="BC22" s="1"/>
      <c r="BD22">
        <v>22</v>
      </c>
    </row>
    <row r="23" spans="1:56">
      <c r="A23" s="1" t="s">
        <v>82</v>
      </c>
      <c r="B23" s="9" t="s">
        <v>83</v>
      </c>
      <c r="C23" s="9" t="s">
        <v>84</v>
      </c>
      <c r="D23" s="1" t="s">
        <v>57</v>
      </c>
      <c r="E23" s="1" t="s">
        <v>62</v>
      </c>
      <c r="F23" s="1">
        <v>22</v>
      </c>
      <c r="G23" s="1"/>
      <c r="H23" s="1"/>
      <c r="I23" s="1"/>
      <c r="J23" s="7">
        <v>6.33</v>
      </c>
      <c r="K23" s="7"/>
      <c r="L23" s="1">
        <v>7</v>
      </c>
      <c r="M23" s="1">
        <v>7</v>
      </c>
      <c r="N23" s="1"/>
      <c r="O23" s="1">
        <v>7</v>
      </c>
      <c r="P23" s="1">
        <f>2+7</f>
        <v>9</v>
      </c>
      <c r="Q23" s="7">
        <v>7</v>
      </c>
      <c r="R23" s="7"/>
      <c r="S23" s="1"/>
      <c r="T23" s="1">
        <v>7</v>
      </c>
      <c r="U23" s="1">
        <f>2+7</f>
        <v>9</v>
      </c>
      <c r="V23" s="1">
        <f>2+7+3</f>
        <v>12</v>
      </c>
      <c r="W23" s="1"/>
      <c r="X23" s="7">
        <f>9+4</f>
        <v>13</v>
      </c>
      <c r="Y23" s="7">
        <v>6</v>
      </c>
      <c r="Z23" s="1"/>
      <c r="AA23" s="1">
        <v>7</v>
      </c>
      <c r="AB23" s="1">
        <v>7</v>
      </c>
      <c r="AC23" s="1"/>
      <c r="AD23" s="1">
        <v>7</v>
      </c>
      <c r="AE23" s="7">
        <v>7</v>
      </c>
      <c r="AF23" s="7"/>
      <c r="AG23" s="1"/>
      <c r="AH23" s="1">
        <v>7</v>
      </c>
      <c r="AI23" s="1">
        <v>7</v>
      </c>
      <c r="AJ23" s="1">
        <v>7</v>
      </c>
      <c r="AK23" s="1">
        <v>7</v>
      </c>
      <c r="AL23" s="7">
        <v>4</v>
      </c>
      <c r="AM23" s="7"/>
      <c r="AN23" s="25">
        <v>8</v>
      </c>
      <c r="AO23" s="21"/>
      <c r="AP23" s="1">
        <f>SUM(I23:AM23,AO23:AO23)</f>
        <v>150.32999999999998</v>
      </c>
      <c r="AQ23" s="1">
        <v>140</v>
      </c>
      <c r="AR23" s="1"/>
      <c r="AS23" s="12">
        <f>AP23-AQ23-AT23-AU23-AR23</f>
        <v>-1.5987211554602254E-14</v>
      </c>
      <c r="AT23" s="1">
        <f>K23+R23+Y23+AF23+4+0.33</f>
        <v>10.33</v>
      </c>
      <c r="AU23" s="1">
        <f>+AO23</f>
        <v>0</v>
      </c>
      <c r="AV23" s="1">
        <f>+AN23</f>
        <v>8</v>
      </c>
      <c r="AW23" s="1"/>
      <c r="AX23" s="16"/>
      <c r="AY23" s="1"/>
      <c r="AZ23" s="1"/>
      <c r="BA23" s="16"/>
      <c r="BB23" s="1"/>
      <c r="BC23" s="1"/>
      <c r="BD23">
        <v>23</v>
      </c>
    </row>
    <row r="24" spans="1:56">
      <c r="A24" s="1" t="s">
        <v>85</v>
      </c>
      <c r="B24" s="9" t="s">
        <v>86</v>
      </c>
      <c r="C24" s="9" t="s">
        <v>87</v>
      </c>
      <c r="D24" s="1" t="s">
        <v>57</v>
      </c>
      <c r="E24" s="1" t="s">
        <v>74</v>
      </c>
      <c r="F24" s="1">
        <v>23</v>
      </c>
      <c r="G24" s="1"/>
      <c r="H24" s="1"/>
      <c r="I24" s="1"/>
      <c r="J24" s="7">
        <v>6.33</v>
      </c>
      <c r="K24" s="7"/>
      <c r="L24" s="1">
        <v>7</v>
      </c>
      <c r="M24" s="1">
        <v>7</v>
      </c>
      <c r="N24" s="1">
        <v>7</v>
      </c>
      <c r="O24" s="1">
        <v>7</v>
      </c>
      <c r="P24" s="1">
        <v>7</v>
      </c>
      <c r="Q24" s="7">
        <v>7</v>
      </c>
      <c r="R24" s="7"/>
      <c r="S24" s="1">
        <v>7</v>
      </c>
      <c r="T24" s="1">
        <v>7</v>
      </c>
      <c r="U24" s="1">
        <v>7</v>
      </c>
      <c r="V24" s="1">
        <v>7</v>
      </c>
      <c r="W24" s="1">
        <v>7</v>
      </c>
      <c r="X24" s="7">
        <v>7</v>
      </c>
      <c r="Y24" s="7"/>
      <c r="Z24" s="1">
        <v>7</v>
      </c>
      <c r="AA24" s="1">
        <v>7</v>
      </c>
      <c r="AB24" s="1">
        <v>7</v>
      </c>
      <c r="AC24" s="1">
        <v>7</v>
      </c>
      <c r="AD24" s="1">
        <v>7</v>
      </c>
      <c r="AE24" s="7"/>
      <c r="AF24" s="7"/>
      <c r="AG24" s="1">
        <v>7</v>
      </c>
      <c r="AH24" s="1">
        <v>7</v>
      </c>
      <c r="AI24" s="1">
        <v>7</v>
      </c>
      <c r="AJ24" s="1"/>
      <c r="AK24" s="1">
        <v>7</v>
      </c>
      <c r="AL24" s="7">
        <v>5</v>
      </c>
      <c r="AM24" s="7"/>
      <c r="AN24" s="25">
        <v>8</v>
      </c>
      <c r="AO24" s="21"/>
      <c r="AP24" s="1">
        <f>SUM(I24:AM24,AO24:AO24)</f>
        <v>158.32999999999998</v>
      </c>
      <c r="AQ24" s="1">
        <v>140</v>
      </c>
      <c r="AR24" s="1"/>
      <c r="AS24" s="12">
        <f>AP24-AQ24-AT24-AU24-AR24</f>
        <v>18.329999999999984</v>
      </c>
      <c r="AT24" s="1">
        <f>K24+R24+Y24+AF24</f>
        <v>0</v>
      </c>
      <c r="AU24" s="1">
        <f>+AO24</f>
        <v>0</v>
      </c>
      <c r="AV24" s="1">
        <f>+AN24</f>
        <v>8</v>
      </c>
      <c r="AW24" s="1"/>
      <c r="AX24" s="16"/>
      <c r="AY24" s="1"/>
      <c r="AZ24" s="1"/>
      <c r="BA24" s="16"/>
      <c r="BB24" s="1"/>
      <c r="BC24" s="1"/>
      <c r="BD24">
        <v>24</v>
      </c>
    </row>
    <row r="25" spans="1:56">
      <c r="A25" s="1" t="s">
        <v>88</v>
      </c>
      <c r="B25" s="9" t="s">
        <v>89</v>
      </c>
      <c r="C25" s="9" t="s">
        <v>90</v>
      </c>
      <c r="D25" s="1" t="s">
        <v>57</v>
      </c>
      <c r="E25" s="1" t="s">
        <v>70</v>
      </c>
      <c r="F25" s="1">
        <v>20</v>
      </c>
      <c r="G25" s="1"/>
      <c r="H25" s="1"/>
      <c r="I25" s="1"/>
      <c r="J25" s="7"/>
      <c r="K25" s="7"/>
      <c r="L25" s="1"/>
      <c r="M25" s="1"/>
      <c r="N25" s="1"/>
      <c r="O25" s="1"/>
      <c r="P25" s="1"/>
      <c r="Q25" s="7"/>
      <c r="R25" s="7"/>
      <c r="S25" s="1"/>
      <c r="T25" s="1"/>
      <c r="U25" s="1"/>
      <c r="V25" s="1"/>
      <c r="W25" s="1"/>
      <c r="X25" s="7"/>
      <c r="Y25" s="7"/>
      <c r="Z25" s="1"/>
      <c r="AA25" s="1"/>
      <c r="AB25" s="1"/>
      <c r="AC25" s="1"/>
      <c r="AD25" s="1"/>
      <c r="AE25" s="7"/>
      <c r="AF25" s="7"/>
      <c r="AG25" s="1"/>
      <c r="AH25" s="1"/>
      <c r="AI25" s="1"/>
      <c r="AJ25" s="1"/>
      <c r="AK25" s="1"/>
      <c r="AL25" s="7"/>
      <c r="AM25" s="7"/>
      <c r="AN25" s="25"/>
      <c r="AO25" s="21"/>
      <c r="AP25" s="1">
        <f>SUM(I25:AM25,AO25:AO25)</f>
        <v>0</v>
      </c>
      <c r="AQ25" s="1">
        <v>0</v>
      </c>
      <c r="AR25" s="1"/>
      <c r="AS25" s="12">
        <f>AP25-AQ25-AT25-AU25-AR25</f>
        <v>0</v>
      </c>
      <c r="AT25" s="1">
        <f>K25+R25+Y25+AF25</f>
        <v>0</v>
      </c>
      <c r="AU25" s="1">
        <f>+AO25</f>
        <v>0</v>
      </c>
      <c r="AV25" s="1">
        <f>+AN25</f>
        <v>0</v>
      </c>
      <c r="AW25" s="1"/>
      <c r="AX25" s="16"/>
      <c r="AY25" s="1"/>
      <c r="AZ25" s="1"/>
      <c r="BA25" s="16"/>
      <c r="BB25" s="1"/>
      <c r="BC25" s="1" t="s">
        <v>91</v>
      </c>
      <c r="BD25">
        <v>26</v>
      </c>
    </row>
    <row r="26" spans="1:56" ht="15.75" customHeight="1">
      <c r="A26" s="1" t="s">
        <v>92</v>
      </c>
      <c r="B26" s="9" t="s">
        <v>93</v>
      </c>
      <c r="C26" s="9" t="s">
        <v>94</v>
      </c>
      <c r="D26" s="1" t="s">
        <v>57</v>
      </c>
      <c r="E26" s="1" t="s">
        <v>70</v>
      </c>
      <c r="F26" s="1">
        <v>20</v>
      </c>
      <c r="G26" s="1"/>
      <c r="H26" s="1"/>
      <c r="I26" s="1"/>
      <c r="J26" s="7">
        <v>8.33</v>
      </c>
      <c r="K26" s="7"/>
      <c r="L26" s="1">
        <v>7</v>
      </c>
      <c r="M26" s="1">
        <v>7</v>
      </c>
      <c r="N26" s="1">
        <v>7</v>
      </c>
      <c r="O26" s="1">
        <v>7</v>
      </c>
      <c r="P26" s="1">
        <v>7</v>
      </c>
      <c r="Q26" s="7">
        <v>7</v>
      </c>
      <c r="R26" s="7"/>
      <c r="S26" s="1">
        <v>3.5</v>
      </c>
      <c r="T26" s="1">
        <v>7</v>
      </c>
      <c r="U26" s="1">
        <v>7</v>
      </c>
      <c r="V26" s="1">
        <v>7</v>
      </c>
      <c r="W26" s="1">
        <v>7</v>
      </c>
      <c r="X26" s="7"/>
      <c r="Y26" s="7"/>
      <c r="Z26" s="1">
        <v>7</v>
      </c>
      <c r="AA26" s="1">
        <v>7</v>
      </c>
      <c r="AB26" s="1">
        <v>7</v>
      </c>
      <c r="AC26" s="1">
        <f>1+7</f>
        <v>8</v>
      </c>
      <c r="AD26" s="1">
        <v>7</v>
      </c>
      <c r="AE26" s="7">
        <v>7</v>
      </c>
      <c r="AF26" s="7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7">
        <v>8.5</v>
      </c>
      <c r="AM26" s="7">
        <v>8.5</v>
      </c>
      <c r="AN26" s="25">
        <v>8</v>
      </c>
      <c r="AO26" s="21"/>
      <c r="AP26" s="1">
        <f>SUM(I26:AM26,AO26:AO26)</f>
        <v>183.82999999999998</v>
      </c>
      <c r="AQ26" s="1">
        <v>140</v>
      </c>
      <c r="AR26" s="1"/>
      <c r="AS26" s="12">
        <f>AP26-AQ26-AT26-AU26-AR26</f>
        <v>28.329999999999984</v>
      </c>
      <c r="AT26" s="1">
        <f>K26+R26+Y26+AF26+AM26</f>
        <v>15.5</v>
      </c>
      <c r="AU26" s="1">
        <f>+AO26</f>
        <v>0</v>
      </c>
      <c r="AV26" s="1">
        <f>+AN26</f>
        <v>8</v>
      </c>
      <c r="AW26" s="1"/>
      <c r="AX26" s="16"/>
      <c r="AY26" s="1"/>
      <c r="AZ26" s="1"/>
      <c r="BA26" s="16"/>
      <c r="BB26" s="1"/>
      <c r="BC26" s="1"/>
      <c r="BD26">
        <v>27</v>
      </c>
    </row>
    <row r="27" spans="1:56">
      <c r="A27" s="1" t="s">
        <v>95</v>
      </c>
      <c r="B27" s="9" t="s">
        <v>96</v>
      </c>
      <c r="C27" s="9" t="s">
        <v>97</v>
      </c>
      <c r="D27" s="1" t="s">
        <v>57</v>
      </c>
      <c r="E27" s="1" t="s">
        <v>70</v>
      </c>
      <c r="F27" s="1">
        <v>20</v>
      </c>
      <c r="G27" s="1"/>
      <c r="H27" s="1"/>
      <c r="I27" s="1"/>
      <c r="J27" s="7"/>
      <c r="K27" s="7"/>
      <c r="L27" s="1">
        <v>7</v>
      </c>
      <c r="M27" s="1">
        <v>7</v>
      </c>
      <c r="N27" s="1">
        <v>7</v>
      </c>
      <c r="O27" s="1">
        <v>7</v>
      </c>
      <c r="P27" s="1">
        <v>7</v>
      </c>
      <c r="Q27" s="7">
        <v>6.5</v>
      </c>
      <c r="R27" s="7"/>
      <c r="S27" s="1">
        <v>6</v>
      </c>
      <c r="T27" s="1">
        <v>7</v>
      </c>
      <c r="U27" s="1">
        <v>7</v>
      </c>
      <c r="V27" s="1">
        <v>7</v>
      </c>
      <c r="W27" s="1">
        <v>7</v>
      </c>
      <c r="X27" s="7">
        <v>7</v>
      </c>
      <c r="Y27" s="7"/>
      <c r="Z27" s="1">
        <v>7</v>
      </c>
      <c r="AA27" s="1">
        <v>7</v>
      </c>
      <c r="AB27" s="1">
        <v>7</v>
      </c>
      <c r="AC27" s="1">
        <v>7</v>
      </c>
      <c r="AD27" s="1">
        <v>7</v>
      </c>
      <c r="AE27" s="7"/>
      <c r="AF27" s="7"/>
      <c r="AG27" s="1">
        <v>7</v>
      </c>
      <c r="AH27" s="1">
        <v>7</v>
      </c>
      <c r="AI27" s="1">
        <v>3</v>
      </c>
      <c r="AJ27" s="1">
        <v>7</v>
      </c>
      <c r="AK27" s="1"/>
      <c r="AL27" s="7"/>
      <c r="AM27" s="7"/>
      <c r="AN27" s="25">
        <v>8</v>
      </c>
      <c r="AO27" s="21"/>
      <c r="AP27" s="1">
        <f>SUM(I27:AM27,AO27:AO27)</f>
        <v>141.5</v>
      </c>
      <c r="AQ27" s="1">
        <v>140</v>
      </c>
      <c r="AR27" s="1"/>
      <c r="AS27" s="12">
        <f>AP27-AQ27-AT27-AU27-AR27</f>
        <v>1.5</v>
      </c>
      <c r="AT27" s="1">
        <f>K27+R27+Y27+AF27</f>
        <v>0</v>
      </c>
      <c r="AU27" s="1">
        <f>+AO27</f>
        <v>0</v>
      </c>
      <c r="AV27" s="1">
        <f>+AN27</f>
        <v>8</v>
      </c>
      <c r="AW27" s="1"/>
      <c r="AX27" s="16"/>
      <c r="AY27" s="1"/>
      <c r="AZ27" s="1"/>
      <c r="BA27" s="16"/>
      <c r="BB27" s="1"/>
      <c r="BC27" s="1"/>
      <c r="BD27">
        <v>28</v>
      </c>
    </row>
    <row r="28" spans="1:56">
      <c r="A28" s="1" t="s">
        <v>98</v>
      </c>
      <c r="B28" s="9" t="s">
        <v>99</v>
      </c>
      <c r="C28" s="9" t="s">
        <v>100</v>
      </c>
      <c r="D28" s="1" t="s">
        <v>57</v>
      </c>
      <c r="E28" s="1" t="s">
        <v>78</v>
      </c>
      <c r="F28" s="1">
        <v>25</v>
      </c>
      <c r="G28" s="1"/>
      <c r="H28" s="1"/>
      <c r="I28" s="1"/>
      <c r="J28" s="7"/>
      <c r="K28" s="7"/>
      <c r="L28" s="1">
        <v>7</v>
      </c>
      <c r="M28" s="1">
        <v>7</v>
      </c>
      <c r="N28" s="1"/>
      <c r="O28" s="1">
        <v>7</v>
      </c>
      <c r="P28" s="1">
        <v>7</v>
      </c>
      <c r="Q28" s="7">
        <v>7</v>
      </c>
      <c r="R28" s="7">
        <v>7</v>
      </c>
      <c r="S28" s="1"/>
      <c r="T28" s="1">
        <v>7</v>
      </c>
      <c r="U28" s="1">
        <v>7</v>
      </c>
      <c r="V28" s="1">
        <v>7</v>
      </c>
      <c r="W28" s="1">
        <v>7</v>
      </c>
      <c r="X28" s="7">
        <v>5</v>
      </c>
      <c r="Y28" s="7"/>
      <c r="Z28" s="1"/>
      <c r="AA28" s="1">
        <f>2+7</f>
        <v>9</v>
      </c>
      <c r="AB28" s="1">
        <v>6.5</v>
      </c>
      <c r="AC28" s="1">
        <v>7</v>
      </c>
      <c r="AD28" s="1">
        <v>7</v>
      </c>
      <c r="AE28" s="7">
        <v>9</v>
      </c>
      <c r="AF28" s="7"/>
      <c r="AG28" s="1">
        <v>7</v>
      </c>
      <c r="AH28" s="1">
        <f>2+7</f>
        <v>9</v>
      </c>
      <c r="AI28" s="1"/>
      <c r="AJ28" s="1">
        <v>7</v>
      </c>
      <c r="AK28" s="1">
        <v>7</v>
      </c>
      <c r="AL28" s="7">
        <v>5</v>
      </c>
      <c r="AM28" s="7"/>
      <c r="AN28" s="25">
        <v>8</v>
      </c>
      <c r="AO28" s="21"/>
      <c r="AP28" s="1">
        <f>SUM(I28:AM28,AO28:AO28)</f>
        <v>148.5</v>
      </c>
      <c r="AQ28" s="1">
        <v>140</v>
      </c>
      <c r="AR28" s="1"/>
      <c r="AS28" s="12">
        <f>AP28-AQ28-AT28-AU28-AR28</f>
        <v>1.5</v>
      </c>
      <c r="AT28" s="1">
        <f>K28+R28+Y28+AF28</f>
        <v>7</v>
      </c>
      <c r="AU28" s="1">
        <f>+AO28</f>
        <v>0</v>
      </c>
      <c r="AV28" s="1">
        <f>+AN28</f>
        <v>8</v>
      </c>
      <c r="AW28" s="1"/>
      <c r="AX28" s="16"/>
      <c r="AY28" s="1"/>
      <c r="AZ28" s="1"/>
      <c r="BA28" s="16"/>
      <c r="BB28" s="1"/>
      <c r="BC28" s="1"/>
      <c r="BD28">
        <v>29</v>
      </c>
    </row>
    <row r="29" spans="1:56">
      <c r="A29" s="1" t="s">
        <v>101</v>
      </c>
      <c r="B29" s="9" t="s">
        <v>102</v>
      </c>
      <c r="C29" s="9" t="s">
        <v>103</v>
      </c>
      <c r="D29" s="1" t="s">
        <v>57</v>
      </c>
      <c r="E29" s="1" t="s">
        <v>104</v>
      </c>
      <c r="F29" s="1">
        <v>24</v>
      </c>
      <c r="G29" s="1"/>
      <c r="H29" s="1"/>
      <c r="I29" s="1"/>
      <c r="J29" s="7">
        <v>8.33</v>
      </c>
      <c r="K29" s="7"/>
      <c r="L29" s="1">
        <v>7</v>
      </c>
      <c r="M29" s="1">
        <f>1.5+7</f>
        <v>8.5</v>
      </c>
      <c r="N29" s="1">
        <f>1.5+7</f>
        <v>8.5</v>
      </c>
      <c r="O29" s="1">
        <f>1+7</f>
        <v>8</v>
      </c>
      <c r="P29" s="1">
        <f>1.5+7</f>
        <v>8.5</v>
      </c>
      <c r="Q29" s="7">
        <v>3.5</v>
      </c>
      <c r="R29" s="7"/>
      <c r="S29" s="1">
        <v>7</v>
      </c>
      <c r="T29" s="1">
        <f>1.5+7</f>
        <v>8.5</v>
      </c>
      <c r="U29" s="1">
        <f>1+7</f>
        <v>8</v>
      </c>
      <c r="V29" s="1">
        <f>1.5+6</f>
        <v>7.5</v>
      </c>
      <c r="W29" s="1">
        <v>7</v>
      </c>
      <c r="X29" s="7">
        <v>8</v>
      </c>
      <c r="Y29" s="7"/>
      <c r="Z29" s="1">
        <v>7</v>
      </c>
      <c r="AA29" s="1">
        <f>1+7</f>
        <v>8</v>
      </c>
      <c r="AB29" s="1">
        <f>1.5+7</f>
        <v>8.5</v>
      </c>
      <c r="AC29" s="1">
        <f>1.5+4</f>
        <v>5.5</v>
      </c>
      <c r="AD29" s="1">
        <v>7</v>
      </c>
      <c r="AE29" s="7">
        <v>8.5</v>
      </c>
      <c r="AF29" s="7"/>
      <c r="AG29" s="1">
        <f>1.5+7</f>
        <v>8.5</v>
      </c>
      <c r="AH29" s="1">
        <f>1.5+7</f>
        <v>8.5</v>
      </c>
      <c r="AI29" s="1">
        <v>7</v>
      </c>
      <c r="AJ29" s="1">
        <f>1.5+7</f>
        <v>8.5</v>
      </c>
      <c r="AK29" s="1">
        <v>7</v>
      </c>
      <c r="AL29" s="7"/>
      <c r="AM29" s="7"/>
      <c r="AN29" s="25">
        <v>8</v>
      </c>
      <c r="AO29" s="21"/>
      <c r="AP29" s="1">
        <f>SUM(I29:AM29,AO29:AO29)</f>
        <v>182.32999999999998</v>
      </c>
      <c r="AQ29" s="1">
        <v>140</v>
      </c>
      <c r="AR29" s="1"/>
      <c r="AS29" s="12">
        <f>AP29-AQ29-AT29-AU29-AR29</f>
        <v>42.329999999999984</v>
      </c>
      <c r="AT29" s="1">
        <f>K29+R29+Y29+AF29</f>
        <v>0</v>
      </c>
      <c r="AU29" s="1">
        <f>+AO29</f>
        <v>0</v>
      </c>
      <c r="AV29" s="1">
        <f>+AN29</f>
        <v>8</v>
      </c>
      <c r="AW29" s="1"/>
      <c r="AX29" s="16"/>
      <c r="AY29" s="1"/>
      <c r="AZ29" s="1"/>
      <c r="BA29" s="16"/>
      <c r="BB29" s="1"/>
      <c r="BC29" s="1"/>
      <c r="BD29">
        <v>30</v>
      </c>
    </row>
    <row r="30" spans="1:56">
      <c r="A30" s="1" t="s">
        <v>105</v>
      </c>
      <c r="B30" s="9" t="s">
        <v>106</v>
      </c>
      <c r="C30" s="9" t="s">
        <v>107</v>
      </c>
      <c r="D30" s="1" t="s">
        <v>57</v>
      </c>
      <c r="E30" s="1" t="s">
        <v>74</v>
      </c>
      <c r="F30" s="1">
        <v>24</v>
      </c>
      <c r="G30" s="1"/>
      <c r="H30" s="1"/>
      <c r="I30" s="1"/>
      <c r="J30" s="7">
        <v>7.83</v>
      </c>
      <c r="K30" s="7"/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7">
        <v>7</v>
      </c>
      <c r="R30" s="7"/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7">
        <v>8</v>
      </c>
      <c r="Y30" s="7"/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7"/>
      <c r="AF30" s="7"/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7">
        <v>7.5</v>
      </c>
      <c r="AM30" s="7"/>
      <c r="AN30" s="25">
        <v>8</v>
      </c>
      <c r="AO30" s="21"/>
      <c r="AP30" s="1">
        <f>SUM(I30:AM30,AO30:AO30)</f>
        <v>170.32999999999998</v>
      </c>
      <c r="AQ30" s="1">
        <v>140</v>
      </c>
      <c r="AR30" s="1"/>
      <c r="AS30" s="12">
        <f>AP30-AQ30-AT30-AU30-AR30</f>
        <v>30.329999999999984</v>
      </c>
      <c r="AT30" s="1">
        <f>K30+R30+Y30+AF30</f>
        <v>0</v>
      </c>
      <c r="AU30" s="1">
        <f>+AO30</f>
        <v>0</v>
      </c>
      <c r="AV30" s="1">
        <f>+AN30</f>
        <v>8</v>
      </c>
      <c r="AW30" s="1"/>
      <c r="AX30" s="16"/>
      <c r="AY30" s="1"/>
      <c r="AZ30" s="1"/>
      <c r="BA30" s="16"/>
      <c r="BB30" s="1"/>
      <c r="BC30" s="1"/>
      <c r="BD30">
        <v>31</v>
      </c>
    </row>
    <row r="31" spans="1:56">
      <c r="A31" s="1" t="s">
        <v>108</v>
      </c>
      <c r="B31" s="9" t="s">
        <v>109</v>
      </c>
      <c r="C31" s="9" t="s">
        <v>110</v>
      </c>
      <c r="D31" s="1" t="s">
        <v>57</v>
      </c>
      <c r="E31" s="1" t="s">
        <v>74</v>
      </c>
      <c r="F31" s="1">
        <v>23</v>
      </c>
      <c r="G31" s="1"/>
      <c r="H31" s="1"/>
      <c r="I31" s="1"/>
      <c r="J31" s="7"/>
      <c r="K31" s="7"/>
      <c r="L31" s="1">
        <f>2+7</f>
        <v>9</v>
      </c>
      <c r="M31" s="1">
        <f>2+7</f>
        <v>9</v>
      </c>
      <c r="N31" s="1">
        <v>7</v>
      </c>
      <c r="O31" s="1">
        <f>2+7</f>
        <v>9</v>
      </c>
      <c r="P31" s="1">
        <f>1+7</f>
        <v>8</v>
      </c>
      <c r="Q31" s="7">
        <v>7</v>
      </c>
      <c r="R31" s="7">
        <v>7</v>
      </c>
      <c r="S31" s="1">
        <f>1+7</f>
        <v>8</v>
      </c>
      <c r="T31" s="1">
        <f>1.5+7</f>
        <v>8.5</v>
      </c>
      <c r="U31" s="1">
        <f>1.5+7</f>
        <v>8.5</v>
      </c>
      <c r="V31" s="1">
        <f>2+7</f>
        <v>9</v>
      </c>
      <c r="W31" s="1">
        <f>2+7</f>
        <v>9</v>
      </c>
      <c r="X31" s="7">
        <v>9</v>
      </c>
      <c r="Y31" s="7"/>
      <c r="Z31" s="1">
        <f>1+7</f>
        <v>8</v>
      </c>
      <c r="AA31" s="1">
        <f>1+7</f>
        <v>8</v>
      </c>
      <c r="AB31" s="1">
        <f>1+7</f>
        <v>8</v>
      </c>
      <c r="AC31" s="1">
        <f>1.5+7</f>
        <v>8.5</v>
      </c>
      <c r="AD31" s="1">
        <v>7</v>
      </c>
      <c r="AE31" s="7">
        <v>9.5</v>
      </c>
      <c r="AF31" s="7"/>
      <c r="AG31" s="1">
        <f>2+7</f>
        <v>9</v>
      </c>
      <c r="AH31" s="1">
        <f>2+7</f>
        <v>9</v>
      </c>
      <c r="AI31" s="1">
        <f>2+7</f>
        <v>9</v>
      </c>
      <c r="AJ31" s="1">
        <f>2+7</f>
        <v>9</v>
      </c>
      <c r="AK31" s="1">
        <f>1+7</f>
        <v>8</v>
      </c>
      <c r="AL31" s="7">
        <v>4</v>
      </c>
      <c r="AM31" s="7"/>
      <c r="AN31" s="25">
        <v>8</v>
      </c>
      <c r="AO31" s="21"/>
      <c r="AP31" s="1">
        <f>SUM(I31:AM31,AO31:AO31)</f>
        <v>205</v>
      </c>
      <c r="AQ31" s="1">
        <v>140</v>
      </c>
      <c r="AR31" s="1"/>
      <c r="AS31" s="12">
        <f>AP31-AQ31-AT31-AU31-AR31</f>
        <v>58</v>
      </c>
      <c r="AT31" s="1">
        <f>K31+R31+Y31+AF31</f>
        <v>7</v>
      </c>
      <c r="AU31" s="1">
        <f>+AO31</f>
        <v>0</v>
      </c>
      <c r="AV31" s="1">
        <f>+AN31</f>
        <v>8</v>
      </c>
      <c r="AW31" s="1"/>
      <c r="AX31" s="16"/>
      <c r="AY31" s="1"/>
      <c r="AZ31" s="1"/>
      <c r="BA31" s="16"/>
      <c r="BB31" s="1"/>
      <c r="BC31" s="1"/>
      <c r="BD31">
        <v>34</v>
      </c>
    </row>
    <row r="32" spans="1:56">
      <c r="A32" s="1" t="s">
        <v>111</v>
      </c>
      <c r="B32" s="9" t="s">
        <v>112</v>
      </c>
      <c r="C32" s="9" t="s">
        <v>113</v>
      </c>
      <c r="D32" s="1" t="s">
        <v>57</v>
      </c>
      <c r="E32" s="1" t="s">
        <v>114</v>
      </c>
      <c r="F32" s="1">
        <v>23</v>
      </c>
      <c r="G32" s="1"/>
      <c r="H32" s="1"/>
      <c r="I32" s="1"/>
      <c r="J32" s="7"/>
      <c r="K32" s="7"/>
      <c r="L32" s="1">
        <f>2+7</f>
        <v>9</v>
      </c>
      <c r="M32" s="1">
        <f>2+7</f>
        <v>9</v>
      </c>
      <c r="N32" s="1">
        <v>7</v>
      </c>
      <c r="O32" s="1">
        <f>2+5.5</f>
        <v>7.5</v>
      </c>
      <c r="P32" s="1">
        <f>1+7</f>
        <v>8</v>
      </c>
      <c r="Q32" s="7">
        <v>9</v>
      </c>
      <c r="R32" s="7">
        <v>3</v>
      </c>
      <c r="S32" s="1">
        <f>2+7</f>
        <v>9</v>
      </c>
      <c r="T32" s="1">
        <f>9+7</f>
        <v>16</v>
      </c>
      <c r="U32" s="1"/>
      <c r="V32" s="1">
        <f>10+7</f>
        <v>17</v>
      </c>
      <c r="W32" s="1">
        <f>9+8.68</f>
        <v>17.68</v>
      </c>
      <c r="X32" s="7">
        <v>9.5</v>
      </c>
      <c r="Y32" s="7"/>
      <c r="Z32" s="1">
        <f>1+7</f>
        <v>8</v>
      </c>
      <c r="AA32" s="1"/>
      <c r="AB32" s="1">
        <f>4+7</f>
        <v>11</v>
      </c>
      <c r="AC32" s="1">
        <f>1+7</f>
        <v>8</v>
      </c>
      <c r="AD32" s="1">
        <v>7</v>
      </c>
      <c r="AE32" s="7">
        <v>9</v>
      </c>
      <c r="AF32" s="7">
        <v>5</v>
      </c>
      <c r="AG32" s="1">
        <v>7</v>
      </c>
      <c r="AH32" s="1">
        <f>2+7</f>
        <v>9</v>
      </c>
      <c r="AI32" s="1">
        <f>2+7</f>
        <v>9</v>
      </c>
      <c r="AJ32" s="1">
        <f>2+7</f>
        <v>9</v>
      </c>
      <c r="AK32" s="1">
        <v>5.5</v>
      </c>
      <c r="AL32" s="7"/>
      <c r="AM32" s="7"/>
      <c r="AN32" s="25">
        <v>8</v>
      </c>
      <c r="AO32" s="21"/>
      <c r="AP32" s="1">
        <f>SUM(I32:AM32,AO32:AO32)</f>
        <v>209.18</v>
      </c>
      <c r="AQ32" s="1">
        <v>140</v>
      </c>
      <c r="AR32" s="1"/>
      <c r="AS32" s="12">
        <f>AP32-AQ32-AT32-AU32-AR32</f>
        <v>7.6800000000000068</v>
      </c>
      <c r="AT32" s="1">
        <f>K32+R32+Y32+AF32+8.5+4+2+8+3+8+8+9</f>
        <v>58.5</v>
      </c>
      <c r="AU32" s="1">
        <f>+AO32+3</f>
        <v>3</v>
      </c>
      <c r="AV32" s="1">
        <f>+AN32</f>
        <v>8</v>
      </c>
      <c r="AW32" s="1"/>
      <c r="AX32" s="16"/>
      <c r="AY32" s="1"/>
      <c r="AZ32" s="1"/>
      <c r="BA32" s="16"/>
      <c r="BB32" s="1"/>
      <c r="BC32" s="1"/>
      <c r="BD32">
        <v>35</v>
      </c>
    </row>
    <row r="33" spans="1:56">
      <c r="A33" s="1" t="s">
        <v>115</v>
      </c>
      <c r="B33" s="1" t="s">
        <v>116</v>
      </c>
      <c r="C33" s="1" t="s">
        <v>117</v>
      </c>
      <c r="D33" s="1" t="s">
        <v>57</v>
      </c>
      <c r="E33" s="1" t="s">
        <v>78</v>
      </c>
      <c r="F33" s="1">
        <v>25</v>
      </c>
      <c r="G33" s="1"/>
      <c r="H33" s="1"/>
      <c r="I33" s="1"/>
      <c r="J33" s="7">
        <v>6.33</v>
      </c>
      <c r="K33" s="7"/>
      <c r="L33" s="1">
        <v>7</v>
      </c>
      <c r="M33" s="1">
        <v>7</v>
      </c>
      <c r="N33" s="1">
        <v>7</v>
      </c>
      <c r="O33" s="1"/>
      <c r="P33" s="1">
        <v>7</v>
      </c>
      <c r="Q33" s="7">
        <v>7</v>
      </c>
      <c r="R33" s="7">
        <v>7</v>
      </c>
      <c r="S33" s="1"/>
      <c r="T33" s="1">
        <v>7</v>
      </c>
      <c r="U33" s="1">
        <f>1+7</f>
        <v>8</v>
      </c>
      <c r="V33" s="1">
        <v>7</v>
      </c>
      <c r="W33" s="1">
        <v>7</v>
      </c>
      <c r="X33" s="7"/>
      <c r="Y33" s="7"/>
      <c r="Z33" s="1">
        <v>7</v>
      </c>
      <c r="AA33" s="1">
        <v>7</v>
      </c>
      <c r="AB33" s="1">
        <v>7</v>
      </c>
      <c r="AC33" s="1">
        <f>2+7</f>
        <v>9</v>
      </c>
      <c r="AD33" s="1">
        <v>7</v>
      </c>
      <c r="AE33" s="7">
        <v>7</v>
      </c>
      <c r="AF33" s="7"/>
      <c r="AG33" s="1"/>
      <c r="AH33" s="1">
        <v>7</v>
      </c>
      <c r="AI33" s="1">
        <v>7</v>
      </c>
      <c r="AJ33" s="1">
        <f>2+7</f>
        <v>9</v>
      </c>
      <c r="AK33" s="1"/>
      <c r="AL33" s="7">
        <v>5</v>
      </c>
      <c r="AM33" s="7"/>
      <c r="AN33" s="25">
        <v>8</v>
      </c>
      <c r="AO33" s="21"/>
      <c r="AP33" s="1">
        <f>SUM(I33:AM33,AO33:AO33)</f>
        <v>149.32999999999998</v>
      </c>
      <c r="AQ33" s="1">
        <v>140</v>
      </c>
      <c r="AR33" s="1"/>
      <c r="AS33" s="12">
        <f>AP33-AQ33-AT33-AU33-AR33</f>
        <v>2.3299999999999841</v>
      </c>
      <c r="AT33" s="1">
        <f>K33+R33+Y33+AF33</f>
        <v>7</v>
      </c>
      <c r="AU33" s="1">
        <f>+AO33</f>
        <v>0</v>
      </c>
      <c r="AV33" s="1">
        <f>+AN33</f>
        <v>8</v>
      </c>
      <c r="AW33" s="1"/>
      <c r="AX33" s="16"/>
      <c r="AY33" s="1"/>
      <c r="AZ33" s="1"/>
      <c r="BA33" s="16"/>
      <c r="BB33" s="1"/>
      <c r="BC33" s="1"/>
      <c r="BD33">
        <v>36</v>
      </c>
    </row>
    <row r="34" spans="1:56">
      <c r="A34" s="1" t="s">
        <v>118</v>
      </c>
      <c r="B34" s="1" t="s">
        <v>119</v>
      </c>
      <c r="C34" s="1" t="s">
        <v>120</v>
      </c>
      <c r="D34" s="1" t="s">
        <v>57</v>
      </c>
      <c r="E34" s="1" t="s">
        <v>62</v>
      </c>
      <c r="F34" s="1">
        <v>21</v>
      </c>
      <c r="G34" s="1"/>
      <c r="H34" s="1"/>
      <c r="I34" s="1"/>
      <c r="J34" s="7">
        <v>7.33</v>
      </c>
      <c r="K34" s="7">
        <v>9</v>
      </c>
      <c r="L34" s="1">
        <v>7</v>
      </c>
      <c r="M34" s="1">
        <v>8</v>
      </c>
      <c r="N34" s="1">
        <v>8</v>
      </c>
      <c r="O34" s="1">
        <v>8</v>
      </c>
      <c r="P34" s="1">
        <v>8.68</v>
      </c>
      <c r="Q34" s="7">
        <v>7.5</v>
      </c>
      <c r="R34" s="7">
        <v>7</v>
      </c>
      <c r="S34" s="1">
        <v>8</v>
      </c>
      <c r="T34" s="1">
        <v>8</v>
      </c>
      <c r="U34" s="1"/>
      <c r="V34" s="1">
        <v>8</v>
      </c>
      <c r="W34" s="1">
        <v>8</v>
      </c>
      <c r="X34" s="7">
        <v>8</v>
      </c>
      <c r="Y34" s="7">
        <v>8</v>
      </c>
      <c r="Z34" s="1">
        <v>8</v>
      </c>
      <c r="AA34" s="1">
        <v>8</v>
      </c>
      <c r="AB34" s="1">
        <v>8</v>
      </c>
      <c r="AC34" s="1">
        <v>8</v>
      </c>
      <c r="AD34" s="1">
        <v>8</v>
      </c>
      <c r="AE34" s="7">
        <v>8</v>
      </c>
      <c r="AF34" s="7">
        <v>8</v>
      </c>
      <c r="AG34" s="1">
        <v>8</v>
      </c>
      <c r="AH34" s="1">
        <v>8</v>
      </c>
      <c r="AI34" s="1">
        <v>8</v>
      </c>
      <c r="AJ34" s="1">
        <v>8</v>
      </c>
      <c r="AK34" s="1">
        <v>8</v>
      </c>
      <c r="AL34" s="7">
        <v>8</v>
      </c>
      <c r="AM34" s="7"/>
      <c r="AN34" s="25">
        <v>8</v>
      </c>
      <c r="AO34" s="21"/>
      <c r="AP34" s="1">
        <f>SUM(I34:AM34,AO34:AO34)</f>
        <v>222.51</v>
      </c>
      <c r="AQ34" s="1">
        <v>140</v>
      </c>
      <c r="AR34" s="1"/>
      <c r="AS34" s="12">
        <f>AP34-AQ34-AT34-AU34-AR34</f>
        <v>3.0099999999999909</v>
      </c>
      <c r="AT34" s="1">
        <f>K34+R34+Y34+AF34+7+7+7+6.5</f>
        <v>59.5</v>
      </c>
      <c r="AU34" s="1">
        <f>+AO34+7+7+6</f>
        <v>20</v>
      </c>
      <c r="AV34" s="1">
        <f>+AN34</f>
        <v>8</v>
      </c>
      <c r="AW34" s="1"/>
      <c r="AX34" s="19">
        <v>150</v>
      </c>
      <c r="AY34" s="1"/>
      <c r="AZ34" s="1"/>
      <c r="BA34" s="16"/>
      <c r="BB34" s="1"/>
      <c r="BC34" s="1"/>
      <c r="BD34">
        <v>37</v>
      </c>
    </row>
    <row r="35" spans="1:56">
      <c r="A35" s="1" t="s">
        <v>121</v>
      </c>
      <c r="B35" s="1" t="s">
        <v>122</v>
      </c>
      <c r="C35" s="1" t="s">
        <v>123</v>
      </c>
      <c r="D35" s="1" t="s">
        <v>57</v>
      </c>
      <c r="E35" s="1" t="s">
        <v>62</v>
      </c>
      <c r="F35" s="1">
        <v>21</v>
      </c>
      <c r="G35" s="1"/>
      <c r="H35" s="1"/>
      <c r="I35" s="1"/>
      <c r="J35" s="7">
        <v>7.33</v>
      </c>
      <c r="K35" s="7">
        <v>7</v>
      </c>
      <c r="L35" s="1">
        <v>7</v>
      </c>
      <c r="M35" s="1">
        <v>7</v>
      </c>
      <c r="N35" s="1">
        <f>2+7</f>
        <v>9</v>
      </c>
      <c r="O35" s="1"/>
      <c r="P35" s="1">
        <f>2+7</f>
        <v>9</v>
      </c>
      <c r="Q35" s="7">
        <v>7</v>
      </c>
      <c r="R35" s="7">
        <v>7</v>
      </c>
      <c r="S35" s="1">
        <v>7</v>
      </c>
      <c r="T35" s="1">
        <v>7</v>
      </c>
      <c r="U35" s="1">
        <f>2+7</f>
        <v>9</v>
      </c>
      <c r="V35" s="1">
        <f>2+7+3.5</f>
        <v>12.5</v>
      </c>
      <c r="W35" s="1">
        <v>7</v>
      </c>
      <c r="X35" s="7">
        <v>4</v>
      </c>
      <c r="Y35" s="7"/>
      <c r="Z35" s="1">
        <f>2+7</f>
        <v>9</v>
      </c>
      <c r="AA35" s="1">
        <v>7</v>
      </c>
      <c r="AB35" s="1">
        <f>2+7</f>
        <v>9</v>
      </c>
      <c r="AC35" s="1">
        <f>2+7</f>
        <v>9</v>
      </c>
      <c r="AD35" s="1"/>
      <c r="AE35" s="7">
        <v>7</v>
      </c>
      <c r="AF35" s="7">
        <v>7</v>
      </c>
      <c r="AG35" s="1">
        <f>2+7</f>
        <v>9</v>
      </c>
      <c r="AH35" s="1">
        <f>2+7</f>
        <v>9</v>
      </c>
      <c r="AI35" s="1">
        <f>2+7</f>
        <v>9</v>
      </c>
      <c r="AJ35" s="1">
        <v>7</v>
      </c>
      <c r="AK35" s="1">
        <v>7</v>
      </c>
      <c r="AL35" s="7">
        <v>4</v>
      </c>
      <c r="AM35" s="7"/>
      <c r="AN35" s="25">
        <v>8</v>
      </c>
      <c r="AO35" s="21"/>
      <c r="AP35" s="1">
        <f>SUM(I35:AM35,AO35:AO35)</f>
        <v>199.82999999999998</v>
      </c>
      <c r="AQ35" s="1">
        <v>140</v>
      </c>
      <c r="AR35" s="1"/>
      <c r="AS35" s="12">
        <f>AP35-AQ35-AT35-AU35-AR35</f>
        <v>31.329999999999984</v>
      </c>
      <c r="AT35" s="1">
        <f>K35+R35+Y35+AF35+4+3.5</f>
        <v>28.5</v>
      </c>
      <c r="AU35" s="1">
        <f>+AO35</f>
        <v>0</v>
      </c>
      <c r="AV35" s="1">
        <f>+AN35</f>
        <v>8</v>
      </c>
      <c r="AW35" s="1"/>
      <c r="AX35" s="19">
        <f>510+750</f>
        <v>1260</v>
      </c>
      <c r="AY35" s="1"/>
      <c r="AZ35" s="1"/>
      <c r="BA35" s="16"/>
      <c r="BB35" s="1"/>
      <c r="BC35" s="1"/>
      <c r="BD35">
        <v>38</v>
      </c>
    </row>
    <row r="36" spans="1:56" ht="15.75" customHeight="1">
      <c r="A36" s="1" t="s">
        <v>124</v>
      </c>
      <c r="B36" s="1" t="s">
        <v>125</v>
      </c>
      <c r="C36" s="1" t="s">
        <v>126</v>
      </c>
      <c r="D36" s="1" t="s">
        <v>57</v>
      </c>
      <c r="E36" s="1" t="s">
        <v>62</v>
      </c>
      <c r="F36" s="1">
        <v>20</v>
      </c>
      <c r="G36" s="1"/>
      <c r="H36" s="1"/>
      <c r="I36" s="1"/>
      <c r="J36" s="7">
        <v>8.33</v>
      </c>
      <c r="K36" s="7">
        <v>7</v>
      </c>
      <c r="L36" s="1">
        <f>2+7</f>
        <v>9</v>
      </c>
      <c r="M36" s="1">
        <v>7</v>
      </c>
      <c r="N36" s="1"/>
      <c r="O36" s="1"/>
      <c r="P36" s="1"/>
      <c r="Q36" s="7"/>
      <c r="R36" s="7"/>
      <c r="S36" s="1"/>
      <c r="T36" s="1">
        <v>7</v>
      </c>
      <c r="U36" s="1">
        <v>7</v>
      </c>
      <c r="V36" s="1"/>
      <c r="W36" s="1"/>
      <c r="X36" s="7"/>
      <c r="Y36" s="7"/>
      <c r="Z36" s="1">
        <v>7</v>
      </c>
      <c r="AA36" s="1">
        <v>7</v>
      </c>
      <c r="AB36" s="1">
        <v>7</v>
      </c>
      <c r="AC36" s="1">
        <v>7</v>
      </c>
      <c r="AD36" s="1">
        <v>7</v>
      </c>
      <c r="AE36" s="7">
        <v>8</v>
      </c>
      <c r="AF36" s="7">
        <v>5</v>
      </c>
      <c r="AG36" s="1">
        <v>7</v>
      </c>
      <c r="AH36" s="1">
        <f>1+7</f>
        <v>8</v>
      </c>
      <c r="AI36" s="1">
        <f>1+7</f>
        <v>8</v>
      </c>
      <c r="AJ36" s="1">
        <v>7</v>
      </c>
      <c r="AK36" s="1">
        <v>7</v>
      </c>
      <c r="AL36" s="7">
        <v>4</v>
      </c>
      <c r="AM36" s="7"/>
      <c r="AN36" s="25">
        <v>8</v>
      </c>
      <c r="AO36" s="21"/>
      <c r="AP36" s="1">
        <f>SUM(I36:AM36,AO36:AO36)</f>
        <v>134.32999999999998</v>
      </c>
      <c r="AQ36" s="1">
        <v>134.32999999999998</v>
      </c>
      <c r="AR36" s="1"/>
      <c r="AS36" s="12">
        <f>AP36-AQ36-AT36-AU36-AR36</f>
        <v>0</v>
      </c>
      <c r="AT36" s="1">
        <f>K36+R36+Y36+AF36-12</f>
        <v>0</v>
      </c>
      <c r="AU36" s="1">
        <f>+AO36</f>
        <v>0</v>
      </c>
      <c r="AV36" s="1">
        <f>+AN36</f>
        <v>8</v>
      </c>
      <c r="AW36" s="1"/>
      <c r="AX36" s="16"/>
      <c r="AY36" s="1"/>
      <c r="AZ36" s="1"/>
      <c r="BA36" s="16"/>
      <c r="BB36" s="1"/>
      <c r="BC36" s="1"/>
      <c r="BD36">
        <v>39</v>
      </c>
    </row>
    <row r="37" spans="1:56">
      <c r="A37" s="1" t="s">
        <v>127</v>
      </c>
      <c r="B37" s="1" t="s">
        <v>128</v>
      </c>
      <c r="C37" s="1" t="s">
        <v>129</v>
      </c>
      <c r="D37" s="1" t="s">
        <v>57</v>
      </c>
      <c r="E37" s="1" t="s">
        <v>74</v>
      </c>
      <c r="F37" s="1">
        <v>22</v>
      </c>
      <c r="G37" s="1"/>
      <c r="H37" s="1"/>
      <c r="I37" s="1"/>
      <c r="J37" s="7"/>
      <c r="K37" s="7"/>
      <c r="L37" s="1"/>
      <c r="M37" s="1">
        <f>2+7</f>
        <v>9</v>
      </c>
      <c r="N37" s="1">
        <f>3+7</f>
        <v>10</v>
      </c>
      <c r="O37" s="1">
        <f>2+6</f>
        <v>8</v>
      </c>
      <c r="P37" s="1"/>
      <c r="Q37" s="7">
        <f>7+9</f>
        <v>16</v>
      </c>
      <c r="R37" s="7"/>
      <c r="S37" s="1"/>
      <c r="T37" s="1">
        <f>10+7</f>
        <v>17</v>
      </c>
      <c r="U37" s="1">
        <f>2.5+2.5</f>
        <v>5</v>
      </c>
      <c r="V37" s="1">
        <f>10+6</f>
        <v>16</v>
      </c>
      <c r="W37" s="1">
        <f>9+8.68</f>
        <v>17.68</v>
      </c>
      <c r="X37" s="7">
        <v>9.5</v>
      </c>
      <c r="Y37" s="7"/>
      <c r="Z37" s="1"/>
      <c r="AA37" s="1">
        <f>2+7</f>
        <v>9</v>
      </c>
      <c r="AB37" s="1">
        <v>7</v>
      </c>
      <c r="AC37" s="1">
        <v>7</v>
      </c>
      <c r="AD37" s="1">
        <v>7</v>
      </c>
      <c r="AE37" s="7"/>
      <c r="AF37" s="7"/>
      <c r="AG37" s="1"/>
      <c r="AH37" s="1"/>
      <c r="AI37" s="1"/>
      <c r="AJ37" s="1">
        <v>7</v>
      </c>
      <c r="AK37" s="1">
        <v>7</v>
      </c>
      <c r="AL37" s="7"/>
      <c r="AM37" s="7"/>
      <c r="AN37" s="25">
        <v>8</v>
      </c>
      <c r="AO37" s="21"/>
      <c r="AP37" s="1">
        <f>SUM(I37:AM37,AO37:AO37)</f>
        <v>152.18</v>
      </c>
      <c r="AQ37" s="1">
        <v>140</v>
      </c>
      <c r="AR37" s="1"/>
      <c r="AS37" s="12">
        <f>AP37-AQ37-AT37-AU37-AR37</f>
        <v>7.1054273576010019E-15</v>
      </c>
      <c r="AT37" s="1">
        <f>K37+R37+Y37+AF37+8.5+2+9-7.32+8-8</f>
        <v>12.18</v>
      </c>
      <c r="AU37" s="1">
        <f>+AO37</f>
        <v>0</v>
      </c>
      <c r="AV37" s="1">
        <f>+AN37</f>
        <v>8</v>
      </c>
      <c r="AW37" s="1"/>
      <c r="AX37" s="16"/>
      <c r="AY37" s="1"/>
      <c r="AZ37" s="1"/>
      <c r="BA37" s="16"/>
      <c r="BB37" s="1"/>
      <c r="BC37" s="1"/>
      <c r="BD37">
        <v>40</v>
      </c>
    </row>
    <row r="38" spans="1:56">
      <c r="A38" s="1" t="s">
        <v>130</v>
      </c>
      <c r="B38" s="1" t="s">
        <v>131</v>
      </c>
      <c r="C38" s="1" t="s">
        <v>132</v>
      </c>
      <c r="D38" s="1" t="s">
        <v>57</v>
      </c>
      <c r="E38" s="1" t="s">
        <v>62</v>
      </c>
      <c r="F38" s="1">
        <v>20</v>
      </c>
      <c r="G38" s="1"/>
      <c r="H38" s="1"/>
      <c r="I38" s="1"/>
      <c r="J38" s="7"/>
      <c r="K38" s="7">
        <v>7</v>
      </c>
      <c r="L38" s="1">
        <f>2+7</f>
        <v>9</v>
      </c>
      <c r="M38" s="1">
        <f>2+7</f>
        <v>9</v>
      </c>
      <c r="N38" s="1">
        <v>7</v>
      </c>
      <c r="O38" s="1">
        <f>2+7</f>
        <v>9</v>
      </c>
      <c r="P38" s="1">
        <v>7</v>
      </c>
      <c r="Q38" s="7">
        <v>7</v>
      </c>
      <c r="R38" s="7">
        <v>7</v>
      </c>
      <c r="S38" s="1">
        <v>7</v>
      </c>
      <c r="T38" s="1">
        <f>2.5+7</f>
        <v>9.5</v>
      </c>
      <c r="U38" s="1">
        <f>2+7</f>
        <v>9</v>
      </c>
      <c r="V38" s="1">
        <f>2+7</f>
        <v>9</v>
      </c>
      <c r="W38" s="1">
        <f>2+7</f>
        <v>9</v>
      </c>
      <c r="X38" s="7">
        <v>7</v>
      </c>
      <c r="Y38" s="7"/>
      <c r="Z38" s="1">
        <v>7</v>
      </c>
      <c r="AA38" s="1">
        <f>2+7</f>
        <v>9</v>
      </c>
      <c r="AB38" s="1">
        <v>7</v>
      </c>
      <c r="AC38" s="1">
        <v>7</v>
      </c>
      <c r="AD38" s="1">
        <v>7</v>
      </c>
      <c r="AE38" s="7"/>
      <c r="AF38" s="7"/>
      <c r="AG38" s="1">
        <f>2+7</f>
        <v>9</v>
      </c>
      <c r="AH38" s="1">
        <f>2+7</f>
        <v>9</v>
      </c>
      <c r="AI38" s="1">
        <v>7</v>
      </c>
      <c r="AJ38" s="1">
        <v>7</v>
      </c>
      <c r="AK38" s="1">
        <v>7</v>
      </c>
      <c r="AL38" s="7"/>
      <c r="AM38" s="7"/>
      <c r="AN38" s="25">
        <v>8</v>
      </c>
      <c r="AO38" s="21"/>
      <c r="AP38" s="1">
        <f>SUM(I38:AM38,AO38:AO38)</f>
        <v>188.5</v>
      </c>
      <c r="AQ38" s="1">
        <v>140</v>
      </c>
      <c r="AR38" s="1"/>
      <c r="AS38" s="12">
        <f>AP38-AQ38-AT38-AU38-AR38</f>
        <v>34.5</v>
      </c>
      <c r="AT38" s="1">
        <f>K38+R38+Y38+AF38</f>
        <v>14</v>
      </c>
      <c r="AU38" s="1">
        <f>+AO38</f>
        <v>0</v>
      </c>
      <c r="AV38" s="1">
        <f>+AN38</f>
        <v>8</v>
      </c>
      <c r="AW38" s="1"/>
      <c r="AX38" s="16"/>
      <c r="AY38" s="1"/>
      <c r="AZ38" s="1"/>
      <c r="BA38" s="16"/>
      <c r="BB38" s="1"/>
      <c r="BC38" s="1"/>
      <c r="BD38">
        <v>41</v>
      </c>
    </row>
    <row r="39" spans="1:56">
      <c r="A39" s="1" t="s">
        <v>133</v>
      </c>
      <c r="B39" s="27" t="s">
        <v>134</v>
      </c>
      <c r="C39" s="27" t="s">
        <v>135</v>
      </c>
      <c r="D39" s="1" t="s">
        <v>57</v>
      </c>
      <c r="E39" s="1" t="s">
        <v>62</v>
      </c>
      <c r="F39" s="1">
        <v>20</v>
      </c>
      <c r="G39" s="1"/>
      <c r="H39" s="1"/>
      <c r="I39" s="1"/>
      <c r="J39" s="7">
        <v>7.33</v>
      </c>
      <c r="K39" s="7"/>
      <c r="L39" s="1">
        <v>7</v>
      </c>
      <c r="M39" s="1">
        <v>7</v>
      </c>
      <c r="N39" s="1">
        <v>7</v>
      </c>
      <c r="O39" s="1">
        <v>7</v>
      </c>
      <c r="P39" s="1">
        <v>7</v>
      </c>
      <c r="Q39" s="7">
        <v>7</v>
      </c>
      <c r="R39" s="7"/>
      <c r="S39" s="1">
        <v>7</v>
      </c>
      <c r="T39" s="1">
        <v>7</v>
      </c>
      <c r="U39" s="1">
        <f>2+7</f>
        <v>9</v>
      </c>
      <c r="V39" s="1">
        <v>7</v>
      </c>
      <c r="W39" s="1">
        <v>7</v>
      </c>
      <c r="X39" s="7">
        <v>3</v>
      </c>
      <c r="Y39" s="7"/>
      <c r="Z39" s="1">
        <v>7</v>
      </c>
      <c r="AA39" s="1">
        <v>7</v>
      </c>
      <c r="AB39" s="1">
        <v>7</v>
      </c>
      <c r="AC39" s="1">
        <v>7</v>
      </c>
      <c r="AD39" s="1">
        <v>7</v>
      </c>
      <c r="AE39" s="7">
        <v>7</v>
      </c>
      <c r="AF39" s="7"/>
      <c r="AG39" s="1">
        <v>7</v>
      </c>
      <c r="AH39" s="1">
        <v>7</v>
      </c>
      <c r="AI39" s="1">
        <v>7</v>
      </c>
      <c r="AJ39" s="1">
        <v>7</v>
      </c>
      <c r="AK39" s="1">
        <v>7</v>
      </c>
      <c r="AL39" s="7">
        <v>4</v>
      </c>
      <c r="AM39" s="7"/>
      <c r="AN39" s="25">
        <v>8</v>
      </c>
      <c r="AO39" s="21"/>
      <c r="AP39" s="1">
        <f>SUM(I39:AM39,AO39:AO39)</f>
        <v>170.32999999999998</v>
      </c>
      <c r="AQ39" s="1">
        <v>140</v>
      </c>
      <c r="AR39" s="1"/>
      <c r="AS39" s="12">
        <f>AP39-AQ39-AT39-AU39-AR39</f>
        <v>30.329999999999984</v>
      </c>
      <c r="AT39" s="1">
        <f>K39+R39+Y39+AF39</f>
        <v>0</v>
      </c>
      <c r="AU39" s="1">
        <f>+AO39</f>
        <v>0</v>
      </c>
      <c r="AV39" s="1">
        <f>+AN39</f>
        <v>8</v>
      </c>
      <c r="AW39" s="1"/>
      <c r="AX39" s="16"/>
      <c r="AY39" s="1"/>
      <c r="AZ39" s="1"/>
      <c r="BA39" s="16"/>
      <c r="BB39" s="1"/>
      <c r="BC39" s="1"/>
      <c r="BD39">
        <v>42</v>
      </c>
    </row>
    <row r="40" spans="1:56">
      <c r="A40" s="1" t="s">
        <v>136</v>
      </c>
      <c r="B40" s="1" t="s">
        <v>137</v>
      </c>
      <c r="C40" s="1" t="s">
        <v>138</v>
      </c>
      <c r="D40" s="1" t="s">
        <v>57</v>
      </c>
      <c r="E40" s="1" t="s">
        <v>62</v>
      </c>
      <c r="F40" s="1">
        <v>20</v>
      </c>
      <c r="G40" s="1"/>
      <c r="H40" s="1"/>
      <c r="I40" s="1"/>
      <c r="J40" s="7"/>
      <c r="K40" s="7"/>
      <c r="L40" s="1"/>
      <c r="M40" s="1"/>
      <c r="N40" s="1"/>
      <c r="O40" s="1"/>
      <c r="P40" s="1"/>
      <c r="Q40" s="7"/>
      <c r="R40" s="7"/>
      <c r="S40" s="1"/>
      <c r="T40" s="1"/>
      <c r="U40" s="1"/>
      <c r="V40" s="1"/>
      <c r="W40" s="1"/>
      <c r="X40" s="7"/>
      <c r="Y40" s="7"/>
      <c r="Z40" s="1"/>
      <c r="AA40" s="1"/>
      <c r="AB40" s="1"/>
      <c r="AC40" s="1"/>
      <c r="AD40" s="1"/>
      <c r="AE40" s="7"/>
      <c r="AF40" s="7"/>
      <c r="AG40" s="1"/>
      <c r="AH40" s="1"/>
      <c r="AI40" s="1"/>
      <c r="AJ40" s="1"/>
      <c r="AK40" s="1"/>
      <c r="AL40" s="7"/>
      <c r="AM40" s="7"/>
      <c r="AN40" s="25"/>
      <c r="AO40" s="21"/>
      <c r="AP40" s="1">
        <f>SUM(I40:AM40,AO40:AO40)</f>
        <v>0</v>
      </c>
      <c r="AQ40" s="1">
        <v>0</v>
      </c>
      <c r="AR40" s="1"/>
      <c r="AS40" s="12">
        <f>AP40-AQ40-AT40-AU40-AR40</f>
        <v>0</v>
      </c>
      <c r="AT40" s="1">
        <f>K40+R40+Y40+AF40</f>
        <v>0</v>
      </c>
      <c r="AU40" s="1">
        <f>+AO40</f>
        <v>0</v>
      </c>
      <c r="AV40" s="1">
        <f>+AN40</f>
        <v>0</v>
      </c>
      <c r="AW40" s="1"/>
      <c r="AX40" s="16"/>
      <c r="AY40" s="1"/>
      <c r="AZ40" s="1"/>
      <c r="BA40" s="16"/>
      <c r="BB40" s="1"/>
      <c r="BC40" s="1" t="s">
        <v>91</v>
      </c>
      <c r="BD40">
        <v>43</v>
      </c>
    </row>
    <row r="41" spans="1:56">
      <c r="A41" s="1" t="s">
        <v>139</v>
      </c>
      <c r="B41" s="1" t="s">
        <v>140</v>
      </c>
      <c r="C41" s="1" t="s">
        <v>141</v>
      </c>
      <c r="D41" s="1" t="s">
        <v>57</v>
      </c>
      <c r="E41" s="1" t="s">
        <v>62</v>
      </c>
      <c r="F41" s="1">
        <v>20</v>
      </c>
      <c r="G41" s="1"/>
      <c r="H41" s="1"/>
      <c r="I41" s="1"/>
      <c r="J41" s="7">
        <v>7.33</v>
      </c>
      <c r="K41" s="7"/>
      <c r="L41" s="1">
        <v>7</v>
      </c>
      <c r="M41" s="1"/>
      <c r="N41" s="1">
        <f>2+7</f>
        <v>9</v>
      </c>
      <c r="O41" s="1">
        <f>2+7</f>
        <v>9</v>
      </c>
      <c r="P41" s="1">
        <f>2+7</f>
        <v>9</v>
      </c>
      <c r="Q41" s="7">
        <v>7</v>
      </c>
      <c r="R41" s="7">
        <v>7</v>
      </c>
      <c r="S41" s="1">
        <f>3.5+7</f>
        <v>10.5</v>
      </c>
      <c r="T41" s="1">
        <f>5+7</f>
        <v>12</v>
      </c>
      <c r="U41" s="1">
        <f>2+7</f>
        <v>9</v>
      </c>
      <c r="V41" s="1">
        <f>2+7+6</f>
        <v>15</v>
      </c>
      <c r="W41" s="1"/>
      <c r="X41" s="7">
        <f>9+9</f>
        <v>18</v>
      </c>
      <c r="Y41" s="7"/>
      <c r="Z41" s="1">
        <f>1+7</f>
        <v>8</v>
      </c>
      <c r="AA41" s="1">
        <f>2+7</f>
        <v>9</v>
      </c>
      <c r="AB41" s="1">
        <f>4+7</f>
        <v>11</v>
      </c>
      <c r="AC41" s="1">
        <v>7</v>
      </c>
      <c r="AD41" s="1">
        <v>7</v>
      </c>
      <c r="AE41" s="7">
        <v>9</v>
      </c>
      <c r="AF41" s="7">
        <v>6.5</v>
      </c>
      <c r="AG41" s="1">
        <f>5+7</f>
        <v>12</v>
      </c>
      <c r="AH41" s="1">
        <v>7</v>
      </c>
      <c r="AI41" s="1">
        <f>2+7</f>
        <v>9</v>
      </c>
      <c r="AJ41" s="1">
        <f>2+7</f>
        <v>9</v>
      </c>
      <c r="AK41" s="1">
        <f>2+7</f>
        <v>9</v>
      </c>
      <c r="AL41" s="7">
        <v>5</v>
      </c>
      <c r="AM41" s="7"/>
      <c r="AN41" s="25">
        <v>8</v>
      </c>
      <c r="AO41" s="21"/>
      <c r="AP41" s="1">
        <f>SUM(I41:AM41,AO41:AO41)</f>
        <v>228.32999999999998</v>
      </c>
      <c r="AQ41" s="1">
        <v>140</v>
      </c>
      <c r="AR41" s="1"/>
      <c r="AS41" s="12">
        <f>AP41-AQ41-AT41-AU41-AR41</f>
        <v>43.329999999999984</v>
      </c>
      <c r="AT41" s="1">
        <f>K41+R41+Y41+AF41+8+5+4+3.5+5+6</f>
        <v>45</v>
      </c>
      <c r="AU41" s="1">
        <f>+AO41</f>
        <v>0</v>
      </c>
      <c r="AV41" s="1">
        <f>+AN41</f>
        <v>8</v>
      </c>
      <c r="AW41" s="1"/>
      <c r="AX41" s="16"/>
      <c r="AY41" s="1"/>
      <c r="AZ41" s="1"/>
      <c r="BA41" s="16"/>
      <c r="BB41" s="1"/>
      <c r="BC41" s="1"/>
      <c r="BD41">
        <v>44</v>
      </c>
    </row>
    <row r="42" spans="1:56">
      <c r="A42" s="1" t="s">
        <v>142</v>
      </c>
      <c r="B42" s="1" t="s">
        <v>143</v>
      </c>
      <c r="C42" s="1" t="s">
        <v>144</v>
      </c>
      <c r="D42" s="1" t="s">
        <v>57</v>
      </c>
      <c r="E42" s="1" t="s">
        <v>74</v>
      </c>
      <c r="F42" s="1">
        <v>23</v>
      </c>
      <c r="G42" s="1"/>
      <c r="H42" s="1"/>
      <c r="I42" s="1"/>
      <c r="J42" s="7">
        <v>8.33</v>
      </c>
      <c r="K42" s="7">
        <v>7</v>
      </c>
      <c r="L42" s="1">
        <v>7</v>
      </c>
      <c r="M42" s="1">
        <f>1.5+7</f>
        <v>8.5</v>
      </c>
      <c r="N42" s="1">
        <f>1+7</f>
        <v>8</v>
      </c>
      <c r="O42" s="1">
        <f>2+7</f>
        <v>9</v>
      </c>
      <c r="P42" s="1">
        <v>7</v>
      </c>
      <c r="Q42" s="7">
        <v>7</v>
      </c>
      <c r="R42" s="7"/>
      <c r="S42" s="1">
        <v>7</v>
      </c>
      <c r="T42" s="1">
        <f>2+7</f>
        <v>9</v>
      </c>
      <c r="U42" s="1">
        <f>1+7</f>
        <v>8</v>
      </c>
      <c r="V42" s="1"/>
      <c r="W42" s="1">
        <v>7</v>
      </c>
      <c r="X42" s="7">
        <v>7</v>
      </c>
      <c r="Y42" s="7">
        <v>7</v>
      </c>
      <c r="Z42" s="1">
        <v>6</v>
      </c>
      <c r="AA42" s="1">
        <f>2+6</f>
        <v>8</v>
      </c>
      <c r="AB42" s="1">
        <f>1+7</f>
        <v>8</v>
      </c>
      <c r="AC42" s="1">
        <v>7</v>
      </c>
      <c r="AD42" s="1">
        <v>7</v>
      </c>
      <c r="AE42" s="7">
        <v>9</v>
      </c>
      <c r="AF42" s="7">
        <v>6.5</v>
      </c>
      <c r="AG42" s="1"/>
      <c r="AH42" s="1">
        <f>2+7</f>
        <v>9</v>
      </c>
      <c r="AI42" s="1">
        <f>2+7</f>
        <v>9</v>
      </c>
      <c r="AJ42" s="1">
        <f>1+7</f>
        <v>8</v>
      </c>
      <c r="AK42" s="1">
        <v>7</v>
      </c>
      <c r="AL42" s="7"/>
      <c r="AM42" s="7"/>
      <c r="AN42" s="25">
        <v>8</v>
      </c>
      <c r="AO42" s="21"/>
      <c r="AP42" s="1">
        <f>SUM(I42:AM42,AO42:AO42)</f>
        <v>191.32999999999998</v>
      </c>
      <c r="AQ42" s="1">
        <v>140</v>
      </c>
      <c r="AR42" s="1"/>
      <c r="AS42" s="12">
        <f>AP42-AQ42-AT42-AU42-AR42</f>
        <v>30.829999999999984</v>
      </c>
      <c r="AT42" s="1">
        <f>K42+R42+Y42+AF42</f>
        <v>20.5</v>
      </c>
      <c r="AU42" s="1">
        <f>+AO42</f>
        <v>0</v>
      </c>
      <c r="AV42" s="1">
        <f>+AN42</f>
        <v>8</v>
      </c>
      <c r="AW42" s="1"/>
      <c r="AX42" s="16"/>
      <c r="AY42" s="1"/>
      <c r="AZ42" s="1"/>
      <c r="BA42" s="16"/>
      <c r="BB42" s="1"/>
      <c r="BC42" s="1"/>
      <c r="BD42">
        <v>45</v>
      </c>
    </row>
    <row r="43" spans="1:56">
      <c r="A43" s="1" t="s">
        <v>145</v>
      </c>
      <c r="B43" s="1" t="s">
        <v>146</v>
      </c>
      <c r="C43" s="1" t="s">
        <v>147</v>
      </c>
      <c r="D43" s="1" t="s">
        <v>57</v>
      </c>
      <c r="E43" s="1" t="s">
        <v>62</v>
      </c>
      <c r="F43" s="1">
        <v>20</v>
      </c>
      <c r="G43" s="1"/>
      <c r="H43" s="1"/>
      <c r="I43" s="1"/>
      <c r="J43" s="7">
        <v>7.33</v>
      </c>
      <c r="K43" s="7">
        <v>7</v>
      </c>
      <c r="L43" s="1">
        <v>7</v>
      </c>
      <c r="M43" s="1">
        <v>8</v>
      </c>
      <c r="N43" s="1">
        <v>8</v>
      </c>
      <c r="O43" s="1">
        <v>8</v>
      </c>
      <c r="P43" s="1">
        <v>8.68</v>
      </c>
      <c r="Q43" s="7">
        <v>7</v>
      </c>
      <c r="R43" s="7">
        <v>7</v>
      </c>
      <c r="S43" s="1">
        <v>8</v>
      </c>
      <c r="T43" s="1">
        <v>8</v>
      </c>
      <c r="U43" s="1">
        <v>8</v>
      </c>
      <c r="V43" s="1">
        <v>8</v>
      </c>
      <c r="W43" s="1">
        <v>8</v>
      </c>
      <c r="X43" s="7">
        <v>8</v>
      </c>
      <c r="Y43" s="7">
        <v>8</v>
      </c>
      <c r="Z43" s="1">
        <v>8</v>
      </c>
      <c r="AA43" s="1">
        <v>8</v>
      </c>
      <c r="AB43" s="1">
        <v>8</v>
      </c>
      <c r="AC43" s="1">
        <v>8</v>
      </c>
      <c r="AD43" s="1">
        <v>8</v>
      </c>
      <c r="AE43" s="7">
        <v>8</v>
      </c>
      <c r="AF43" s="7">
        <v>8</v>
      </c>
      <c r="AG43" s="1">
        <v>8</v>
      </c>
      <c r="AH43" s="1">
        <v>8</v>
      </c>
      <c r="AI43" s="1">
        <v>8</v>
      </c>
      <c r="AJ43" s="1">
        <v>8</v>
      </c>
      <c r="AK43" s="1">
        <v>8</v>
      </c>
      <c r="AL43" s="7">
        <v>6</v>
      </c>
      <c r="AM43" s="7"/>
      <c r="AN43" s="25">
        <v>8</v>
      </c>
      <c r="AO43" s="21"/>
      <c r="AP43" s="1">
        <f>SUM(I43:AM43,AO43:AO43)</f>
        <v>226.01</v>
      </c>
      <c r="AQ43" s="1">
        <v>140</v>
      </c>
      <c r="AR43" s="1"/>
      <c r="AS43" s="12">
        <f>AP43-AQ43-AT43-AU43-AR43</f>
        <v>10.009999999999991</v>
      </c>
      <c r="AT43" s="1">
        <f>K43+R43+Y43+AF43+7+7+6+7+6</f>
        <v>63</v>
      </c>
      <c r="AU43" s="1">
        <f>+AO43+7+6</f>
        <v>13</v>
      </c>
      <c r="AV43" s="1">
        <f>+AN43</f>
        <v>8</v>
      </c>
      <c r="AW43" s="1"/>
      <c r="AX43" s="19">
        <v>150</v>
      </c>
      <c r="AY43" s="1"/>
      <c r="AZ43" s="1"/>
      <c r="BA43" s="16"/>
      <c r="BB43" s="1"/>
      <c r="BC43" s="1"/>
      <c r="BD43">
        <v>47</v>
      </c>
    </row>
    <row r="44" spans="1:56">
      <c r="A44" s="1" t="s">
        <v>148</v>
      </c>
      <c r="B44" s="1" t="s">
        <v>149</v>
      </c>
      <c r="C44" s="1" t="s">
        <v>150</v>
      </c>
      <c r="D44" s="1" t="s">
        <v>57</v>
      </c>
      <c r="E44" s="1" t="s">
        <v>62</v>
      </c>
      <c r="F44" s="1">
        <v>20</v>
      </c>
      <c r="G44" s="1"/>
      <c r="H44" s="1"/>
      <c r="I44" s="1"/>
      <c r="J44" s="7"/>
      <c r="K44" s="7"/>
      <c r="L44" s="1"/>
      <c r="M44" s="1"/>
      <c r="N44" s="1"/>
      <c r="O44" s="1">
        <v>7</v>
      </c>
      <c r="P44" s="1">
        <f>2+7</f>
        <v>9</v>
      </c>
      <c r="Q44" s="7"/>
      <c r="R44" s="7">
        <v>4</v>
      </c>
      <c r="S44" s="1">
        <f>4+7</f>
        <v>11</v>
      </c>
      <c r="T44" s="1">
        <f>5+5</f>
        <v>10</v>
      </c>
      <c r="U44" s="1">
        <f>2.5+2.5</f>
        <v>5</v>
      </c>
      <c r="V44" s="1">
        <f>2+7</f>
        <v>9</v>
      </c>
      <c r="W44" s="1"/>
      <c r="X44" s="7">
        <f>9+9</f>
        <v>18</v>
      </c>
      <c r="Y44" s="7"/>
      <c r="Z44" s="1"/>
      <c r="AA44" s="1"/>
      <c r="AB44" s="1">
        <v>7</v>
      </c>
      <c r="AC44" s="1">
        <v>7</v>
      </c>
      <c r="AD44" s="1">
        <v>7</v>
      </c>
      <c r="AE44" s="7">
        <v>7</v>
      </c>
      <c r="AF44" s="7">
        <v>5</v>
      </c>
      <c r="AG44" s="1">
        <f>5+7</f>
        <v>12</v>
      </c>
      <c r="AH44" s="1">
        <v>7</v>
      </c>
      <c r="AI44" s="1">
        <v>7</v>
      </c>
      <c r="AJ44" s="1">
        <f>2+7</f>
        <v>9</v>
      </c>
      <c r="AK44" s="1">
        <f>2+4.5</f>
        <v>6.5</v>
      </c>
      <c r="AL44" s="7">
        <v>5</v>
      </c>
      <c r="AM44" s="7"/>
      <c r="AN44" s="25">
        <v>8</v>
      </c>
      <c r="AO44" s="21"/>
      <c r="AP44" s="1">
        <f>SUM(I44:AM44,AO44:AO44)</f>
        <v>152.5</v>
      </c>
      <c r="AQ44" s="1">
        <v>140</v>
      </c>
      <c r="AR44" s="1"/>
      <c r="AS44" s="12">
        <f>AP44-AQ44-AT44-AU44-AR44</f>
        <v>0</v>
      </c>
      <c r="AT44" s="1">
        <f>K44+R44+Y44+AF44+3.5</f>
        <v>12.5</v>
      </c>
      <c r="AU44" s="1">
        <f>+AO44</f>
        <v>0</v>
      </c>
      <c r="AV44" s="1">
        <f>+AN44</f>
        <v>8</v>
      </c>
      <c r="AW44" s="1"/>
      <c r="AX44" s="16"/>
      <c r="AY44" s="1"/>
      <c r="AZ44" s="1"/>
      <c r="BA44" s="16"/>
      <c r="BB44" s="1"/>
      <c r="BC44" s="1"/>
      <c r="BD44">
        <v>48</v>
      </c>
    </row>
    <row r="45" spans="1:56">
      <c r="A45" s="1" t="s">
        <v>151</v>
      </c>
      <c r="B45" s="1" t="s">
        <v>152</v>
      </c>
      <c r="C45" s="1" t="s">
        <v>153</v>
      </c>
      <c r="D45" s="1" t="s">
        <v>57</v>
      </c>
      <c r="E45" s="1" t="s">
        <v>58</v>
      </c>
      <c r="F45" s="1">
        <v>22</v>
      </c>
      <c r="G45" s="1"/>
      <c r="H45" s="1"/>
      <c r="I45" s="1"/>
      <c r="J45" s="7">
        <v>4.5</v>
      </c>
      <c r="K45" s="7"/>
      <c r="L45" s="1">
        <v>7</v>
      </c>
      <c r="M45" s="1">
        <v>7</v>
      </c>
      <c r="N45" s="1">
        <f>1.5+7</f>
        <v>8.5</v>
      </c>
      <c r="O45" s="1">
        <f>2+7</f>
        <v>9</v>
      </c>
      <c r="P45" s="1">
        <f>2+7</f>
        <v>9</v>
      </c>
      <c r="Q45" s="7">
        <v>7</v>
      </c>
      <c r="R45" s="7">
        <v>7</v>
      </c>
      <c r="S45" s="1">
        <f>2+7</f>
        <v>9</v>
      </c>
      <c r="T45" s="1">
        <f>2+7</f>
        <v>9</v>
      </c>
      <c r="U45" s="1">
        <f>2+7</f>
        <v>9</v>
      </c>
      <c r="V45" s="1">
        <v>7</v>
      </c>
      <c r="W45" s="1">
        <v>7</v>
      </c>
      <c r="X45" s="7">
        <v>7</v>
      </c>
      <c r="Y45" s="7"/>
      <c r="Z45" s="1">
        <f>2+7</f>
        <v>9</v>
      </c>
      <c r="AA45" s="1">
        <v>7</v>
      </c>
      <c r="AB45" s="1">
        <f>2+7</f>
        <v>9</v>
      </c>
      <c r="AC45" s="1">
        <f>2+7</f>
        <v>9</v>
      </c>
      <c r="AD45" s="1"/>
      <c r="AE45" s="7"/>
      <c r="AF45" s="7"/>
      <c r="AG45" s="1">
        <v>7</v>
      </c>
      <c r="AH45" s="1">
        <f>2+7</f>
        <v>9</v>
      </c>
      <c r="AI45" s="1">
        <f>2+7</f>
        <v>9</v>
      </c>
      <c r="AJ45" s="1">
        <v>7</v>
      </c>
      <c r="AK45" s="1">
        <v>7</v>
      </c>
      <c r="AL45" s="7">
        <v>5</v>
      </c>
      <c r="AM45" s="7"/>
      <c r="AN45" s="25">
        <v>8</v>
      </c>
      <c r="AO45" s="21"/>
      <c r="AP45" s="1">
        <f>SUM(I45:AM45,AO45:AO45)</f>
        <v>185</v>
      </c>
      <c r="AQ45" s="1">
        <v>140</v>
      </c>
      <c r="AR45" s="1"/>
      <c r="AS45" s="12">
        <f>AP45-AQ45-AT45-AU45-AR45</f>
        <v>38</v>
      </c>
      <c r="AT45" s="1">
        <f>K45+R45+Y45+AF45</f>
        <v>7</v>
      </c>
      <c r="AU45" s="1">
        <f>+AO45</f>
        <v>0</v>
      </c>
      <c r="AV45" s="1">
        <f>+AN45</f>
        <v>8</v>
      </c>
      <c r="AW45" s="1"/>
      <c r="AX45" s="19">
        <f>450+750</f>
        <v>1200</v>
      </c>
      <c r="AY45" s="1"/>
      <c r="AZ45" s="1"/>
      <c r="BA45" s="16"/>
      <c r="BB45" s="1"/>
      <c r="BC45" s="1"/>
      <c r="BD45">
        <v>49</v>
      </c>
    </row>
    <row r="46" spans="1:56">
      <c r="A46" s="26" t="s">
        <v>154</v>
      </c>
      <c r="B46" s="1" t="s">
        <v>155</v>
      </c>
      <c r="C46" s="1" t="s">
        <v>156</v>
      </c>
      <c r="D46" s="1" t="s">
        <v>57</v>
      </c>
      <c r="E46" s="1" t="s">
        <v>58</v>
      </c>
      <c r="F46" s="1">
        <v>20</v>
      </c>
      <c r="G46" s="1"/>
      <c r="H46" s="1"/>
      <c r="I46" s="1"/>
      <c r="J46" s="7"/>
      <c r="K46" s="7"/>
      <c r="L46" s="1"/>
      <c r="M46" s="1"/>
      <c r="N46" s="1"/>
      <c r="O46" s="1"/>
      <c r="P46" s="1"/>
      <c r="Q46" s="7"/>
      <c r="R46" s="7"/>
      <c r="S46" s="1"/>
      <c r="T46" s="1"/>
      <c r="U46" s="1"/>
      <c r="V46" s="1"/>
      <c r="W46" s="1"/>
      <c r="X46" s="7"/>
      <c r="Y46" s="7"/>
      <c r="Z46" s="1"/>
      <c r="AA46" s="1"/>
      <c r="AB46" s="1"/>
      <c r="AC46" s="1"/>
      <c r="AD46" s="1"/>
      <c r="AE46" s="7"/>
      <c r="AF46" s="7"/>
      <c r="AG46" s="1"/>
      <c r="AH46" s="1"/>
      <c r="AI46" s="1"/>
      <c r="AJ46" s="1"/>
      <c r="AK46" s="1"/>
      <c r="AL46" s="7"/>
      <c r="AM46" s="7"/>
      <c r="AN46" s="25"/>
      <c r="AO46" s="21"/>
      <c r="AP46" s="1">
        <f>SUM(I46:AM46,AO46:AO46)</f>
        <v>0</v>
      </c>
      <c r="AQ46" s="1">
        <v>0</v>
      </c>
      <c r="AR46" s="1"/>
      <c r="AS46" s="12">
        <f>AP46-AQ46-AT46-AU46-AR46</f>
        <v>0</v>
      </c>
      <c r="AT46" s="1">
        <f>K46+R46+Y46+AF46</f>
        <v>0</v>
      </c>
      <c r="AU46" s="1">
        <f>+AO46</f>
        <v>0</v>
      </c>
      <c r="AV46" s="1">
        <f>+AN46</f>
        <v>0</v>
      </c>
      <c r="AW46" s="1"/>
      <c r="AX46" s="16"/>
      <c r="AY46" s="1"/>
      <c r="AZ46" s="1"/>
      <c r="BA46" s="16"/>
      <c r="BB46" s="1"/>
      <c r="BC46" s="1" t="s">
        <v>91</v>
      </c>
      <c r="BD46">
        <v>50</v>
      </c>
    </row>
    <row r="47" spans="1:56">
      <c r="A47" s="1" t="s">
        <v>157</v>
      </c>
      <c r="B47" s="1" t="s">
        <v>158</v>
      </c>
      <c r="C47" s="1" t="s">
        <v>159</v>
      </c>
      <c r="D47" s="1" t="s">
        <v>57</v>
      </c>
      <c r="E47" s="1" t="s">
        <v>58</v>
      </c>
      <c r="F47" s="1">
        <v>20</v>
      </c>
      <c r="G47" s="1"/>
      <c r="H47" s="1"/>
      <c r="I47" s="1"/>
      <c r="J47" s="7">
        <v>4.5</v>
      </c>
      <c r="K47" s="7">
        <v>7</v>
      </c>
      <c r="L47" s="1">
        <v>7</v>
      </c>
      <c r="M47" s="1">
        <v>7</v>
      </c>
      <c r="N47" s="1">
        <f>2+7</f>
        <v>9</v>
      </c>
      <c r="O47" s="1">
        <v>7</v>
      </c>
      <c r="P47" s="1">
        <v>7</v>
      </c>
      <c r="Q47" s="7">
        <v>7</v>
      </c>
      <c r="R47" s="7">
        <v>5</v>
      </c>
      <c r="S47" s="1">
        <v>4</v>
      </c>
      <c r="T47" s="1">
        <f>2+7</f>
        <v>9</v>
      </c>
      <c r="U47" s="1">
        <v>7</v>
      </c>
      <c r="V47" s="1">
        <v>7</v>
      </c>
      <c r="W47" s="1"/>
      <c r="X47" s="7"/>
      <c r="Y47" s="7"/>
      <c r="Z47" s="1">
        <v>7</v>
      </c>
      <c r="AA47" s="1">
        <f>2+7</f>
        <v>9</v>
      </c>
      <c r="AB47" s="1">
        <v>7</v>
      </c>
      <c r="AC47" s="1">
        <v>7</v>
      </c>
      <c r="AD47" s="1">
        <v>7</v>
      </c>
      <c r="AE47" s="7"/>
      <c r="AF47" s="7"/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7">
        <v>5</v>
      </c>
      <c r="AM47" s="7"/>
      <c r="AN47" s="25">
        <v>8</v>
      </c>
      <c r="AO47" s="21"/>
      <c r="AP47" s="1">
        <f>SUM(I47:AM47,AO47:AO47)</f>
        <v>164.5</v>
      </c>
      <c r="AQ47" s="1">
        <v>140</v>
      </c>
      <c r="AR47" s="1"/>
      <c r="AS47" s="12">
        <f>AP47-AQ47-AT47-AU47-AR47</f>
        <v>12.5</v>
      </c>
      <c r="AT47" s="1">
        <f>K47+R47+Y47+AF47</f>
        <v>12</v>
      </c>
      <c r="AU47" s="1">
        <f>+AO47</f>
        <v>0</v>
      </c>
      <c r="AV47" s="1">
        <f>+AN47</f>
        <v>8</v>
      </c>
      <c r="AW47" s="1"/>
      <c r="AX47" s="19">
        <v>690</v>
      </c>
      <c r="AY47" s="1"/>
      <c r="AZ47" s="1"/>
      <c r="BA47" s="16"/>
      <c r="BB47" s="1"/>
      <c r="BC47" s="1"/>
      <c r="BD47">
        <v>51</v>
      </c>
    </row>
    <row r="48" spans="1:56">
      <c r="A48" s="1" t="s">
        <v>160</v>
      </c>
      <c r="B48" s="1" t="s">
        <v>161</v>
      </c>
      <c r="C48" s="1" t="s">
        <v>162</v>
      </c>
      <c r="D48" s="1" t="s">
        <v>57</v>
      </c>
      <c r="E48" s="1" t="s">
        <v>58</v>
      </c>
      <c r="F48" s="1">
        <v>20</v>
      </c>
      <c r="G48" s="1"/>
      <c r="H48" s="1"/>
      <c r="I48" s="1"/>
      <c r="J48" s="7"/>
      <c r="K48" s="7"/>
      <c r="L48" s="1">
        <v>7</v>
      </c>
      <c r="M48" s="1">
        <v>7</v>
      </c>
      <c r="N48" s="1">
        <v>7</v>
      </c>
      <c r="O48" s="1">
        <v>7</v>
      </c>
      <c r="P48" s="1">
        <v>7</v>
      </c>
      <c r="Q48" s="7"/>
      <c r="R48" s="7"/>
      <c r="S48" s="1"/>
      <c r="T48" s="1">
        <v>7</v>
      </c>
      <c r="U48" s="1">
        <v>7</v>
      </c>
      <c r="V48" s="1">
        <v>7</v>
      </c>
      <c r="W48" s="1">
        <v>7</v>
      </c>
      <c r="X48" s="7"/>
      <c r="Y48" s="7"/>
      <c r="Z48" s="1">
        <v>7</v>
      </c>
      <c r="AA48" s="1">
        <v>7</v>
      </c>
      <c r="AB48" s="1"/>
      <c r="AC48" s="1">
        <v>7</v>
      </c>
      <c r="AD48" s="1">
        <v>7</v>
      </c>
      <c r="AE48" s="7"/>
      <c r="AF48" s="7"/>
      <c r="AG48" s="1">
        <f>2+7</f>
        <v>9</v>
      </c>
      <c r="AH48" s="1"/>
      <c r="AI48" s="1"/>
      <c r="AJ48" s="1"/>
      <c r="AK48" s="1"/>
      <c r="AL48" s="7"/>
      <c r="AM48" s="7"/>
      <c r="AN48" s="25"/>
      <c r="AO48" s="21"/>
      <c r="AP48" s="1">
        <f>SUM(I48:AM48,AO48:AO48)</f>
        <v>100</v>
      </c>
      <c r="AQ48" s="1">
        <v>100</v>
      </c>
      <c r="AR48" s="1"/>
      <c r="AS48" s="12">
        <f>AP48-AQ48-AT48-AU48-AR48</f>
        <v>0</v>
      </c>
      <c r="AT48" s="1">
        <f>K48+R48+Y48+AF48</f>
        <v>0</v>
      </c>
      <c r="AU48" s="1">
        <f>+AO48</f>
        <v>0</v>
      </c>
      <c r="AV48" s="1">
        <f>+AN48</f>
        <v>0</v>
      </c>
      <c r="AW48" s="1"/>
      <c r="AX48" s="16"/>
      <c r="AY48" s="1"/>
      <c r="AZ48" s="1"/>
      <c r="BA48" s="16"/>
      <c r="BB48" s="1"/>
      <c r="BC48" s="1"/>
      <c r="BD48">
        <v>52</v>
      </c>
    </row>
    <row r="49" spans="1:56">
      <c r="A49" s="1" t="s">
        <v>163</v>
      </c>
      <c r="B49" s="1" t="s">
        <v>164</v>
      </c>
      <c r="C49" s="1" t="s">
        <v>165</v>
      </c>
      <c r="D49" s="1" t="s">
        <v>57</v>
      </c>
      <c r="E49" s="1" t="s">
        <v>58</v>
      </c>
      <c r="F49" s="1">
        <v>20</v>
      </c>
      <c r="G49" s="1"/>
      <c r="H49" s="1"/>
      <c r="I49" s="1"/>
      <c r="J49" s="7">
        <v>4.5</v>
      </c>
      <c r="K49" s="7"/>
      <c r="L49" s="1">
        <v>7</v>
      </c>
      <c r="M49" s="1"/>
      <c r="N49" s="1">
        <f>1.5+7</f>
        <v>8.5</v>
      </c>
      <c r="O49" s="1">
        <f>2+7</f>
        <v>9</v>
      </c>
      <c r="P49" s="1">
        <v>7</v>
      </c>
      <c r="Q49" s="7">
        <v>6.5</v>
      </c>
      <c r="R49" s="7">
        <v>6.5</v>
      </c>
      <c r="S49" s="1">
        <v>7</v>
      </c>
      <c r="T49" s="1">
        <v>7</v>
      </c>
      <c r="U49" s="1">
        <v>7</v>
      </c>
      <c r="V49" s="1">
        <v>7</v>
      </c>
      <c r="W49" s="1">
        <v>7</v>
      </c>
      <c r="X49" s="7">
        <v>3.5</v>
      </c>
      <c r="Y49" s="7"/>
      <c r="Z49" s="1">
        <f>2+7</f>
        <v>9</v>
      </c>
      <c r="AA49" s="1">
        <v>7</v>
      </c>
      <c r="AB49" s="1">
        <v>7</v>
      </c>
      <c r="AC49" s="1">
        <v>7</v>
      </c>
      <c r="AD49" s="1">
        <v>7</v>
      </c>
      <c r="AE49" s="7">
        <v>7</v>
      </c>
      <c r="AF49" s="7"/>
      <c r="AG49" s="1">
        <v>7</v>
      </c>
      <c r="AH49" s="1">
        <v>7</v>
      </c>
      <c r="AI49" s="1">
        <v>7</v>
      </c>
      <c r="AJ49" s="1">
        <v>3.5</v>
      </c>
      <c r="AK49" s="1">
        <v>7</v>
      </c>
      <c r="AL49" s="7"/>
      <c r="AM49" s="7"/>
      <c r="AN49" s="25">
        <v>8</v>
      </c>
      <c r="AO49" s="21"/>
      <c r="AP49" s="1">
        <f>SUM(I49:AM49,AO49:AO49)</f>
        <v>163</v>
      </c>
      <c r="AQ49" s="1">
        <v>140</v>
      </c>
      <c r="AR49" s="1"/>
      <c r="AS49" s="12">
        <f>AP49-AQ49-AT49-AU49-AR49</f>
        <v>16.5</v>
      </c>
      <c r="AT49" s="1">
        <f>K49+R49+Y49+AF49</f>
        <v>6.5</v>
      </c>
      <c r="AU49" s="1">
        <f>+AO49</f>
        <v>0</v>
      </c>
      <c r="AV49" s="1">
        <f>+AN49</f>
        <v>8</v>
      </c>
      <c r="AW49" s="1"/>
      <c r="AX49" s="16"/>
      <c r="AY49" s="1"/>
      <c r="AZ49" s="1"/>
      <c r="BA49" s="16"/>
      <c r="BB49" s="1"/>
      <c r="BC49" s="1"/>
      <c r="BD49">
        <v>53</v>
      </c>
    </row>
    <row r="50" spans="1:56">
      <c r="A50" s="1" t="s">
        <v>166</v>
      </c>
      <c r="B50" s="1" t="s">
        <v>167</v>
      </c>
      <c r="C50" s="1" t="s">
        <v>168</v>
      </c>
      <c r="D50" s="1" t="s">
        <v>57</v>
      </c>
      <c r="E50" s="1" t="s">
        <v>169</v>
      </c>
      <c r="F50" s="1">
        <v>20</v>
      </c>
      <c r="G50" s="1"/>
      <c r="H50" s="1"/>
      <c r="I50" s="1"/>
      <c r="J50" s="7"/>
      <c r="K50" s="7"/>
      <c r="L50" s="1">
        <v>8</v>
      </c>
      <c r="M50" s="1">
        <v>8</v>
      </c>
      <c r="N50" s="1">
        <v>8</v>
      </c>
      <c r="O50" s="1">
        <v>8</v>
      </c>
      <c r="P50" s="1">
        <v>8</v>
      </c>
      <c r="Q50" s="7"/>
      <c r="R50" s="7"/>
      <c r="S50" s="1">
        <v>8</v>
      </c>
      <c r="T50" s="1">
        <v>8</v>
      </c>
      <c r="U50" s="1">
        <v>8</v>
      </c>
      <c r="V50" s="1">
        <v>8</v>
      </c>
      <c r="W50" s="1">
        <v>8</v>
      </c>
      <c r="X50" s="7"/>
      <c r="Y50" s="7">
        <v>8</v>
      </c>
      <c r="Z50" s="1">
        <v>8</v>
      </c>
      <c r="AA50" s="1">
        <v>8</v>
      </c>
      <c r="AB50" s="1">
        <v>8</v>
      </c>
      <c r="AC50" s="1">
        <v>8</v>
      </c>
      <c r="AD50" s="1">
        <v>7</v>
      </c>
      <c r="AE50" s="7"/>
      <c r="AF50" s="7">
        <v>8</v>
      </c>
      <c r="AG50" s="1">
        <v>8</v>
      </c>
      <c r="AH50" s="1">
        <v>8</v>
      </c>
      <c r="AI50" s="1">
        <v>8</v>
      </c>
      <c r="AJ50" s="1">
        <v>8</v>
      </c>
      <c r="AK50" s="1">
        <v>8</v>
      </c>
      <c r="AL50" s="7"/>
      <c r="AM50" s="7"/>
      <c r="AN50" s="25">
        <v>8</v>
      </c>
      <c r="AO50" s="21"/>
      <c r="AP50" s="1">
        <f>SUM(I50:AM50,AO50:AO50)</f>
        <v>175</v>
      </c>
      <c r="AQ50" s="1">
        <v>140</v>
      </c>
      <c r="AR50" s="1"/>
      <c r="AS50" s="12">
        <f>AP50-AQ50-AT50-AU50-AR50</f>
        <v>5</v>
      </c>
      <c r="AT50" s="1">
        <f>K50+R50+Y50+AF50</f>
        <v>16</v>
      </c>
      <c r="AU50" s="1">
        <f>+AO50+7+7</f>
        <v>14</v>
      </c>
      <c r="AV50" s="1">
        <f>+AN50</f>
        <v>8</v>
      </c>
      <c r="AW50" s="1"/>
      <c r="AX50" s="19">
        <f>270+750</f>
        <v>1020</v>
      </c>
      <c r="AY50" s="1"/>
      <c r="AZ50" s="1"/>
      <c r="BA50" s="16"/>
      <c r="BB50" s="1"/>
      <c r="BC50" s="1"/>
      <c r="BD50">
        <v>54</v>
      </c>
    </row>
    <row r="51" spans="1:56">
      <c r="A51" s="1" t="s">
        <v>170</v>
      </c>
      <c r="B51" s="1" t="s">
        <v>171</v>
      </c>
      <c r="C51" s="1" t="s">
        <v>172</v>
      </c>
      <c r="D51" s="1" t="s">
        <v>57</v>
      </c>
      <c r="E51" s="1" t="s">
        <v>173</v>
      </c>
      <c r="F51" s="1">
        <v>20</v>
      </c>
      <c r="G51" s="1"/>
      <c r="H51" s="1"/>
      <c r="I51" s="1"/>
      <c r="J51" s="7"/>
      <c r="K51" s="7"/>
      <c r="L51" s="1">
        <v>7</v>
      </c>
      <c r="M51" s="1">
        <v>7</v>
      </c>
      <c r="N51" s="1">
        <v>7</v>
      </c>
      <c r="O51" s="1">
        <v>7</v>
      </c>
      <c r="P51" s="1">
        <v>7</v>
      </c>
      <c r="Q51" s="7"/>
      <c r="R51" s="7"/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7"/>
      <c r="Y51" s="7"/>
      <c r="Z51" s="1">
        <v>7</v>
      </c>
      <c r="AA51" s="1">
        <v>7</v>
      </c>
      <c r="AB51" s="1">
        <v>7</v>
      </c>
      <c r="AC51" s="1">
        <v>7</v>
      </c>
      <c r="AD51" s="1">
        <v>7</v>
      </c>
      <c r="AE51" s="7"/>
      <c r="AF51" s="7"/>
      <c r="AG51" s="1">
        <v>7</v>
      </c>
      <c r="AH51" s="1">
        <v>7</v>
      </c>
      <c r="AI51" s="1">
        <v>7</v>
      </c>
      <c r="AJ51" s="1">
        <v>7</v>
      </c>
      <c r="AK51" s="1">
        <v>7</v>
      </c>
      <c r="AL51" s="7"/>
      <c r="AM51" s="7"/>
      <c r="AN51" s="25">
        <v>8</v>
      </c>
      <c r="AO51" s="21"/>
      <c r="AP51" s="1">
        <f>SUM(I51:AM51,AO51:AO51)</f>
        <v>140</v>
      </c>
      <c r="AQ51" s="1">
        <v>140</v>
      </c>
      <c r="AR51" s="1"/>
      <c r="AS51" s="12">
        <f>AP51-AQ51-AT51-AU51-AR51</f>
        <v>0</v>
      </c>
      <c r="AT51" s="1">
        <f>K51+R51+Y51+AF51</f>
        <v>0</v>
      </c>
      <c r="AU51" s="1">
        <f>+AO51</f>
        <v>0</v>
      </c>
      <c r="AV51" s="1">
        <f>+AN51</f>
        <v>8</v>
      </c>
      <c r="AW51" s="1"/>
      <c r="AX51" s="16"/>
      <c r="AY51" s="1"/>
      <c r="AZ51" s="1"/>
      <c r="BA51" s="16"/>
      <c r="BB51" s="1"/>
      <c r="BC51" s="1"/>
    </row>
    <row r="52" spans="1:56">
      <c r="A52" s="1" t="s">
        <v>174</v>
      </c>
      <c r="B52" s="1" t="s">
        <v>175</v>
      </c>
      <c r="C52" s="1" t="s">
        <v>176</v>
      </c>
      <c r="D52" s="1" t="s">
        <v>57</v>
      </c>
      <c r="E52" s="1" t="s">
        <v>58</v>
      </c>
      <c r="F52" s="1">
        <v>17.100000000000001</v>
      </c>
      <c r="G52" s="1"/>
      <c r="H52" s="1"/>
      <c r="I52" s="1"/>
      <c r="J52" s="7">
        <v>6.33</v>
      </c>
      <c r="K52" s="7"/>
      <c r="L52" s="1">
        <v>7</v>
      </c>
      <c r="M52" s="1">
        <v>7</v>
      </c>
      <c r="N52" s="1">
        <v>7</v>
      </c>
      <c r="O52" s="1">
        <v>7</v>
      </c>
      <c r="P52" s="1">
        <v>7</v>
      </c>
      <c r="Q52" s="7">
        <v>7</v>
      </c>
      <c r="R52" s="7"/>
      <c r="S52" s="1">
        <v>7</v>
      </c>
      <c r="T52" s="1">
        <v>7</v>
      </c>
      <c r="U52" s="1">
        <v>7</v>
      </c>
      <c r="V52" s="1">
        <v>7</v>
      </c>
      <c r="W52" s="1">
        <v>7</v>
      </c>
      <c r="X52" s="7">
        <v>6</v>
      </c>
      <c r="Y52" s="7"/>
      <c r="Z52" s="1">
        <v>7</v>
      </c>
      <c r="AA52" s="1">
        <v>7</v>
      </c>
      <c r="AB52" s="1">
        <v>7</v>
      </c>
      <c r="AC52" s="1">
        <v>7</v>
      </c>
      <c r="AD52" s="1">
        <v>7</v>
      </c>
      <c r="AE52" s="7">
        <v>7</v>
      </c>
      <c r="AF52" s="7"/>
      <c r="AG52" s="1">
        <v>7</v>
      </c>
      <c r="AH52" s="1">
        <v>7</v>
      </c>
      <c r="AI52" s="1">
        <v>7</v>
      </c>
      <c r="AJ52" s="1">
        <v>7</v>
      </c>
      <c r="AK52" s="1">
        <v>7</v>
      </c>
      <c r="AL52" s="7"/>
      <c r="AM52" s="7"/>
      <c r="AN52" s="25">
        <v>8</v>
      </c>
      <c r="AO52" s="21"/>
      <c r="AP52" s="1">
        <f>SUM(I52:AM52,AO52:AO52)</f>
        <v>166.32999999999998</v>
      </c>
      <c r="AQ52" s="1">
        <v>140</v>
      </c>
      <c r="AR52" s="1"/>
      <c r="AS52" s="12">
        <f>AP52-AQ52-AT52-AU52-AR52</f>
        <v>26.329999999999984</v>
      </c>
      <c r="AT52" s="1">
        <f>K52+R52+Y52+AF52</f>
        <v>0</v>
      </c>
      <c r="AU52" s="1">
        <f>+AO52</f>
        <v>0</v>
      </c>
      <c r="AV52" s="1">
        <f>+AN52</f>
        <v>8</v>
      </c>
      <c r="AW52" s="1"/>
      <c r="AX52" s="16"/>
      <c r="AY52" s="1"/>
      <c r="AZ52" s="1"/>
      <c r="BA52" s="16"/>
      <c r="BB52" s="1"/>
      <c r="BC52" s="1"/>
    </row>
    <row r="53" spans="1:56">
      <c r="A53" s="1" t="s">
        <v>177</v>
      </c>
      <c r="B53" s="1" t="s">
        <v>178</v>
      </c>
      <c r="C53" s="1" t="s">
        <v>179</v>
      </c>
      <c r="D53" s="1" t="s">
        <v>57</v>
      </c>
      <c r="E53" s="1" t="s">
        <v>173</v>
      </c>
      <c r="F53" s="1">
        <v>20</v>
      </c>
      <c r="G53" s="1"/>
      <c r="H53" s="1"/>
      <c r="I53" s="1"/>
      <c r="J53" s="7"/>
      <c r="K53" s="7"/>
      <c r="L53" s="1">
        <v>8</v>
      </c>
      <c r="M53" s="1">
        <v>8</v>
      </c>
      <c r="N53" s="1">
        <v>8</v>
      </c>
      <c r="O53" s="1">
        <v>8</v>
      </c>
      <c r="P53" s="1">
        <v>8</v>
      </c>
      <c r="Q53" s="7"/>
      <c r="R53" s="7">
        <v>7</v>
      </c>
      <c r="S53" s="1">
        <v>8</v>
      </c>
      <c r="T53" s="1">
        <v>8</v>
      </c>
      <c r="U53" s="1">
        <v>8</v>
      </c>
      <c r="V53" s="1">
        <v>8</v>
      </c>
      <c r="W53" s="1">
        <v>8</v>
      </c>
      <c r="X53" s="7"/>
      <c r="Y53" s="7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7"/>
      <c r="AF53" s="7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7"/>
      <c r="AM53" s="7"/>
      <c r="AN53" s="25">
        <v>8</v>
      </c>
      <c r="AO53" s="21"/>
      <c r="AP53" s="1">
        <f>SUM(I53:AM53,AO53:AO53)</f>
        <v>183</v>
      </c>
      <c r="AQ53" s="1">
        <v>140</v>
      </c>
      <c r="AR53" s="1"/>
      <c r="AS53" s="12">
        <f>AP53-AQ53-AT53-AU53-AR53</f>
        <v>0</v>
      </c>
      <c r="AT53" s="1">
        <f>K53+R53+Y53+AF53</f>
        <v>23</v>
      </c>
      <c r="AU53" s="1">
        <f>+AO53+7+7+6</f>
        <v>20</v>
      </c>
      <c r="AV53" s="1">
        <f>+AN53</f>
        <v>8</v>
      </c>
      <c r="AW53" s="1"/>
      <c r="AX53" s="19">
        <f>660+150</f>
        <v>810</v>
      </c>
      <c r="AY53" s="1"/>
      <c r="AZ53" s="1"/>
      <c r="BA53" s="16"/>
      <c r="BB53" s="1"/>
      <c r="BC53" s="1"/>
    </row>
    <row r="54" spans="1:56">
      <c r="A54" s="1" t="s">
        <v>180</v>
      </c>
      <c r="B54" s="1" t="s">
        <v>181</v>
      </c>
      <c r="C54" s="1" t="s">
        <v>182</v>
      </c>
      <c r="D54" s="1" t="s">
        <v>57</v>
      </c>
      <c r="E54" s="1" t="s">
        <v>58</v>
      </c>
      <c r="F54" s="1">
        <v>20</v>
      </c>
      <c r="G54" s="1"/>
      <c r="H54" s="1"/>
      <c r="I54" s="1"/>
      <c r="J54" s="7">
        <v>7.33</v>
      </c>
      <c r="K54" s="7"/>
      <c r="L54" s="1">
        <v>7</v>
      </c>
      <c r="M54" s="1">
        <v>7</v>
      </c>
      <c r="N54" s="1">
        <v>7</v>
      </c>
      <c r="O54" s="1">
        <v>7</v>
      </c>
      <c r="P54" s="1">
        <v>7</v>
      </c>
      <c r="Q54" s="7">
        <v>7</v>
      </c>
      <c r="R54" s="7"/>
      <c r="S54" s="1">
        <v>7</v>
      </c>
      <c r="T54" s="1">
        <v>7</v>
      </c>
      <c r="U54" s="1">
        <v>7</v>
      </c>
      <c r="V54" s="1">
        <v>7</v>
      </c>
      <c r="W54" s="1">
        <v>7</v>
      </c>
      <c r="X54" s="7">
        <f>7+4.5</f>
        <v>11.5</v>
      </c>
      <c r="Y54" s="7"/>
      <c r="Z54" s="1">
        <v>7</v>
      </c>
      <c r="AA54" s="1">
        <v>7</v>
      </c>
      <c r="AB54" s="1">
        <v>7</v>
      </c>
      <c r="AC54" s="1">
        <v>7</v>
      </c>
      <c r="AD54" s="1">
        <v>7</v>
      </c>
      <c r="AE54" s="7"/>
      <c r="AF54" s="7"/>
      <c r="AG54" s="1">
        <v>4.5</v>
      </c>
      <c r="AH54" s="1">
        <v>7</v>
      </c>
      <c r="AI54" s="1">
        <v>7</v>
      </c>
      <c r="AJ54" s="1">
        <v>7</v>
      </c>
      <c r="AK54" s="1">
        <v>4.5</v>
      </c>
      <c r="AL54" s="7">
        <v>4</v>
      </c>
      <c r="AM54" s="7"/>
      <c r="AN54" s="25">
        <v>8</v>
      </c>
      <c r="AO54" s="21"/>
      <c r="AP54" s="1">
        <f>SUM(I54:AM54,AO54:AO54)</f>
        <v>164.82999999999998</v>
      </c>
      <c r="AQ54" s="1">
        <v>140</v>
      </c>
      <c r="AR54" s="1"/>
      <c r="AS54" s="12">
        <f>AP54-AQ54-AT54-AU54-AR54</f>
        <v>20.329999999999984</v>
      </c>
      <c r="AT54" s="1">
        <f>K54+R54+Y54+AF54+4.5</f>
        <v>4.5</v>
      </c>
      <c r="AU54" s="1">
        <f>+AO54</f>
        <v>0</v>
      </c>
      <c r="AV54" s="1">
        <f>+AN54</f>
        <v>8</v>
      </c>
      <c r="AW54" s="1"/>
      <c r="AX54" s="16"/>
      <c r="AY54" s="1"/>
      <c r="AZ54" s="1"/>
      <c r="BA54" s="16"/>
      <c r="BB54" s="1"/>
      <c r="BC54" s="1"/>
    </row>
    <row r="55" spans="1:56">
      <c r="A55" s="1" t="s">
        <v>183</v>
      </c>
      <c r="B55" s="1" t="s">
        <v>184</v>
      </c>
      <c r="C55" s="1" t="s">
        <v>185</v>
      </c>
      <c r="D55" s="1" t="s">
        <v>57</v>
      </c>
      <c r="E55" s="1" t="s">
        <v>58</v>
      </c>
      <c r="F55" s="1">
        <v>17.100000000000001</v>
      </c>
      <c r="G55" s="1"/>
      <c r="H55" s="1"/>
      <c r="I55" s="1"/>
      <c r="J55" s="7">
        <v>4.5</v>
      </c>
      <c r="K55" s="7"/>
      <c r="L55" s="1">
        <v>6.5</v>
      </c>
      <c r="M55" s="1">
        <v>7</v>
      </c>
      <c r="N55" s="1">
        <v>1.5</v>
      </c>
      <c r="O55" s="1"/>
      <c r="P55" s="1"/>
      <c r="Q55" s="7"/>
      <c r="R55" s="7"/>
      <c r="S55" s="1"/>
      <c r="T55" s="1"/>
      <c r="U55" s="1"/>
      <c r="V55" s="1"/>
      <c r="W55" s="1"/>
      <c r="X55" s="7"/>
      <c r="Y55" s="7"/>
      <c r="Z55" s="1"/>
      <c r="AA55" s="1"/>
      <c r="AB55" s="1"/>
      <c r="AC55" s="1"/>
      <c r="AD55" s="1"/>
      <c r="AE55" s="7"/>
      <c r="AF55" s="7"/>
      <c r="AG55" s="1"/>
      <c r="AH55" s="1"/>
      <c r="AI55" s="1"/>
      <c r="AJ55" s="1"/>
      <c r="AK55" s="1"/>
      <c r="AL55" s="7"/>
      <c r="AM55" s="7"/>
      <c r="AN55" s="25"/>
      <c r="AO55" s="21"/>
      <c r="AP55" s="1">
        <f>SUM(I55:AM55,AO55:AO55)</f>
        <v>19.5</v>
      </c>
      <c r="AQ55" s="1">
        <v>19.5</v>
      </c>
      <c r="AR55" s="1"/>
      <c r="AS55" s="12">
        <f>AP55-AQ55-AT55-AU55-AR55</f>
        <v>0</v>
      </c>
      <c r="AT55" s="1">
        <f>K55+R55+Y55+AF55</f>
        <v>0</v>
      </c>
      <c r="AU55" s="1">
        <f>+AO55</f>
        <v>0</v>
      </c>
      <c r="AV55" s="1">
        <f>+AN55</f>
        <v>0</v>
      </c>
      <c r="AW55" s="1"/>
      <c r="AX55" s="16"/>
      <c r="AY55" s="1"/>
      <c r="AZ55" s="1"/>
      <c r="BA55" s="16"/>
      <c r="BB55" s="1"/>
      <c r="BC55" s="1" t="s">
        <v>91</v>
      </c>
    </row>
    <row r="56" spans="1:56">
      <c r="A56" s="1" t="s">
        <v>186</v>
      </c>
      <c r="B56" s="1" t="s">
        <v>187</v>
      </c>
      <c r="C56" s="1" t="s">
        <v>188</v>
      </c>
      <c r="D56" s="1" t="s">
        <v>57</v>
      </c>
      <c r="E56" s="1" t="s">
        <v>189</v>
      </c>
      <c r="F56" s="1">
        <v>20</v>
      </c>
      <c r="G56" s="1"/>
      <c r="H56" s="1"/>
      <c r="I56" s="1"/>
      <c r="J56" s="7">
        <v>8.33</v>
      </c>
      <c r="K56" s="7"/>
      <c r="L56" s="1">
        <v>7</v>
      </c>
      <c r="M56" s="1">
        <v>7</v>
      </c>
      <c r="N56" s="1">
        <v>7</v>
      </c>
      <c r="O56" s="1">
        <v>7</v>
      </c>
      <c r="P56" s="1">
        <v>7</v>
      </c>
      <c r="Q56" s="7"/>
      <c r="R56" s="7"/>
      <c r="S56" s="1">
        <v>7</v>
      </c>
      <c r="T56" s="1">
        <v>7</v>
      </c>
      <c r="U56" s="1">
        <v>7</v>
      </c>
      <c r="V56" s="1">
        <v>7</v>
      </c>
      <c r="W56" s="1">
        <v>7</v>
      </c>
      <c r="X56" s="7"/>
      <c r="Y56" s="7"/>
      <c r="Z56" s="1">
        <v>7</v>
      </c>
      <c r="AA56" s="1">
        <v>7</v>
      </c>
      <c r="AB56" s="1">
        <v>7</v>
      </c>
      <c r="AC56" s="1">
        <v>7</v>
      </c>
      <c r="AD56" s="1">
        <v>7</v>
      </c>
      <c r="AE56" s="7">
        <v>7</v>
      </c>
      <c r="AF56" s="7"/>
      <c r="AG56" s="1">
        <v>7</v>
      </c>
      <c r="AH56" s="1">
        <v>7</v>
      </c>
      <c r="AI56" s="1">
        <f>2+7</f>
        <v>9</v>
      </c>
      <c r="AJ56" s="1">
        <v>7</v>
      </c>
      <c r="AK56" s="1">
        <v>7</v>
      </c>
      <c r="AL56" s="7">
        <v>7</v>
      </c>
      <c r="AM56" s="7"/>
      <c r="AN56" s="25">
        <v>8</v>
      </c>
      <c r="AO56" s="21"/>
      <c r="AP56" s="1">
        <f>SUM(I56:AM56,AO56:AO56)</f>
        <v>164.32999999999998</v>
      </c>
      <c r="AQ56" s="1">
        <v>140</v>
      </c>
      <c r="AR56" s="1"/>
      <c r="AS56" s="12">
        <f>AP56-AQ56-AT56-AU56-AR56</f>
        <v>24.329999999999984</v>
      </c>
      <c r="AT56" s="1">
        <f>K56+R56+Y56+AF56</f>
        <v>0</v>
      </c>
      <c r="AU56" s="1">
        <f>+AO56</f>
        <v>0</v>
      </c>
      <c r="AV56" s="1">
        <f>+AN56</f>
        <v>8</v>
      </c>
      <c r="AW56" s="1"/>
      <c r="AX56" s="16"/>
      <c r="AY56" s="1"/>
      <c r="AZ56" s="1"/>
      <c r="BA56" s="16"/>
      <c r="BB56" s="1"/>
      <c r="BC56" s="1"/>
    </row>
    <row r="57" spans="1:56">
      <c r="A57" s="1" t="s">
        <v>190</v>
      </c>
      <c r="B57" s="1" t="s">
        <v>191</v>
      </c>
      <c r="C57" s="1" t="s">
        <v>192</v>
      </c>
      <c r="D57" s="1" t="s">
        <v>57</v>
      </c>
      <c r="E57" s="1" t="s">
        <v>189</v>
      </c>
      <c r="F57" s="1">
        <v>20</v>
      </c>
      <c r="G57" s="1"/>
      <c r="H57" s="1"/>
      <c r="I57" s="1"/>
      <c r="J57" s="7">
        <v>8.33</v>
      </c>
      <c r="K57" s="7"/>
      <c r="L57" s="1">
        <v>7</v>
      </c>
      <c r="M57" s="1">
        <v>7</v>
      </c>
      <c r="N57" s="1">
        <v>7</v>
      </c>
      <c r="O57" s="1">
        <v>7</v>
      </c>
      <c r="P57" s="1">
        <v>7</v>
      </c>
      <c r="Q57" s="7">
        <v>2</v>
      </c>
      <c r="R57" s="7"/>
      <c r="S57" s="1">
        <v>7</v>
      </c>
      <c r="T57" s="1">
        <v>7</v>
      </c>
      <c r="U57" s="1">
        <v>7</v>
      </c>
      <c r="V57" s="1">
        <v>7</v>
      </c>
      <c r="W57" s="1">
        <v>7</v>
      </c>
      <c r="X57" s="7"/>
      <c r="Y57" s="7"/>
      <c r="Z57" s="1">
        <v>7</v>
      </c>
      <c r="AA57" s="1">
        <v>7</v>
      </c>
      <c r="AB57" s="1">
        <v>7</v>
      </c>
      <c r="AC57" s="1"/>
      <c r="AD57" s="1">
        <v>7</v>
      </c>
      <c r="AE57" s="7">
        <v>7</v>
      </c>
      <c r="AF57" s="7"/>
      <c r="AG57" s="1"/>
      <c r="AH57" s="1">
        <v>7</v>
      </c>
      <c r="AI57" s="1">
        <f>2+7</f>
        <v>9</v>
      </c>
      <c r="AJ57" s="1">
        <f>2+7</f>
        <v>9</v>
      </c>
      <c r="AK57" s="1">
        <v>7</v>
      </c>
      <c r="AL57" s="7"/>
      <c r="AM57" s="7"/>
      <c r="AN57" s="25">
        <v>8</v>
      </c>
      <c r="AO57" s="21"/>
      <c r="AP57" s="1">
        <f>SUM(I57:AM57,AO57:AO57)</f>
        <v>147.32999999999998</v>
      </c>
      <c r="AQ57" s="1">
        <v>140</v>
      </c>
      <c r="AR57" s="1"/>
      <c r="AS57" s="12">
        <v>7.32</v>
      </c>
      <c r="AT57" s="1">
        <f>K57+R57+Y57+AF57</f>
        <v>0</v>
      </c>
      <c r="AU57" s="1">
        <f>+AO57</f>
        <v>0</v>
      </c>
      <c r="AV57" s="1">
        <f>+AN57</f>
        <v>8</v>
      </c>
      <c r="AW57" s="1"/>
      <c r="AX57" s="16"/>
      <c r="AY57" s="1"/>
      <c r="AZ57" s="1"/>
      <c r="BA57" s="16"/>
      <c r="BB57" s="1"/>
      <c r="BC57" s="1"/>
    </row>
    <row r="58" spans="1:56">
      <c r="A58" s="1" t="s">
        <v>193</v>
      </c>
      <c r="B58" s="1" t="s">
        <v>194</v>
      </c>
      <c r="C58" s="1" t="s">
        <v>192</v>
      </c>
      <c r="D58" s="1" t="s">
        <v>57</v>
      </c>
      <c r="E58" s="1" t="s">
        <v>173</v>
      </c>
      <c r="F58" s="1">
        <v>20</v>
      </c>
      <c r="G58" s="1"/>
      <c r="H58" s="1"/>
      <c r="I58" s="1"/>
      <c r="J58" s="7">
        <v>7.33</v>
      </c>
      <c r="K58" s="7"/>
      <c r="L58" s="1">
        <v>7</v>
      </c>
      <c r="M58" s="1">
        <v>7</v>
      </c>
      <c r="N58" s="1">
        <v>7</v>
      </c>
      <c r="O58" s="1">
        <v>7</v>
      </c>
      <c r="P58" s="1">
        <v>7</v>
      </c>
      <c r="Q58" s="7">
        <v>7</v>
      </c>
      <c r="R58" s="7">
        <v>5</v>
      </c>
      <c r="S58" s="1">
        <v>7</v>
      </c>
      <c r="T58" s="1">
        <v>7</v>
      </c>
      <c r="U58" s="1">
        <v>7</v>
      </c>
      <c r="V58" s="1">
        <v>7</v>
      </c>
      <c r="W58" s="1">
        <v>7</v>
      </c>
      <c r="X58" s="7">
        <v>7</v>
      </c>
      <c r="Y58" s="7">
        <v>6</v>
      </c>
      <c r="Z58" s="1">
        <v>7</v>
      </c>
      <c r="AA58" s="1">
        <v>7</v>
      </c>
      <c r="AB58" s="1">
        <v>7</v>
      </c>
      <c r="AC58" s="1">
        <v>7</v>
      </c>
      <c r="AD58" s="1">
        <v>7</v>
      </c>
      <c r="AE58" s="7">
        <v>7</v>
      </c>
      <c r="AF58" s="7"/>
      <c r="AG58" s="1">
        <f>1+7</f>
        <v>8</v>
      </c>
      <c r="AH58" s="1">
        <v>7</v>
      </c>
      <c r="AI58" s="1">
        <v>7</v>
      </c>
      <c r="AJ58" s="1">
        <v>7</v>
      </c>
      <c r="AK58" s="1">
        <v>7</v>
      </c>
      <c r="AL58" s="7">
        <v>5</v>
      </c>
      <c r="AM58" s="7"/>
      <c r="AN58" s="25">
        <v>8</v>
      </c>
      <c r="AO58" s="21"/>
      <c r="AP58" s="1">
        <f>SUM(I58:AM58,AO58:AO58)</f>
        <v>185.32999999999998</v>
      </c>
      <c r="AQ58" s="1">
        <v>140</v>
      </c>
      <c r="AR58" s="1"/>
      <c r="AS58" s="12">
        <f>AP58-AQ58-AT58-AU58-AR58</f>
        <v>34.329999999999984</v>
      </c>
      <c r="AT58" s="1">
        <f>K58+R58+Y58+AF58</f>
        <v>11</v>
      </c>
      <c r="AU58" s="1">
        <f>+AO58</f>
        <v>0</v>
      </c>
      <c r="AV58" s="1">
        <f>+AN58</f>
        <v>8</v>
      </c>
      <c r="AW58" s="1"/>
      <c r="AX58" s="16"/>
      <c r="AY58" s="1"/>
      <c r="AZ58" s="1"/>
      <c r="BA58" s="16"/>
      <c r="BB58" s="1"/>
      <c r="BC58" s="1"/>
    </row>
    <row r="59" spans="1:56">
      <c r="A59" s="1" t="s">
        <v>195</v>
      </c>
      <c r="B59" s="1" t="s">
        <v>196</v>
      </c>
      <c r="C59" s="1" t="s">
        <v>197</v>
      </c>
      <c r="D59" s="1" t="s">
        <v>57</v>
      </c>
      <c r="E59" s="1" t="s">
        <v>78</v>
      </c>
      <c r="F59" s="1">
        <v>25</v>
      </c>
      <c r="G59" s="1"/>
      <c r="H59" s="1"/>
      <c r="I59" s="1"/>
      <c r="J59" s="7">
        <v>4.5</v>
      </c>
      <c r="K59" s="7"/>
      <c r="L59" s="1">
        <v>7</v>
      </c>
      <c r="M59" s="1">
        <v>7</v>
      </c>
      <c r="N59" s="1">
        <v>7</v>
      </c>
      <c r="O59" s="1">
        <v>7</v>
      </c>
      <c r="P59" s="1">
        <v>7</v>
      </c>
      <c r="Q59" s="7">
        <v>7</v>
      </c>
      <c r="R59" s="7">
        <v>5</v>
      </c>
      <c r="S59" s="1">
        <v>7</v>
      </c>
      <c r="T59" s="1">
        <v>7</v>
      </c>
      <c r="U59" s="1">
        <v>7</v>
      </c>
      <c r="V59" s="1">
        <v>7</v>
      </c>
      <c r="W59" s="1">
        <v>7</v>
      </c>
      <c r="X59" s="7">
        <v>5</v>
      </c>
      <c r="Y59" s="7"/>
      <c r="Z59" s="1">
        <v>7</v>
      </c>
      <c r="AA59" s="1">
        <f>2+7</f>
        <v>9</v>
      </c>
      <c r="AB59" s="1"/>
      <c r="AC59" s="1">
        <f>2+7</f>
        <v>9</v>
      </c>
      <c r="AD59" s="1">
        <v>7</v>
      </c>
      <c r="AE59" s="7">
        <v>7</v>
      </c>
      <c r="AF59" s="7"/>
      <c r="AG59" s="1">
        <f>1+7</f>
        <v>8</v>
      </c>
      <c r="AH59" s="1">
        <v>7</v>
      </c>
      <c r="AI59" s="1">
        <v>7</v>
      </c>
      <c r="AJ59" s="1">
        <f>2+7</f>
        <v>9</v>
      </c>
      <c r="AK59" s="1">
        <f>2+7</f>
        <v>9</v>
      </c>
      <c r="AL59" s="7"/>
      <c r="AM59" s="7"/>
      <c r="AN59" s="25">
        <v>8</v>
      </c>
      <c r="AO59" s="21"/>
      <c r="AP59" s="1">
        <f>SUM(I59:AM59,AO59:AO59)</f>
        <v>170.5</v>
      </c>
      <c r="AQ59" s="1">
        <v>140</v>
      </c>
      <c r="AR59" s="1"/>
      <c r="AS59" s="12">
        <f>AP59-AQ59-AT59-AU59-AR59</f>
        <v>25.5</v>
      </c>
      <c r="AT59" s="1">
        <f>K59+R59+Y59+AF59</f>
        <v>5</v>
      </c>
      <c r="AU59" s="1">
        <f>+AO59</f>
        <v>0</v>
      </c>
      <c r="AV59" s="1">
        <f>+AN59</f>
        <v>8</v>
      </c>
      <c r="AW59" s="1"/>
      <c r="AX59" s="16"/>
      <c r="AY59" s="1"/>
      <c r="AZ59" s="1"/>
      <c r="BA59" s="16"/>
      <c r="BB59" s="1"/>
      <c r="BC59" s="1"/>
    </row>
    <row r="60" spans="1:56">
      <c r="A60" s="1" t="s">
        <v>198</v>
      </c>
      <c r="B60" s="1" t="s">
        <v>199</v>
      </c>
      <c r="C60" s="1" t="s">
        <v>200</v>
      </c>
      <c r="D60" s="1" t="s">
        <v>57</v>
      </c>
      <c r="E60" s="1" t="s">
        <v>189</v>
      </c>
      <c r="F60" s="1">
        <v>22</v>
      </c>
      <c r="G60" s="1"/>
      <c r="H60" s="1"/>
      <c r="I60" s="1"/>
      <c r="J60" s="7">
        <v>6.33</v>
      </c>
      <c r="K60" s="7"/>
      <c r="L60" s="1">
        <v>5</v>
      </c>
      <c r="M60" s="1">
        <v>7</v>
      </c>
      <c r="N60" s="1">
        <v>7</v>
      </c>
      <c r="O60" s="1">
        <v>7</v>
      </c>
      <c r="P60" s="1">
        <v>7</v>
      </c>
      <c r="Q60" s="7">
        <v>7</v>
      </c>
      <c r="R60" s="7"/>
      <c r="S60" s="1"/>
      <c r="T60" s="1">
        <v>7</v>
      </c>
      <c r="U60" s="1">
        <v>7</v>
      </c>
      <c r="V60" s="1">
        <v>7</v>
      </c>
      <c r="W60" s="1">
        <v>7</v>
      </c>
      <c r="X60" s="7"/>
      <c r="Y60" s="7"/>
      <c r="Z60" s="1">
        <v>7</v>
      </c>
      <c r="AA60" s="1">
        <v>2</v>
      </c>
      <c r="AB60" s="1">
        <v>7</v>
      </c>
      <c r="AC60" s="1">
        <v>7</v>
      </c>
      <c r="AD60" s="1">
        <v>7</v>
      </c>
      <c r="AE60" s="7"/>
      <c r="AF60" s="7"/>
      <c r="AG60" s="1">
        <v>7</v>
      </c>
      <c r="AH60" s="1">
        <v>7</v>
      </c>
      <c r="AI60" s="1">
        <v>7</v>
      </c>
      <c r="AJ60" s="1">
        <v>7</v>
      </c>
      <c r="AK60" s="1">
        <v>7</v>
      </c>
      <c r="AL60" s="7">
        <v>6</v>
      </c>
      <c r="AM60" s="7"/>
      <c r="AN60" s="25">
        <v>8</v>
      </c>
      <c r="AO60" s="21"/>
      <c r="AP60" s="1">
        <f>SUM(I60:AM60,AO60:AO60)</f>
        <v>145.32999999999998</v>
      </c>
      <c r="AQ60" s="1">
        <v>140</v>
      </c>
      <c r="AR60" s="1"/>
      <c r="AS60" s="12">
        <f>AP60-AQ60-AT60-AU60-AR60</f>
        <v>5.3299999999999841</v>
      </c>
      <c r="AT60" s="1">
        <f>K60+R60+Y60+AF60</f>
        <v>0</v>
      </c>
      <c r="AU60" s="1">
        <f>+AO60</f>
        <v>0</v>
      </c>
      <c r="AV60" s="1">
        <f>+AN60</f>
        <v>8</v>
      </c>
      <c r="AW60" s="1"/>
      <c r="AX60" s="19">
        <f>690+150</f>
        <v>840</v>
      </c>
      <c r="AY60" s="1"/>
      <c r="AZ60" s="1"/>
      <c r="BA60" s="16"/>
      <c r="BB60" s="1"/>
      <c r="BC60" s="1"/>
    </row>
    <row r="61" spans="1:56" ht="14.25" customHeight="1">
      <c r="A61" s="1" t="s">
        <v>201</v>
      </c>
      <c r="B61" s="1" t="s">
        <v>202</v>
      </c>
      <c r="C61" s="1" t="s">
        <v>203</v>
      </c>
      <c r="D61" s="1" t="s">
        <v>57</v>
      </c>
      <c r="E61" s="1" t="s">
        <v>58</v>
      </c>
      <c r="F61" s="1">
        <v>20</v>
      </c>
      <c r="G61" s="1"/>
      <c r="H61" s="1"/>
      <c r="I61" s="1"/>
      <c r="J61" s="7"/>
      <c r="K61" s="7"/>
      <c r="L61" s="1">
        <v>7</v>
      </c>
      <c r="M61" s="1">
        <v>7</v>
      </c>
      <c r="N61" s="1">
        <v>7</v>
      </c>
      <c r="O61" s="1">
        <v>7</v>
      </c>
      <c r="P61" s="1">
        <v>7</v>
      </c>
      <c r="Q61" s="7"/>
      <c r="R61" s="7"/>
      <c r="S61" s="1">
        <v>7</v>
      </c>
      <c r="T61" s="1">
        <v>7</v>
      </c>
      <c r="U61" s="1"/>
      <c r="V61" s="1"/>
      <c r="W61" s="1">
        <v>7</v>
      </c>
      <c r="X61" s="7">
        <v>9</v>
      </c>
      <c r="Y61" s="7"/>
      <c r="Z61" s="1">
        <v>7</v>
      </c>
      <c r="AA61" s="1"/>
      <c r="AB61" s="1">
        <v>7</v>
      </c>
      <c r="AC61" s="1">
        <v>7</v>
      </c>
      <c r="AD61" s="1">
        <v>7</v>
      </c>
      <c r="AE61" s="7"/>
      <c r="AF61" s="7"/>
      <c r="AG61" s="1">
        <v>7</v>
      </c>
      <c r="AH61" s="1"/>
      <c r="AI61" s="1">
        <v>4</v>
      </c>
      <c r="AJ61" s="1">
        <v>7</v>
      </c>
      <c r="AK61" s="1">
        <v>7</v>
      </c>
      <c r="AL61" s="7">
        <v>5</v>
      </c>
      <c r="AM61" s="7"/>
      <c r="AN61" s="25">
        <v>8</v>
      </c>
      <c r="AO61" s="21"/>
      <c r="AP61" s="1">
        <f>SUM(I61:AM61,AO61:AO61)</f>
        <v>123</v>
      </c>
      <c r="AQ61" s="1">
        <v>123</v>
      </c>
      <c r="AR61" s="1"/>
      <c r="AS61" s="12">
        <f>AP61-AQ61-AT61-AU61-AR61</f>
        <v>0</v>
      </c>
      <c r="AT61" s="1">
        <f>K61+R61+Y61+AF61</f>
        <v>0</v>
      </c>
      <c r="AU61" s="1">
        <f>+AO61</f>
        <v>0</v>
      </c>
      <c r="AV61" s="1">
        <f>+AN61</f>
        <v>8</v>
      </c>
      <c r="AW61" s="1"/>
      <c r="AX61" s="16"/>
      <c r="AY61" s="1"/>
      <c r="AZ61" s="1"/>
      <c r="BA61" s="16"/>
      <c r="BB61" s="1"/>
      <c r="BC61" s="1"/>
    </row>
    <row r="62" spans="1:56">
      <c r="A62" s="1" t="s">
        <v>204</v>
      </c>
      <c r="B62" s="1" t="s">
        <v>205</v>
      </c>
      <c r="C62" s="1" t="s">
        <v>206</v>
      </c>
      <c r="D62" s="1" t="s">
        <v>57</v>
      </c>
      <c r="E62" s="1" t="s">
        <v>58</v>
      </c>
      <c r="F62" s="1">
        <v>20</v>
      </c>
      <c r="G62" s="1"/>
      <c r="H62" s="1"/>
      <c r="I62" s="1"/>
      <c r="J62" s="7">
        <v>6.33</v>
      </c>
      <c r="K62" s="7"/>
      <c r="L62" s="1">
        <v>7</v>
      </c>
      <c r="M62" s="1">
        <v>7</v>
      </c>
      <c r="N62" s="1">
        <v>7</v>
      </c>
      <c r="O62" s="1">
        <v>7</v>
      </c>
      <c r="P62" s="1"/>
      <c r="Q62" s="7"/>
      <c r="R62" s="7">
        <v>6.5</v>
      </c>
      <c r="S62" s="1">
        <v>7</v>
      </c>
      <c r="T62" s="1">
        <v>7</v>
      </c>
      <c r="U62" s="1">
        <v>7</v>
      </c>
      <c r="V62" s="1">
        <f>2+7</f>
        <v>9</v>
      </c>
      <c r="W62" s="1">
        <v>7</v>
      </c>
      <c r="X62" s="7"/>
      <c r="Y62" s="7"/>
      <c r="Z62" s="1">
        <v>7</v>
      </c>
      <c r="AA62" s="1">
        <f>2+7</f>
        <v>9</v>
      </c>
      <c r="AB62" s="1">
        <v>7</v>
      </c>
      <c r="AC62" s="1">
        <f>2+7</f>
        <v>9</v>
      </c>
      <c r="AD62" s="1">
        <v>7</v>
      </c>
      <c r="AE62" s="7"/>
      <c r="AF62" s="7"/>
      <c r="AG62" s="1">
        <f>1+7</f>
        <v>8</v>
      </c>
      <c r="AH62" s="1"/>
      <c r="AI62" s="1">
        <v>7</v>
      </c>
      <c r="AJ62" s="1">
        <v>7</v>
      </c>
      <c r="AK62" s="1">
        <v>7</v>
      </c>
      <c r="AL62" s="7">
        <v>6</v>
      </c>
      <c r="AM62" s="7"/>
      <c r="AN62" s="25">
        <v>8</v>
      </c>
      <c r="AO62" s="21"/>
      <c r="AP62" s="1">
        <f>SUM(I62:AM62,AO62:AO62)</f>
        <v>151.82999999999998</v>
      </c>
      <c r="AQ62" s="1">
        <v>140</v>
      </c>
      <c r="AR62" s="1"/>
      <c r="AS62" s="12">
        <f>AP62-AQ62-AT62-AU62-AR62</f>
        <v>5.3299999999999841</v>
      </c>
      <c r="AT62" s="1">
        <f>K62+R62+Y62+AF62</f>
        <v>6.5</v>
      </c>
      <c r="AU62" s="1">
        <f>+AO62</f>
        <v>0</v>
      </c>
      <c r="AV62" s="1">
        <f>+AN62</f>
        <v>8</v>
      </c>
      <c r="AW62" s="1"/>
      <c r="AX62" s="16"/>
      <c r="AY62" s="1"/>
      <c r="AZ62" s="1"/>
      <c r="BA62" s="16"/>
      <c r="BB62" s="1"/>
      <c r="BC62" s="1"/>
    </row>
    <row r="63" spans="1:56">
      <c r="A63" s="1" t="s">
        <v>207</v>
      </c>
      <c r="B63" s="1" t="s">
        <v>208</v>
      </c>
      <c r="C63" s="1" t="s">
        <v>209</v>
      </c>
      <c r="D63" s="1" t="s">
        <v>57</v>
      </c>
      <c r="E63" s="1" t="s">
        <v>189</v>
      </c>
      <c r="F63" s="1">
        <v>22</v>
      </c>
      <c r="G63" s="1"/>
      <c r="H63" s="1"/>
      <c r="I63" s="1"/>
      <c r="J63" s="7">
        <v>5</v>
      </c>
      <c r="K63" s="7"/>
      <c r="L63" s="1">
        <v>8</v>
      </c>
      <c r="M63" s="1">
        <v>8</v>
      </c>
      <c r="N63" s="1">
        <v>8</v>
      </c>
      <c r="O63" s="1">
        <v>8</v>
      </c>
      <c r="P63" s="1">
        <v>8</v>
      </c>
      <c r="Q63" s="7">
        <v>7</v>
      </c>
      <c r="R63" s="7">
        <v>6</v>
      </c>
      <c r="S63" s="1">
        <v>8</v>
      </c>
      <c r="T63" s="1">
        <v>8</v>
      </c>
      <c r="U63" s="1">
        <v>8</v>
      </c>
      <c r="V63" s="1">
        <v>8</v>
      </c>
      <c r="W63" s="1">
        <v>8</v>
      </c>
      <c r="X63" s="7"/>
      <c r="Y63" s="7">
        <v>8</v>
      </c>
      <c r="Z63" s="1">
        <v>8</v>
      </c>
      <c r="AA63" s="1">
        <v>8</v>
      </c>
      <c r="AB63" s="1">
        <v>8</v>
      </c>
      <c r="AC63" s="1">
        <v>8</v>
      </c>
      <c r="AD63" s="1">
        <v>8</v>
      </c>
      <c r="AE63" s="7"/>
      <c r="AF63" s="7"/>
      <c r="AG63" s="1">
        <v>8</v>
      </c>
      <c r="AH63" s="1">
        <v>8</v>
      </c>
      <c r="AI63" s="1">
        <v>8</v>
      </c>
      <c r="AJ63" s="1">
        <v>8</v>
      </c>
      <c r="AK63" s="1">
        <v>8</v>
      </c>
      <c r="AL63" s="7"/>
      <c r="AM63" s="7"/>
      <c r="AN63" s="25">
        <v>8</v>
      </c>
      <c r="AO63" s="21"/>
      <c r="AP63" s="1">
        <f>SUM(I63:AM63,AO63:AO63)</f>
        <v>186</v>
      </c>
      <c r="AQ63" s="1">
        <v>140</v>
      </c>
      <c r="AR63" s="1"/>
      <c r="AS63" s="12">
        <f>AP63-AQ63-AT63-AU63-AR63</f>
        <v>14</v>
      </c>
      <c r="AT63" s="1">
        <f>K63+R63+Y63+AF63+6</f>
        <v>20</v>
      </c>
      <c r="AU63" s="1">
        <f>+AO63+7+5</f>
        <v>12</v>
      </c>
      <c r="AV63" s="1">
        <f>+AN63</f>
        <v>8</v>
      </c>
      <c r="AW63" s="1"/>
      <c r="AX63" s="19">
        <v>720</v>
      </c>
      <c r="AY63" s="1"/>
      <c r="AZ63" s="1"/>
      <c r="BA63" s="16"/>
      <c r="BB63" s="1"/>
      <c r="BC63" s="1"/>
    </row>
    <row r="64" spans="1:56">
      <c r="A64" s="1" t="s">
        <v>210</v>
      </c>
      <c r="B64" s="1" t="s">
        <v>211</v>
      </c>
      <c r="C64" s="1" t="s">
        <v>212</v>
      </c>
      <c r="D64" s="1" t="s">
        <v>57</v>
      </c>
      <c r="E64" s="1" t="s">
        <v>58</v>
      </c>
      <c r="F64" s="1">
        <v>20</v>
      </c>
      <c r="G64" s="1"/>
      <c r="H64" s="1"/>
      <c r="I64" s="1"/>
      <c r="J64" s="7">
        <v>10.33</v>
      </c>
      <c r="K64" s="7"/>
      <c r="L64" s="1">
        <f>2+7</f>
        <v>9</v>
      </c>
      <c r="M64" s="1">
        <f>3+7</f>
        <v>10</v>
      </c>
      <c r="N64" s="1">
        <v>7</v>
      </c>
      <c r="O64" s="1">
        <f>2+7+6</f>
        <v>15</v>
      </c>
      <c r="P64" s="1">
        <v>3</v>
      </c>
      <c r="Q64" s="7">
        <v>7</v>
      </c>
      <c r="R64" s="7">
        <f>3+6</f>
        <v>9</v>
      </c>
      <c r="S64" s="1">
        <v>7</v>
      </c>
      <c r="T64" s="1">
        <f>2+7</f>
        <v>9</v>
      </c>
      <c r="U64" s="1">
        <f>2+7+2.5</f>
        <v>11.5</v>
      </c>
      <c r="V64" s="1">
        <f>2+7+5</f>
        <v>14</v>
      </c>
      <c r="W64" s="1">
        <v>5</v>
      </c>
      <c r="X64" s="7"/>
      <c r="Y64" s="7">
        <v>7</v>
      </c>
      <c r="Z64" s="1">
        <v>4</v>
      </c>
      <c r="AA64" s="1">
        <f>4+7+2</f>
        <v>13</v>
      </c>
      <c r="AB64" s="1"/>
      <c r="AC64" s="1">
        <v>7</v>
      </c>
      <c r="AD64" s="1">
        <v>7</v>
      </c>
      <c r="AE64" s="7">
        <v>8</v>
      </c>
      <c r="AF64" s="7"/>
      <c r="AG64" s="1">
        <f>2+7</f>
        <v>9</v>
      </c>
      <c r="AH64" s="1">
        <f>1+7</f>
        <v>8</v>
      </c>
      <c r="AI64" s="1">
        <v>7</v>
      </c>
      <c r="AJ64" s="1">
        <v>4</v>
      </c>
      <c r="AK64" s="1"/>
      <c r="AL64" s="7">
        <v>2.5</v>
      </c>
      <c r="AM64" s="7"/>
      <c r="AN64" s="25">
        <v>8</v>
      </c>
      <c r="AO64" s="21"/>
      <c r="AP64" s="1">
        <f>SUM(I64:AM64,AO64:AO64)</f>
        <v>193.32999999999998</v>
      </c>
      <c r="AQ64" s="1">
        <v>140</v>
      </c>
      <c r="AR64" s="1"/>
      <c r="AS64" s="12">
        <f>AP64-AQ64-AT64-AU64-AR64</f>
        <v>8.3299999999999841</v>
      </c>
      <c r="AT64" s="1">
        <f>K64+R64+Y64+AF64+2.5+4+3+2.5+3+6+5</f>
        <v>42</v>
      </c>
      <c r="AU64" s="1">
        <f>+AO64+3</f>
        <v>3</v>
      </c>
      <c r="AV64" s="1">
        <f>+AN64</f>
        <v>8</v>
      </c>
      <c r="AW64" s="1"/>
      <c r="AX64" s="16"/>
      <c r="AY64" s="1"/>
      <c r="AZ64" s="1"/>
      <c r="BA64" s="16"/>
      <c r="BB64" s="1"/>
      <c r="BC64" s="1"/>
    </row>
    <row r="65" spans="1:55">
      <c r="A65" s="16" t="s">
        <v>213</v>
      </c>
      <c r="B65" s="1" t="s">
        <v>214</v>
      </c>
      <c r="C65" s="1" t="s">
        <v>215</v>
      </c>
      <c r="D65" s="1" t="s">
        <v>57</v>
      </c>
      <c r="E65" s="1" t="s">
        <v>189</v>
      </c>
      <c r="F65" s="1">
        <v>22</v>
      </c>
      <c r="G65" s="1"/>
      <c r="H65" s="1"/>
      <c r="I65" s="1"/>
      <c r="J65" s="7"/>
      <c r="K65" s="7"/>
      <c r="L65" s="1">
        <v>8</v>
      </c>
      <c r="M65" s="1">
        <v>8</v>
      </c>
      <c r="N65" s="1">
        <v>8</v>
      </c>
      <c r="O65" s="1">
        <v>8</v>
      </c>
      <c r="P65" s="1">
        <v>8</v>
      </c>
      <c r="Q65" s="7"/>
      <c r="R65" s="7"/>
      <c r="S65" s="1">
        <v>8</v>
      </c>
      <c r="T65" s="1">
        <v>8</v>
      </c>
      <c r="U65" s="1">
        <v>8</v>
      </c>
      <c r="V65" s="1">
        <v>8</v>
      </c>
      <c r="W65" s="1">
        <v>8</v>
      </c>
      <c r="X65" s="7"/>
      <c r="Y65" s="7">
        <v>8</v>
      </c>
      <c r="Z65" s="1">
        <v>8</v>
      </c>
      <c r="AA65" s="1">
        <v>8</v>
      </c>
      <c r="AB65" s="1">
        <v>8</v>
      </c>
      <c r="AC65" s="1">
        <v>8</v>
      </c>
      <c r="AD65" s="1">
        <v>8</v>
      </c>
      <c r="AE65" s="7"/>
      <c r="AF65" s="7">
        <v>8</v>
      </c>
      <c r="AG65" s="1">
        <v>8</v>
      </c>
      <c r="AH65" s="1">
        <v>8</v>
      </c>
      <c r="AI65" s="1">
        <v>8</v>
      </c>
      <c r="AJ65" s="1">
        <v>8</v>
      </c>
      <c r="AK65" s="1">
        <v>8</v>
      </c>
      <c r="AL65" s="7"/>
      <c r="AM65" s="7"/>
      <c r="AN65" s="25">
        <v>8</v>
      </c>
      <c r="AO65" s="21"/>
      <c r="AP65" s="1">
        <f>SUM(I65:AM65,AO65:AO65)</f>
        <v>176</v>
      </c>
      <c r="AQ65" s="1">
        <v>140</v>
      </c>
      <c r="AR65" s="1"/>
      <c r="AS65" s="12">
        <f>AP65-AQ65-AT65-AU65-AR65</f>
        <v>6</v>
      </c>
      <c r="AT65" s="1">
        <f>K65+R65+Y65+AF65</f>
        <v>16</v>
      </c>
      <c r="AU65" s="1">
        <f>+AO65+7+7</f>
        <v>14</v>
      </c>
      <c r="AV65" s="1">
        <f>+AN65</f>
        <v>8</v>
      </c>
      <c r="AW65" s="1"/>
      <c r="AX65" s="16"/>
      <c r="AY65" s="1"/>
      <c r="AZ65" s="1"/>
      <c r="BA65" s="16"/>
      <c r="BB65" s="1"/>
      <c r="BC65" s="1"/>
    </row>
    <row r="66" spans="1:55" ht="15.75" customHeight="1">
      <c r="A66" s="16" t="s">
        <v>216</v>
      </c>
      <c r="B66" s="1" t="s">
        <v>217</v>
      </c>
      <c r="C66" s="1" t="s">
        <v>218</v>
      </c>
      <c r="D66" s="1" t="s">
        <v>57</v>
      </c>
      <c r="E66" s="1" t="s">
        <v>58</v>
      </c>
      <c r="F66" s="1">
        <v>20</v>
      </c>
      <c r="G66" s="1"/>
      <c r="H66" s="1"/>
      <c r="I66" s="1"/>
      <c r="J66" s="7">
        <v>6</v>
      </c>
      <c r="K66" s="7"/>
      <c r="L66" s="1">
        <v>7</v>
      </c>
      <c r="M66" s="1">
        <v>7</v>
      </c>
      <c r="N66" s="1">
        <v>7</v>
      </c>
      <c r="O66" s="1">
        <f>2+7</f>
        <v>9</v>
      </c>
      <c r="P66" s="1">
        <f>2+7</f>
        <v>9</v>
      </c>
      <c r="Q66" s="7"/>
      <c r="R66" s="7"/>
      <c r="S66" s="1">
        <f>2+7</f>
        <v>9</v>
      </c>
      <c r="T66" s="1">
        <v>7</v>
      </c>
      <c r="U66" s="1">
        <v>7</v>
      </c>
      <c r="V66" s="1">
        <v>7</v>
      </c>
      <c r="W66" s="1">
        <v>7</v>
      </c>
      <c r="X66" s="7">
        <v>7</v>
      </c>
      <c r="Y66" s="7"/>
      <c r="Z66" s="1">
        <v>7</v>
      </c>
      <c r="AA66" s="1">
        <v>7</v>
      </c>
      <c r="AB66" s="1"/>
      <c r="AC66" s="1"/>
      <c r="AD66" s="1">
        <v>7</v>
      </c>
      <c r="AE66" s="7">
        <v>7</v>
      </c>
      <c r="AF66" s="7"/>
      <c r="AG66" s="1">
        <v>7</v>
      </c>
      <c r="AH66" s="1"/>
      <c r="AI66" s="1">
        <v>7</v>
      </c>
      <c r="AJ66" s="1">
        <v>7</v>
      </c>
      <c r="AK66" s="1">
        <v>7</v>
      </c>
      <c r="AL66" s="7">
        <v>5</v>
      </c>
      <c r="AM66" s="7"/>
      <c r="AN66" s="25">
        <v>8</v>
      </c>
      <c r="AO66" s="21"/>
      <c r="AP66" s="1">
        <f>SUM(I66:AM66,AO66:AO66)</f>
        <v>150</v>
      </c>
      <c r="AQ66" s="1">
        <v>140</v>
      </c>
      <c r="AR66" s="1"/>
      <c r="AS66" s="12">
        <f>AP66-AQ66-AT66-AU66-AR66</f>
        <v>10</v>
      </c>
      <c r="AT66" s="1">
        <f>K66+R66+Y66+AF66</f>
        <v>0</v>
      </c>
      <c r="AU66" s="1">
        <f>+AO66</f>
        <v>0</v>
      </c>
      <c r="AV66" s="1">
        <f>+AN66</f>
        <v>8</v>
      </c>
      <c r="AW66" s="1"/>
      <c r="AX66" s="16"/>
      <c r="AY66" s="1"/>
      <c r="AZ66" s="1"/>
      <c r="BA66" s="16"/>
      <c r="BB66" s="1"/>
      <c r="BC66" s="1"/>
    </row>
    <row r="67" spans="1:55" ht="15.75" customHeight="1">
      <c r="A67" s="16" t="s">
        <v>219</v>
      </c>
      <c r="B67" s="1" t="s">
        <v>220</v>
      </c>
      <c r="C67" s="1" t="s">
        <v>221</v>
      </c>
      <c r="D67" s="1" t="s">
        <v>57</v>
      </c>
      <c r="E67" s="1" t="s">
        <v>58</v>
      </c>
      <c r="F67" s="1">
        <v>20</v>
      </c>
      <c r="G67" s="1"/>
      <c r="H67" s="1"/>
      <c r="I67" s="1"/>
      <c r="J67" s="7">
        <v>7.33</v>
      </c>
      <c r="K67" s="7"/>
      <c r="L67" s="1">
        <v>7</v>
      </c>
      <c r="M67" s="1">
        <v>7</v>
      </c>
      <c r="N67" s="1">
        <f>2+7</f>
        <v>9</v>
      </c>
      <c r="O67" s="1">
        <f>2+7</f>
        <v>9</v>
      </c>
      <c r="P67" s="1">
        <v>5</v>
      </c>
      <c r="Q67" s="7"/>
      <c r="R67" s="7"/>
      <c r="S67" s="1">
        <v>7</v>
      </c>
      <c r="T67" s="1">
        <v>7</v>
      </c>
      <c r="U67" s="1">
        <f>2+7</f>
        <v>9</v>
      </c>
      <c r="V67" s="1">
        <v>7</v>
      </c>
      <c r="W67" s="1">
        <v>7</v>
      </c>
      <c r="X67" s="7"/>
      <c r="Y67" s="7">
        <v>7</v>
      </c>
      <c r="Z67" s="1">
        <f>2+7</f>
        <v>9</v>
      </c>
      <c r="AA67" s="1">
        <v>7</v>
      </c>
      <c r="AB67" s="1">
        <v>7</v>
      </c>
      <c r="AC67" s="1">
        <v>7</v>
      </c>
      <c r="AD67" s="1">
        <v>7</v>
      </c>
      <c r="AE67" s="7">
        <v>7</v>
      </c>
      <c r="AF67" s="7"/>
      <c r="AG67" s="1">
        <v>7</v>
      </c>
      <c r="AH67" s="1">
        <f>2+7</f>
        <v>9</v>
      </c>
      <c r="AI67" s="1">
        <v>7</v>
      </c>
      <c r="AJ67" s="1">
        <v>7</v>
      </c>
      <c r="AK67" s="1">
        <v>7</v>
      </c>
      <c r="AL67" s="7">
        <v>5</v>
      </c>
      <c r="AM67" s="7"/>
      <c r="AN67" s="25">
        <v>8</v>
      </c>
      <c r="AO67" s="21"/>
      <c r="AP67" s="1">
        <f>SUM(I67:AM67,AO67:AO67)</f>
        <v>174.32999999999998</v>
      </c>
      <c r="AQ67" s="1">
        <v>140</v>
      </c>
      <c r="AR67" s="1"/>
      <c r="AS67" s="12">
        <f>AP67-AQ67-AT67-AU67-AR67</f>
        <v>27.329999999999984</v>
      </c>
      <c r="AT67" s="1">
        <f>K67+R67+Y67+AF67</f>
        <v>7</v>
      </c>
      <c r="AU67" s="1">
        <f>+AO67</f>
        <v>0</v>
      </c>
      <c r="AV67" s="1">
        <f>+AN67</f>
        <v>8</v>
      </c>
      <c r="AW67" s="1"/>
      <c r="AX67" s="16"/>
      <c r="AY67" s="1"/>
      <c r="AZ67" s="1"/>
      <c r="BA67" s="16"/>
      <c r="BB67" s="1"/>
      <c r="BC67" s="1"/>
    </row>
    <row r="68" spans="1:55">
      <c r="A68" s="16" t="s">
        <v>222</v>
      </c>
      <c r="B68" s="1" t="s">
        <v>223</v>
      </c>
      <c r="C68" s="1" t="s">
        <v>224</v>
      </c>
      <c r="D68" s="1" t="s">
        <v>57</v>
      </c>
      <c r="E68" s="1" t="s">
        <v>58</v>
      </c>
      <c r="F68" s="1">
        <v>20</v>
      </c>
      <c r="G68" s="1"/>
      <c r="H68" s="1"/>
      <c r="I68" s="1"/>
      <c r="J68" s="7"/>
      <c r="K68" s="7"/>
      <c r="L68" s="1">
        <v>8</v>
      </c>
      <c r="M68" s="1">
        <v>8</v>
      </c>
      <c r="N68" s="1">
        <v>8</v>
      </c>
      <c r="O68" s="1">
        <v>8</v>
      </c>
      <c r="P68" s="1">
        <v>8</v>
      </c>
      <c r="Q68" s="7"/>
      <c r="R68" s="7"/>
      <c r="S68" s="1">
        <v>8</v>
      </c>
      <c r="T68" s="1">
        <v>8</v>
      </c>
      <c r="U68" s="1">
        <v>8</v>
      </c>
      <c r="V68" s="1">
        <v>8</v>
      </c>
      <c r="W68" s="1">
        <v>8.68</v>
      </c>
      <c r="X68" s="7">
        <v>8</v>
      </c>
      <c r="Y68" s="7">
        <v>8</v>
      </c>
      <c r="Z68" s="1">
        <v>8</v>
      </c>
      <c r="AA68" s="1">
        <v>8</v>
      </c>
      <c r="AB68" s="1">
        <v>8</v>
      </c>
      <c r="AC68" s="1">
        <v>8</v>
      </c>
      <c r="AD68" s="1">
        <v>8</v>
      </c>
      <c r="AE68" s="7">
        <v>8</v>
      </c>
      <c r="AF68" s="7"/>
      <c r="AG68" s="1">
        <v>8.83</v>
      </c>
      <c r="AH68" s="1">
        <v>8</v>
      </c>
      <c r="AI68" s="1">
        <v>8</v>
      </c>
      <c r="AJ68" s="1">
        <v>8</v>
      </c>
      <c r="AK68" s="1">
        <v>8</v>
      </c>
      <c r="AL68" s="7"/>
      <c r="AM68" s="7"/>
      <c r="AN68" s="25">
        <v>8</v>
      </c>
      <c r="AO68" s="21"/>
      <c r="AP68" s="1">
        <f>SUM(I68:AM68,AO68:AO68)</f>
        <v>185.51000000000002</v>
      </c>
      <c r="AQ68" s="1">
        <v>140</v>
      </c>
      <c r="AR68" s="1"/>
      <c r="AS68" s="12">
        <f>AP68-AQ68-AT68-AU68-AR68</f>
        <v>16.510000000000019</v>
      </c>
      <c r="AT68" s="1">
        <f>K68+R68+Y68+AF68+7+7</f>
        <v>22</v>
      </c>
      <c r="AU68" s="1">
        <f>+AO68+7</f>
        <v>7</v>
      </c>
      <c r="AV68" s="1">
        <f>+AN68</f>
        <v>8</v>
      </c>
      <c r="AW68" s="1"/>
      <c r="AX68" s="19">
        <v>60</v>
      </c>
      <c r="AY68" s="1"/>
      <c r="AZ68" s="1"/>
      <c r="BA68" s="16"/>
      <c r="BB68" s="1"/>
      <c r="BC68" s="1"/>
    </row>
    <row r="69" spans="1:55">
      <c r="A69" s="1" t="s">
        <v>225</v>
      </c>
      <c r="B69" s="1" t="s">
        <v>226</v>
      </c>
      <c r="C69" s="1" t="s">
        <v>227</v>
      </c>
      <c r="D69" s="1" t="s">
        <v>57</v>
      </c>
      <c r="E69" s="1" t="s">
        <v>58</v>
      </c>
      <c r="F69" s="1">
        <v>20</v>
      </c>
      <c r="G69" s="1"/>
      <c r="H69" s="1"/>
      <c r="I69" s="1"/>
      <c r="J69" s="7"/>
      <c r="K69" s="7"/>
      <c r="L69" s="1">
        <v>8</v>
      </c>
      <c r="M69" s="1">
        <v>8</v>
      </c>
      <c r="N69" s="1">
        <v>8</v>
      </c>
      <c r="O69" s="1"/>
      <c r="P69" s="1">
        <v>8</v>
      </c>
      <c r="Q69" s="7">
        <v>7.5</v>
      </c>
      <c r="R69" s="7">
        <v>7</v>
      </c>
      <c r="S69" s="1">
        <v>8</v>
      </c>
      <c r="T69" s="1">
        <v>8</v>
      </c>
      <c r="U69" s="1">
        <v>8</v>
      </c>
      <c r="V69" s="1"/>
      <c r="W69" s="1"/>
      <c r="X69" s="7"/>
      <c r="Y69" s="7"/>
      <c r="Z69" s="1">
        <v>8</v>
      </c>
      <c r="AA69" s="1">
        <v>8</v>
      </c>
      <c r="AB69" s="1">
        <v>8</v>
      </c>
      <c r="AC69" s="1">
        <v>8</v>
      </c>
      <c r="AD69" s="1">
        <v>8</v>
      </c>
      <c r="AE69" s="7">
        <v>8</v>
      </c>
      <c r="AF69" s="7"/>
      <c r="AG69" s="1"/>
      <c r="AH69" s="1"/>
      <c r="AI69" s="1">
        <v>8</v>
      </c>
      <c r="AJ69" s="1">
        <v>8</v>
      </c>
      <c r="AK69" s="1">
        <v>8</v>
      </c>
      <c r="AL69" s="7">
        <v>8</v>
      </c>
      <c r="AM69" s="7"/>
      <c r="AN69" s="25">
        <v>8</v>
      </c>
      <c r="AO69" s="21"/>
      <c r="AP69" s="1">
        <f>SUM(I69:AM69,AO69:AO69)</f>
        <v>150.5</v>
      </c>
      <c r="AQ69" s="1">
        <v>140</v>
      </c>
      <c r="AR69" s="1"/>
      <c r="AS69" s="12">
        <f>AP69-AQ69-AT69-AU69-AR69</f>
        <v>0</v>
      </c>
      <c r="AT69" s="1">
        <f>K69+R69+Y69+AF69+7-3.5-6</f>
        <v>4.5</v>
      </c>
      <c r="AU69" s="1">
        <v>6</v>
      </c>
      <c r="AV69" s="1">
        <f>+AN69</f>
        <v>8</v>
      </c>
      <c r="AW69" s="1"/>
      <c r="AX69" s="19">
        <v>150</v>
      </c>
      <c r="AY69" s="1"/>
      <c r="AZ69" s="1"/>
      <c r="BA69" s="16"/>
      <c r="BB69" s="1"/>
      <c r="BC69" s="1"/>
    </row>
    <row r="70" spans="1:55">
      <c r="A70" s="1" t="s">
        <v>228</v>
      </c>
      <c r="B70" s="1" t="s">
        <v>229</v>
      </c>
      <c r="C70" s="1" t="s">
        <v>230</v>
      </c>
      <c r="D70" s="1" t="s">
        <v>57</v>
      </c>
      <c r="E70" s="1" t="s">
        <v>58</v>
      </c>
      <c r="F70" s="1">
        <v>20</v>
      </c>
      <c r="G70" s="1"/>
      <c r="H70" s="1"/>
      <c r="I70" s="1"/>
      <c r="J70" s="7"/>
      <c r="K70" s="7"/>
      <c r="L70" s="1">
        <v>8</v>
      </c>
      <c r="M70" s="1">
        <v>8</v>
      </c>
      <c r="N70" s="1">
        <v>8</v>
      </c>
      <c r="O70" s="1"/>
      <c r="P70" s="1">
        <v>8</v>
      </c>
      <c r="Q70" s="7"/>
      <c r="R70" s="7"/>
      <c r="S70" s="1">
        <v>8</v>
      </c>
      <c r="T70" s="1">
        <v>8</v>
      </c>
      <c r="U70" s="1">
        <v>8</v>
      </c>
      <c r="V70" s="1">
        <v>8</v>
      </c>
      <c r="W70" s="1">
        <v>8</v>
      </c>
      <c r="X70" s="7">
        <v>8</v>
      </c>
      <c r="Y70" s="7"/>
      <c r="Z70" s="1">
        <v>8</v>
      </c>
      <c r="AA70" s="1">
        <v>7</v>
      </c>
      <c r="AB70" s="1">
        <v>8</v>
      </c>
      <c r="AC70" s="1">
        <v>8</v>
      </c>
      <c r="AD70" s="1"/>
      <c r="AE70" s="7"/>
      <c r="AF70" s="7">
        <v>8</v>
      </c>
      <c r="AG70" s="1">
        <v>8</v>
      </c>
      <c r="AH70" s="1">
        <v>8</v>
      </c>
      <c r="AI70" s="1">
        <v>8</v>
      </c>
      <c r="AJ70" s="1"/>
      <c r="AK70" s="1">
        <v>8</v>
      </c>
      <c r="AL70" s="7">
        <v>8</v>
      </c>
      <c r="AM70" s="7"/>
      <c r="AN70" s="25">
        <v>8</v>
      </c>
      <c r="AO70" s="21"/>
      <c r="AP70" s="1">
        <f>SUM(I70:AM70,AO70:AO70)</f>
        <v>159</v>
      </c>
      <c r="AQ70" s="1">
        <v>140</v>
      </c>
      <c r="AR70" s="1"/>
      <c r="AS70" s="12">
        <f>AP70-AQ70-AT70-AU70-AR70</f>
        <v>0</v>
      </c>
      <c r="AT70" s="1">
        <f>K70+R70+Y70+AF70+7+4-7</f>
        <v>12</v>
      </c>
      <c r="AU70" s="1">
        <v>7</v>
      </c>
      <c r="AV70" s="1">
        <f>+AN70</f>
        <v>8</v>
      </c>
      <c r="AW70" s="1"/>
      <c r="AX70" s="19">
        <v>150</v>
      </c>
      <c r="AY70" s="1"/>
      <c r="AZ70" s="1"/>
      <c r="BA70" s="16"/>
      <c r="BB70" s="1"/>
      <c r="BC70" s="1"/>
    </row>
    <row r="71" spans="1:55">
      <c r="A71" s="1" t="s">
        <v>231</v>
      </c>
      <c r="B71" s="1" t="s">
        <v>232</v>
      </c>
      <c r="C71" s="1" t="s">
        <v>233</v>
      </c>
      <c r="D71" s="1" t="s">
        <v>57</v>
      </c>
      <c r="E71" s="1" t="s">
        <v>58</v>
      </c>
      <c r="F71" s="1">
        <v>20</v>
      </c>
      <c r="G71" s="1"/>
      <c r="H71" s="1"/>
      <c r="I71" s="1"/>
      <c r="J71" s="7">
        <v>8.33</v>
      </c>
      <c r="K71" s="7">
        <v>7</v>
      </c>
      <c r="L71" s="1">
        <f>2+7</f>
        <v>9</v>
      </c>
      <c r="M71" s="1">
        <f>2+7</f>
        <v>9</v>
      </c>
      <c r="N71" s="1">
        <v>7</v>
      </c>
      <c r="O71" s="1">
        <v>7</v>
      </c>
      <c r="P71" s="1">
        <v>7</v>
      </c>
      <c r="Q71" s="7">
        <v>7</v>
      </c>
      <c r="R71" s="7">
        <v>7</v>
      </c>
      <c r="S71" s="1">
        <v>7</v>
      </c>
      <c r="T71" s="1">
        <f>2+7</f>
        <v>9</v>
      </c>
      <c r="U71" s="1">
        <f>2+7</f>
        <v>9</v>
      </c>
      <c r="V71" s="1">
        <v>7</v>
      </c>
      <c r="W71" s="1">
        <f>2+7</f>
        <v>9</v>
      </c>
      <c r="X71" s="7">
        <v>7</v>
      </c>
      <c r="Y71" s="7">
        <v>7</v>
      </c>
      <c r="Z71" s="1">
        <v>7</v>
      </c>
      <c r="AA71" s="1">
        <v>7</v>
      </c>
      <c r="AB71" s="1">
        <v>7</v>
      </c>
      <c r="AC71" s="1">
        <v>7</v>
      </c>
      <c r="AD71" s="1">
        <v>7</v>
      </c>
      <c r="AE71" s="7">
        <v>9</v>
      </c>
      <c r="AF71" s="7"/>
      <c r="AG71" s="1">
        <f>2+7</f>
        <v>9</v>
      </c>
      <c r="AH71" s="1">
        <f>2+7</f>
        <v>9</v>
      </c>
      <c r="AI71" s="1">
        <f>1+7</f>
        <v>8</v>
      </c>
      <c r="AJ71" s="1">
        <v>7</v>
      </c>
      <c r="AK71" s="1">
        <v>7</v>
      </c>
      <c r="AL71" s="7"/>
      <c r="AM71" s="7"/>
      <c r="AN71" s="25">
        <v>8</v>
      </c>
      <c r="AO71" s="21"/>
      <c r="AP71" s="1">
        <f>SUM(I71:AM71,AO71:AO71)</f>
        <v>207.32999999999998</v>
      </c>
      <c r="AQ71" s="1">
        <v>140</v>
      </c>
      <c r="AR71" s="1"/>
      <c r="AS71" s="12">
        <f>AP71-AQ71-AT71-AU71-AR71</f>
        <v>46.329999999999984</v>
      </c>
      <c r="AT71" s="1">
        <f>K71+R71+Y71+AF71</f>
        <v>21</v>
      </c>
      <c r="AU71" s="1">
        <f>+AO71</f>
        <v>0</v>
      </c>
      <c r="AV71" s="1">
        <f>+AN71</f>
        <v>8</v>
      </c>
      <c r="AW71" s="1"/>
      <c r="AX71" s="16"/>
      <c r="AY71" s="1"/>
      <c r="AZ71" s="1"/>
      <c r="BA71" s="16"/>
      <c r="BB71" s="1"/>
      <c r="BC71" s="1"/>
    </row>
    <row r="72" spans="1:55">
      <c r="A72" s="1" t="s">
        <v>234</v>
      </c>
      <c r="B72" s="1" t="s">
        <v>235</v>
      </c>
      <c r="C72" s="1" t="s">
        <v>236</v>
      </c>
      <c r="D72" s="1" t="s">
        <v>57</v>
      </c>
      <c r="E72" s="1" t="s">
        <v>58</v>
      </c>
      <c r="F72" s="1">
        <v>20</v>
      </c>
      <c r="G72" s="1"/>
      <c r="H72" s="1"/>
      <c r="I72" s="1"/>
      <c r="J72" s="7">
        <v>8.33</v>
      </c>
      <c r="K72" s="7"/>
      <c r="L72" s="1">
        <f>2+7</f>
        <v>9</v>
      </c>
      <c r="M72" s="1">
        <f>2+7</f>
        <v>9</v>
      </c>
      <c r="N72" s="1">
        <v>7</v>
      </c>
      <c r="O72" s="1"/>
      <c r="P72" s="1">
        <v>7</v>
      </c>
      <c r="Q72" s="7">
        <v>7</v>
      </c>
      <c r="R72" s="7">
        <v>7</v>
      </c>
      <c r="S72" s="1"/>
      <c r="T72" s="1"/>
      <c r="U72" s="1">
        <f>2+7</f>
        <v>9</v>
      </c>
      <c r="V72" s="1">
        <v>7</v>
      </c>
      <c r="W72" s="1">
        <f>2+7</f>
        <v>9</v>
      </c>
      <c r="X72" s="7">
        <v>7</v>
      </c>
      <c r="Y72" s="7"/>
      <c r="Z72" s="1">
        <f>1+7</f>
        <v>8</v>
      </c>
      <c r="AA72" s="1">
        <f>1+7</f>
        <v>8</v>
      </c>
      <c r="AB72" s="1"/>
      <c r="AC72" s="1">
        <f>1+7</f>
        <v>8</v>
      </c>
      <c r="AD72" s="1">
        <v>7</v>
      </c>
      <c r="AE72" s="7">
        <v>8</v>
      </c>
      <c r="AF72" s="7"/>
      <c r="AG72" s="1">
        <v>7</v>
      </c>
      <c r="AH72" s="1">
        <f>1+7</f>
        <v>8</v>
      </c>
      <c r="AI72" s="1">
        <f>1+7</f>
        <v>8</v>
      </c>
      <c r="AJ72" s="1">
        <f>1+7</f>
        <v>8</v>
      </c>
      <c r="AK72" s="1">
        <f>1+7</f>
        <v>8</v>
      </c>
      <c r="AL72" s="7">
        <v>4</v>
      </c>
      <c r="AM72" s="7"/>
      <c r="AN72" s="25">
        <v>8</v>
      </c>
      <c r="AO72" s="21"/>
      <c r="AP72" s="1">
        <f>SUM(I72:AM72,AO72:AO72)</f>
        <v>168.32999999999998</v>
      </c>
      <c r="AQ72" s="1">
        <v>140</v>
      </c>
      <c r="AR72" s="1"/>
      <c r="AS72" s="12">
        <f>AP72-AQ72-AT72-AU72-AR72</f>
        <v>21.329999999999984</v>
      </c>
      <c r="AT72" s="1">
        <f>K72+R72+Y72+AF72</f>
        <v>7</v>
      </c>
      <c r="AU72" s="1">
        <f>+AO72</f>
        <v>0</v>
      </c>
      <c r="AV72" s="1">
        <f>+AN72</f>
        <v>8</v>
      </c>
      <c r="AW72" s="1"/>
      <c r="AX72" s="16"/>
      <c r="AY72" s="1"/>
      <c r="AZ72" s="1"/>
      <c r="BA72" s="16"/>
      <c r="BB72" s="1"/>
      <c r="BC72" s="1"/>
    </row>
    <row r="73" spans="1:55">
      <c r="A73" s="1" t="s">
        <v>237</v>
      </c>
      <c r="B73" s="1" t="s">
        <v>238</v>
      </c>
      <c r="C73" s="1" t="s">
        <v>239</v>
      </c>
      <c r="D73" s="1" t="s">
        <v>57</v>
      </c>
      <c r="E73" s="1" t="s">
        <v>58</v>
      </c>
      <c r="F73" s="1">
        <v>20</v>
      </c>
      <c r="G73" s="1"/>
      <c r="H73" s="1"/>
      <c r="I73" s="1"/>
      <c r="J73" s="7">
        <v>8.33</v>
      </c>
      <c r="K73" s="7"/>
      <c r="L73" s="1">
        <v>7</v>
      </c>
      <c r="M73" s="1">
        <f>2+7</f>
        <v>9</v>
      </c>
      <c r="N73" s="1">
        <v>7</v>
      </c>
      <c r="O73" s="1"/>
      <c r="P73" s="1">
        <v>1</v>
      </c>
      <c r="Q73" s="7"/>
      <c r="R73" s="7"/>
      <c r="S73" s="1"/>
      <c r="T73" s="1"/>
      <c r="U73" s="1"/>
      <c r="V73" s="1"/>
      <c r="W73" s="1"/>
      <c r="X73" s="7"/>
      <c r="Y73" s="7"/>
      <c r="Z73" s="1"/>
      <c r="AA73" s="1"/>
      <c r="AB73" s="1"/>
      <c r="AC73" s="1"/>
      <c r="AD73" s="1"/>
      <c r="AE73" s="7"/>
      <c r="AF73" s="7"/>
      <c r="AG73" s="1"/>
      <c r="AH73" s="1"/>
      <c r="AI73" s="1"/>
      <c r="AJ73" s="1"/>
      <c r="AK73" s="1"/>
      <c r="AL73" s="7"/>
      <c r="AM73" s="7"/>
      <c r="AN73" s="25"/>
      <c r="AO73" s="21"/>
      <c r="AP73" s="1">
        <f>SUM(I73:AM73,AO73:AO73)</f>
        <v>32.33</v>
      </c>
      <c r="AQ73" s="1">
        <v>32.33</v>
      </c>
      <c r="AR73" s="1"/>
      <c r="AS73" s="12">
        <f>AP73-AQ73-AT73-AU73-AR73</f>
        <v>0</v>
      </c>
      <c r="AT73" s="1">
        <f>K73+R73+Y73+AF73</f>
        <v>0</v>
      </c>
      <c r="AU73" s="1">
        <f>+AO73</f>
        <v>0</v>
      </c>
      <c r="AV73" s="1">
        <f>+AN73</f>
        <v>0</v>
      </c>
      <c r="AW73" s="1"/>
      <c r="AX73" s="16"/>
      <c r="AY73" s="1"/>
      <c r="AZ73" s="1"/>
      <c r="BA73" s="16"/>
      <c r="BB73" s="1"/>
      <c r="BC73" s="1" t="s">
        <v>91</v>
      </c>
    </row>
    <row r="74" spans="1:55">
      <c r="A74" s="1" t="s">
        <v>240</v>
      </c>
      <c r="B74" s="1" t="s">
        <v>241</v>
      </c>
      <c r="C74" s="1" t="s">
        <v>242</v>
      </c>
      <c r="D74" s="1" t="s">
        <v>57</v>
      </c>
      <c r="E74" s="1" t="s">
        <v>74</v>
      </c>
      <c r="F74" s="1">
        <v>22</v>
      </c>
      <c r="G74" s="1"/>
      <c r="H74" s="1"/>
      <c r="I74" s="1"/>
      <c r="J74" s="7">
        <v>8.33</v>
      </c>
      <c r="K74" s="7">
        <v>7</v>
      </c>
      <c r="L74" s="1">
        <f>2+7</f>
        <v>9</v>
      </c>
      <c r="M74" s="1">
        <f>2+7</f>
        <v>9</v>
      </c>
      <c r="N74" s="1">
        <f>2+7</f>
        <v>9</v>
      </c>
      <c r="O74" s="1">
        <f>2+7</f>
        <v>9</v>
      </c>
      <c r="P74" s="1">
        <v>7</v>
      </c>
      <c r="Q74" s="7">
        <v>7</v>
      </c>
      <c r="R74" s="7">
        <v>7</v>
      </c>
      <c r="S74" s="1">
        <f>2+7</f>
        <v>9</v>
      </c>
      <c r="T74" s="1">
        <f>2+7</f>
        <v>9</v>
      </c>
      <c r="U74" s="1">
        <f>2+7</f>
        <v>9</v>
      </c>
      <c r="V74" s="1">
        <f>2+7</f>
        <v>9</v>
      </c>
      <c r="W74" s="1">
        <v>7</v>
      </c>
      <c r="X74" s="7">
        <v>7</v>
      </c>
      <c r="Y74" s="7">
        <v>7</v>
      </c>
      <c r="Z74" s="1">
        <f>2+7</f>
        <v>9</v>
      </c>
      <c r="AA74" s="1">
        <f>2+7</f>
        <v>9</v>
      </c>
      <c r="AB74" s="1">
        <f>2+7</f>
        <v>9</v>
      </c>
      <c r="AC74" s="1">
        <f>2+7</f>
        <v>9</v>
      </c>
      <c r="AD74" s="1">
        <v>4</v>
      </c>
      <c r="AE74" s="7">
        <v>9</v>
      </c>
      <c r="AF74" s="7">
        <v>7</v>
      </c>
      <c r="AG74" s="1">
        <v>7</v>
      </c>
      <c r="AH74" s="1">
        <f>2+7</f>
        <v>9</v>
      </c>
      <c r="AI74" s="1">
        <f>2+7</f>
        <v>9</v>
      </c>
      <c r="AJ74" s="1">
        <v>7</v>
      </c>
      <c r="AK74" s="1">
        <f>1+7</f>
        <v>8</v>
      </c>
      <c r="AL74" s="7">
        <v>5</v>
      </c>
      <c r="AM74" s="7"/>
      <c r="AN74" s="25">
        <v>8</v>
      </c>
      <c r="AO74" s="21"/>
      <c r="AP74" s="1">
        <f>SUM(I74:AM74,AO74:AO74)</f>
        <v>230.32999999999998</v>
      </c>
      <c r="AQ74" s="1">
        <v>140</v>
      </c>
      <c r="AR74" s="1"/>
      <c r="AS74" s="12">
        <f>AP74-AQ74-AT74-AU74-AR74</f>
        <v>62.329999999999984</v>
      </c>
      <c r="AT74" s="1">
        <f>K74+R74+Y74+AF74</f>
        <v>28</v>
      </c>
      <c r="AU74" s="1">
        <f>+AO74</f>
        <v>0</v>
      </c>
      <c r="AV74" s="1">
        <f>+AN74</f>
        <v>8</v>
      </c>
      <c r="AW74" s="1"/>
      <c r="AX74" s="16"/>
      <c r="AY74" s="1"/>
      <c r="AZ74" s="1"/>
      <c r="BA74" s="16"/>
      <c r="BB74" s="1"/>
      <c r="BC74" s="1"/>
    </row>
    <row r="75" spans="1:55">
      <c r="A75" s="1" t="s">
        <v>243</v>
      </c>
      <c r="B75" s="1" t="s">
        <v>244</v>
      </c>
      <c r="C75" s="1" t="s">
        <v>245</v>
      </c>
      <c r="D75" s="1" t="s">
        <v>57</v>
      </c>
      <c r="E75" s="1" t="s">
        <v>58</v>
      </c>
      <c r="F75" s="1">
        <v>20</v>
      </c>
      <c r="G75" s="1"/>
      <c r="H75" s="1"/>
      <c r="I75" s="1"/>
      <c r="J75" s="7">
        <v>8.33</v>
      </c>
      <c r="K75" s="7">
        <v>7</v>
      </c>
      <c r="L75" s="1">
        <f>2+7</f>
        <v>9</v>
      </c>
      <c r="M75" s="1">
        <f>2+7</f>
        <v>9</v>
      </c>
      <c r="N75" s="1">
        <f>2+7</f>
        <v>9</v>
      </c>
      <c r="O75" s="1">
        <f>2+7</f>
        <v>9</v>
      </c>
      <c r="P75" s="1">
        <f>2+7</f>
        <v>9</v>
      </c>
      <c r="Q75" s="7">
        <v>7</v>
      </c>
      <c r="R75" s="7">
        <v>7</v>
      </c>
      <c r="S75" s="1">
        <f>2+7</f>
        <v>9</v>
      </c>
      <c r="T75" s="1">
        <f>2+7</f>
        <v>9</v>
      </c>
      <c r="U75" s="1">
        <f>2+7</f>
        <v>9</v>
      </c>
      <c r="V75" s="1">
        <f>2+7</f>
        <v>9</v>
      </c>
      <c r="W75" s="1">
        <v>6</v>
      </c>
      <c r="X75" s="7">
        <f>7+5.5</f>
        <v>12.5</v>
      </c>
      <c r="Y75" s="7">
        <v>6</v>
      </c>
      <c r="Z75" s="1">
        <f>2+7</f>
        <v>9</v>
      </c>
      <c r="AA75" s="1">
        <f>2+7</f>
        <v>9</v>
      </c>
      <c r="AB75" s="1">
        <f>2+7</f>
        <v>9</v>
      </c>
      <c r="AC75" s="1">
        <v>7</v>
      </c>
      <c r="AD75" s="1">
        <v>4</v>
      </c>
      <c r="AE75" s="7">
        <v>9</v>
      </c>
      <c r="AF75" s="7">
        <v>7</v>
      </c>
      <c r="AG75" s="1">
        <v>7</v>
      </c>
      <c r="AH75" s="1">
        <f>2+7</f>
        <v>9</v>
      </c>
      <c r="AI75" s="1">
        <f>2+7</f>
        <v>9</v>
      </c>
      <c r="AJ75" s="1">
        <v>7</v>
      </c>
      <c r="AK75" s="1">
        <f>1+7</f>
        <v>8</v>
      </c>
      <c r="AL75" s="7">
        <v>4</v>
      </c>
      <c r="AM75" s="7"/>
      <c r="AN75" s="25">
        <v>8</v>
      </c>
      <c r="AO75" s="21"/>
      <c r="AP75" s="1">
        <f>SUM(I75:AM75,AO75:AO75)</f>
        <v>232.82999999999998</v>
      </c>
      <c r="AQ75" s="1">
        <v>140</v>
      </c>
      <c r="AR75" s="1"/>
      <c r="AS75" s="12">
        <f>AP75-AQ75-AT75-AU75-AR75</f>
        <v>60.329999999999984</v>
      </c>
      <c r="AT75" s="1">
        <f>K75+R75+Y75+AF75+5.5</f>
        <v>32.5</v>
      </c>
      <c r="AU75" s="1">
        <f>+AO75</f>
        <v>0</v>
      </c>
      <c r="AV75" s="1">
        <f>+AN75</f>
        <v>8</v>
      </c>
      <c r="AW75" s="1"/>
      <c r="AX75" s="16"/>
      <c r="AY75" s="1"/>
      <c r="AZ75" s="1"/>
      <c r="BA75" s="16"/>
      <c r="BB75" s="1"/>
      <c r="BC75" s="1"/>
    </row>
    <row r="76" spans="1:55">
      <c r="A76" s="1" t="s">
        <v>246</v>
      </c>
      <c r="B76" s="1" t="s">
        <v>247</v>
      </c>
      <c r="C76" s="1" t="s">
        <v>248</v>
      </c>
      <c r="D76" s="1" t="s">
        <v>57</v>
      </c>
      <c r="E76" s="1" t="s">
        <v>58</v>
      </c>
      <c r="F76" s="1">
        <v>20</v>
      </c>
      <c r="G76" s="1"/>
      <c r="H76" s="1"/>
      <c r="I76" s="1"/>
      <c r="J76" s="7">
        <v>7.33</v>
      </c>
      <c r="K76" s="7"/>
      <c r="L76" s="1">
        <v>7</v>
      </c>
      <c r="M76" s="1">
        <v>7</v>
      </c>
      <c r="N76" s="1">
        <v>7</v>
      </c>
      <c r="O76" s="1">
        <v>7</v>
      </c>
      <c r="P76" s="1">
        <v>7</v>
      </c>
      <c r="Q76" s="7">
        <v>7</v>
      </c>
      <c r="R76" s="7"/>
      <c r="S76" s="1">
        <v>7</v>
      </c>
      <c r="T76" s="1">
        <v>7</v>
      </c>
      <c r="U76" s="1">
        <v>7</v>
      </c>
      <c r="V76" s="1">
        <v>7</v>
      </c>
      <c r="W76" s="1">
        <v>7</v>
      </c>
      <c r="X76" s="7">
        <v>7</v>
      </c>
      <c r="Y76" s="7"/>
      <c r="Z76" s="1">
        <f>2+7</f>
        <v>9</v>
      </c>
      <c r="AA76" s="1">
        <v>7</v>
      </c>
      <c r="AB76" s="1">
        <v>7</v>
      </c>
      <c r="AC76" s="1">
        <v>7</v>
      </c>
      <c r="AD76" s="1"/>
      <c r="AE76" s="7">
        <v>7</v>
      </c>
      <c r="AF76" s="7"/>
      <c r="AG76" s="1">
        <v>7</v>
      </c>
      <c r="AH76" s="1">
        <v>7</v>
      </c>
      <c r="AI76" s="1">
        <v>7</v>
      </c>
      <c r="AJ76" s="1">
        <v>7</v>
      </c>
      <c r="AK76" s="1">
        <v>7</v>
      </c>
      <c r="AL76" s="7">
        <v>5</v>
      </c>
      <c r="AM76" s="7"/>
      <c r="AN76" s="25">
        <v>8</v>
      </c>
      <c r="AO76" s="21"/>
      <c r="AP76" s="1">
        <f>SUM(I76:AM76,AO76:AO76)</f>
        <v>168.32999999999998</v>
      </c>
      <c r="AQ76" s="1">
        <v>140</v>
      </c>
      <c r="AR76" s="1"/>
      <c r="AS76" s="12">
        <f>AP76-AQ76-AT76-AU76-AR76</f>
        <v>28.329999999999984</v>
      </c>
      <c r="AT76" s="1">
        <f>K76+R76+Y76+AF76</f>
        <v>0</v>
      </c>
      <c r="AU76" s="1">
        <f>+AO76</f>
        <v>0</v>
      </c>
      <c r="AV76" s="1">
        <f>+AN76</f>
        <v>8</v>
      </c>
      <c r="AW76" s="1"/>
      <c r="AX76" s="16"/>
      <c r="AY76" s="1"/>
      <c r="AZ76" s="1"/>
      <c r="BA76" s="16"/>
      <c r="BB76" s="1"/>
      <c r="BC76" s="1"/>
    </row>
    <row r="77" spans="1:55">
      <c r="A77" s="1" t="s">
        <v>249</v>
      </c>
      <c r="B77" s="1" t="s">
        <v>250</v>
      </c>
      <c r="C77" s="1" t="s">
        <v>251</v>
      </c>
      <c r="D77" s="1" t="s">
        <v>57</v>
      </c>
      <c r="E77" s="1" t="s">
        <v>58</v>
      </c>
      <c r="F77" s="1">
        <v>20</v>
      </c>
      <c r="G77" s="1"/>
      <c r="H77" s="1"/>
      <c r="I77" s="1"/>
      <c r="J77" s="7">
        <v>8.33</v>
      </c>
      <c r="K77" s="7">
        <v>7</v>
      </c>
      <c r="L77" s="1">
        <f>2+7</f>
        <v>9</v>
      </c>
      <c r="M77" s="1">
        <f>2+7</f>
        <v>9</v>
      </c>
      <c r="N77" s="1">
        <f>1+7</f>
        <v>8</v>
      </c>
      <c r="O77" s="1">
        <v>7</v>
      </c>
      <c r="P77" s="1">
        <f>2+7</f>
        <v>9</v>
      </c>
      <c r="Q77" s="7">
        <v>7</v>
      </c>
      <c r="R77" s="7">
        <f>7+3</f>
        <v>10</v>
      </c>
      <c r="S77" s="1">
        <v>7</v>
      </c>
      <c r="T77" s="1">
        <f>2+3</f>
        <v>5</v>
      </c>
      <c r="U77" s="1">
        <f>1+7</f>
        <v>8</v>
      </c>
      <c r="V77" s="1">
        <f>1+7</f>
        <v>8</v>
      </c>
      <c r="W77" s="1">
        <f>1+7</f>
        <v>8</v>
      </c>
      <c r="X77" s="7">
        <f>9+5</f>
        <v>14</v>
      </c>
      <c r="Y77" s="7">
        <v>7</v>
      </c>
      <c r="Z77" s="1">
        <v>7</v>
      </c>
      <c r="AA77" s="1">
        <f>2+7</f>
        <v>9</v>
      </c>
      <c r="AB77" s="1">
        <f>1+7</f>
        <v>8</v>
      </c>
      <c r="AC77" s="1">
        <f>1+7</f>
        <v>8</v>
      </c>
      <c r="AD77" s="1">
        <v>7</v>
      </c>
      <c r="AE77" s="7">
        <v>8</v>
      </c>
      <c r="AF77" s="7">
        <v>7</v>
      </c>
      <c r="AG77" s="1">
        <f>1+7</f>
        <v>8</v>
      </c>
      <c r="AH77" s="1">
        <v>7</v>
      </c>
      <c r="AI77" s="1">
        <f>1+7</f>
        <v>8</v>
      </c>
      <c r="AJ77" s="1">
        <f>1+7</f>
        <v>8</v>
      </c>
      <c r="AK77" s="1">
        <v>7</v>
      </c>
      <c r="AL77" s="7"/>
      <c r="AM77" s="7"/>
      <c r="AN77" s="25">
        <v>8</v>
      </c>
      <c r="AO77" s="21"/>
      <c r="AP77" s="1">
        <f>SUM(I77:AM77,AO77:AO77)</f>
        <v>223.32999999999998</v>
      </c>
      <c r="AQ77" s="1">
        <v>140</v>
      </c>
      <c r="AR77" s="1"/>
      <c r="AS77" s="12">
        <f>AP77-AQ77-AT77-AU77-AR77</f>
        <v>44.329999999999984</v>
      </c>
      <c r="AT77" s="1">
        <f>K77+R77+Y77+AF77+5</f>
        <v>36</v>
      </c>
      <c r="AU77" s="1">
        <f>+AO77+3</f>
        <v>3</v>
      </c>
      <c r="AV77" s="1">
        <f>+AN77</f>
        <v>8</v>
      </c>
      <c r="AW77" s="1"/>
      <c r="AX77" s="16"/>
      <c r="AY77" s="1"/>
      <c r="AZ77" s="1"/>
      <c r="BA77" s="16"/>
      <c r="BB77" s="1"/>
      <c r="BC77" s="1"/>
    </row>
    <row r="78" spans="1:55">
      <c r="A78" s="1" t="s">
        <v>252</v>
      </c>
      <c r="B78" s="1" t="s">
        <v>253</v>
      </c>
      <c r="C78" s="1" t="s">
        <v>254</v>
      </c>
      <c r="D78" s="1" t="s">
        <v>57</v>
      </c>
      <c r="E78" s="1" t="s">
        <v>78</v>
      </c>
      <c r="F78" s="1">
        <v>25</v>
      </c>
      <c r="G78" s="1"/>
      <c r="H78" s="1"/>
      <c r="I78" s="1"/>
      <c r="J78" s="7"/>
      <c r="K78" s="7"/>
      <c r="L78" s="1">
        <v>7</v>
      </c>
      <c r="M78" s="1">
        <f>2+7</f>
        <v>9</v>
      </c>
      <c r="N78" s="1">
        <v>7</v>
      </c>
      <c r="O78" s="1">
        <v>7</v>
      </c>
      <c r="P78" s="1">
        <v>7</v>
      </c>
      <c r="Q78" s="7">
        <v>7</v>
      </c>
      <c r="R78" s="7"/>
      <c r="S78" s="1">
        <v>7</v>
      </c>
      <c r="T78" s="1">
        <v>7</v>
      </c>
      <c r="U78" s="1">
        <v>7</v>
      </c>
      <c r="V78" s="1">
        <v>7</v>
      </c>
      <c r="W78" s="1">
        <v>7</v>
      </c>
      <c r="X78" s="7">
        <v>7</v>
      </c>
      <c r="Y78" s="7"/>
      <c r="Z78" s="1"/>
      <c r="AA78" s="1"/>
      <c r="AB78" s="1">
        <v>7</v>
      </c>
      <c r="AC78" s="1">
        <v>7</v>
      </c>
      <c r="AD78" s="1">
        <v>7</v>
      </c>
      <c r="AE78" s="7">
        <v>7</v>
      </c>
      <c r="AF78" s="7"/>
      <c r="AG78" s="1">
        <v>7</v>
      </c>
      <c r="AH78" s="1">
        <v>7</v>
      </c>
      <c r="AI78" s="1">
        <v>7</v>
      </c>
      <c r="AJ78" s="1">
        <v>7</v>
      </c>
      <c r="AK78" s="1">
        <v>7</v>
      </c>
      <c r="AL78" s="7"/>
      <c r="AM78" s="7"/>
      <c r="AN78" s="25">
        <v>8</v>
      </c>
      <c r="AO78" s="21"/>
      <c r="AP78" s="1">
        <f>SUM(I78:AM78,AO78:AO78)</f>
        <v>149</v>
      </c>
      <c r="AQ78" s="1">
        <v>140</v>
      </c>
      <c r="AR78" s="1"/>
      <c r="AS78" s="12">
        <f>AP78-AQ78-AT78-AU78-AR78</f>
        <v>9</v>
      </c>
      <c r="AT78" s="1">
        <f>K78+R78+Y78+AF78</f>
        <v>0</v>
      </c>
      <c r="AU78" s="1">
        <f>+AO78</f>
        <v>0</v>
      </c>
      <c r="AV78" s="1">
        <f>+AN78</f>
        <v>8</v>
      </c>
      <c r="AW78" s="1"/>
      <c r="AX78" s="16"/>
      <c r="AY78" s="1"/>
      <c r="AZ78" s="1"/>
      <c r="BA78" s="16"/>
      <c r="BB78" s="1"/>
      <c r="BC78" s="1"/>
    </row>
    <row r="79" spans="1:55">
      <c r="A79" s="16" t="s">
        <v>255</v>
      </c>
      <c r="B79" s="1" t="s">
        <v>256</v>
      </c>
      <c r="C79" s="1" t="s">
        <v>257</v>
      </c>
      <c r="D79" s="1" t="s">
        <v>57</v>
      </c>
      <c r="E79" s="1" t="s">
        <v>58</v>
      </c>
      <c r="F79" s="1">
        <v>20</v>
      </c>
      <c r="G79" s="1"/>
      <c r="H79" s="1"/>
      <c r="I79" s="1"/>
      <c r="J79" s="7"/>
      <c r="K79" s="7"/>
      <c r="L79" s="1"/>
      <c r="M79" s="1"/>
      <c r="N79" s="1"/>
      <c r="O79" s="1">
        <f>2+7</f>
        <v>9</v>
      </c>
      <c r="P79" s="1">
        <f>2+7</f>
        <v>9</v>
      </c>
      <c r="Q79" s="7">
        <v>7</v>
      </c>
      <c r="R79" s="7"/>
      <c r="S79" s="1">
        <f>2+7</f>
        <v>9</v>
      </c>
      <c r="T79" s="1">
        <v>7</v>
      </c>
      <c r="U79" s="1">
        <v>7</v>
      </c>
      <c r="V79" s="1">
        <v>7</v>
      </c>
      <c r="W79" s="1">
        <v>7</v>
      </c>
      <c r="X79" s="7">
        <v>7</v>
      </c>
      <c r="Y79" s="7"/>
      <c r="Z79" s="1">
        <v>7</v>
      </c>
      <c r="AA79" s="1">
        <v>7</v>
      </c>
      <c r="AB79" s="1">
        <v>7</v>
      </c>
      <c r="AC79" s="1">
        <f>2+7</f>
        <v>9</v>
      </c>
      <c r="AD79" s="1">
        <v>7</v>
      </c>
      <c r="AE79" s="7">
        <v>7</v>
      </c>
      <c r="AF79" s="7"/>
      <c r="AG79" s="1">
        <v>7</v>
      </c>
      <c r="AH79" s="1">
        <v>7</v>
      </c>
      <c r="AI79" s="1">
        <f>2+7</f>
        <v>9</v>
      </c>
      <c r="AJ79" s="1">
        <v>7</v>
      </c>
      <c r="AK79" s="1">
        <v>7</v>
      </c>
      <c r="AL79" s="7"/>
      <c r="AM79" s="7"/>
      <c r="AN79" s="25">
        <v>8</v>
      </c>
      <c r="AO79" s="21"/>
      <c r="AP79" s="1">
        <f>SUM(I79:AM79,AO79:AO79)</f>
        <v>150</v>
      </c>
      <c r="AQ79" s="1">
        <v>119</v>
      </c>
      <c r="AR79" s="1"/>
      <c r="AS79" s="12">
        <f>AP79-AQ79-AT79-AU79-AR79</f>
        <v>31</v>
      </c>
      <c r="AT79" s="1">
        <f>K79+R79+Y79+AF79</f>
        <v>0</v>
      </c>
      <c r="AU79" s="1">
        <f>+AO79</f>
        <v>0</v>
      </c>
      <c r="AV79" s="1">
        <f>+AN79</f>
        <v>8</v>
      </c>
      <c r="AW79" s="1"/>
      <c r="AX79" s="16"/>
      <c r="AY79" s="1"/>
      <c r="AZ79" s="1"/>
      <c r="BA79" s="16"/>
      <c r="BB79" s="1"/>
      <c r="BC79" s="1"/>
    </row>
    <row r="80" spans="1:55">
      <c r="A80" s="16" t="s">
        <v>258</v>
      </c>
      <c r="B80" s="1" t="s">
        <v>259</v>
      </c>
      <c r="C80" s="1" t="s">
        <v>260</v>
      </c>
      <c r="D80" s="1" t="s">
        <v>57</v>
      </c>
      <c r="E80" s="1" t="s">
        <v>58</v>
      </c>
      <c r="F80" s="1">
        <v>20</v>
      </c>
      <c r="G80" s="1"/>
      <c r="H80" s="1"/>
      <c r="I80" s="1"/>
      <c r="J80" s="7"/>
      <c r="K80" s="7"/>
      <c r="L80" s="1"/>
      <c r="M80" s="1"/>
      <c r="N80" s="1"/>
      <c r="O80" s="1">
        <f>2+7</f>
        <v>9</v>
      </c>
      <c r="P80" s="1">
        <v>7</v>
      </c>
      <c r="Q80" s="7">
        <v>7</v>
      </c>
      <c r="R80" s="7">
        <v>5</v>
      </c>
      <c r="S80" s="1">
        <v>7</v>
      </c>
      <c r="T80" s="1">
        <v>7</v>
      </c>
      <c r="U80" s="1">
        <f>2+7</f>
        <v>9</v>
      </c>
      <c r="V80" s="1"/>
      <c r="W80" s="1">
        <v>7</v>
      </c>
      <c r="X80" s="7">
        <v>7</v>
      </c>
      <c r="Y80" s="7">
        <v>7</v>
      </c>
      <c r="Z80" s="1">
        <v>7</v>
      </c>
      <c r="AA80" s="1">
        <v>7</v>
      </c>
      <c r="AB80" s="1">
        <v>7</v>
      </c>
      <c r="AC80" s="1">
        <f>2+4</f>
        <v>6</v>
      </c>
      <c r="AD80" s="1">
        <v>7</v>
      </c>
      <c r="AE80" s="7">
        <v>7</v>
      </c>
      <c r="AF80" s="7"/>
      <c r="AG80" s="1">
        <v>7</v>
      </c>
      <c r="AH80" s="1">
        <v>8</v>
      </c>
      <c r="AI80" s="1">
        <v>8</v>
      </c>
      <c r="AJ80" s="1">
        <v>8</v>
      </c>
      <c r="AK80" s="1">
        <v>8</v>
      </c>
      <c r="AL80" s="7">
        <v>8</v>
      </c>
      <c r="AM80" s="7"/>
      <c r="AN80" s="25">
        <v>8</v>
      </c>
      <c r="AO80" s="21"/>
      <c r="AP80" s="1">
        <f>SUM(I80:AM80,AO80:AO80)</f>
        <v>160</v>
      </c>
      <c r="AQ80" s="1">
        <v>119</v>
      </c>
      <c r="AR80" s="1"/>
      <c r="AS80" s="12">
        <f>AP80-AQ80-AT80-AU80-AR80</f>
        <v>22</v>
      </c>
      <c r="AT80" s="1">
        <f>K80+R80+Y80+AF80+7</f>
        <v>19</v>
      </c>
      <c r="AU80" s="1">
        <f>+AO80</f>
        <v>0</v>
      </c>
      <c r="AV80" s="1">
        <f>+AN80</f>
        <v>8</v>
      </c>
      <c r="AW80" s="1"/>
      <c r="AX80" s="16"/>
      <c r="AY80" s="1"/>
      <c r="AZ80" s="1"/>
      <c r="BA80" s="16"/>
      <c r="BB80" s="1"/>
      <c r="BC80" s="1"/>
    </row>
    <row r="81" spans="1:56">
      <c r="A81" s="1" t="s">
        <v>261</v>
      </c>
      <c r="B81" s="1" t="s">
        <v>262</v>
      </c>
      <c r="C81" s="1" t="s">
        <v>263</v>
      </c>
      <c r="D81" s="1" t="s">
        <v>57</v>
      </c>
      <c r="E81" s="1" t="s">
        <v>58</v>
      </c>
      <c r="F81" s="1">
        <v>20</v>
      </c>
      <c r="G81" s="1"/>
      <c r="H81" s="1"/>
      <c r="I81" s="1"/>
      <c r="J81" s="7"/>
      <c r="K81" s="7"/>
      <c r="L81" s="1"/>
      <c r="M81" s="1"/>
      <c r="N81" s="1"/>
      <c r="O81" s="1"/>
      <c r="P81" s="1">
        <v>7</v>
      </c>
      <c r="Q81" s="7">
        <v>7</v>
      </c>
      <c r="R81" s="7">
        <v>5</v>
      </c>
      <c r="S81" s="1">
        <v>7</v>
      </c>
      <c r="T81" s="1">
        <v>7</v>
      </c>
      <c r="U81" s="1">
        <v>7</v>
      </c>
      <c r="V81" s="1">
        <v>7</v>
      </c>
      <c r="W81" s="1">
        <v>7</v>
      </c>
      <c r="X81" s="7">
        <v>7</v>
      </c>
      <c r="Y81" s="7"/>
      <c r="Z81" s="1">
        <f>2+7</f>
        <v>9</v>
      </c>
      <c r="AA81" s="1">
        <v>7</v>
      </c>
      <c r="AB81" s="1">
        <v>7</v>
      </c>
      <c r="AC81" s="1"/>
      <c r="AD81" s="1">
        <v>7</v>
      </c>
      <c r="AE81" s="7">
        <v>7</v>
      </c>
      <c r="AF81" s="7"/>
      <c r="AG81" s="1"/>
      <c r="AH81" s="1">
        <v>7</v>
      </c>
      <c r="AI81" s="1">
        <v>7</v>
      </c>
      <c r="AJ81" s="1">
        <v>7</v>
      </c>
      <c r="AK81" s="1">
        <v>7</v>
      </c>
      <c r="AL81" s="7">
        <v>5</v>
      </c>
      <c r="AM81" s="7"/>
      <c r="AN81" s="25">
        <v>8</v>
      </c>
      <c r="AO81" s="21"/>
      <c r="AP81" s="1">
        <f>SUM(I81:AM81,AO81:AO81)</f>
        <v>131</v>
      </c>
      <c r="AQ81" s="1">
        <v>112</v>
      </c>
      <c r="AR81" s="1"/>
      <c r="AS81" s="12">
        <f>AP81-AQ81-AT81-AU81-AR81</f>
        <v>14</v>
      </c>
      <c r="AT81" s="1">
        <f>K81+R81+Y81+AF81</f>
        <v>5</v>
      </c>
      <c r="AU81" s="1">
        <f>+AO81</f>
        <v>0</v>
      </c>
      <c r="AV81" s="1">
        <f>+AN81</f>
        <v>8</v>
      </c>
      <c r="AW81" s="1"/>
      <c r="AX81" s="16"/>
      <c r="AY81" s="1"/>
      <c r="AZ81" s="1"/>
      <c r="BA81" s="16"/>
      <c r="BB81" s="1"/>
      <c r="BC81" s="1"/>
    </row>
    <row r="82" spans="1:56">
      <c r="A82" s="1" t="s">
        <v>264</v>
      </c>
      <c r="B82" s="1" t="s">
        <v>265</v>
      </c>
      <c r="C82" s="1" t="s">
        <v>266</v>
      </c>
      <c r="D82" s="1" t="s">
        <v>57</v>
      </c>
      <c r="E82" s="1" t="s">
        <v>58</v>
      </c>
      <c r="F82" s="1">
        <v>20</v>
      </c>
      <c r="G82" s="1"/>
      <c r="H82" s="1"/>
      <c r="I82" s="1"/>
      <c r="J82" s="7"/>
      <c r="K82" s="7"/>
      <c r="L82" s="1"/>
      <c r="M82" s="1"/>
      <c r="N82" s="1"/>
      <c r="O82" s="1"/>
      <c r="P82" s="1"/>
      <c r="Q82" s="7"/>
      <c r="R82" s="7">
        <v>7</v>
      </c>
      <c r="S82" s="1">
        <f>2+7</f>
        <v>9</v>
      </c>
      <c r="T82" s="1"/>
      <c r="U82" s="1">
        <v>7</v>
      </c>
      <c r="V82" s="1">
        <v>7</v>
      </c>
      <c r="W82" s="1">
        <v>7</v>
      </c>
      <c r="X82" s="7">
        <v>7</v>
      </c>
      <c r="Y82" s="7"/>
      <c r="Z82" s="1">
        <v>7</v>
      </c>
      <c r="AA82" s="1">
        <v>7</v>
      </c>
      <c r="AB82" s="1">
        <v>7</v>
      </c>
      <c r="AC82" s="1">
        <f>2+7</f>
        <v>9</v>
      </c>
      <c r="AD82" s="1">
        <v>7</v>
      </c>
      <c r="AE82" s="7">
        <v>7</v>
      </c>
      <c r="AF82" s="7"/>
      <c r="AG82" s="1">
        <v>7</v>
      </c>
      <c r="AH82" s="1">
        <v>7</v>
      </c>
      <c r="AI82" s="1">
        <v>7</v>
      </c>
      <c r="AJ82" s="1">
        <v>7</v>
      </c>
      <c r="AK82" s="1">
        <v>7</v>
      </c>
      <c r="AL82" s="7"/>
      <c r="AM82" s="7"/>
      <c r="AN82" s="25">
        <v>8</v>
      </c>
      <c r="AO82" s="21"/>
      <c r="AP82" s="1">
        <f>SUM(I82:AM82,AO82:AO82)</f>
        <v>123</v>
      </c>
      <c r="AQ82" s="1">
        <v>112</v>
      </c>
      <c r="AR82" s="1"/>
      <c r="AS82" s="12">
        <f>AP82-AQ82-AT82-AU82-AR82</f>
        <v>4</v>
      </c>
      <c r="AT82" s="1">
        <f>K82+R82+Y82+AF82</f>
        <v>7</v>
      </c>
      <c r="AU82" s="1">
        <f>+AO82</f>
        <v>0</v>
      </c>
      <c r="AV82" s="1">
        <f>+AN82</f>
        <v>8</v>
      </c>
      <c r="AW82" s="1"/>
      <c r="AX82" s="16"/>
      <c r="AY82" s="1"/>
      <c r="AZ82" s="1"/>
      <c r="BA82" s="16"/>
      <c r="BB82" s="1"/>
      <c r="BC82" s="1"/>
    </row>
    <row r="83" spans="1:56">
      <c r="A83" s="1" t="s">
        <v>267</v>
      </c>
      <c r="B83" s="1" t="s">
        <v>268</v>
      </c>
      <c r="C83" s="1" t="s">
        <v>269</v>
      </c>
      <c r="D83" s="1" t="s">
        <v>57</v>
      </c>
      <c r="E83" s="1" t="s">
        <v>58</v>
      </c>
      <c r="F83" s="1">
        <v>20</v>
      </c>
      <c r="G83" s="1"/>
      <c r="H83" s="1"/>
      <c r="I83" s="1"/>
      <c r="J83" s="7"/>
      <c r="K83" s="7"/>
      <c r="L83" s="1"/>
      <c r="M83" s="1"/>
      <c r="N83" s="1"/>
      <c r="O83" s="1"/>
      <c r="P83" s="1"/>
      <c r="Q83" s="7"/>
      <c r="R83" s="7"/>
      <c r="S83" s="1"/>
      <c r="T83" s="1"/>
      <c r="U83" s="1">
        <v>7</v>
      </c>
      <c r="V83" s="1">
        <f>2+7+3.5</f>
        <v>12.5</v>
      </c>
      <c r="W83" s="1">
        <v>7</v>
      </c>
      <c r="X83" s="7"/>
      <c r="Y83" s="7"/>
      <c r="Z83" s="1">
        <f>2+7</f>
        <v>9</v>
      </c>
      <c r="AA83" s="1">
        <v>7</v>
      </c>
      <c r="AB83" s="1">
        <f>2+7</f>
        <v>9</v>
      </c>
      <c r="AC83" s="1">
        <v>4</v>
      </c>
      <c r="AD83" s="1">
        <v>7</v>
      </c>
      <c r="AE83" s="7">
        <v>7</v>
      </c>
      <c r="AF83" s="7"/>
      <c r="AG83" s="1">
        <v>7</v>
      </c>
      <c r="AH83" s="1">
        <f>2+7</f>
        <v>9</v>
      </c>
      <c r="AI83" s="1">
        <v>7</v>
      </c>
      <c r="AJ83" s="1">
        <v>3.5</v>
      </c>
      <c r="AK83" s="1">
        <v>7</v>
      </c>
      <c r="AL83" s="7"/>
      <c r="AM83" s="7"/>
      <c r="AN83" s="25">
        <v>8</v>
      </c>
      <c r="AO83" s="21"/>
      <c r="AP83" s="1">
        <f>SUM(I83:AM83,AO83:AO83)</f>
        <v>103</v>
      </c>
      <c r="AQ83" s="1">
        <v>91</v>
      </c>
      <c r="AR83" s="1"/>
      <c r="AS83" s="12">
        <f>AP83-AQ83-AT83-AU83-AR83</f>
        <v>8.5</v>
      </c>
      <c r="AT83" s="1">
        <f>K83+R83+Y83+AF83+3.5</f>
        <v>3.5</v>
      </c>
      <c r="AU83" s="1">
        <f>+AO83</f>
        <v>0</v>
      </c>
      <c r="AV83" s="1">
        <f>+AN83</f>
        <v>8</v>
      </c>
      <c r="AW83" s="1"/>
      <c r="AX83" s="16"/>
      <c r="AY83" s="1"/>
      <c r="AZ83" s="1"/>
      <c r="BA83" s="16"/>
      <c r="BB83" s="1"/>
      <c r="BC83" s="1"/>
    </row>
    <row r="84" spans="1:56" ht="15.75" customHeight="1">
      <c r="A84" s="16" t="s">
        <v>270</v>
      </c>
      <c r="B84" s="1" t="s">
        <v>271</v>
      </c>
      <c r="C84" s="1" t="s">
        <v>272</v>
      </c>
      <c r="D84" s="1" t="s">
        <v>57</v>
      </c>
      <c r="E84" s="1" t="s">
        <v>58</v>
      </c>
      <c r="F84" s="1">
        <v>20</v>
      </c>
      <c r="G84" s="1"/>
      <c r="H84" s="1"/>
      <c r="I84" s="1"/>
      <c r="J84" s="7"/>
      <c r="K84" s="7"/>
      <c r="L84" s="1"/>
      <c r="M84" s="1"/>
      <c r="N84" s="1"/>
      <c r="O84" s="1"/>
      <c r="P84" s="1"/>
      <c r="Q84" s="7"/>
      <c r="R84" s="7"/>
      <c r="S84" s="1"/>
      <c r="T84" s="1"/>
      <c r="U84" s="1"/>
      <c r="V84" s="1"/>
      <c r="W84" s="1">
        <v>7</v>
      </c>
      <c r="X84" s="7">
        <v>7</v>
      </c>
      <c r="Y84" s="7"/>
      <c r="Z84" s="1">
        <f>1+7</f>
        <v>8</v>
      </c>
      <c r="AA84" s="1">
        <f>1+7</f>
        <v>8</v>
      </c>
      <c r="AB84" s="1">
        <v>7</v>
      </c>
      <c r="AC84" s="1">
        <v>7</v>
      </c>
      <c r="AD84" s="1">
        <v>7</v>
      </c>
      <c r="AE84" s="7">
        <v>7</v>
      </c>
      <c r="AF84" s="7"/>
      <c r="AG84" s="1">
        <v>4</v>
      </c>
      <c r="AH84" s="1">
        <v>7</v>
      </c>
      <c r="AI84" s="1">
        <f>1.5+7</f>
        <v>8.5</v>
      </c>
      <c r="AJ84" s="1">
        <v>7</v>
      </c>
      <c r="AK84" s="1">
        <v>7</v>
      </c>
      <c r="AL84" s="7"/>
      <c r="AM84" s="7"/>
      <c r="AN84" s="25">
        <v>8</v>
      </c>
      <c r="AO84" s="21"/>
      <c r="AP84" s="1">
        <f>SUM(I84:AM84,AO84:AO84)</f>
        <v>91.5</v>
      </c>
      <c r="AQ84" s="1">
        <v>77</v>
      </c>
      <c r="AR84" s="1"/>
      <c r="AS84" s="12">
        <f>AP84-AQ84-AT84-AU84-AR84</f>
        <v>14.5</v>
      </c>
      <c r="AT84" s="1">
        <f>K84+R84+Y84+AF84</f>
        <v>0</v>
      </c>
      <c r="AU84" s="1">
        <f>+AO84</f>
        <v>0</v>
      </c>
      <c r="AV84" s="1">
        <f>+AN84</f>
        <v>8</v>
      </c>
      <c r="AW84" s="1"/>
      <c r="AX84" s="16"/>
      <c r="AY84" s="1"/>
      <c r="AZ84" s="1"/>
      <c r="BA84" s="16"/>
      <c r="BB84" s="1"/>
      <c r="BC84" s="1"/>
    </row>
    <row r="85" spans="1:56">
      <c r="A85" s="1" t="s">
        <v>273</v>
      </c>
      <c r="B85" s="1" t="s">
        <v>274</v>
      </c>
      <c r="C85" s="1" t="s">
        <v>275</v>
      </c>
      <c r="D85" s="1" t="s">
        <v>57</v>
      </c>
      <c r="E85" s="1" t="s">
        <v>58</v>
      </c>
      <c r="F85" s="1">
        <v>20</v>
      </c>
      <c r="G85" s="1"/>
      <c r="H85" s="1"/>
      <c r="I85" s="1"/>
      <c r="J85" s="7"/>
      <c r="K85" s="7"/>
      <c r="L85" s="1"/>
      <c r="M85" s="1"/>
      <c r="N85" s="1"/>
      <c r="O85" s="1"/>
      <c r="P85" s="1"/>
      <c r="Q85" s="7"/>
      <c r="R85" s="7"/>
      <c r="S85" s="1"/>
      <c r="T85" s="1"/>
      <c r="U85" s="1"/>
      <c r="V85" s="1"/>
      <c r="W85" s="1"/>
      <c r="X85" s="7"/>
      <c r="Y85" s="7"/>
      <c r="Z85" s="1"/>
      <c r="AA85" s="1"/>
      <c r="AB85" s="1">
        <f>1+7</f>
        <v>8</v>
      </c>
      <c r="AC85" s="1">
        <v>7</v>
      </c>
      <c r="AD85" s="1">
        <v>7</v>
      </c>
      <c r="AE85" s="7">
        <v>5</v>
      </c>
      <c r="AF85" s="7"/>
      <c r="AG85" s="1"/>
      <c r="AH85" s="1">
        <v>7</v>
      </c>
      <c r="AI85" s="1">
        <v>7</v>
      </c>
      <c r="AJ85" s="1">
        <v>7</v>
      </c>
      <c r="AK85" s="1">
        <v>5.5</v>
      </c>
      <c r="AL85" s="7"/>
      <c r="AM85" s="7"/>
      <c r="AN85" s="25">
        <v>8</v>
      </c>
      <c r="AO85" s="21"/>
      <c r="AP85" s="1">
        <f>SUM(I85:AM85,AO85:AO85)</f>
        <v>53.5</v>
      </c>
      <c r="AQ85" s="1">
        <v>53.5</v>
      </c>
      <c r="AR85" s="1"/>
      <c r="AS85" s="12">
        <f>AP85-AQ85-AT85-AU85-AR85</f>
        <v>0</v>
      </c>
      <c r="AT85" s="1">
        <f>K85+R85+Y85+AF85</f>
        <v>0</v>
      </c>
      <c r="AU85" s="1">
        <f>+AO85</f>
        <v>0</v>
      </c>
      <c r="AV85" s="1">
        <f>+AN85</f>
        <v>8</v>
      </c>
      <c r="AW85" s="1"/>
      <c r="AX85" s="16"/>
      <c r="AY85" s="1"/>
      <c r="AZ85" s="1"/>
      <c r="BA85" s="16"/>
      <c r="BB85" s="1"/>
      <c r="BC85" s="1"/>
    </row>
    <row r="86" spans="1:56" ht="18.75">
      <c r="A86" s="1"/>
      <c r="B86" s="9"/>
      <c r="C86" s="9"/>
      <c r="D86" s="5" t="s">
        <v>57</v>
      </c>
      <c r="E86" s="1"/>
      <c r="F86" s="1"/>
      <c r="G86" s="1"/>
      <c r="H86" s="1"/>
      <c r="I86" s="1"/>
      <c r="J86" s="7"/>
      <c r="K86" s="7"/>
      <c r="L86" s="1"/>
      <c r="M86" s="1"/>
      <c r="N86" s="1"/>
      <c r="O86" s="1"/>
      <c r="P86" s="1"/>
      <c r="Q86" s="7"/>
      <c r="R86" s="7"/>
      <c r="S86" s="1"/>
      <c r="T86" s="1"/>
      <c r="U86" s="1"/>
      <c r="V86" s="1"/>
      <c r="W86" s="1"/>
      <c r="X86" s="7"/>
      <c r="Y86" s="7"/>
      <c r="Z86" s="1"/>
      <c r="AA86" s="1"/>
      <c r="AB86" s="1"/>
      <c r="AC86" s="1"/>
      <c r="AD86" s="1"/>
      <c r="AE86" s="7"/>
      <c r="AF86" s="7"/>
      <c r="AG86" s="1"/>
      <c r="AH86" s="1"/>
      <c r="AI86" s="1"/>
      <c r="AJ86" s="1"/>
      <c r="AK86" s="1"/>
      <c r="AL86" s="7"/>
      <c r="AM86" s="7"/>
      <c r="AN86" s="25"/>
      <c r="AO86" s="1"/>
      <c r="AP86" s="1"/>
      <c r="AQ86" s="1"/>
      <c r="AR86" s="1"/>
      <c r="AS86" s="12"/>
      <c r="AT86" s="1"/>
      <c r="AU86" s="1"/>
      <c r="AV86" s="1"/>
      <c r="AW86" s="1"/>
      <c r="AX86" s="16"/>
      <c r="AY86" s="1"/>
      <c r="AZ86" s="1"/>
      <c r="BA86" s="16"/>
      <c r="BB86" s="1"/>
      <c r="BC86" s="1"/>
      <c r="BD86">
        <v>55</v>
      </c>
    </row>
    <row r="87" spans="1:56">
      <c r="A87" s="1" t="s">
        <v>276</v>
      </c>
      <c r="B87" s="1" t="s">
        <v>277</v>
      </c>
      <c r="C87" s="1" t="s">
        <v>278</v>
      </c>
      <c r="D87" s="1" t="s">
        <v>279</v>
      </c>
      <c r="E87" s="1" t="s">
        <v>189</v>
      </c>
      <c r="F87" s="1">
        <v>19.649999999999999</v>
      </c>
      <c r="G87" s="1"/>
      <c r="H87" s="1"/>
      <c r="I87" s="1"/>
      <c r="J87" s="7"/>
      <c r="K87" s="7"/>
      <c r="L87" s="1">
        <v>7</v>
      </c>
      <c r="M87" s="1">
        <v>7</v>
      </c>
      <c r="N87" s="1">
        <v>7</v>
      </c>
      <c r="O87" s="1">
        <v>7</v>
      </c>
      <c r="P87" s="1">
        <v>7</v>
      </c>
      <c r="Q87" s="7">
        <v>7</v>
      </c>
      <c r="R87" s="7"/>
      <c r="S87" s="1">
        <v>7</v>
      </c>
      <c r="T87" s="1">
        <v>7</v>
      </c>
      <c r="U87" s="1">
        <v>7</v>
      </c>
      <c r="V87" s="1">
        <v>7</v>
      </c>
      <c r="W87" s="1">
        <v>7</v>
      </c>
      <c r="X87" s="7">
        <v>7</v>
      </c>
      <c r="Y87" s="7"/>
      <c r="Z87" s="1">
        <v>7</v>
      </c>
      <c r="AA87" s="1">
        <v>7</v>
      </c>
      <c r="AB87" s="1">
        <v>7</v>
      </c>
      <c r="AC87" s="1">
        <v>7</v>
      </c>
      <c r="AD87" s="1">
        <v>7</v>
      </c>
      <c r="AE87" s="7">
        <v>7</v>
      </c>
      <c r="AF87" s="7">
        <v>7</v>
      </c>
      <c r="AG87" s="1">
        <v>7</v>
      </c>
      <c r="AH87" s="1">
        <v>7</v>
      </c>
      <c r="AI87" s="1">
        <v>7</v>
      </c>
      <c r="AJ87" s="1">
        <v>7</v>
      </c>
      <c r="AK87" s="1">
        <v>7</v>
      </c>
      <c r="AL87" s="7">
        <v>4</v>
      </c>
      <c r="AM87" s="7"/>
      <c r="AN87" s="25">
        <v>8</v>
      </c>
      <c r="AO87" s="21"/>
      <c r="AP87" s="1">
        <f>SUM(I87:AM87,AO87:AO87)</f>
        <v>172</v>
      </c>
      <c r="AQ87" s="1">
        <v>140</v>
      </c>
      <c r="AR87" s="1"/>
      <c r="AS87" s="12">
        <f>AP87-AQ87-AT87-AU87-AR87</f>
        <v>25</v>
      </c>
      <c r="AT87" s="1">
        <f>K87+R87+Y87+AF87</f>
        <v>7</v>
      </c>
      <c r="AU87" s="1">
        <f>+AO87</f>
        <v>0</v>
      </c>
      <c r="AV87" s="1">
        <f>+AN87</f>
        <v>8</v>
      </c>
      <c r="AW87" s="1"/>
      <c r="AX87" s="16"/>
      <c r="AY87" s="1"/>
      <c r="AZ87" s="1"/>
      <c r="BA87" s="16"/>
      <c r="BB87" s="1"/>
      <c r="BC87" s="1"/>
    </row>
    <row r="88" spans="1:56">
      <c r="A88" s="1" t="s">
        <v>280</v>
      </c>
      <c r="B88" s="1" t="s">
        <v>281</v>
      </c>
      <c r="C88" s="1" t="s">
        <v>282</v>
      </c>
      <c r="D88" s="1" t="s">
        <v>279</v>
      </c>
      <c r="E88" s="1" t="s">
        <v>189</v>
      </c>
      <c r="F88" s="1">
        <v>23.65</v>
      </c>
      <c r="G88" s="1"/>
      <c r="H88" s="1"/>
      <c r="I88" s="1"/>
      <c r="J88" s="7">
        <v>8</v>
      </c>
      <c r="K88" s="7"/>
      <c r="L88" s="1">
        <v>7</v>
      </c>
      <c r="M88" s="1">
        <v>7</v>
      </c>
      <c r="N88" s="1">
        <v>7</v>
      </c>
      <c r="O88" s="1">
        <v>7</v>
      </c>
      <c r="P88" s="1">
        <v>7</v>
      </c>
      <c r="Q88" s="7"/>
      <c r="R88" s="7"/>
      <c r="S88" s="1">
        <v>7</v>
      </c>
      <c r="T88" s="1">
        <v>7</v>
      </c>
      <c r="U88" s="1">
        <v>7</v>
      </c>
      <c r="V88" s="1">
        <v>7</v>
      </c>
      <c r="W88" s="1">
        <v>7</v>
      </c>
      <c r="X88" s="7">
        <v>7</v>
      </c>
      <c r="Y88" s="7"/>
      <c r="Z88" s="1">
        <v>7</v>
      </c>
      <c r="AA88" s="1">
        <v>7</v>
      </c>
      <c r="AB88" s="1">
        <v>7</v>
      </c>
      <c r="AC88" s="1">
        <v>7</v>
      </c>
      <c r="AD88" s="1">
        <v>7</v>
      </c>
      <c r="AE88" s="7"/>
      <c r="AF88" s="7"/>
      <c r="AG88" s="1">
        <v>7</v>
      </c>
      <c r="AH88" s="1">
        <v>7</v>
      </c>
      <c r="AI88" s="1">
        <v>7</v>
      </c>
      <c r="AJ88" s="1">
        <v>7</v>
      </c>
      <c r="AK88" s="1">
        <v>7</v>
      </c>
      <c r="AL88" s="7">
        <v>7</v>
      </c>
      <c r="AM88" s="7"/>
      <c r="AN88" s="25">
        <v>8</v>
      </c>
      <c r="AO88" s="21"/>
      <c r="AP88" s="1">
        <f>SUM(I88:AM88,AO88:AO88)</f>
        <v>162</v>
      </c>
      <c r="AQ88" s="1">
        <v>140</v>
      </c>
      <c r="AR88" s="1"/>
      <c r="AS88" s="12">
        <f>AP88-AQ88-AT88-AU88-AR88</f>
        <v>22</v>
      </c>
      <c r="AT88" s="1">
        <f>K88+R88+Y88+AF88</f>
        <v>0</v>
      </c>
      <c r="AU88" s="1">
        <f>+AO88</f>
        <v>0</v>
      </c>
      <c r="AV88" s="1">
        <f>+AN88</f>
        <v>8</v>
      </c>
      <c r="AW88" s="1"/>
      <c r="AX88" s="16"/>
      <c r="AY88" s="1"/>
      <c r="AZ88" s="1"/>
      <c r="BA88" s="16"/>
      <c r="BB88" s="1"/>
      <c r="BC88" s="1"/>
    </row>
    <row r="89" spans="1:56" ht="18.75">
      <c r="A89" s="1"/>
      <c r="B89" s="1"/>
      <c r="C89" s="1"/>
      <c r="D89" s="5" t="s">
        <v>279</v>
      </c>
      <c r="E89" s="1"/>
      <c r="F89" s="1"/>
      <c r="G89" s="1"/>
      <c r="H89" s="1"/>
      <c r="I89" s="1"/>
      <c r="J89" s="7"/>
      <c r="K89" s="7"/>
      <c r="L89" s="1"/>
      <c r="M89" s="1"/>
      <c r="N89" s="1"/>
      <c r="O89" s="1"/>
      <c r="P89" s="1"/>
      <c r="Q89" s="7"/>
      <c r="R89" s="7"/>
      <c r="S89" s="1"/>
      <c r="T89" s="1"/>
      <c r="U89" s="1"/>
      <c r="V89" s="1"/>
      <c r="W89" s="1"/>
      <c r="X89" s="7"/>
      <c r="Y89" s="7"/>
      <c r="Z89" s="1"/>
      <c r="AA89" s="1"/>
      <c r="AB89" s="1"/>
      <c r="AC89" s="1"/>
      <c r="AD89" s="1"/>
      <c r="AE89" s="7"/>
      <c r="AF89" s="7"/>
      <c r="AG89" s="1"/>
      <c r="AH89" s="1"/>
      <c r="AI89" s="1"/>
      <c r="AJ89" s="1"/>
      <c r="AK89" s="1"/>
      <c r="AL89" s="7"/>
      <c r="AM89" s="7"/>
      <c r="AN89" s="25"/>
      <c r="AO89" s="1"/>
      <c r="AP89" s="1"/>
      <c r="AQ89" s="1"/>
      <c r="AR89" s="1"/>
      <c r="AS89" s="12"/>
      <c r="AT89" s="1"/>
      <c r="AU89" s="1"/>
      <c r="AV89" s="1"/>
      <c r="AW89" s="1"/>
      <c r="AX89" s="16"/>
      <c r="AY89" s="1"/>
      <c r="AZ89" s="1"/>
      <c r="BA89" s="16"/>
      <c r="BB89" s="1"/>
      <c r="BC89" s="1"/>
      <c r="BD89">
        <v>58</v>
      </c>
    </row>
    <row r="90" spans="1:56">
      <c r="A90" s="1" t="s">
        <v>283</v>
      </c>
      <c r="B90" s="9" t="s">
        <v>284</v>
      </c>
      <c r="C90" s="9" t="s">
        <v>285</v>
      </c>
      <c r="D90" s="1" t="s">
        <v>286</v>
      </c>
      <c r="E90" s="1" t="s">
        <v>62</v>
      </c>
      <c r="F90" s="1">
        <v>22</v>
      </c>
      <c r="G90" s="1"/>
      <c r="H90" s="1"/>
      <c r="I90" s="1"/>
      <c r="J90" s="7">
        <v>8.33</v>
      </c>
      <c r="K90" s="7">
        <v>7</v>
      </c>
      <c r="L90" s="1">
        <f>2+7</f>
        <v>9</v>
      </c>
      <c r="M90" s="1">
        <f>2+7</f>
        <v>9</v>
      </c>
      <c r="N90" s="1">
        <f>2+7</f>
        <v>9</v>
      </c>
      <c r="O90" s="1">
        <f>2+7</f>
        <v>9</v>
      </c>
      <c r="P90" s="1">
        <f>2+7</f>
        <v>9</v>
      </c>
      <c r="Q90" s="7">
        <f>7+2</f>
        <v>9</v>
      </c>
      <c r="R90" s="7">
        <v>7</v>
      </c>
      <c r="S90" s="1">
        <f>2+7</f>
        <v>9</v>
      </c>
      <c r="T90" s="1">
        <f>2+7</f>
        <v>9</v>
      </c>
      <c r="U90" s="1">
        <f>2+7</f>
        <v>9</v>
      </c>
      <c r="V90" s="1">
        <f>2+7</f>
        <v>9</v>
      </c>
      <c r="W90" s="1">
        <f>2+7</f>
        <v>9</v>
      </c>
      <c r="X90" s="7">
        <v>9</v>
      </c>
      <c r="Y90" s="7">
        <v>8</v>
      </c>
      <c r="Z90" s="1">
        <v>7</v>
      </c>
      <c r="AA90" s="1">
        <f>2+7</f>
        <v>9</v>
      </c>
      <c r="AB90" s="1">
        <f>2+7</f>
        <v>9</v>
      </c>
      <c r="AC90" s="1">
        <f>2+7</f>
        <v>9</v>
      </c>
      <c r="AD90" s="1">
        <f>2+7</f>
        <v>9</v>
      </c>
      <c r="AE90" s="7">
        <v>9</v>
      </c>
      <c r="AF90" s="7">
        <v>7</v>
      </c>
      <c r="AG90" s="1">
        <v>7</v>
      </c>
      <c r="AH90" s="1">
        <v>7</v>
      </c>
      <c r="AI90" s="1">
        <f>2+7</f>
        <v>9</v>
      </c>
      <c r="AJ90" s="1">
        <f>2+7</f>
        <v>9</v>
      </c>
      <c r="AK90" s="1">
        <f>2+7</f>
        <v>9</v>
      </c>
      <c r="AL90" s="7">
        <f>7+2</f>
        <v>9</v>
      </c>
      <c r="AM90" s="7">
        <v>7</v>
      </c>
      <c r="AN90" s="25">
        <v>8</v>
      </c>
      <c r="AO90" s="21"/>
      <c r="AP90" s="1">
        <f>SUM(I90:AM90,AO90:AO90)</f>
        <v>254.32999999999998</v>
      </c>
      <c r="AQ90" s="1">
        <v>140</v>
      </c>
      <c r="AR90" s="1"/>
      <c r="AS90" s="12">
        <f>AP90-AQ90-AT90-AU90-AR90</f>
        <v>78.329999999999984</v>
      </c>
      <c r="AT90" s="1">
        <f>K90+R90+Y90+AF90+AM90</f>
        <v>36</v>
      </c>
      <c r="AU90" s="1">
        <f>+AO90</f>
        <v>0</v>
      </c>
      <c r="AV90" s="1">
        <f>+AN90</f>
        <v>8</v>
      </c>
      <c r="AW90" s="1"/>
      <c r="AX90" s="16"/>
      <c r="AY90" s="1"/>
      <c r="AZ90" s="1"/>
      <c r="BA90" s="16"/>
      <c r="BB90" s="1"/>
      <c r="BC90" s="1"/>
      <c r="BD90">
        <v>62</v>
      </c>
    </row>
    <row r="91" spans="1:56">
      <c r="A91" s="1" t="s">
        <v>287</v>
      </c>
      <c r="B91" s="9" t="s">
        <v>288</v>
      </c>
      <c r="C91" s="9" t="s">
        <v>289</v>
      </c>
      <c r="D91" s="1" t="s">
        <v>286</v>
      </c>
      <c r="E91" s="1" t="s">
        <v>74</v>
      </c>
      <c r="F91" s="1">
        <v>26</v>
      </c>
      <c r="G91" s="1"/>
      <c r="H91" s="1"/>
      <c r="I91" s="1"/>
      <c r="J91" s="7">
        <f>8.33+2</f>
        <v>10.33</v>
      </c>
      <c r="K91" s="7">
        <f>7+2</f>
        <v>9</v>
      </c>
      <c r="L91" s="1">
        <f>2+7</f>
        <v>9</v>
      </c>
      <c r="M91" s="1">
        <f>2+8.83</f>
        <v>10.83</v>
      </c>
      <c r="N91" s="1">
        <v>8.83</v>
      </c>
      <c r="O91" s="1">
        <v>8.83</v>
      </c>
      <c r="P91" s="1">
        <v>8.68</v>
      </c>
      <c r="Q91" s="7">
        <v>8</v>
      </c>
      <c r="R91" s="7"/>
      <c r="S91" s="1">
        <v>8.83</v>
      </c>
      <c r="T91" s="1">
        <v>8.83</v>
      </c>
      <c r="U91" s="1">
        <v>8.83</v>
      </c>
      <c r="V91" s="1">
        <v>8.83</v>
      </c>
      <c r="W91" s="1">
        <v>8.68</v>
      </c>
      <c r="X91" s="7"/>
      <c r="Y91" s="7"/>
      <c r="Z91" s="1">
        <v>8.83</v>
      </c>
      <c r="AA91" s="1">
        <v>8.83</v>
      </c>
      <c r="AB91" s="1">
        <v>8.83</v>
      </c>
      <c r="AC91" s="1">
        <v>8.83</v>
      </c>
      <c r="AD91" s="1">
        <v>8.68</v>
      </c>
      <c r="AE91" s="7">
        <v>10</v>
      </c>
      <c r="AF91" s="7"/>
      <c r="AG91" s="1">
        <v>8.83</v>
      </c>
      <c r="AH91" s="1">
        <v>8.83</v>
      </c>
      <c r="AI91" s="1">
        <v>8.83</v>
      </c>
      <c r="AJ91" s="1">
        <v>8.83</v>
      </c>
      <c r="AK91" s="1">
        <v>8.68</v>
      </c>
      <c r="AL91" s="7">
        <f>9+1</f>
        <v>10</v>
      </c>
      <c r="AM91" s="7"/>
      <c r="AN91" s="25">
        <v>8</v>
      </c>
      <c r="AO91" s="21"/>
      <c r="AP91" s="1">
        <f>SUM(I91:AM91,AO91:AO91)</f>
        <v>225.50000000000009</v>
      </c>
      <c r="AQ91" s="1">
        <v>140</v>
      </c>
      <c r="AR91" s="1"/>
      <c r="AS91" s="12">
        <f>AP91-AQ91-AT91-AU91-AR91</f>
        <v>52.500000000000085</v>
      </c>
      <c r="AT91" s="1">
        <f>K91+R91+Y91+AF91+9+8+7</f>
        <v>33</v>
      </c>
      <c r="AU91" s="1">
        <f>+AO91</f>
        <v>0</v>
      </c>
      <c r="AV91" s="1">
        <f>+AN91</f>
        <v>8</v>
      </c>
      <c r="AW91" s="1"/>
      <c r="AX91" s="19">
        <v>540</v>
      </c>
      <c r="AY91" s="1"/>
      <c r="AZ91" s="1"/>
      <c r="BA91" s="16"/>
      <c r="BB91" s="1"/>
      <c r="BC91" s="1"/>
      <c r="BD91">
        <v>64</v>
      </c>
    </row>
    <row r="92" spans="1:56">
      <c r="A92" s="1" t="s">
        <v>290</v>
      </c>
      <c r="B92" s="9" t="s">
        <v>291</v>
      </c>
      <c r="C92" s="9" t="s">
        <v>292</v>
      </c>
      <c r="D92" s="1" t="s">
        <v>286</v>
      </c>
      <c r="E92" s="1" t="s">
        <v>62</v>
      </c>
      <c r="F92" s="1">
        <v>22</v>
      </c>
      <c r="G92" s="1"/>
      <c r="H92" s="1"/>
      <c r="I92" s="1"/>
      <c r="J92" s="7">
        <v>7.33</v>
      </c>
      <c r="K92" s="7"/>
      <c r="L92" s="1"/>
      <c r="M92" s="1"/>
      <c r="N92" s="1"/>
      <c r="O92" s="1">
        <v>7</v>
      </c>
      <c r="P92" s="1"/>
      <c r="Q92" s="7"/>
      <c r="R92" s="7"/>
      <c r="S92" s="1">
        <v>7</v>
      </c>
      <c r="T92" s="1">
        <v>7</v>
      </c>
      <c r="U92" s="1">
        <v>7</v>
      </c>
      <c r="V92" s="1">
        <v>7</v>
      </c>
      <c r="W92" s="1">
        <v>7</v>
      </c>
      <c r="X92" s="7"/>
      <c r="Y92" s="7"/>
      <c r="Z92" s="1">
        <v>7</v>
      </c>
      <c r="AA92" s="1">
        <v>7</v>
      </c>
      <c r="AB92" s="1">
        <v>7</v>
      </c>
      <c r="AC92" s="1">
        <f>2+7</f>
        <v>9</v>
      </c>
      <c r="AD92" s="1">
        <v>7</v>
      </c>
      <c r="AE92" s="7">
        <v>7</v>
      </c>
      <c r="AF92" s="7"/>
      <c r="AG92" s="1">
        <v>7</v>
      </c>
      <c r="AH92" s="1">
        <v>7</v>
      </c>
      <c r="AI92" s="1">
        <v>7</v>
      </c>
      <c r="AJ92" s="1">
        <v>7</v>
      </c>
      <c r="AK92" s="1">
        <v>7</v>
      </c>
      <c r="AL92" s="7">
        <v>5</v>
      </c>
      <c r="AM92" s="7"/>
      <c r="AN92" s="25">
        <v>8</v>
      </c>
      <c r="AO92" s="21"/>
      <c r="AP92" s="1">
        <f>SUM(I92:AM92,AO92:AO92)</f>
        <v>133.32999999999998</v>
      </c>
      <c r="AQ92" s="1">
        <v>133.32999999999998</v>
      </c>
      <c r="AR92" s="1"/>
      <c r="AS92" s="12">
        <f>AP92-AQ92-AT92-AU92-AR92</f>
        <v>0</v>
      </c>
      <c r="AT92" s="1">
        <f>K92+R92+Y92+AF92</f>
        <v>0</v>
      </c>
      <c r="AU92" s="1">
        <f>+AO92</f>
        <v>0</v>
      </c>
      <c r="AV92" s="1">
        <f>+AN92</f>
        <v>8</v>
      </c>
      <c r="AW92" s="1"/>
      <c r="AX92" s="16"/>
      <c r="AY92" s="1"/>
      <c r="AZ92" s="1"/>
      <c r="BA92" s="16"/>
      <c r="BB92" s="1"/>
      <c r="BC92" s="1"/>
      <c r="BD92">
        <v>65</v>
      </c>
    </row>
    <row r="93" spans="1:56">
      <c r="A93" s="1" t="s">
        <v>293</v>
      </c>
      <c r="B93" s="9" t="s">
        <v>294</v>
      </c>
      <c r="C93" s="9" t="s">
        <v>295</v>
      </c>
      <c r="D93" s="1" t="s">
        <v>286</v>
      </c>
      <c r="E93" s="1" t="s">
        <v>62</v>
      </c>
      <c r="F93" s="1">
        <v>22</v>
      </c>
      <c r="G93" s="1"/>
      <c r="H93" s="1"/>
      <c r="I93" s="1"/>
      <c r="J93" s="7">
        <v>8</v>
      </c>
      <c r="K93" s="7"/>
      <c r="L93" s="1">
        <v>8</v>
      </c>
      <c r="M93" s="1">
        <v>8.83</v>
      </c>
      <c r="N93" s="1">
        <v>8.83</v>
      </c>
      <c r="O93" s="1">
        <v>8.83</v>
      </c>
      <c r="P93" s="1">
        <v>8.68</v>
      </c>
      <c r="Q93" s="7">
        <v>8</v>
      </c>
      <c r="R93" s="7"/>
      <c r="S93" s="1">
        <v>8.83</v>
      </c>
      <c r="T93" s="1">
        <v>8.83</v>
      </c>
      <c r="U93" s="1">
        <v>8.83</v>
      </c>
      <c r="V93" s="1">
        <v>8.83</v>
      </c>
      <c r="W93" s="1">
        <v>8.68</v>
      </c>
      <c r="X93" s="7"/>
      <c r="Y93" s="7"/>
      <c r="Z93" s="1">
        <v>8.83</v>
      </c>
      <c r="AA93" s="1">
        <v>8.83</v>
      </c>
      <c r="AB93" s="1">
        <v>8.83</v>
      </c>
      <c r="AC93" s="1">
        <v>8.83</v>
      </c>
      <c r="AD93" s="1">
        <v>8.68</v>
      </c>
      <c r="AE93" s="7"/>
      <c r="AF93" s="7"/>
      <c r="AG93" s="1">
        <v>8.83</v>
      </c>
      <c r="AH93" s="1">
        <v>8.83</v>
      </c>
      <c r="AI93" s="1">
        <v>8.83</v>
      </c>
      <c r="AJ93" s="1">
        <v>8.83</v>
      </c>
      <c r="AK93" s="1">
        <v>8.68</v>
      </c>
      <c r="AL93" s="7"/>
      <c r="AM93" s="7"/>
      <c r="AN93" s="25">
        <v>8</v>
      </c>
      <c r="AO93" s="21"/>
      <c r="AP93" s="1">
        <f>SUM(I93:AM93,AO93:AO93)</f>
        <v>191.17000000000007</v>
      </c>
      <c r="AQ93" s="1">
        <v>140</v>
      </c>
      <c r="AR93" s="1"/>
      <c r="AS93" s="12">
        <f>AP93-AQ93-AT93-AU93-AR93</f>
        <v>37.170000000000073</v>
      </c>
      <c r="AT93" s="1">
        <f>K93+R93+Y93+AF93+7+7</f>
        <v>14</v>
      </c>
      <c r="AU93" s="1">
        <f>+AO93</f>
        <v>0</v>
      </c>
      <c r="AV93" s="1">
        <f>+AN93</f>
        <v>8</v>
      </c>
      <c r="AW93" s="1"/>
      <c r="AX93" s="19">
        <f>570+600</f>
        <v>1170</v>
      </c>
      <c r="AY93" s="1"/>
      <c r="AZ93" s="1"/>
      <c r="BA93" s="16"/>
      <c r="BB93" s="1"/>
      <c r="BC93" s="1"/>
      <c r="BD93">
        <v>67</v>
      </c>
    </row>
    <row r="94" spans="1:56">
      <c r="A94" s="1" t="s">
        <v>296</v>
      </c>
      <c r="B94" s="9" t="s">
        <v>297</v>
      </c>
      <c r="C94" s="9" t="s">
        <v>298</v>
      </c>
      <c r="D94" s="1" t="s">
        <v>286</v>
      </c>
      <c r="E94" s="1" t="s">
        <v>62</v>
      </c>
      <c r="F94" s="1">
        <v>22</v>
      </c>
      <c r="G94" s="1"/>
      <c r="H94" s="1"/>
      <c r="I94" s="1"/>
      <c r="J94" s="7">
        <v>7.33</v>
      </c>
      <c r="K94" s="7"/>
      <c r="L94" s="1">
        <v>7</v>
      </c>
      <c r="M94" s="1">
        <v>7</v>
      </c>
      <c r="N94" s="1">
        <v>7</v>
      </c>
      <c r="O94" s="1">
        <f>3+8.83</f>
        <v>11.83</v>
      </c>
      <c r="P94" s="1">
        <v>8.68</v>
      </c>
      <c r="Q94" s="7">
        <v>8</v>
      </c>
      <c r="R94" s="7"/>
      <c r="S94" s="1">
        <v>8.83</v>
      </c>
      <c r="T94" s="1">
        <v>8.83</v>
      </c>
      <c r="U94" s="1">
        <v>8.83</v>
      </c>
      <c r="V94" s="1">
        <v>8.83</v>
      </c>
      <c r="W94" s="1">
        <v>8.68</v>
      </c>
      <c r="X94" s="7"/>
      <c r="Y94" s="7"/>
      <c r="Z94" s="1">
        <v>8.83</v>
      </c>
      <c r="AA94" s="1">
        <v>8.83</v>
      </c>
      <c r="AB94" s="1">
        <v>8.83</v>
      </c>
      <c r="AC94" s="1">
        <v>8.83</v>
      </c>
      <c r="AD94" s="1">
        <v>8.68</v>
      </c>
      <c r="AE94" s="7">
        <v>8</v>
      </c>
      <c r="AF94" s="7"/>
      <c r="AG94" s="1"/>
      <c r="AH94" s="1">
        <v>8.83</v>
      </c>
      <c r="AI94" s="1">
        <v>8.83</v>
      </c>
      <c r="AJ94" s="1">
        <v>8.83</v>
      </c>
      <c r="AK94" s="1">
        <v>8.68</v>
      </c>
      <c r="AL94" s="7"/>
      <c r="AM94" s="7"/>
      <c r="AN94" s="25">
        <v>8</v>
      </c>
      <c r="AO94" s="21"/>
      <c r="AP94" s="1">
        <f>SUM(I94:AM94,AO94:AO94)</f>
        <v>188.01000000000005</v>
      </c>
      <c r="AQ94" s="1">
        <v>140</v>
      </c>
      <c r="AR94" s="1"/>
      <c r="AS94" s="12">
        <f>AP94-AQ94-AT94-AU94-AR94</f>
        <v>34.010000000000048</v>
      </c>
      <c r="AT94" s="1">
        <f>K94+R94+Y94+AF94+7+7</f>
        <v>14</v>
      </c>
      <c r="AU94" s="1">
        <f>+AO94</f>
        <v>0</v>
      </c>
      <c r="AV94" s="1">
        <f>+AN94</f>
        <v>8</v>
      </c>
      <c r="AW94" s="1"/>
      <c r="AX94" s="19">
        <v>480</v>
      </c>
      <c r="AY94" s="1"/>
      <c r="AZ94" s="1"/>
      <c r="BA94" s="16"/>
      <c r="BB94" s="1"/>
      <c r="BC94" s="1"/>
      <c r="BD94">
        <v>68</v>
      </c>
    </row>
    <row r="95" spans="1:56">
      <c r="A95" s="1" t="s">
        <v>299</v>
      </c>
      <c r="B95" s="9" t="s">
        <v>300</v>
      </c>
      <c r="C95" s="9" t="s">
        <v>301</v>
      </c>
      <c r="D95" s="1" t="s">
        <v>286</v>
      </c>
      <c r="E95" s="1" t="s">
        <v>78</v>
      </c>
      <c r="F95" s="1">
        <v>26</v>
      </c>
      <c r="G95" s="1"/>
      <c r="H95" s="1"/>
      <c r="I95" s="1"/>
      <c r="J95" s="7"/>
      <c r="K95" s="7"/>
      <c r="L95" s="1">
        <f>2+7</f>
        <v>9</v>
      </c>
      <c r="M95" s="1">
        <f>2+7</f>
        <v>9</v>
      </c>
      <c r="N95" s="1">
        <f>2+7</f>
        <v>9</v>
      </c>
      <c r="O95" s="1">
        <f>2+7</f>
        <v>9</v>
      </c>
      <c r="P95" s="1">
        <v>7</v>
      </c>
      <c r="Q95" s="7"/>
      <c r="R95" s="7"/>
      <c r="S95" s="1">
        <f>2+7</f>
        <v>9</v>
      </c>
      <c r="T95" s="1">
        <f>2+7</f>
        <v>9</v>
      </c>
      <c r="U95" s="1">
        <f>2+7</f>
        <v>9</v>
      </c>
      <c r="V95" s="1">
        <f>2+7</f>
        <v>9</v>
      </c>
      <c r="W95" s="1">
        <v>7</v>
      </c>
      <c r="X95" s="7">
        <v>7</v>
      </c>
      <c r="Y95" s="7"/>
      <c r="Z95" s="1">
        <v>7</v>
      </c>
      <c r="AA95" s="1">
        <f>2+7</f>
        <v>9</v>
      </c>
      <c r="AB95" s="1">
        <f>2+7</f>
        <v>9</v>
      </c>
      <c r="AC95" s="1">
        <v>7</v>
      </c>
      <c r="AD95" s="1">
        <v>7</v>
      </c>
      <c r="AE95" s="7">
        <v>7</v>
      </c>
      <c r="AF95" s="7"/>
      <c r="AG95" s="1">
        <f>2+7</f>
        <v>9</v>
      </c>
      <c r="AH95" s="1">
        <v>7</v>
      </c>
      <c r="AI95" s="1">
        <v>7</v>
      </c>
      <c r="AJ95" s="1">
        <v>7</v>
      </c>
      <c r="AK95" s="1">
        <v>7</v>
      </c>
      <c r="AL95" s="7">
        <v>7</v>
      </c>
      <c r="AM95" s="7"/>
      <c r="AN95" s="25">
        <v>8</v>
      </c>
      <c r="AO95" s="21"/>
      <c r="AP95" s="1">
        <f>SUM(I95:AM95,AO95:AO95)</f>
        <v>183</v>
      </c>
      <c r="AQ95" s="1">
        <v>140</v>
      </c>
      <c r="AR95" s="1"/>
      <c r="AS95" s="12">
        <f>AP95-AQ95-AT95-AU95-AR95</f>
        <v>43</v>
      </c>
      <c r="AT95" s="1">
        <f>K95+R95+Y95+AF95</f>
        <v>0</v>
      </c>
      <c r="AU95" s="1">
        <f>+AO95</f>
        <v>0</v>
      </c>
      <c r="AV95" s="1">
        <f>+AN95</f>
        <v>8</v>
      </c>
      <c r="AW95" s="1"/>
      <c r="AX95" s="16"/>
      <c r="AY95" s="1"/>
      <c r="AZ95" s="1"/>
      <c r="BA95" s="16"/>
      <c r="BB95" s="1"/>
      <c r="BC95" s="1"/>
      <c r="BD95">
        <v>69</v>
      </c>
    </row>
    <row r="96" spans="1:56">
      <c r="A96" s="1" t="s">
        <v>302</v>
      </c>
      <c r="B96" s="9" t="s">
        <v>303</v>
      </c>
      <c r="C96" s="9" t="s">
        <v>304</v>
      </c>
      <c r="D96" s="1" t="s">
        <v>286</v>
      </c>
      <c r="E96" s="1" t="s">
        <v>62</v>
      </c>
      <c r="F96" s="1">
        <v>22</v>
      </c>
      <c r="G96" s="1"/>
      <c r="H96" s="1"/>
      <c r="I96" s="1"/>
      <c r="J96" s="7">
        <v>1.5</v>
      </c>
      <c r="K96" s="7"/>
      <c r="L96" s="1">
        <f>2+7</f>
        <v>9</v>
      </c>
      <c r="M96" s="1">
        <f>2+7</f>
        <v>9</v>
      </c>
      <c r="N96" s="1">
        <f>2+7</f>
        <v>9</v>
      </c>
      <c r="O96" s="1">
        <f>2+7</f>
        <v>9</v>
      </c>
      <c r="P96" s="1">
        <f>2+7</f>
        <v>9</v>
      </c>
      <c r="Q96" s="7">
        <v>7</v>
      </c>
      <c r="R96" s="7"/>
      <c r="S96" s="1">
        <f>2+7</f>
        <v>9</v>
      </c>
      <c r="T96" s="1">
        <f>2+7</f>
        <v>9</v>
      </c>
      <c r="U96" s="1">
        <f>2+7</f>
        <v>9</v>
      </c>
      <c r="V96" s="1">
        <f>2+7</f>
        <v>9</v>
      </c>
      <c r="W96" s="1">
        <f>2+7</f>
        <v>9</v>
      </c>
      <c r="X96" s="7">
        <v>9</v>
      </c>
      <c r="Y96" s="7"/>
      <c r="Z96" s="1">
        <f>2+7</f>
        <v>9</v>
      </c>
      <c r="AA96" s="1">
        <f>2+7</f>
        <v>9</v>
      </c>
      <c r="AB96" s="1">
        <f>2+7</f>
        <v>9</v>
      </c>
      <c r="AC96" s="1">
        <f>2+7</f>
        <v>9</v>
      </c>
      <c r="AD96" s="1">
        <f>2+7</f>
        <v>9</v>
      </c>
      <c r="AE96" s="7">
        <v>7</v>
      </c>
      <c r="AF96" s="7"/>
      <c r="AG96" s="1">
        <v>7</v>
      </c>
      <c r="AH96" s="1">
        <v>7</v>
      </c>
      <c r="AI96" s="1">
        <f>2+7</f>
        <v>9</v>
      </c>
      <c r="AJ96" s="1">
        <f>2+7</f>
        <v>9</v>
      </c>
      <c r="AK96" s="1">
        <f>2+7</f>
        <v>9</v>
      </c>
      <c r="AL96" s="7">
        <v>7</v>
      </c>
      <c r="AM96" s="7"/>
      <c r="AN96" s="25">
        <v>8</v>
      </c>
      <c r="AO96" s="21"/>
      <c r="AP96" s="1">
        <f>SUM(I96:AM96,AO96:AO96)</f>
        <v>207.5</v>
      </c>
      <c r="AQ96" s="1">
        <v>140</v>
      </c>
      <c r="AR96" s="1"/>
      <c r="AS96" s="12">
        <f>AP96-AQ96-AT96-AU96-AR96</f>
        <v>67.5</v>
      </c>
      <c r="AT96" s="1">
        <f>K96+R96+Y96+AF96</f>
        <v>0</v>
      </c>
      <c r="AU96" s="1">
        <f>+AO96</f>
        <v>0</v>
      </c>
      <c r="AV96" s="1">
        <f>+AN96</f>
        <v>8</v>
      </c>
      <c r="AW96" s="1"/>
      <c r="AX96" s="16"/>
      <c r="AY96" s="1"/>
      <c r="AZ96" s="1"/>
      <c r="BA96" s="16"/>
      <c r="BB96" s="1"/>
      <c r="BC96" s="1"/>
      <c r="BD96">
        <v>70</v>
      </c>
    </row>
    <row r="97" spans="1:56">
      <c r="A97" s="1" t="s">
        <v>305</v>
      </c>
      <c r="B97" s="9" t="s">
        <v>306</v>
      </c>
      <c r="C97" s="9" t="s">
        <v>307</v>
      </c>
      <c r="D97" s="1" t="s">
        <v>286</v>
      </c>
      <c r="E97" s="1" t="s">
        <v>62</v>
      </c>
      <c r="F97" s="1">
        <v>20</v>
      </c>
      <c r="G97" s="1"/>
      <c r="H97" s="1"/>
      <c r="I97" s="1"/>
      <c r="J97" s="7"/>
      <c r="K97" s="7"/>
      <c r="L97" s="1">
        <f>2+7</f>
        <v>9</v>
      </c>
      <c r="M97" s="1">
        <v>7</v>
      </c>
      <c r="N97" s="1">
        <f>2+7</f>
        <v>9</v>
      </c>
      <c r="O97" s="1">
        <v>7</v>
      </c>
      <c r="P97" s="1">
        <v>7</v>
      </c>
      <c r="Q97" s="7">
        <v>7</v>
      </c>
      <c r="R97" s="7"/>
      <c r="S97" s="1"/>
      <c r="T97" s="1"/>
      <c r="U97" s="1"/>
      <c r="V97" s="1">
        <f>2+7</f>
        <v>9</v>
      </c>
      <c r="W97" s="1">
        <f>2+7</f>
        <v>9</v>
      </c>
      <c r="X97" s="7">
        <f>5+9</f>
        <v>14</v>
      </c>
      <c r="Y97" s="7"/>
      <c r="Z97" s="1">
        <f>2+7</f>
        <v>9</v>
      </c>
      <c r="AA97" s="1">
        <f>2+7</f>
        <v>9</v>
      </c>
      <c r="AB97" s="1">
        <f>2+7</f>
        <v>9</v>
      </c>
      <c r="AC97" s="1">
        <f>2+7</f>
        <v>9</v>
      </c>
      <c r="AD97" s="1">
        <f>2+7</f>
        <v>9</v>
      </c>
      <c r="AE97" s="7">
        <v>9</v>
      </c>
      <c r="AF97" s="7">
        <v>5</v>
      </c>
      <c r="AG97" s="1">
        <v>4</v>
      </c>
      <c r="AH97" s="1">
        <v>7</v>
      </c>
      <c r="AI97" s="1">
        <v>7</v>
      </c>
      <c r="AJ97" s="1">
        <f>2+7</f>
        <v>9</v>
      </c>
      <c r="AK97" s="1">
        <v>7</v>
      </c>
      <c r="AL97" s="7">
        <v>5</v>
      </c>
      <c r="AM97" s="7"/>
      <c r="AN97" s="25">
        <v>8</v>
      </c>
      <c r="AO97" s="21"/>
      <c r="AP97" s="1">
        <f>SUM(I97:AM97,AO97:AO97)</f>
        <v>176</v>
      </c>
      <c r="AQ97" s="1">
        <v>140</v>
      </c>
      <c r="AR97" s="1"/>
      <c r="AS97" s="12">
        <f>AP97-AQ97-AT97-AU97-AR97</f>
        <v>26</v>
      </c>
      <c r="AT97" s="1">
        <f>K97+R97+Y97+AF97+5</f>
        <v>10</v>
      </c>
      <c r="AU97" s="1">
        <f>+AO97</f>
        <v>0</v>
      </c>
      <c r="AV97" s="1">
        <f>+AN97</f>
        <v>8</v>
      </c>
      <c r="AW97" s="1"/>
      <c r="AX97" s="16"/>
      <c r="AY97" s="1"/>
      <c r="AZ97" s="1"/>
      <c r="BA97" s="16"/>
      <c r="BB97" s="1"/>
      <c r="BC97" s="1"/>
      <c r="BD97">
        <v>71</v>
      </c>
    </row>
    <row r="98" spans="1:56">
      <c r="A98" s="1" t="s">
        <v>308</v>
      </c>
      <c r="B98" s="9" t="s">
        <v>309</v>
      </c>
      <c r="C98" s="9" t="s">
        <v>310</v>
      </c>
      <c r="D98" s="1" t="s">
        <v>286</v>
      </c>
      <c r="E98" s="1" t="s">
        <v>78</v>
      </c>
      <c r="F98" s="1">
        <v>26</v>
      </c>
      <c r="G98" s="1"/>
      <c r="H98" s="1"/>
      <c r="I98" s="1"/>
      <c r="J98" s="7">
        <f>8.33+2</f>
        <v>10.33</v>
      </c>
      <c r="K98" s="7">
        <f>7+2</f>
        <v>9</v>
      </c>
      <c r="L98" s="1">
        <f>2+7</f>
        <v>9</v>
      </c>
      <c r="M98" s="1">
        <f>2+7</f>
        <v>9</v>
      </c>
      <c r="N98" s="1">
        <f>2+7</f>
        <v>9</v>
      </c>
      <c r="O98" s="1">
        <f>2+7</f>
        <v>9</v>
      </c>
      <c r="P98" s="1">
        <v>2</v>
      </c>
      <c r="Q98" s="7">
        <v>9</v>
      </c>
      <c r="R98" s="7">
        <v>9</v>
      </c>
      <c r="S98" s="1">
        <v>7</v>
      </c>
      <c r="T98" s="1">
        <f>2+7</f>
        <v>9</v>
      </c>
      <c r="U98" s="1">
        <v>7</v>
      </c>
      <c r="V98" s="1"/>
      <c r="W98" s="1">
        <v>7</v>
      </c>
      <c r="X98" s="7"/>
      <c r="Y98" s="7"/>
      <c r="Z98" s="1">
        <f>2+7</f>
        <v>9</v>
      </c>
      <c r="AA98" s="1">
        <f>2+7</f>
        <v>9</v>
      </c>
      <c r="AB98" s="1">
        <f>2+4</f>
        <v>6</v>
      </c>
      <c r="AC98" s="1">
        <f>2+7</f>
        <v>9</v>
      </c>
      <c r="AD98" s="1">
        <f>2+7</f>
        <v>9</v>
      </c>
      <c r="AE98" s="7">
        <v>9</v>
      </c>
      <c r="AF98" s="7"/>
      <c r="AG98" s="1"/>
      <c r="AH98" s="1">
        <v>7</v>
      </c>
      <c r="AI98" s="1">
        <v>7</v>
      </c>
      <c r="AJ98" s="1"/>
      <c r="AK98" s="1">
        <v>7</v>
      </c>
      <c r="AL98" s="7">
        <f>7+2</f>
        <v>9</v>
      </c>
      <c r="AM98" s="7">
        <v>5</v>
      </c>
      <c r="AN98" s="25">
        <v>8</v>
      </c>
      <c r="AO98" s="21"/>
      <c r="AP98" s="1">
        <f>SUM(I98:AM98,AO98:AO98)</f>
        <v>191.32999999999998</v>
      </c>
      <c r="AQ98" s="1">
        <v>140</v>
      </c>
      <c r="AR98" s="1"/>
      <c r="AS98" s="12">
        <f>AP98-AQ98-AT98-AU98-AR98</f>
        <v>28.329999999999984</v>
      </c>
      <c r="AT98" s="1">
        <f>K98+R98+Y98+AF98+AM98</f>
        <v>23</v>
      </c>
      <c r="AU98" s="1">
        <f>+AO98</f>
        <v>0</v>
      </c>
      <c r="AV98" s="1">
        <f>+AN98</f>
        <v>8</v>
      </c>
      <c r="AW98" s="1"/>
      <c r="AX98" s="16"/>
      <c r="AY98" s="1"/>
      <c r="AZ98" s="1"/>
      <c r="BA98" s="16"/>
      <c r="BB98" s="1"/>
      <c r="BC98" s="1"/>
      <c r="BD98">
        <v>72</v>
      </c>
    </row>
    <row r="99" spans="1:56" ht="15.75" customHeight="1">
      <c r="A99" s="1" t="s">
        <v>311</v>
      </c>
      <c r="B99" s="9" t="s">
        <v>312</v>
      </c>
      <c r="C99" s="9" t="s">
        <v>313</v>
      </c>
      <c r="D99" s="1" t="s">
        <v>286</v>
      </c>
      <c r="E99" s="1" t="s">
        <v>62</v>
      </c>
      <c r="F99" s="1">
        <v>20</v>
      </c>
      <c r="G99" s="1"/>
      <c r="H99" s="1"/>
      <c r="I99" s="1"/>
      <c r="J99" s="7">
        <v>7.33</v>
      </c>
      <c r="K99" s="7"/>
      <c r="L99" s="1">
        <f>2+7</f>
        <v>9</v>
      </c>
      <c r="M99" s="1">
        <f>2+7</f>
        <v>9</v>
      </c>
      <c r="N99" s="1">
        <v>7</v>
      </c>
      <c r="O99" s="1">
        <v>7</v>
      </c>
      <c r="P99" s="1">
        <f>2+7</f>
        <v>9</v>
      </c>
      <c r="Q99" s="7">
        <v>7</v>
      </c>
      <c r="R99" s="7"/>
      <c r="S99" s="1">
        <f>2+7</f>
        <v>9</v>
      </c>
      <c r="T99" s="1">
        <v>7</v>
      </c>
      <c r="U99" s="1">
        <v>7</v>
      </c>
      <c r="V99" s="1">
        <v>7</v>
      </c>
      <c r="W99" s="1">
        <v>7</v>
      </c>
      <c r="X99" s="7"/>
      <c r="Y99" s="7"/>
      <c r="Z99" s="1">
        <v>7</v>
      </c>
      <c r="AA99" s="1">
        <v>7</v>
      </c>
      <c r="AB99" s="1">
        <v>6.5</v>
      </c>
      <c r="AC99" s="1">
        <v>7</v>
      </c>
      <c r="AD99" s="1">
        <v>7</v>
      </c>
      <c r="AE99" s="7">
        <v>7</v>
      </c>
      <c r="AF99" s="7"/>
      <c r="AG99" s="1">
        <v>7</v>
      </c>
      <c r="AH99" s="1">
        <v>7</v>
      </c>
      <c r="AI99" s="1">
        <v>4</v>
      </c>
      <c r="AJ99" s="1">
        <v>7</v>
      </c>
      <c r="AK99" s="1">
        <v>7</v>
      </c>
      <c r="AL99" s="7"/>
      <c r="AM99" s="7"/>
      <c r="AN99" s="25">
        <v>8</v>
      </c>
      <c r="AO99" s="21"/>
      <c r="AP99" s="1">
        <f>SUM(I99:AM99,AO99:AO99)</f>
        <v>165.82999999999998</v>
      </c>
      <c r="AQ99" s="1">
        <v>140</v>
      </c>
      <c r="AR99" s="1"/>
      <c r="AS99" s="12">
        <f>AP99-AQ99-AT99-AU99-AR99</f>
        <v>25.829999999999984</v>
      </c>
      <c r="AT99" s="1">
        <f>K99+R99+Y99+AF99</f>
        <v>0</v>
      </c>
      <c r="AU99" s="1">
        <f>+AO99</f>
        <v>0</v>
      </c>
      <c r="AV99" s="1">
        <f>+AN99</f>
        <v>8</v>
      </c>
      <c r="AW99" s="1"/>
      <c r="AX99" s="16"/>
      <c r="AY99" s="1"/>
      <c r="AZ99" s="1"/>
      <c r="BA99" s="16"/>
      <c r="BB99" s="1"/>
      <c r="BC99" s="1"/>
      <c r="BD99">
        <v>74</v>
      </c>
    </row>
    <row r="100" spans="1:56">
      <c r="A100" s="1" t="s">
        <v>314</v>
      </c>
      <c r="B100" s="9" t="s">
        <v>315</v>
      </c>
      <c r="C100" s="9" t="s">
        <v>316</v>
      </c>
      <c r="D100" s="1" t="s">
        <v>286</v>
      </c>
      <c r="E100" s="1" t="s">
        <v>62</v>
      </c>
      <c r="F100" s="1">
        <v>20</v>
      </c>
      <c r="G100" s="1"/>
      <c r="H100" s="1"/>
      <c r="I100" s="1"/>
      <c r="J100" s="7"/>
      <c r="K100" s="7"/>
      <c r="L100" s="1">
        <f>2+7</f>
        <v>9</v>
      </c>
      <c r="M100" s="1">
        <f>2+7</f>
        <v>9</v>
      </c>
      <c r="N100" s="1">
        <v>7</v>
      </c>
      <c r="O100" s="1">
        <f>2+7</f>
        <v>9</v>
      </c>
      <c r="P100" s="1">
        <f>2+7</f>
        <v>9</v>
      </c>
      <c r="Q100" s="7"/>
      <c r="R100" s="7"/>
      <c r="S100" s="1">
        <f>2+7</f>
        <v>9</v>
      </c>
      <c r="T100" s="1">
        <v>7</v>
      </c>
      <c r="U100" s="1">
        <v>7</v>
      </c>
      <c r="V100" s="1">
        <f>2+7</f>
        <v>9</v>
      </c>
      <c r="W100" s="1">
        <v>7</v>
      </c>
      <c r="X100" s="7"/>
      <c r="Y100" s="7"/>
      <c r="Z100" s="1">
        <f>1+7</f>
        <v>8</v>
      </c>
      <c r="AA100" s="1">
        <v>7</v>
      </c>
      <c r="AB100" s="1"/>
      <c r="AC100" s="1"/>
      <c r="AD100" s="1">
        <f>2+7</f>
        <v>9</v>
      </c>
      <c r="AE100" s="7">
        <v>4</v>
      </c>
      <c r="AF100" s="7"/>
      <c r="AG100" s="1">
        <v>7</v>
      </c>
      <c r="AH100" s="1">
        <v>7</v>
      </c>
      <c r="AI100" s="1">
        <v>7</v>
      </c>
      <c r="AJ100" s="1">
        <v>7</v>
      </c>
      <c r="AK100" s="1">
        <v>7</v>
      </c>
      <c r="AL100" s="7"/>
      <c r="AM100" s="7"/>
      <c r="AN100" s="25">
        <v>8</v>
      </c>
      <c r="AO100" s="21"/>
      <c r="AP100" s="1">
        <f>SUM(I100:AM100,AO100:AO100)</f>
        <v>145</v>
      </c>
      <c r="AQ100" s="1">
        <v>140</v>
      </c>
      <c r="AR100" s="1"/>
      <c r="AS100" s="12">
        <f>AP100-AQ100-AT100-AU100-AR100</f>
        <v>5</v>
      </c>
      <c r="AT100" s="1">
        <f>K100+R100+Y100+AF100</f>
        <v>0</v>
      </c>
      <c r="AU100" s="1">
        <f>+AO100</f>
        <v>0</v>
      </c>
      <c r="AV100" s="1">
        <f>+AN100</f>
        <v>8</v>
      </c>
      <c r="AW100" s="1"/>
      <c r="AX100" s="19">
        <v>300</v>
      </c>
      <c r="AY100" s="1"/>
      <c r="AZ100" s="1"/>
      <c r="BA100" s="16"/>
      <c r="BB100" s="1"/>
      <c r="BC100" s="1"/>
      <c r="BD100">
        <v>75</v>
      </c>
    </row>
    <row r="101" spans="1:56">
      <c r="A101" s="1" t="s">
        <v>317</v>
      </c>
      <c r="B101" s="9" t="s">
        <v>318</v>
      </c>
      <c r="C101" s="9" t="s">
        <v>319</v>
      </c>
      <c r="D101" s="1" t="s">
        <v>286</v>
      </c>
      <c r="E101" s="1" t="s">
        <v>74</v>
      </c>
      <c r="F101" s="1">
        <v>26</v>
      </c>
      <c r="G101" s="1"/>
      <c r="H101" s="1"/>
      <c r="I101" s="1"/>
      <c r="J101" s="7"/>
      <c r="K101" s="7"/>
      <c r="L101" s="1">
        <f>2+7</f>
        <v>9</v>
      </c>
      <c r="M101" s="1">
        <f>2+7</f>
        <v>9</v>
      </c>
      <c r="N101" s="1"/>
      <c r="O101" s="1"/>
      <c r="P101" s="1">
        <f>2+7</f>
        <v>9</v>
      </c>
      <c r="Q101" s="7">
        <v>7</v>
      </c>
      <c r="R101" s="7"/>
      <c r="S101" s="1">
        <f>2+7</f>
        <v>9</v>
      </c>
      <c r="T101" s="1">
        <v>7</v>
      </c>
      <c r="U101" s="1">
        <v>7</v>
      </c>
      <c r="V101" s="1">
        <f>2+7</f>
        <v>9</v>
      </c>
      <c r="W101" s="1">
        <v>7</v>
      </c>
      <c r="X101" s="7"/>
      <c r="Y101" s="7"/>
      <c r="Z101" s="1">
        <f>2+7</f>
        <v>9</v>
      </c>
      <c r="AA101" s="1">
        <v>7</v>
      </c>
      <c r="AB101" s="1">
        <v>7</v>
      </c>
      <c r="AC101" s="1">
        <f>2+7</f>
        <v>9</v>
      </c>
      <c r="AD101" s="1">
        <f>2+7</f>
        <v>9</v>
      </c>
      <c r="AE101" s="7">
        <v>4</v>
      </c>
      <c r="AF101" s="7"/>
      <c r="AG101" s="1">
        <v>7</v>
      </c>
      <c r="AH101" s="1">
        <v>7</v>
      </c>
      <c r="AI101" s="1">
        <v>7</v>
      </c>
      <c r="AJ101" s="1">
        <v>4.5</v>
      </c>
      <c r="AK101" s="1">
        <v>7</v>
      </c>
      <c r="AL101" s="7">
        <v>7</v>
      </c>
      <c r="AM101" s="7"/>
      <c r="AN101" s="25">
        <v>8</v>
      </c>
      <c r="AO101" s="21"/>
      <c r="AP101" s="1">
        <f>SUM(I101:AM101,AO101:AO101)</f>
        <v>157.5</v>
      </c>
      <c r="AQ101" s="1">
        <v>140</v>
      </c>
      <c r="AR101" s="1"/>
      <c r="AS101" s="12">
        <f>AP101-AQ101-AT101-AU101-AR101</f>
        <v>17.5</v>
      </c>
      <c r="AT101" s="1">
        <f>K101+R101+Y101+AF101</f>
        <v>0</v>
      </c>
      <c r="AU101" s="1">
        <f>+AO101</f>
        <v>0</v>
      </c>
      <c r="AV101" s="1">
        <f>+AN101</f>
        <v>8</v>
      </c>
      <c r="AW101" s="1"/>
      <c r="AX101" s="19">
        <v>300</v>
      </c>
      <c r="AY101" s="1"/>
      <c r="AZ101" s="1"/>
      <c r="BA101" s="16"/>
      <c r="BB101" s="1"/>
      <c r="BC101" s="1"/>
      <c r="BD101">
        <v>76</v>
      </c>
    </row>
    <row r="102" spans="1:56">
      <c r="A102" s="1" t="s">
        <v>320</v>
      </c>
      <c r="B102" s="9" t="s">
        <v>321</v>
      </c>
      <c r="C102" s="9" t="s">
        <v>322</v>
      </c>
      <c r="D102" s="1" t="s">
        <v>286</v>
      </c>
      <c r="E102" s="1" t="s">
        <v>62</v>
      </c>
      <c r="F102" s="1">
        <v>22</v>
      </c>
      <c r="G102" s="1"/>
      <c r="H102" s="1"/>
      <c r="I102" s="1"/>
      <c r="J102" s="7">
        <v>7.33</v>
      </c>
      <c r="K102" s="7"/>
      <c r="L102" s="1">
        <f>2+7</f>
        <v>9</v>
      </c>
      <c r="M102" s="1">
        <f>2+7</f>
        <v>9</v>
      </c>
      <c r="N102" s="1">
        <f>2+7</f>
        <v>9</v>
      </c>
      <c r="O102" s="1">
        <f>2+7</f>
        <v>9</v>
      </c>
      <c r="P102" s="1">
        <v>7</v>
      </c>
      <c r="Q102" s="7">
        <v>7</v>
      </c>
      <c r="R102" s="7">
        <v>6</v>
      </c>
      <c r="S102" s="1">
        <f>2+7</f>
        <v>9</v>
      </c>
      <c r="T102" s="1">
        <f>2+7</f>
        <v>9</v>
      </c>
      <c r="U102" s="1">
        <v>7</v>
      </c>
      <c r="V102" s="1">
        <f>2+7</f>
        <v>9</v>
      </c>
      <c r="W102" s="1">
        <f>2+7</f>
        <v>9</v>
      </c>
      <c r="X102" s="7">
        <v>7</v>
      </c>
      <c r="Y102" s="7"/>
      <c r="Z102" s="1">
        <f>1+7</f>
        <v>8</v>
      </c>
      <c r="AA102" s="1">
        <f>2+7</f>
        <v>9</v>
      </c>
      <c r="AB102" s="1">
        <f>2+7</f>
        <v>9</v>
      </c>
      <c r="AC102" s="1">
        <f>2+7</f>
        <v>9</v>
      </c>
      <c r="AD102" s="1">
        <v>7</v>
      </c>
      <c r="AE102" s="7">
        <v>6</v>
      </c>
      <c r="AF102" s="7"/>
      <c r="AG102" s="1">
        <f>2+7</f>
        <v>9</v>
      </c>
      <c r="AH102" s="1">
        <v>7</v>
      </c>
      <c r="AI102" s="1">
        <v>5</v>
      </c>
      <c r="AJ102" s="1">
        <v>7</v>
      </c>
      <c r="AK102" s="1">
        <v>7</v>
      </c>
      <c r="AL102" s="7">
        <v>6</v>
      </c>
      <c r="AM102" s="7"/>
      <c r="AN102" s="25">
        <v>8</v>
      </c>
      <c r="AO102" s="21"/>
      <c r="AP102" s="1">
        <f>SUM(I102:AM102,AO102:AO102)</f>
        <v>202.32999999999998</v>
      </c>
      <c r="AQ102" s="1">
        <v>140</v>
      </c>
      <c r="AR102" s="1"/>
      <c r="AS102" s="12">
        <f>AP102-AQ102-AT102-AU102-AR102</f>
        <v>56.329999999999984</v>
      </c>
      <c r="AT102" s="1">
        <f>K102+R102+Y102+AF102</f>
        <v>6</v>
      </c>
      <c r="AU102" s="1">
        <f>+AO102</f>
        <v>0</v>
      </c>
      <c r="AV102" s="1">
        <f>+AN102</f>
        <v>8</v>
      </c>
      <c r="AW102" s="1"/>
      <c r="AX102" s="16"/>
      <c r="AY102" s="1"/>
      <c r="AZ102" s="1"/>
      <c r="BA102" s="16"/>
      <c r="BB102" s="1"/>
      <c r="BC102" s="1"/>
      <c r="BD102">
        <v>77</v>
      </c>
    </row>
    <row r="103" spans="1:56">
      <c r="A103" s="1" t="s">
        <v>323</v>
      </c>
      <c r="B103" s="9" t="s">
        <v>324</v>
      </c>
      <c r="C103" s="9" t="s">
        <v>325</v>
      </c>
      <c r="D103" s="1" t="s">
        <v>286</v>
      </c>
      <c r="E103" s="1" t="s">
        <v>62</v>
      </c>
      <c r="F103" s="1">
        <v>20</v>
      </c>
      <c r="G103" s="1"/>
      <c r="H103" s="1"/>
      <c r="I103" s="1"/>
      <c r="J103" s="7">
        <v>7.83</v>
      </c>
      <c r="K103" s="7"/>
      <c r="L103" s="1">
        <v>7</v>
      </c>
      <c r="M103" s="1">
        <f>1+7</f>
        <v>8</v>
      </c>
      <c r="N103" s="1">
        <f>1+7</f>
        <v>8</v>
      </c>
      <c r="O103" s="1">
        <f>1.5+7</f>
        <v>8.5</v>
      </c>
      <c r="P103" s="1">
        <v>7</v>
      </c>
      <c r="Q103" s="7">
        <v>7</v>
      </c>
      <c r="R103" s="7"/>
      <c r="S103" s="1">
        <f>1+7</f>
        <v>8</v>
      </c>
      <c r="T103" s="1">
        <v>7</v>
      </c>
      <c r="U103" s="1">
        <f>1.5+7</f>
        <v>8.5</v>
      </c>
      <c r="V103" s="1">
        <f>1+7</f>
        <v>8</v>
      </c>
      <c r="W103" s="1">
        <v>7</v>
      </c>
      <c r="X103" s="7">
        <v>6</v>
      </c>
      <c r="Y103" s="7"/>
      <c r="Z103" s="1">
        <f>1+7</f>
        <v>8</v>
      </c>
      <c r="AA103" s="1">
        <f>1+7</f>
        <v>8</v>
      </c>
      <c r="AB103" s="1">
        <f>1.5+7</f>
        <v>8.5</v>
      </c>
      <c r="AC103" s="1">
        <f>1.5+7</f>
        <v>8.5</v>
      </c>
      <c r="AD103" s="1">
        <v>7</v>
      </c>
      <c r="AE103" s="7">
        <v>6</v>
      </c>
      <c r="AF103" s="7"/>
      <c r="AG103" s="1">
        <f>1.5+7</f>
        <v>8.5</v>
      </c>
      <c r="AH103" s="1">
        <v>7</v>
      </c>
      <c r="AI103" s="1">
        <v>7</v>
      </c>
      <c r="AJ103" s="1">
        <v>7</v>
      </c>
      <c r="AK103" s="1">
        <v>7</v>
      </c>
      <c r="AL103" s="7">
        <v>6</v>
      </c>
      <c r="AM103" s="7"/>
      <c r="AN103" s="25">
        <v>8</v>
      </c>
      <c r="AO103" s="21"/>
      <c r="AP103" s="1">
        <f>SUM(I103:AM103,AO103:AO103)</f>
        <v>186.32999999999998</v>
      </c>
      <c r="AQ103" s="1">
        <v>140</v>
      </c>
      <c r="AR103" s="1"/>
      <c r="AS103" s="12">
        <f>AP103-AQ103-AT103-AU103-AR103</f>
        <v>46.329999999999984</v>
      </c>
      <c r="AT103" s="1">
        <f>K103+R103+Y103+AF103</f>
        <v>0</v>
      </c>
      <c r="AU103" s="1">
        <f>+AO103</f>
        <v>0</v>
      </c>
      <c r="AV103" s="1">
        <f>+AN103</f>
        <v>8</v>
      </c>
      <c r="AW103" s="1"/>
      <c r="AX103" s="16"/>
      <c r="AY103" s="1"/>
      <c r="AZ103" s="1"/>
      <c r="BA103" s="16"/>
      <c r="BB103" s="1"/>
      <c r="BC103" s="1"/>
      <c r="BD103">
        <v>78</v>
      </c>
    </row>
    <row r="104" spans="1:56">
      <c r="A104" s="1" t="s">
        <v>326</v>
      </c>
      <c r="B104" s="9" t="s">
        <v>327</v>
      </c>
      <c r="C104" s="9" t="s">
        <v>328</v>
      </c>
      <c r="D104" s="1" t="s">
        <v>286</v>
      </c>
      <c r="E104" s="1" t="s">
        <v>62</v>
      </c>
      <c r="F104" s="1">
        <v>20</v>
      </c>
      <c r="G104" s="1"/>
      <c r="H104" s="1"/>
      <c r="I104" s="1"/>
      <c r="J104" s="7">
        <v>6.33</v>
      </c>
      <c r="K104" s="7"/>
      <c r="L104" s="1">
        <f>2+7</f>
        <v>9</v>
      </c>
      <c r="M104" s="1">
        <v>7</v>
      </c>
      <c r="N104" s="1">
        <v>7</v>
      </c>
      <c r="O104" s="1">
        <v>7</v>
      </c>
      <c r="P104" s="1">
        <v>7</v>
      </c>
      <c r="Q104" s="7"/>
      <c r="R104" s="7"/>
      <c r="S104" s="1"/>
      <c r="T104" s="1"/>
      <c r="U104" s="1"/>
      <c r="V104" s="1"/>
      <c r="W104" s="1"/>
      <c r="X104" s="7"/>
      <c r="Y104" s="7"/>
      <c r="Z104" s="1">
        <v>7</v>
      </c>
      <c r="AA104" s="1">
        <v>7</v>
      </c>
      <c r="AB104" s="1">
        <v>7</v>
      </c>
      <c r="AC104" s="1">
        <v>7</v>
      </c>
      <c r="AD104" s="1">
        <v>7</v>
      </c>
      <c r="AE104" s="7">
        <v>7</v>
      </c>
      <c r="AF104" s="7"/>
      <c r="AG104" s="1">
        <v>7</v>
      </c>
      <c r="AH104" s="1">
        <v>7</v>
      </c>
      <c r="AI104" s="1">
        <v>7</v>
      </c>
      <c r="AJ104" s="1">
        <v>7</v>
      </c>
      <c r="AK104" s="1">
        <v>7</v>
      </c>
      <c r="AL104" s="7">
        <v>7</v>
      </c>
      <c r="AM104" s="7"/>
      <c r="AN104" s="25">
        <v>8</v>
      </c>
      <c r="AO104" s="21"/>
      <c r="AP104" s="1">
        <f>SUM(I104:AM104,AO104:AO104)</f>
        <v>127.33</v>
      </c>
      <c r="AQ104" s="1">
        <v>127.33</v>
      </c>
      <c r="AR104" s="1"/>
      <c r="AS104" s="12">
        <f>AP104-AQ104-AT104-AU104-AR104</f>
        <v>0</v>
      </c>
      <c r="AT104" s="1">
        <f>K104+R104+Y104+AF104</f>
        <v>0</v>
      </c>
      <c r="AU104" s="1">
        <f>+AO104</f>
        <v>0</v>
      </c>
      <c r="AV104" s="1">
        <f>+AN104</f>
        <v>8</v>
      </c>
      <c r="AW104" s="1"/>
      <c r="AX104" s="16"/>
      <c r="AY104" s="1"/>
      <c r="AZ104" s="1"/>
      <c r="BA104" s="16"/>
      <c r="BB104" s="1"/>
      <c r="BC104" s="1"/>
      <c r="BD104">
        <v>79</v>
      </c>
    </row>
    <row r="105" spans="1:56" ht="14.25" customHeight="1">
      <c r="A105" s="1" t="s">
        <v>329</v>
      </c>
      <c r="B105" s="9" t="s">
        <v>330</v>
      </c>
      <c r="C105" s="9" t="s">
        <v>331</v>
      </c>
      <c r="D105" s="1" t="s">
        <v>286</v>
      </c>
      <c r="E105" s="1" t="s">
        <v>74</v>
      </c>
      <c r="F105" s="1">
        <v>24</v>
      </c>
      <c r="G105" s="1"/>
      <c r="H105" s="1"/>
      <c r="I105" s="1"/>
      <c r="J105" s="7">
        <v>7.33</v>
      </c>
      <c r="K105" s="7"/>
      <c r="L105" s="1"/>
      <c r="M105" s="1"/>
      <c r="N105" s="1">
        <f>2+7</f>
        <v>9</v>
      </c>
      <c r="O105" s="1">
        <f>7+2</f>
        <v>9</v>
      </c>
      <c r="P105" s="1">
        <f>7+2</f>
        <v>9</v>
      </c>
      <c r="Q105" s="7">
        <v>9</v>
      </c>
      <c r="R105" s="7">
        <v>7</v>
      </c>
      <c r="S105" s="1">
        <v>7</v>
      </c>
      <c r="T105" s="1"/>
      <c r="U105" s="1"/>
      <c r="V105" s="1">
        <v>7</v>
      </c>
      <c r="W105" s="1">
        <v>7</v>
      </c>
      <c r="X105" s="7"/>
      <c r="Y105" s="7"/>
      <c r="Z105" s="1">
        <v>7</v>
      </c>
      <c r="AA105" s="1">
        <v>7</v>
      </c>
      <c r="AB105" s="1">
        <v>7</v>
      </c>
      <c r="AC105" s="1">
        <v>7</v>
      </c>
      <c r="AD105" s="1">
        <v>4.5</v>
      </c>
      <c r="AE105" s="7">
        <v>5</v>
      </c>
      <c r="AF105" s="7">
        <v>8</v>
      </c>
      <c r="AG105" s="1"/>
      <c r="AH105" s="1"/>
      <c r="AI105" s="1">
        <v>7</v>
      </c>
      <c r="AJ105" s="1">
        <v>7</v>
      </c>
      <c r="AK105" s="1">
        <v>7</v>
      </c>
      <c r="AL105" s="7">
        <v>7</v>
      </c>
      <c r="AM105" s="7">
        <v>6</v>
      </c>
      <c r="AN105" s="25">
        <v>8</v>
      </c>
      <c r="AO105" s="21"/>
      <c r="AP105" s="1">
        <f>SUM(I105:AM105,AO105:AO105)</f>
        <v>150.82999999999998</v>
      </c>
      <c r="AQ105" s="1">
        <v>140</v>
      </c>
      <c r="AR105" s="1"/>
      <c r="AS105" s="12">
        <f>AP105-AQ105-AT105-AU105-AR105</f>
        <v>-1.5987211554602254E-14</v>
      </c>
      <c r="AT105" s="1">
        <f>K105+R105+Y105+AF105-9.17+4+AM105-5</f>
        <v>10.83</v>
      </c>
      <c r="AU105" s="1">
        <f>+AO105</f>
        <v>0</v>
      </c>
      <c r="AV105" s="1">
        <f>+AN105</f>
        <v>8</v>
      </c>
      <c r="AW105" s="1"/>
      <c r="AX105" s="16"/>
      <c r="AY105" s="1"/>
      <c r="AZ105" s="1"/>
      <c r="BA105" s="16"/>
      <c r="BB105" s="1"/>
      <c r="BC105" s="1"/>
      <c r="BD105">
        <v>80</v>
      </c>
    </row>
    <row r="106" spans="1:56">
      <c r="A106" s="1" t="s">
        <v>332</v>
      </c>
      <c r="B106" s="9" t="s">
        <v>333</v>
      </c>
      <c r="C106" s="9" t="s">
        <v>334</v>
      </c>
      <c r="D106" s="1" t="s">
        <v>286</v>
      </c>
      <c r="E106" s="1" t="s">
        <v>78</v>
      </c>
      <c r="F106" s="1">
        <v>26</v>
      </c>
      <c r="G106" s="1"/>
      <c r="H106" s="1"/>
      <c r="I106" s="1"/>
      <c r="J106" s="7"/>
      <c r="K106" s="7"/>
      <c r="L106" s="1">
        <f>2+7</f>
        <v>9</v>
      </c>
      <c r="M106" s="1">
        <f>2+7</f>
        <v>9</v>
      </c>
      <c r="N106" s="1">
        <f>2+7</f>
        <v>9</v>
      </c>
      <c r="O106" s="1">
        <f>2+7</f>
        <v>9</v>
      </c>
      <c r="P106" s="1">
        <f>2+7</f>
        <v>9</v>
      </c>
      <c r="Q106" s="7">
        <v>7</v>
      </c>
      <c r="R106" s="7"/>
      <c r="S106" s="1">
        <f>2+7</f>
        <v>9</v>
      </c>
      <c r="T106" s="1">
        <v>5</v>
      </c>
      <c r="U106" s="1"/>
      <c r="V106" s="1">
        <f>2+7</f>
        <v>9</v>
      </c>
      <c r="W106" s="1"/>
      <c r="X106" s="7"/>
      <c r="Y106" s="7"/>
      <c r="Z106" s="1">
        <f>2+7</f>
        <v>9</v>
      </c>
      <c r="AA106" s="1">
        <f>2+7</f>
        <v>9</v>
      </c>
      <c r="AB106" s="1"/>
      <c r="AC106" s="1">
        <v>7</v>
      </c>
      <c r="AD106" s="1">
        <v>7</v>
      </c>
      <c r="AE106" s="7">
        <v>3</v>
      </c>
      <c r="AF106" s="7"/>
      <c r="AG106" s="1">
        <v>7</v>
      </c>
      <c r="AH106" s="1">
        <v>7</v>
      </c>
      <c r="AI106" s="1">
        <v>7</v>
      </c>
      <c r="AJ106" s="1">
        <v>7</v>
      </c>
      <c r="AK106" s="1">
        <v>7</v>
      </c>
      <c r="AL106" s="7">
        <v>7</v>
      </c>
      <c r="AM106" s="7"/>
      <c r="AN106" s="25">
        <v>8</v>
      </c>
      <c r="AO106" s="21"/>
      <c r="AP106" s="1">
        <f>SUM(I106:AM106,AO106:AO106)</f>
        <v>152</v>
      </c>
      <c r="AQ106" s="1">
        <v>140</v>
      </c>
      <c r="AR106" s="1"/>
      <c r="AS106" s="12">
        <f>AP106-AQ106-AT106-AU106-AR106</f>
        <v>12</v>
      </c>
      <c r="AT106" s="1">
        <f>K106+R106+Y106+AF106</f>
        <v>0</v>
      </c>
      <c r="AU106" s="1">
        <f>+AO106</f>
        <v>0</v>
      </c>
      <c r="AV106" s="1">
        <f>+AN106</f>
        <v>8</v>
      </c>
      <c r="AW106" s="1"/>
      <c r="AX106" s="16"/>
      <c r="AY106" s="1"/>
      <c r="AZ106" s="1"/>
      <c r="BA106" s="16"/>
      <c r="BB106" s="1"/>
      <c r="BC106" s="1"/>
      <c r="BD106">
        <v>81</v>
      </c>
    </row>
    <row r="107" spans="1:56">
      <c r="A107" s="1" t="s">
        <v>335</v>
      </c>
      <c r="B107" s="9" t="s">
        <v>336</v>
      </c>
      <c r="C107" s="9" t="s">
        <v>337</v>
      </c>
      <c r="D107" s="1" t="s">
        <v>286</v>
      </c>
      <c r="E107" s="1" t="s">
        <v>62</v>
      </c>
      <c r="F107" s="1">
        <v>20</v>
      </c>
      <c r="G107" s="1"/>
      <c r="H107" s="1"/>
      <c r="I107" s="1"/>
      <c r="J107" s="7"/>
      <c r="K107" s="7"/>
      <c r="L107" s="1">
        <v>8</v>
      </c>
      <c r="M107" s="1"/>
      <c r="N107" s="1">
        <v>7</v>
      </c>
      <c r="O107" s="1"/>
      <c r="P107" s="1"/>
      <c r="Q107" s="7"/>
      <c r="R107" s="7"/>
      <c r="S107" s="1">
        <v>8.83</v>
      </c>
      <c r="T107" s="1">
        <v>8.83</v>
      </c>
      <c r="U107" s="1">
        <v>8.83</v>
      </c>
      <c r="V107" s="1">
        <v>8.83</v>
      </c>
      <c r="W107" s="1">
        <v>8.68</v>
      </c>
      <c r="X107" s="7"/>
      <c r="Y107" s="7"/>
      <c r="Z107" s="1">
        <v>8.83</v>
      </c>
      <c r="AA107" s="1">
        <v>8.83</v>
      </c>
      <c r="AB107" s="1">
        <v>8.83</v>
      </c>
      <c r="AC107" s="1">
        <v>8.83</v>
      </c>
      <c r="AD107" s="1">
        <v>8.68</v>
      </c>
      <c r="AE107" s="7">
        <v>8</v>
      </c>
      <c r="AF107" s="7"/>
      <c r="AG107" s="1">
        <v>8.83</v>
      </c>
      <c r="AH107" s="1">
        <v>8.83</v>
      </c>
      <c r="AI107" s="1">
        <v>8.83</v>
      </c>
      <c r="AJ107" s="1">
        <v>8.83</v>
      </c>
      <c r="AK107" s="1">
        <v>8.68</v>
      </c>
      <c r="AL107" s="7"/>
      <c r="AM107" s="7"/>
      <c r="AN107" s="25">
        <v>8</v>
      </c>
      <c r="AO107" s="21"/>
      <c r="AP107" s="1">
        <f>SUM(I107:AM107,AO107:AO107)</f>
        <v>155.00000000000003</v>
      </c>
      <c r="AQ107" s="1">
        <v>140</v>
      </c>
      <c r="AR107" s="1"/>
      <c r="AS107" s="12">
        <f>AP107-AQ107-AT107-AU107-AR107</f>
        <v>8.0000000000000284</v>
      </c>
      <c r="AT107" s="1">
        <f>K107+R107+Y107+AF107+7</f>
        <v>7</v>
      </c>
      <c r="AU107" s="1">
        <f>+AO107</f>
        <v>0</v>
      </c>
      <c r="AV107" s="1">
        <f>+AN107</f>
        <v>8</v>
      </c>
      <c r="AW107" s="1"/>
      <c r="AX107" s="19">
        <f>450+600</f>
        <v>1050</v>
      </c>
      <c r="AY107" s="1"/>
      <c r="AZ107" s="1"/>
      <c r="BA107" s="16"/>
      <c r="BB107" s="1"/>
      <c r="BC107" s="1"/>
      <c r="BD107">
        <v>82</v>
      </c>
    </row>
    <row r="108" spans="1:56">
      <c r="A108" s="1" t="s">
        <v>338</v>
      </c>
      <c r="B108" s="1" t="s">
        <v>339</v>
      </c>
      <c r="C108" s="1" t="s">
        <v>340</v>
      </c>
      <c r="D108" s="1" t="s">
        <v>286</v>
      </c>
      <c r="E108" s="1" t="s">
        <v>70</v>
      </c>
      <c r="F108" s="1">
        <v>18</v>
      </c>
      <c r="G108" s="1"/>
      <c r="H108" s="1"/>
      <c r="I108" s="1"/>
      <c r="J108" s="7"/>
      <c r="K108" s="7"/>
      <c r="L108" s="1">
        <v>7</v>
      </c>
      <c r="M108" s="1">
        <v>7</v>
      </c>
      <c r="N108" s="1"/>
      <c r="O108" s="1"/>
      <c r="P108" s="1"/>
      <c r="Q108" s="7"/>
      <c r="R108" s="7"/>
      <c r="S108" s="1">
        <v>7</v>
      </c>
      <c r="T108" s="1">
        <v>7</v>
      </c>
      <c r="U108" s="1">
        <v>7</v>
      </c>
      <c r="V108" s="1">
        <v>7</v>
      </c>
      <c r="W108" s="1">
        <v>7</v>
      </c>
      <c r="X108" s="7"/>
      <c r="Y108" s="7"/>
      <c r="Z108" s="1">
        <v>7</v>
      </c>
      <c r="AA108" s="1">
        <v>7</v>
      </c>
      <c r="AB108" s="1">
        <v>7</v>
      </c>
      <c r="AC108" s="1">
        <v>7</v>
      </c>
      <c r="AD108" s="1"/>
      <c r="AE108" s="7"/>
      <c r="AF108" s="7"/>
      <c r="AG108" s="1">
        <v>7</v>
      </c>
      <c r="AH108" s="1">
        <v>7</v>
      </c>
      <c r="AI108" s="1"/>
      <c r="AJ108" s="1"/>
      <c r="AK108" s="1">
        <v>7</v>
      </c>
      <c r="AL108" s="7"/>
      <c r="AM108" s="7"/>
      <c r="AN108" s="25">
        <v>8</v>
      </c>
      <c r="AO108" s="21"/>
      <c r="AP108" s="1">
        <f>SUM(I108:AM108,AO108:AO108)</f>
        <v>98</v>
      </c>
      <c r="AQ108" s="1">
        <v>98</v>
      </c>
      <c r="AR108" s="1"/>
      <c r="AS108" s="12">
        <f>AP108-AQ108-AT108-AU108-AR108</f>
        <v>0</v>
      </c>
      <c r="AT108" s="1">
        <f>K108+R108+Y108+AF108</f>
        <v>0</v>
      </c>
      <c r="AU108" s="1">
        <f>+AO108</f>
        <v>0</v>
      </c>
      <c r="AV108" s="1">
        <f>+AN108</f>
        <v>8</v>
      </c>
      <c r="AW108" s="1"/>
      <c r="AX108" s="16"/>
      <c r="AY108" s="1"/>
      <c r="AZ108" s="1"/>
      <c r="BA108" s="16"/>
      <c r="BB108" s="1"/>
      <c r="BC108" s="1"/>
      <c r="BD108">
        <v>84</v>
      </c>
    </row>
    <row r="109" spans="1:56">
      <c r="A109" s="1" t="s">
        <v>341</v>
      </c>
      <c r="B109" s="1" t="s">
        <v>342</v>
      </c>
      <c r="C109" s="1" t="s">
        <v>343</v>
      </c>
      <c r="D109" s="1" t="s">
        <v>286</v>
      </c>
      <c r="E109" s="1" t="s">
        <v>62</v>
      </c>
      <c r="F109" s="1">
        <v>20</v>
      </c>
      <c r="G109" s="1"/>
      <c r="H109" s="1"/>
      <c r="I109" s="1"/>
      <c r="J109" s="7"/>
      <c r="K109" s="7"/>
      <c r="L109" s="1">
        <v>7</v>
      </c>
      <c r="M109" s="1">
        <v>7</v>
      </c>
      <c r="N109" s="1">
        <f>2+7</f>
        <v>9</v>
      </c>
      <c r="O109" s="1">
        <v>7</v>
      </c>
      <c r="P109" s="1">
        <f>7+2</f>
        <v>9</v>
      </c>
      <c r="Q109" s="7">
        <v>9</v>
      </c>
      <c r="R109" s="7"/>
      <c r="S109" s="1">
        <v>9</v>
      </c>
      <c r="T109" s="1">
        <v>5.5</v>
      </c>
      <c r="U109" s="1">
        <f>2+7</f>
        <v>9</v>
      </c>
      <c r="V109" s="1">
        <f>2+7</f>
        <v>9</v>
      </c>
      <c r="W109" s="1">
        <v>7</v>
      </c>
      <c r="X109" s="7">
        <v>7</v>
      </c>
      <c r="Y109" s="7"/>
      <c r="Z109" s="1">
        <v>7</v>
      </c>
      <c r="AA109" s="1">
        <v>7</v>
      </c>
      <c r="AB109" s="1">
        <v>7</v>
      </c>
      <c r="AC109" s="1">
        <v>7</v>
      </c>
      <c r="AD109" s="1">
        <f>2+7</f>
        <v>9</v>
      </c>
      <c r="AE109" s="7">
        <v>7</v>
      </c>
      <c r="AF109" s="7"/>
      <c r="AG109" s="1">
        <v>7</v>
      </c>
      <c r="AH109" s="1">
        <v>7</v>
      </c>
      <c r="AI109" s="1">
        <v>6</v>
      </c>
      <c r="AJ109" s="1">
        <v>7</v>
      </c>
      <c r="AK109" s="1">
        <f>2+7</f>
        <v>9</v>
      </c>
      <c r="AL109" s="7">
        <v>7</v>
      </c>
      <c r="AM109" s="7"/>
      <c r="AN109" s="25">
        <v>8</v>
      </c>
      <c r="AO109" s="21"/>
      <c r="AP109" s="1">
        <f>SUM(I109:AM109,AO109:AO109)</f>
        <v>181.5</v>
      </c>
      <c r="AQ109" s="1">
        <v>140</v>
      </c>
      <c r="AR109" s="1"/>
      <c r="AS109" s="12">
        <f>AP109-AQ109-AT109-AU109-AR109</f>
        <v>41.5</v>
      </c>
      <c r="AT109" s="1">
        <f>K109+R109+Y109+AF109</f>
        <v>0</v>
      </c>
      <c r="AU109" s="1">
        <f>+AO109</f>
        <v>0</v>
      </c>
      <c r="AV109" s="1">
        <f>+AN109</f>
        <v>8</v>
      </c>
      <c r="AW109" s="1"/>
      <c r="AX109" s="16"/>
      <c r="AY109" s="1"/>
      <c r="AZ109" s="1"/>
      <c r="BA109" s="16"/>
      <c r="BB109" s="1"/>
      <c r="BC109" s="1"/>
      <c r="BD109">
        <v>85</v>
      </c>
    </row>
    <row r="110" spans="1:56">
      <c r="A110" s="1" t="s">
        <v>344</v>
      </c>
      <c r="B110" s="1" t="s">
        <v>345</v>
      </c>
      <c r="C110" s="1" t="s">
        <v>346</v>
      </c>
      <c r="D110" s="1" t="s">
        <v>286</v>
      </c>
      <c r="E110" s="1" t="s">
        <v>78</v>
      </c>
      <c r="F110" s="1">
        <v>25</v>
      </c>
      <c r="G110" s="1"/>
      <c r="H110" s="1"/>
      <c r="I110" s="1"/>
      <c r="J110" s="7"/>
      <c r="K110" s="7"/>
      <c r="L110" s="1">
        <v>7</v>
      </c>
      <c r="M110" s="1">
        <f>2+7</f>
        <v>9</v>
      </c>
      <c r="N110" s="1">
        <v>7</v>
      </c>
      <c r="O110" s="1"/>
      <c r="P110" s="1">
        <v>7</v>
      </c>
      <c r="Q110" s="7"/>
      <c r="R110" s="7"/>
      <c r="S110" s="1">
        <v>7</v>
      </c>
      <c r="T110" s="1">
        <v>7</v>
      </c>
      <c r="U110" s="1">
        <v>7</v>
      </c>
      <c r="V110" s="1">
        <v>7</v>
      </c>
      <c r="W110" s="1">
        <v>7</v>
      </c>
      <c r="X110" s="7">
        <v>6</v>
      </c>
      <c r="Y110" s="7"/>
      <c r="Z110" s="1">
        <v>7</v>
      </c>
      <c r="AA110" s="1">
        <v>7</v>
      </c>
      <c r="AB110" s="1">
        <v>7</v>
      </c>
      <c r="AC110" s="1"/>
      <c r="AD110" s="1"/>
      <c r="AE110" s="7"/>
      <c r="AF110" s="7"/>
      <c r="AG110" s="1">
        <v>4</v>
      </c>
      <c r="AH110" s="1"/>
      <c r="AI110" s="1"/>
      <c r="AJ110" s="1"/>
      <c r="AK110" s="1"/>
      <c r="AL110" s="7"/>
      <c r="AM110" s="7"/>
      <c r="AN110" s="25"/>
      <c r="AO110" s="21"/>
      <c r="AP110" s="1">
        <f>SUM(I110:AM110,AO110:AO110)</f>
        <v>96</v>
      </c>
      <c r="AQ110" s="1">
        <v>96</v>
      </c>
      <c r="AR110" s="1"/>
      <c r="AS110" s="12">
        <f>AP110-AQ110-AT110-AU110-AR110</f>
        <v>0</v>
      </c>
      <c r="AT110" s="1">
        <f>K110+R110+Y110+AF110</f>
        <v>0</v>
      </c>
      <c r="AU110" s="1">
        <f>+AO110</f>
        <v>0</v>
      </c>
      <c r="AV110" s="1">
        <f>+AN110</f>
        <v>0</v>
      </c>
      <c r="AW110" s="1"/>
      <c r="AX110" s="16"/>
      <c r="AY110" s="1"/>
      <c r="AZ110" s="1"/>
      <c r="BA110" s="16"/>
      <c r="BB110" s="1"/>
      <c r="BC110" s="1" t="s">
        <v>91</v>
      </c>
      <c r="BD110">
        <v>86</v>
      </c>
    </row>
    <row r="111" spans="1:56">
      <c r="A111" s="1" t="s">
        <v>347</v>
      </c>
      <c r="B111" s="1" t="s">
        <v>348</v>
      </c>
      <c r="C111" s="1" t="s">
        <v>349</v>
      </c>
      <c r="D111" s="1" t="s">
        <v>286</v>
      </c>
      <c r="E111" s="1" t="s">
        <v>78</v>
      </c>
      <c r="F111" s="1">
        <v>25</v>
      </c>
      <c r="G111" s="1"/>
      <c r="H111" s="1"/>
      <c r="I111" s="1"/>
      <c r="J111" s="7">
        <v>8.33</v>
      </c>
      <c r="K111" s="7">
        <v>5.5</v>
      </c>
      <c r="L111" s="1">
        <v>7</v>
      </c>
      <c r="M111" s="1">
        <v>7</v>
      </c>
      <c r="N111" s="1"/>
      <c r="O111" s="1">
        <v>7</v>
      </c>
      <c r="P111" s="1">
        <v>7</v>
      </c>
      <c r="Q111" s="7">
        <v>7</v>
      </c>
      <c r="R111" s="7"/>
      <c r="S111" s="1"/>
      <c r="T111" s="1"/>
      <c r="U111" s="1">
        <v>7</v>
      </c>
      <c r="V111" s="1">
        <v>7</v>
      </c>
      <c r="W111" s="1">
        <v>7</v>
      </c>
      <c r="X111" s="23">
        <v>7</v>
      </c>
      <c r="Y111" s="7">
        <v>7</v>
      </c>
      <c r="Z111" s="1">
        <v>7</v>
      </c>
      <c r="AA111" s="1">
        <v>7</v>
      </c>
      <c r="AB111" s="1">
        <v>7</v>
      </c>
      <c r="AC111" s="1"/>
      <c r="AD111" s="1"/>
      <c r="AE111" s="7"/>
      <c r="AF111" s="7"/>
      <c r="AG111" s="1"/>
      <c r="AH111" s="1"/>
      <c r="AI111" s="1"/>
      <c r="AJ111" s="1"/>
      <c r="AK111" s="1"/>
      <c r="AL111" s="7"/>
      <c r="AM111" s="7"/>
      <c r="AN111" s="25"/>
      <c r="AO111" s="21"/>
      <c r="AP111" s="1">
        <f>SUM(I111:AM111,AO111:AO111)</f>
        <v>104.83</v>
      </c>
      <c r="AQ111" s="1">
        <v>91</v>
      </c>
      <c r="AR111" s="1"/>
      <c r="AS111" s="12">
        <f>AP111-AQ111-AT111-AU111-AR111</f>
        <v>1.3299999999999983</v>
      </c>
      <c r="AT111" s="1">
        <f>K111+R111+Y111+AF111</f>
        <v>12.5</v>
      </c>
      <c r="AU111" s="1">
        <f>+AO111</f>
        <v>0</v>
      </c>
      <c r="AV111" s="1">
        <f>+AN111</f>
        <v>0</v>
      </c>
      <c r="AW111" s="1"/>
      <c r="AX111" s="16"/>
      <c r="AY111" s="1"/>
      <c r="AZ111" s="1"/>
      <c r="BA111" s="16"/>
      <c r="BB111" s="1"/>
      <c r="BC111" s="1" t="s">
        <v>91</v>
      </c>
      <c r="BD111">
        <v>87</v>
      </c>
    </row>
    <row r="112" spans="1:56">
      <c r="A112" s="1" t="s">
        <v>350</v>
      </c>
      <c r="B112" s="1" t="s">
        <v>351</v>
      </c>
      <c r="C112" s="1" t="s">
        <v>352</v>
      </c>
      <c r="D112" s="1" t="s">
        <v>286</v>
      </c>
      <c r="E112" s="1" t="s">
        <v>62</v>
      </c>
      <c r="F112" s="1">
        <v>20</v>
      </c>
      <c r="G112" s="1"/>
      <c r="H112" s="1"/>
      <c r="I112" s="1"/>
      <c r="J112" s="7"/>
      <c r="K112" s="7"/>
      <c r="L112" s="1">
        <f>1+7</f>
        <v>8</v>
      </c>
      <c r="M112" s="1">
        <v>7</v>
      </c>
      <c r="N112" s="1">
        <v>7</v>
      </c>
      <c r="O112" s="1">
        <v>7</v>
      </c>
      <c r="P112" s="1">
        <v>7</v>
      </c>
      <c r="Q112" s="7">
        <v>6</v>
      </c>
      <c r="R112" s="7">
        <v>7</v>
      </c>
      <c r="S112" s="1">
        <v>7</v>
      </c>
      <c r="T112" s="1">
        <v>7</v>
      </c>
      <c r="U112" s="1">
        <v>7</v>
      </c>
      <c r="V112" s="1">
        <v>7</v>
      </c>
      <c r="W112" s="1">
        <v>7</v>
      </c>
      <c r="X112" s="7">
        <v>7</v>
      </c>
      <c r="Y112" s="7"/>
      <c r="Z112" s="1">
        <v>7</v>
      </c>
      <c r="AA112" s="1">
        <v>7</v>
      </c>
      <c r="AB112" s="1">
        <v>7</v>
      </c>
      <c r="AC112" s="1">
        <f>1+7</f>
        <v>8</v>
      </c>
      <c r="AD112" s="1">
        <v>7</v>
      </c>
      <c r="AE112" s="7">
        <v>7</v>
      </c>
      <c r="AF112" s="7"/>
      <c r="AG112" s="1">
        <f>1+7</f>
        <v>8</v>
      </c>
      <c r="AH112" s="1">
        <v>7</v>
      </c>
      <c r="AI112" s="1">
        <f>1+7</f>
        <v>8</v>
      </c>
      <c r="AJ112" s="1">
        <f>1+7</f>
        <v>8</v>
      </c>
      <c r="AK112" s="1">
        <v>7</v>
      </c>
      <c r="AL112" s="7">
        <v>6</v>
      </c>
      <c r="AM112" s="7"/>
      <c r="AN112" s="25">
        <v>8</v>
      </c>
      <c r="AO112" s="21"/>
      <c r="AP112" s="1">
        <f>SUM(I112:AM112,AO112:AO112)</f>
        <v>178</v>
      </c>
      <c r="AQ112" s="1">
        <v>140</v>
      </c>
      <c r="AR112" s="1"/>
      <c r="AS112" s="12">
        <f>AP112-AQ112-AT112-AU112-AR112</f>
        <v>31</v>
      </c>
      <c r="AT112" s="1">
        <f>K112+R112+Y112+AF112</f>
        <v>7</v>
      </c>
      <c r="AU112" s="1">
        <f>+AO112</f>
        <v>0</v>
      </c>
      <c r="AV112" s="1">
        <f>+AN112</f>
        <v>8</v>
      </c>
      <c r="AW112" s="1"/>
      <c r="AX112" s="19">
        <v>30</v>
      </c>
      <c r="AY112" s="1"/>
      <c r="AZ112" s="1"/>
      <c r="BA112" s="16"/>
      <c r="BB112" s="1"/>
      <c r="BC112" s="1"/>
      <c r="BD112">
        <v>88</v>
      </c>
    </row>
    <row r="113" spans="1:56">
      <c r="A113" s="1" t="s">
        <v>353</v>
      </c>
      <c r="B113" s="1" t="s">
        <v>354</v>
      </c>
      <c r="C113" s="1" t="s">
        <v>355</v>
      </c>
      <c r="D113" s="1" t="s">
        <v>286</v>
      </c>
      <c r="E113" s="1" t="s">
        <v>62</v>
      </c>
      <c r="F113" s="1">
        <v>20</v>
      </c>
      <c r="G113" s="1"/>
      <c r="H113" s="1"/>
      <c r="I113" s="1"/>
      <c r="J113" s="7">
        <f>8.33+2</f>
        <v>10.33</v>
      </c>
      <c r="K113" s="7">
        <v>9</v>
      </c>
      <c r="L113" s="1">
        <f>2+7</f>
        <v>9</v>
      </c>
      <c r="M113" s="1">
        <f>2+7</f>
        <v>9</v>
      </c>
      <c r="N113" s="1">
        <f>2+7</f>
        <v>9</v>
      </c>
      <c r="O113" s="1">
        <f>2+7</f>
        <v>9</v>
      </c>
      <c r="P113" s="1">
        <v>7</v>
      </c>
      <c r="Q113" s="7"/>
      <c r="R113" s="7"/>
      <c r="S113" s="1"/>
      <c r="T113" s="1"/>
      <c r="U113" s="1"/>
      <c r="V113" s="1"/>
      <c r="W113" s="1"/>
      <c r="X113" s="7"/>
      <c r="Y113" s="7"/>
      <c r="Z113" s="1"/>
      <c r="AA113" s="1"/>
      <c r="AB113" s="1"/>
      <c r="AC113" s="1"/>
      <c r="AD113" s="1"/>
      <c r="AE113" s="7"/>
      <c r="AF113" s="7"/>
      <c r="AG113" s="1"/>
      <c r="AH113" s="1"/>
      <c r="AI113" s="1"/>
      <c r="AJ113" s="1"/>
      <c r="AK113" s="1"/>
      <c r="AL113" s="7"/>
      <c r="AM113" s="7"/>
      <c r="AN113" s="25"/>
      <c r="AO113" s="21"/>
      <c r="AP113" s="1">
        <f>SUM(I113:AM113,AO113:AO113)</f>
        <v>62.33</v>
      </c>
      <c r="AQ113" s="1">
        <v>62.33</v>
      </c>
      <c r="AR113" s="1"/>
      <c r="AS113" s="12">
        <f>AP113-AQ113-AT113-AU113-AR113</f>
        <v>0</v>
      </c>
      <c r="AT113" s="1">
        <f>K113+R113+Y113+AF113-9</f>
        <v>0</v>
      </c>
      <c r="AU113" s="1">
        <f>+AO113</f>
        <v>0</v>
      </c>
      <c r="AV113" s="1">
        <f>+AN113</f>
        <v>0</v>
      </c>
      <c r="AW113" s="1"/>
      <c r="AX113" s="16"/>
      <c r="AY113" s="1"/>
      <c r="AZ113" s="1"/>
      <c r="BA113" s="16"/>
      <c r="BB113" s="1"/>
      <c r="BC113" s="1"/>
      <c r="BD113">
        <v>89</v>
      </c>
    </row>
    <row r="114" spans="1:56">
      <c r="A114" s="1" t="s">
        <v>356</v>
      </c>
      <c r="B114" s="1" t="s">
        <v>357</v>
      </c>
      <c r="C114" s="1" t="s">
        <v>358</v>
      </c>
      <c r="D114" s="1" t="s">
        <v>286</v>
      </c>
      <c r="E114" s="1" t="s">
        <v>62</v>
      </c>
      <c r="F114" s="1">
        <v>20</v>
      </c>
      <c r="G114" s="1"/>
      <c r="H114" s="1"/>
      <c r="I114" s="1"/>
      <c r="J114" s="7"/>
      <c r="K114" s="7"/>
      <c r="L114" s="1">
        <f>2+7</f>
        <v>9</v>
      </c>
      <c r="M114" s="1">
        <f>2+7</f>
        <v>9</v>
      </c>
      <c r="N114" s="1">
        <v>7</v>
      </c>
      <c r="O114" s="1">
        <f>2+7</f>
        <v>9</v>
      </c>
      <c r="P114" s="1">
        <v>7</v>
      </c>
      <c r="Q114" s="7">
        <v>7</v>
      </c>
      <c r="R114" s="7"/>
      <c r="S114" s="1"/>
      <c r="T114" s="1">
        <v>7</v>
      </c>
      <c r="U114" s="1">
        <v>7</v>
      </c>
      <c r="V114" s="1">
        <v>7</v>
      </c>
      <c r="W114" s="1">
        <v>7</v>
      </c>
      <c r="X114" s="7"/>
      <c r="Y114" s="7"/>
      <c r="Z114" s="1">
        <v>7</v>
      </c>
      <c r="AA114" s="1"/>
      <c r="AB114" s="1">
        <v>7</v>
      </c>
      <c r="AC114" s="1">
        <f>2+7</f>
        <v>9</v>
      </c>
      <c r="AD114" s="1">
        <v>7</v>
      </c>
      <c r="AE114" s="7"/>
      <c r="AF114" s="7"/>
      <c r="AG114" s="1">
        <v>7</v>
      </c>
      <c r="AH114" s="1">
        <v>7</v>
      </c>
      <c r="AI114" s="1">
        <v>7</v>
      </c>
      <c r="AJ114" s="1"/>
      <c r="AK114" s="1">
        <v>7</v>
      </c>
      <c r="AL114" s="7"/>
      <c r="AM114" s="7"/>
      <c r="AN114" s="25">
        <v>8</v>
      </c>
      <c r="AO114" s="21"/>
      <c r="AP114" s="1">
        <f>SUM(I114:AM114,AO114:AO114)</f>
        <v>134</v>
      </c>
      <c r="AQ114" s="1">
        <v>134</v>
      </c>
      <c r="AR114" s="1"/>
      <c r="AS114" s="12">
        <f>AP114-AQ114-AT114-AU114-AR114</f>
        <v>0</v>
      </c>
      <c r="AT114" s="1">
        <f>K114+R114+Y114+AF114</f>
        <v>0</v>
      </c>
      <c r="AU114" s="1">
        <f>+AO114</f>
        <v>0</v>
      </c>
      <c r="AV114" s="1">
        <f>+AN114</f>
        <v>8</v>
      </c>
      <c r="AW114" s="1"/>
      <c r="AX114" s="16"/>
      <c r="AY114" s="1"/>
      <c r="AZ114" s="1"/>
      <c r="BA114" s="16"/>
      <c r="BB114" s="1"/>
      <c r="BC114" s="1"/>
      <c r="BD114">
        <v>90</v>
      </c>
    </row>
    <row r="115" spans="1:56">
      <c r="A115" s="1" t="s">
        <v>359</v>
      </c>
      <c r="B115" s="1" t="s">
        <v>360</v>
      </c>
      <c r="C115" s="1" t="s">
        <v>361</v>
      </c>
      <c r="D115" s="1" t="s">
        <v>286</v>
      </c>
      <c r="E115" s="1" t="s">
        <v>62</v>
      </c>
      <c r="F115" s="1">
        <v>20</v>
      </c>
      <c r="G115" s="1"/>
      <c r="H115" s="1"/>
      <c r="I115" s="1"/>
      <c r="J115" s="7"/>
      <c r="K115" s="7"/>
      <c r="L115" s="1"/>
      <c r="M115" s="1"/>
      <c r="N115" s="1"/>
      <c r="O115" s="1"/>
      <c r="P115" s="1"/>
      <c r="Q115" s="7"/>
      <c r="R115" s="7"/>
      <c r="S115" s="1"/>
      <c r="T115" s="1"/>
      <c r="U115" s="1"/>
      <c r="V115" s="1"/>
      <c r="W115" s="1"/>
      <c r="X115" s="7"/>
      <c r="Y115" s="7"/>
      <c r="Z115" s="1"/>
      <c r="AA115" s="1"/>
      <c r="AB115" s="1"/>
      <c r="AC115" s="1"/>
      <c r="AD115" s="1"/>
      <c r="AE115" s="7"/>
      <c r="AF115" s="7"/>
      <c r="AG115" s="1"/>
      <c r="AH115" s="1"/>
      <c r="AI115" s="1"/>
      <c r="AJ115" s="1"/>
      <c r="AK115" s="1"/>
      <c r="AL115" s="7"/>
      <c r="AM115" s="7"/>
      <c r="AN115" s="25"/>
      <c r="AO115" s="21"/>
      <c r="AP115" s="1">
        <f>SUM(I115:AM115,AO115:AO115)</f>
        <v>0</v>
      </c>
      <c r="AQ115" s="1">
        <v>0</v>
      </c>
      <c r="AR115" s="1"/>
      <c r="AS115" s="12">
        <f>AP115-AQ115-AT115-AU115-AR115</f>
        <v>0</v>
      </c>
      <c r="AT115" s="1">
        <f>K115+R115+Y115+AF115</f>
        <v>0</v>
      </c>
      <c r="AU115" s="1">
        <f>+AO115</f>
        <v>0</v>
      </c>
      <c r="AV115" s="1">
        <f>+AN115</f>
        <v>0</v>
      </c>
      <c r="AW115" s="1"/>
      <c r="AX115" s="16"/>
      <c r="AY115" s="1"/>
      <c r="AZ115" s="1"/>
      <c r="BA115" s="16"/>
      <c r="BB115" s="1"/>
      <c r="BC115" s="1" t="s">
        <v>91</v>
      </c>
      <c r="BD115">
        <v>91</v>
      </c>
    </row>
    <row r="116" spans="1:56">
      <c r="A116" s="1" t="s">
        <v>362</v>
      </c>
      <c r="B116" s="1" t="s">
        <v>363</v>
      </c>
      <c r="C116" s="1" t="s">
        <v>364</v>
      </c>
      <c r="D116" s="1" t="s">
        <v>286</v>
      </c>
      <c r="E116" s="1" t="s">
        <v>78</v>
      </c>
      <c r="F116" s="1">
        <v>24</v>
      </c>
      <c r="G116" s="1"/>
      <c r="H116" s="1"/>
      <c r="I116" s="1"/>
      <c r="J116" s="7"/>
      <c r="K116" s="7"/>
      <c r="L116" s="1">
        <v>7</v>
      </c>
      <c r="M116" s="1">
        <v>7</v>
      </c>
      <c r="N116" s="1"/>
      <c r="O116" s="1">
        <v>7</v>
      </c>
      <c r="P116" s="1">
        <v>7</v>
      </c>
      <c r="Q116" s="7"/>
      <c r="R116" s="7"/>
      <c r="S116" s="1">
        <v>7</v>
      </c>
      <c r="T116" s="1">
        <v>7</v>
      </c>
      <c r="U116" s="1">
        <v>7</v>
      </c>
      <c r="V116" s="1">
        <v>7</v>
      </c>
      <c r="W116" s="1">
        <v>7</v>
      </c>
      <c r="X116" s="7">
        <v>7</v>
      </c>
      <c r="Y116" s="7">
        <v>7</v>
      </c>
      <c r="Z116" s="1">
        <v>7</v>
      </c>
      <c r="AA116" s="1">
        <v>7</v>
      </c>
      <c r="AB116" s="1">
        <v>7</v>
      </c>
      <c r="AC116" s="1">
        <v>7</v>
      </c>
      <c r="AD116" s="1">
        <v>7</v>
      </c>
      <c r="AE116" s="7">
        <v>6</v>
      </c>
      <c r="AF116" s="7">
        <v>4.5</v>
      </c>
      <c r="AG116" s="1"/>
      <c r="AH116" s="1">
        <v>7</v>
      </c>
      <c r="AI116" s="1">
        <v>7</v>
      </c>
      <c r="AJ116" s="1">
        <v>6</v>
      </c>
      <c r="AK116" s="1">
        <v>5.5</v>
      </c>
      <c r="AL116" s="7"/>
      <c r="AM116" s="7"/>
      <c r="AN116" s="25">
        <v>8</v>
      </c>
      <c r="AO116" s="21"/>
      <c r="AP116" s="1">
        <f>SUM(I116:AM116,AO116:AO116)</f>
        <v>148</v>
      </c>
      <c r="AQ116" s="1">
        <v>140</v>
      </c>
      <c r="AR116" s="1"/>
      <c r="AS116" s="12">
        <f>AP116-AQ116-AT116-AU116-AR116</f>
        <v>0</v>
      </c>
      <c r="AT116" s="1">
        <f>K116+R116+Y116+AF116-3.5</f>
        <v>8</v>
      </c>
      <c r="AU116" s="1">
        <f>+AO116</f>
        <v>0</v>
      </c>
      <c r="AV116" s="1">
        <f>+AN116</f>
        <v>8</v>
      </c>
      <c r="AW116" s="1"/>
      <c r="AX116" s="16"/>
      <c r="AY116" s="1"/>
      <c r="AZ116" s="1"/>
      <c r="BA116" s="16"/>
      <c r="BB116" s="1"/>
      <c r="BC116" s="1"/>
      <c r="BD116">
        <v>93</v>
      </c>
    </row>
    <row r="117" spans="1:56">
      <c r="A117" s="1" t="s">
        <v>365</v>
      </c>
      <c r="B117" s="1" t="s">
        <v>366</v>
      </c>
      <c r="C117" s="1" t="s">
        <v>367</v>
      </c>
      <c r="D117" s="1" t="s">
        <v>286</v>
      </c>
      <c r="E117" s="1" t="s">
        <v>78</v>
      </c>
      <c r="F117" s="1">
        <v>24</v>
      </c>
      <c r="G117" s="1"/>
      <c r="H117" s="1"/>
      <c r="I117" s="1"/>
      <c r="J117" s="7"/>
      <c r="K117" s="7"/>
      <c r="L117" s="1"/>
      <c r="M117" s="1">
        <f>1+7</f>
        <v>8</v>
      </c>
      <c r="N117" s="1">
        <v>7</v>
      </c>
      <c r="O117" s="1">
        <v>7</v>
      </c>
      <c r="P117" s="1">
        <v>7</v>
      </c>
      <c r="Q117" s="7">
        <f>7+7</f>
        <v>14</v>
      </c>
      <c r="R117" s="7"/>
      <c r="S117" s="1">
        <v>4</v>
      </c>
      <c r="T117" s="1">
        <v>7</v>
      </c>
      <c r="U117" s="1">
        <v>7</v>
      </c>
      <c r="V117" s="1">
        <v>7</v>
      </c>
      <c r="W117" s="1">
        <f>1+7</f>
        <v>8</v>
      </c>
      <c r="X117" s="7">
        <v>7</v>
      </c>
      <c r="Y117" s="7"/>
      <c r="Z117" s="1">
        <v>7</v>
      </c>
      <c r="AA117" s="1">
        <f>1+6</f>
        <v>7</v>
      </c>
      <c r="AB117" s="1">
        <f>1+7</f>
        <v>8</v>
      </c>
      <c r="AC117" s="1">
        <v>7</v>
      </c>
      <c r="AD117" s="1">
        <v>7</v>
      </c>
      <c r="AE117" s="7">
        <v>6</v>
      </c>
      <c r="AF117" s="7">
        <v>6</v>
      </c>
      <c r="AG117" s="1">
        <f>1+7</f>
        <v>8</v>
      </c>
      <c r="AH117" s="1"/>
      <c r="AI117" s="1">
        <v>7</v>
      </c>
      <c r="AJ117" s="1">
        <v>7</v>
      </c>
      <c r="AK117" s="1">
        <v>7</v>
      </c>
      <c r="AL117" s="7">
        <v>4</v>
      </c>
      <c r="AM117" s="7"/>
      <c r="AN117" s="25">
        <v>8</v>
      </c>
      <c r="AO117" s="21"/>
      <c r="AP117" s="1">
        <f>SUM(I117:AM117,AO117:AO117)</f>
        <v>164</v>
      </c>
      <c r="AQ117" s="1">
        <v>140</v>
      </c>
      <c r="AR117" s="1"/>
      <c r="AS117" s="12">
        <f>AP117-AQ117-AT117-AU117-AR117</f>
        <v>12</v>
      </c>
      <c r="AT117" s="1">
        <f>K117+R117+Y117+AF117+6</f>
        <v>12</v>
      </c>
      <c r="AU117" s="1">
        <f>+AO117</f>
        <v>0</v>
      </c>
      <c r="AV117" s="1">
        <f>+AN117</f>
        <v>8</v>
      </c>
      <c r="AW117" s="1"/>
      <c r="AX117" s="19">
        <v>60</v>
      </c>
      <c r="AY117" s="1"/>
      <c r="AZ117" s="1"/>
      <c r="BA117" s="16"/>
      <c r="BB117" s="1"/>
      <c r="BC117" s="1"/>
      <c r="BD117">
        <v>94</v>
      </c>
    </row>
    <row r="118" spans="1:56">
      <c r="A118" s="1" t="s">
        <v>368</v>
      </c>
      <c r="B118" s="1" t="s">
        <v>369</v>
      </c>
      <c r="C118" s="1" t="s">
        <v>370</v>
      </c>
      <c r="D118" s="1" t="s">
        <v>286</v>
      </c>
      <c r="E118" s="1" t="s">
        <v>78</v>
      </c>
      <c r="F118" s="1">
        <v>25</v>
      </c>
      <c r="G118" s="1"/>
      <c r="H118" s="1"/>
      <c r="I118" s="1"/>
      <c r="J118" s="7"/>
      <c r="K118" s="7"/>
      <c r="L118" s="1">
        <v>8</v>
      </c>
      <c r="M118" s="1">
        <v>8.83</v>
      </c>
      <c r="N118" s="1">
        <v>8.83</v>
      </c>
      <c r="O118" s="1">
        <v>8.83</v>
      </c>
      <c r="P118" s="1">
        <v>8.68</v>
      </c>
      <c r="Q118" s="7">
        <v>10</v>
      </c>
      <c r="R118" s="7"/>
      <c r="S118" s="1">
        <v>8.83</v>
      </c>
      <c r="T118" s="1">
        <v>8.83</v>
      </c>
      <c r="U118" s="1">
        <v>8.83</v>
      </c>
      <c r="V118" s="1">
        <v>8.83</v>
      </c>
      <c r="W118" s="1">
        <v>8.68</v>
      </c>
      <c r="X118" s="7"/>
      <c r="Y118" s="7"/>
      <c r="Z118" s="1">
        <v>8.83</v>
      </c>
      <c r="AA118" s="1">
        <v>8.83</v>
      </c>
      <c r="AB118" s="1">
        <v>8.83</v>
      </c>
      <c r="AC118" s="1">
        <v>8.83</v>
      </c>
      <c r="AD118" s="1">
        <v>8.68</v>
      </c>
      <c r="AE118" s="7">
        <v>8</v>
      </c>
      <c r="AF118" s="7"/>
      <c r="AG118" s="1">
        <v>8.83</v>
      </c>
      <c r="AH118" s="1">
        <v>8.83</v>
      </c>
      <c r="AI118" s="1">
        <v>8.83</v>
      </c>
      <c r="AJ118" s="1">
        <v>8.83</v>
      </c>
      <c r="AK118" s="1">
        <v>8.68</v>
      </c>
      <c r="AL118" s="7"/>
      <c r="AM118" s="7"/>
      <c r="AN118" s="25">
        <v>8</v>
      </c>
      <c r="AO118" s="21"/>
      <c r="AP118" s="1">
        <f>SUM(I118:AM118,AO118:AO118)</f>
        <v>193.17000000000004</v>
      </c>
      <c r="AQ118" s="1">
        <v>140</v>
      </c>
      <c r="AR118" s="1"/>
      <c r="AS118" s="12">
        <f>AP118-AQ118-AT118-AU118-AR118</f>
        <v>37.170000000000044</v>
      </c>
      <c r="AT118" s="1">
        <f>K118+R118+Y118+AF118+7+9</f>
        <v>16</v>
      </c>
      <c r="AU118" s="1">
        <f>+AO118</f>
        <v>0</v>
      </c>
      <c r="AV118" s="1">
        <f>+AN118</f>
        <v>8</v>
      </c>
      <c r="AW118" s="1"/>
      <c r="AX118" s="19">
        <f>600+570</f>
        <v>1170</v>
      </c>
      <c r="AY118" s="1"/>
      <c r="AZ118" s="1"/>
      <c r="BA118" s="16"/>
      <c r="BB118" s="1"/>
      <c r="BC118" s="1"/>
      <c r="BD118">
        <v>95</v>
      </c>
    </row>
    <row r="119" spans="1:56">
      <c r="A119" s="1" t="s">
        <v>371</v>
      </c>
      <c r="B119" s="1" t="s">
        <v>372</v>
      </c>
      <c r="C119" s="1" t="s">
        <v>373</v>
      </c>
      <c r="D119" s="1" t="s">
        <v>286</v>
      </c>
      <c r="E119" s="1" t="s">
        <v>78</v>
      </c>
      <c r="F119" s="1">
        <v>24</v>
      </c>
      <c r="G119" s="1"/>
      <c r="H119" s="1"/>
      <c r="I119" s="1"/>
      <c r="J119" s="7">
        <f>8.33+2</f>
        <v>10.33</v>
      </c>
      <c r="K119" s="7"/>
      <c r="L119" s="1">
        <v>7</v>
      </c>
      <c r="M119" s="1">
        <f>2+7</f>
        <v>9</v>
      </c>
      <c r="N119" s="1">
        <f>2+7</f>
        <v>9</v>
      </c>
      <c r="O119" s="1">
        <f>2+7</f>
        <v>9</v>
      </c>
      <c r="P119" s="1">
        <v>7</v>
      </c>
      <c r="Q119" s="7">
        <v>6</v>
      </c>
      <c r="R119" s="7">
        <v>9</v>
      </c>
      <c r="S119" s="1">
        <v>7</v>
      </c>
      <c r="T119" s="1">
        <f>2+7</f>
        <v>9</v>
      </c>
      <c r="U119" s="1">
        <f>2+7</f>
        <v>9</v>
      </c>
      <c r="V119" s="1">
        <v>7</v>
      </c>
      <c r="W119" s="1">
        <v>7</v>
      </c>
      <c r="X119" s="7">
        <v>9</v>
      </c>
      <c r="Y119" s="7"/>
      <c r="Z119" s="1">
        <f>2+7</f>
        <v>9</v>
      </c>
      <c r="AA119" s="1">
        <v>7</v>
      </c>
      <c r="AB119" s="1">
        <v>7</v>
      </c>
      <c r="AC119" s="1"/>
      <c r="AD119" s="1"/>
      <c r="AE119" s="7"/>
      <c r="AF119" s="7"/>
      <c r="AG119" s="1">
        <v>7</v>
      </c>
      <c r="AH119" s="1">
        <v>7</v>
      </c>
      <c r="AI119" s="1">
        <v>7</v>
      </c>
      <c r="AJ119" s="1">
        <f>2+5.5</f>
        <v>7.5</v>
      </c>
      <c r="AK119" s="1">
        <f>2+7</f>
        <v>9</v>
      </c>
      <c r="AL119" s="7"/>
      <c r="AM119" s="7"/>
      <c r="AN119" s="25">
        <v>8</v>
      </c>
      <c r="AO119" s="21"/>
      <c r="AP119" s="1">
        <f>SUM(I119:AM119,AO119:AO119)</f>
        <v>174.82999999999998</v>
      </c>
      <c r="AQ119" s="1">
        <v>140</v>
      </c>
      <c r="AR119" s="1"/>
      <c r="AS119" s="12">
        <f>AP119-AQ119-AT119-AU119-AR119</f>
        <v>25.829999999999984</v>
      </c>
      <c r="AT119" s="1">
        <f>K119+R119+Y119+AF119</f>
        <v>9</v>
      </c>
      <c r="AU119" s="1">
        <f>+AO119</f>
        <v>0</v>
      </c>
      <c r="AV119" s="1">
        <f>+AN119</f>
        <v>8</v>
      </c>
      <c r="AW119" s="1"/>
      <c r="AX119" s="16"/>
      <c r="AY119" s="1"/>
      <c r="AZ119" s="1"/>
      <c r="BA119" s="16"/>
      <c r="BB119" s="1"/>
      <c r="BC119" s="1"/>
      <c r="BD119">
        <v>96</v>
      </c>
    </row>
    <row r="120" spans="1:56">
      <c r="A120" s="1" t="s">
        <v>374</v>
      </c>
      <c r="B120" s="1" t="s">
        <v>375</v>
      </c>
      <c r="C120" s="1" t="s">
        <v>376</v>
      </c>
      <c r="D120" s="1" t="s">
        <v>286</v>
      </c>
      <c r="E120" s="1" t="s">
        <v>78</v>
      </c>
      <c r="F120" s="1">
        <v>25</v>
      </c>
      <c r="G120" s="1"/>
      <c r="H120" s="1"/>
      <c r="I120" s="1"/>
      <c r="J120" s="7">
        <f>2+8</f>
        <v>10</v>
      </c>
      <c r="K120" s="7"/>
      <c r="L120" s="1">
        <v>8</v>
      </c>
      <c r="M120" s="1">
        <v>8.83</v>
      </c>
      <c r="N120" s="1">
        <v>8.83</v>
      </c>
      <c r="O120" s="1">
        <v>7</v>
      </c>
      <c r="P120" s="1">
        <v>8.68</v>
      </c>
      <c r="Q120" s="7">
        <v>8</v>
      </c>
      <c r="R120" s="7"/>
      <c r="S120" s="1">
        <v>8.83</v>
      </c>
      <c r="T120" s="1">
        <v>8.83</v>
      </c>
      <c r="U120" s="1">
        <v>8.83</v>
      </c>
      <c r="V120" s="1">
        <v>8.83</v>
      </c>
      <c r="W120" s="1">
        <v>8.68</v>
      </c>
      <c r="X120" s="7"/>
      <c r="Y120" s="7"/>
      <c r="Z120" s="1">
        <v>8.83</v>
      </c>
      <c r="AA120" s="1">
        <v>8.83</v>
      </c>
      <c r="AB120" s="1">
        <v>8.83</v>
      </c>
      <c r="AC120" s="1">
        <v>8.83</v>
      </c>
      <c r="AD120" s="1">
        <v>8.68</v>
      </c>
      <c r="AE120" s="7">
        <v>8</v>
      </c>
      <c r="AF120" s="7"/>
      <c r="AG120" s="1">
        <v>8.83</v>
      </c>
      <c r="AH120" s="1">
        <v>8.83</v>
      </c>
      <c r="AI120" s="1">
        <v>8.83</v>
      </c>
      <c r="AJ120" s="1">
        <v>8.83</v>
      </c>
      <c r="AK120" s="1">
        <v>8.68</v>
      </c>
      <c r="AL120" s="7"/>
      <c r="AM120" s="7"/>
      <c r="AN120" s="25">
        <v>8</v>
      </c>
      <c r="AO120" s="21"/>
      <c r="AP120" s="1">
        <f>SUM(I120:AM120,AO120:AO120)</f>
        <v>199.34000000000009</v>
      </c>
      <c r="AQ120" s="1">
        <v>140</v>
      </c>
      <c r="AR120" s="1"/>
      <c r="AS120" s="12">
        <f>AP120-AQ120-AT120-AU120-AR120</f>
        <v>38.340000000000089</v>
      </c>
      <c r="AT120" s="1">
        <f>K120+R120+Y120+AF120+7+7+7</f>
        <v>21</v>
      </c>
      <c r="AU120" s="1">
        <f>+AO120</f>
        <v>0</v>
      </c>
      <c r="AV120" s="1">
        <f>+AN120</f>
        <v>8</v>
      </c>
      <c r="AW120" s="1"/>
      <c r="AX120" s="19">
        <f>600+570</f>
        <v>1170</v>
      </c>
      <c r="AY120" s="1"/>
      <c r="AZ120" s="1"/>
      <c r="BA120" s="16"/>
      <c r="BB120" s="1"/>
      <c r="BC120" s="1"/>
      <c r="BD120">
        <v>100</v>
      </c>
    </row>
    <row r="121" spans="1:56">
      <c r="A121" s="1" t="s">
        <v>377</v>
      </c>
      <c r="B121" s="1" t="s">
        <v>378</v>
      </c>
      <c r="C121" s="1" t="s">
        <v>379</v>
      </c>
      <c r="D121" s="1" t="s">
        <v>286</v>
      </c>
      <c r="E121" s="1" t="s">
        <v>58</v>
      </c>
      <c r="F121" s="1">
        <v>20</v>
      </c>
      <c r="G121" s="1"/>
      <c r="H121" s="1"/>
      <c r="I121" s="1"/>
      <c r="J121" s="7">
        <f>8.33+2</f>
        <v>10.33</v>
      </c>
      <c r="K121" s="7">
        <f>7+2</f>
        <v>9</v>
      </c>
      <c r="L121" s="1">
        <f>2+7</f>
        <v>9</v>
      </c>
      <c r="M121" s="1">
        <f>2+7</f>
        <v>9</v>
      </c>
      <c r="N121" s="1">
        <f>2+7</f>
        <v>9</v>
      </c>
      <c r="O121" s="1">
        <v>7</v>
      </c>
      <c r="P121" s="1">
        <f>2+7</f>
        <v>9</v>
      </c>
      <c r="Q121" s="7">
        <v>7</v>
      </c>
      <c r="R121" s="7"/>
      <c r="S121" s="1">
        <f>2+7</f>
        <v>9</v>
      </c>
      <c r="T121" s="1">
        <f>2+7</f>
        <v>9</v>
      </c>
      <c r="U121" s="1">
        <f>2+7</f>
        <v>9</v>
      </c>
      <c r="V121" s="1">
        <f>2+7</f>
        <v>9</v>
      </c>
      <c r="W121" s="1">
        <f>2+7</f>
        <v>9</v>
      </c>
      <c r="X121" s="7"/>
      <c r="Y121" s="7"/>
      <c r="Z121" s="1"/>
      <c r="AA121" s="1"/>
      <c r="AB121" s="1">
        <v>7</v>
      </c>
      <c r="AC121" s="1">
        <v>7</v>
      </c>
      <c r="AD121" s="1">
        <f>2+7</f>
        <v>9</v>
      </c>
      <c r="AE121" s="7">
        <v>9</v>
      </c>
      <c r="AF121" s="7"/>
      <c r="AG121" s="1">
        <v>7</v>
      </c>
      <c r="AH121" s="1">
        <v>7</v>
      </c>
      <c r="AI121" s="1">
        <v>7</v>
      </c>
      <c r="AJ121" s="1">
        <v>7</v>
      </c>
      <c r="AK121" s="1">
        <v>7</v>
      </c>
      <c r="AL121" s="7">
        <f>7+2</f>
        <v>9</v>
      </c>
      <c r="AM121" s="7"/>
      <c r="AN121" s="25">
        <v>8</v>
      </c>
      <c r="AO121" s="21"/>
      <c r="AP121" s="1">
        <f>SUM(I121:AM121,AO121:AO121)</f>
        <v>190.32999999999998</v>
      </c>
      <c r="AQ121" s="1">
        <v>140</v>
      </c>
      <c r="AR121" s="1"/>
      <c r="AS121" s="12">
        <f>AP121-AQ121-AT121-AU121-AR121</f>
        <v>41.329999999999984</v>
      </c>
      <c r="AT121" s="1">
        <f>K121+R121+Y121+AF121</f>
        <v>9</v>
      </c>
      <c r="AU121" s="1">
        <f>+AO121</f>
        <v>0</v>
      </c>
      <c r="AV121" s="1">
        <f>+AN121</f>
        <v>8</v>
      </c>
      <c r="AW121" s="1"/>
      <c r="AX121" s="16"/>
      <c r="AY121" s="1"/>
      <c r="AZ121" s="1"/>
      <c r="BA121" s="16"/>
      <c r="BB121" s="1"/>
      <c r="BC121" s="1"/>
    </row>
    <row r="122" spans="1:56">
      <c r="A122" s="1" t="s">
        <v>380</v>
      </c>
      <c r="B122" s="1" t="s">
        <v>381</v>
      </c>
      <c r="C122" s="1" t="s">
        <v>382</v>
      </c>
      <c r="D122" s="1" t="s">
        <v>286</v>
      </c>
      <c r="E122" s="1" t="s">
        <v>74</v>
      </c>
      <c r="F122" s="1">
        <v>23</v>
      </c>
      <c r="G122" s="1"/>
      <c r="H122" s="1"/>
      <c r="I122" s="1"/>
      <c r="J122" s="7">
        <v>8.33</v>
      </c>
      <c r="K122" s="7"/>
      <c r="L122" s="1">
        <f>2+7</f>
        <v>9</v>
      </c>
      <c r="M122" s="1">
        <f>2+7</f>
        <v>9</v>
      </c>
      <c r="N122" s="1">
        <f>2+7</f>
        <v>9</v>
      </c>
      <c r="O122" s="1">
        <f>2+7</f>
        <v>9</v>
      </c>
      <c r="P122" s="1">
        <v>7</v>
      </c>
      <c r="Q122" s="7">
        <v>7</v>
      </c>
      <c r="R122" s="7">
        <v>6.5</v>
      </c>
      <c r="S122" s="1">
        <v>7</v>
      </c>
      <c r="T122" s="1">
        <v>7</v>
      </c>
      <c r="U122" s="1">
        <v>7</v>
      </c>
      <c r="V122" s="1">
        <v>7</v>
      </c>
      <c r="W122" s="1">
        <v>7</v>
      </c>
      <c r="X122" s="7">
        <v>7.5</v>
      </c>
      <c r="Y122" s="7"/>
      <c r="Z122" s="1">
        <f>2+7</f>
        <v>9</v>
      </c>
      <c r="AA122" s="1">
        <v>7</v>
      </c>
      <c r="AB122" s="1">
        <v>7</v>
      </c>
      <c r="AC122" s="1">
        <v>7</v>
      </c>
      <c r="AD122" s="1">
        <v>7</v>
      </c>
      <c r="AE122" s="7">
        <v>7</v>
      </c>
      <c r="AF122" s="7"/>
      <c r="AG122" s="1">
        <f>1+7</f>
        <v>8</v>
      </c>
      <c r="AH122" s="1">
        <v>7</v>
      </c>
      <c r="AI122" s="1">
        <f>1+7</f>
        <v>8</v>
      </c>
      <c r="AJ122" s="1">
        <f>1+7</f>
        <v>8</v>
      </c>
      <c r="AK122" s="1">
        <v>7</v>
      </c>
      <c r="AL122" s="7">
        <v>7</v>
      </c>
      <c r="AM122" s="7"/>
      <c r="AN122" s="25">
        <v>8</v>
      </c>
      <c r="AO122" s="21"/>
      <c r="AP122" s="1">
        <f>SUM(I122:AM122,AO122:AO122)</f>
        <v>196.32999999999998</v>
      </c>
      <c r="AQ122" s="1">
        <v>140</v>
      </c>
      <c r="AR122" s="1"/>
      <c r="AS122" s="12">
        <f>AP122-AQ122-AT122-AU122-AR122</f>
        <v>49.829999999999984</v>
      </c>
      <c r="AT122" s="1">
        <f>K122+R122+Y122+AF122</f>
        <v>6.5</v>
      </c>
      <c r="AU122" s="1">
        <f>+AO122</f>
        <v>0</v>
      </c>
      <c r="AV122" s="1">
        <f>+AN122</f>
        <v>8</v>
      </c>
      <c r="AW122" s="1"/>
      <c r="AX122" s="16"/>
      <c r="AY122" s="1"/>
      <c r="AZ122" s="1"/>
      <c r="BA122" s="16"/>
      <c r="BB122" s="1"/>
      <c r="BC122" s="1"/>
    </row>
    <row r="123" spans="1:56">
      <c r="A123" s="1" t="s">
        <v>383</v>
      </c>
      <c r="B123" s="1" t="s">
        <v>384</v>
      </c>
      <c r="C123" s="1" t="s">
        <v>385</v>
      </c>
      <c r="D123" s="1" t="s">
        <v>286</v>
      </c>
      <c r="E123" s="1" t="s">
        <v>58</v>
      </c>
      <c r="F123" s="1">
        <v>20</v>
      </c>
      <c r="G123" s="1"/>
      <c r="H123" s="1"/>
      <c r="I123" s="1"/>
      <c r="J123" s="7">
        <v>5</v>
      </c>
      <c r="K123" s="7"/>
      <c r="L123" s="1">
        <v>7</v>
      </c>
      <c r="M123" s="1">
        <v>7</v>
      </c>
      <c r="N123" s="1"/>
      <c r="O123" s="1"/>
      <c r="P123" s="1"/>
      <c r="Q123" s="7"/>
      <c r="R123" s="7"/>
      <c r="S123" s="1">
        <v>7</v>
      </c>
      <c r="T123" s="1">
        <f>2+7</f>
        <v>9</v>
      </c>
      <c r="U123" s="1">
        <f>2+7</f>
        <v>9</v>
      </c>
      <c r="V123" s="1">
        <f>2+7</f>
        <v>9</v>
      </c>
      <c r="W123" s="1">
        <v>7</v>
      </c>
      <c r="X123" s="7"/>
      <c r="Y123" s="7"/>
      <c r="Z123" s="1">
        <f>1+7</f>
        <v>8</v>
      </c>
      <c r="AA123" s="1">
        <f>5+7+1</f>
        <v>13</v>
      </c>
      <c r="AB123" s="1">
        <f>1+7</f>
        <v>8</v>
      </c>
      <c r="AC123" s="1">
        <f>1+7</f>
        <v>8</v>
      </c>
      <c r="AD123" s="1">
        <v>7</v>
      </c>
      <c r="AE123" s="7">
        <v>9</v>
      </c>
      <c r="AF123" s="7"/>
      <c r="AG123" s="1">
        <f>1+7</f>
        <v>8</v>
      </c>
      <c r="AH123" s="1">
        <v>7</v>
      </c>
      <c r="AI123" s="1">
        <f>2+7</f>
        <v>9</v>
      </c>
      <c r="AJ123" s="1">
        <v>7</v>
      </c>
      <c r="AK123" s="1">
        <v>7</v>
      </c>
      <c r="AL123" s="7"/>
      <c r="AM123" s="7"/>
      <c r="AN123" s="25">
        <v>8</v>
      </c>
      <c r="AO123" s="21"/>
      <c r="AP123" s="1">
        <f>SUM(I123:AM123,AO123:AO123)</f>
        <v>151</v>
      </c>
      <c r="AQ123" s="1">
        <v>140</v>
      </c>
      <c r="AR123" s="1"/>
      <c r="AS123" s="12">
        <f>AP123-AQ123-AT123-AU123-AR123</f>
        <v>6</v>
      </c>
      <c r="AT123" s="1">
        <f>K123+R123+Y123+AF123+5</f>
        <v>5</v>
      </c>
      <c r="AU123" s="1">
        <f>+AO123</f>
        <v>0</v>
      </c>
      <c r="AV123" s="1">
        <f>+AN123</f>
        <v>8</v>
      </c>
      <c r="AW123" s="1"/>
      <c r="AX123" s="16"/>
      <c r="AY123" s="1"/>
      <c r="AZ123" s="1"/>
      <c r="BA123" s="16"/>
      <c r="BB123" s="1"/>
      <c r="BC123" s="1"/>
    </row>
    <row r="124" spans="1:56">
      <c r="A124" s="1" t="s">
        <v>386</v>
      </c>
      <c r="B124" s="1" t="s">
        <v>387</v>
      </c>
      <c r="C124" s="1" t="s">
        <v>388</v>
      </c>
      <c r="D124" s="1" t="s">
        <v>286</v>
      </c>
      <c r="E124" s="1" t="s">
        <v>58</v>
      </c>
      <c r="F124" s="1">
        <v>20</v>
      </c>
      <c r="G124" s="1"/>
      <c r="H124" s="1"/>
      <c r="I124" s="1"/>
      <c r="J124" s="7">
        <v>6.33</v>
      </c>
      <c r="K124" s="7"/>
      <c r="L124" s="1">
        <f>2+7</f>
        <v>9</v>
      </c>
      <c r="M124" s="1">
        <f>2+7</f>
        <v>9</v>
      </c>
      <c r="N124" s="1">
        <f>2+7</f>
        <v>9</v>
      </c>
      <c r="O124" s="1">
        <v>7</v>
      </c>
      <c r="P124" s="1">
        <v>7</v>
      </c>
      <c r="Q124" s="7">
        <v>7</v>
      </c>
      <c r="R124" s="7">
        <v>7</v>
      </c>
      <c r="S124" s="1">
        <v>7</v>
      </c>
      <c r="T124" s="1"/>
      <c r="U124" s="1">
        <v>7</v>
      </c>
      <c r="V124" s="1">
        <v>7</v>
      </c>
      <c r="W124" s="1">
        <v>7</v>
      </c>
      <c r="X124" s="7">
        <v>7</v>
      </c>
      <c r="Y124" s="7"/>
      <c r="Z124" s="1">
        <f>2+7</f>
        <v>9</v>
      </c>
      <c r="AA124" s="1">
        <v>7</v>
      </c>
      <c r="AB124" s="1">
        <v>7</v>
      </c>
      <c r="AC124" s="1">
        <v>7</v>
      </c>
      <c r="AD124" s="1">
        <v>7</v>
      </c>
      <c r="AE124" s="7">
        <v>7</v>
      </c>
      <c r="AF124" s="7"/>
      <c r="AG124" s="1">
        <v>7</v>
      </c>
      <c r="AH124" s="1">
        <v>7</v>
      </c>
      <c r="AI124" s="1">
        <f>1+7</f>
        <v>8</v>
      </c>
      <c r="AJ124" s="1">
        <f>1+7</f>
        <v>8</v>
      </c>
      <c r="AK124" s="1">
        <v>7</v>
      </c>
      <c r="AL124" s="7">
        <v>6</v>
      </c>
      <c r="AM124" s="7"/>
      <c r="AN124" s="25">
        <v>8</v>
      </c>
      <c r="AO124" s="21"/>
      <c r="AP124" s="1">
        <f>SUM(I124:AM124,AO124:AO124)</f>
        <v>183.32999999999998</v>
      </c>
      <c r="AQ124" s="1">
        <v>140</v>
      </c>
      <c r="AR124" s="1"/>
      <c r="AS124" s="12">
        <f>AP124-AQ124-AT124-AU124-AR124</f>
        <v>36.329999999999984</v>
      </c>
      <c r="AT124" s="1">
        <f>K124+R124+Y124+AF124</f>
        <v>7</v>
      </c>
      <c r="AU124" s="1">
        <f>+AO124</f>
        <v>0</v>
      </c>
      <c r="AV124" s="1">
        <f>+AN124</f>
        <v>8</v>
      </c>
      <c r="AW124" s="1"/>
      <c r="AX124" s="16"/>
      <c r="AY124" s="1"/>
      <c r="AZ124" s="1"/>
      <c r="BA124" s="16"/>
      <c r="BB124" s="1"/>
      <c r="BC124" s="1"/>
    </row>
    <row r="125" spans="1:56">
      <c r="A125" s="1" t="s">
        <v>389</v>
      </c>
      <c r="B125" s="1" t="s">
        <v>390</v>
      </c>
      <c r="C125" s="1" t="s">
        <v>391</v>
      </c>
      <c r="D125" s="1" t="s">
        <v>286</v>
      </c>
      <c r="E125" s="1" t="s">
        <v>58</v>
      </c>
      <c r="F125" s="1">
        <v>20</v>
      </c>
      <c r="G125" s="1"/>
      <c r="H125" s="1"/>
      <c r="I125" s="1"/>
      <c r="J125" s="7">
        <v>7.33</v>
      </c>
      <c r="K125" s="7"/>
      <c r="L125" s="1">
        <f>2+7</f>
        <v>9</v>
      </c>
      <c r="M125" s="1">
        <f>2+7</f>
        <v>9</v>
      </c>
      <c r="N125" s="1">
        <f>2+7</f>
        <v>9</v>
      </c>
      <c r="O125" s="1">
        <f>2+7</f>
        <v>9</v>
      </c>
      <c r="P125" s="1">
        <f>2+7</f>
        <v>9</v>
      </c>
      <c r="Q125" s="7">
        <v>7</v>
      </c>
      <c r="R125" s="7"/>
      <c r="S125" s="1">
        <f>2+7</f>
        <v>9</v>
      </c>
      <c r="T125" s="1">
        <f>2+7</f>
        <v>9</v>
      </c>
      <c r="U125" s="1">
        <f>2+7</f>
        <v>9</v>
      </c>
      <c r="V125" s="1">
        <f>2+7</f>
        <v>9</v>
      </c>
      <c r="W125" s="1">
        <f>2+7</f>
        <v>9</v>
      </c>
      <c r="X125" s="7">
        <v>7</v>
      </c>
      <c r="Y125" s="7"/>
      <c r="Z125" s="1">
        <v>7</v>
      </c>
      <c r="AA125" s="1">
        <f>2+7</f>
        <v>9</v>
      </c>
      <c r="AB125" s="1">
        <f>2+7</f>
        <v>9</v>
      </c>
      <c r="AC125" s="1">
        <v>7</v>
      </c>
      <c r="AD125" s="1">
        <f>2+7</f>
        <v>9</v>
      </c>
      <c r="AE125" s="7">
        <v>9</v>
      </c>
      <c r="AF125" s="7"/>
      <c r="AG125" s="1">
        <v>7</v>
      </c>
      <c r="AH125" s="1">
        <v>7</v>
      </c>
      <c r="AI125" s="1">
        <f>2+7</f>
        <v>9</v>
      </c>
      <c r="AJ125" s="1">
        <f>2+7</f>
        <v>9</v>
      </c>
      <c r="AK125" s="1"/>
      <c r="AL125" s="7"/>
      <c r="AM125" s="7"/>
      <c r="AN125" s="25">
        <v>8</v>
      </c>
      <c r="AO125" s="21"/>
      <c r="AP125" s="1">
        <f>SUM(I125:AM125,AO125:AO125)</f>
        <v>193.32999999999998</v>
      </c>
      <c r="AQ125" s="1">
        <v>140</v>
      </c>
      <c r="AR125" s="1"/>
      <c r="AS125" s="12">
        <f>AP125-AQ125-AT125-AU125-AR125</f>
        <v>53.329999999999984</v>
      </c>
      <c r="AT125" s="1">
        <f>K125+R125+Y125+AF125</f>
        <v>0</v>
      </c>
      <c r="AU125" s="1">
        <f>+AO125</f>
        <v>0</v>
      </c>
      <c r="AV125" s="1">
        <f>+AN125</f>
        <v>8</v>
      </c>
      <c r="AW125" s="1"/>
      <c r="AX125" s="16"/>
      <c r="AY125" s="1"/>
      <c r="AZ125" s="1"/>
      <c r="BA125" s="16"/>
      <c r="BB125" s="1"/>
      <c r="BC125" s="1"/>
    </row>
    <row r="126" spans="1:56">
      <c r="A126" s="1" t="s">
        <v>392</v>
      </c>
      <c r="B126" s="1" t="s">
        <v>393</v>
      </c>
      <c r="C126" s="1" t="s">
        <v>394</v>
      </c>
      <c r="D126" s="1" t="s">
        <v>286</v>
      </c>
      <c r="E126" s="1" t="s">
        <v>74</v>
      </c>
      <c r="F126" s="1">
        <v>24</v>
      </c>
      <c r="G126" s="1"/>
      <c r="H126" s="1"/>
      <c r="I126" s="1"/>
      <c r="J126" s="7">
        <v>8.33</v>
      </c>
      <c r="K126" s="7"/>
      <c r="L126" s="1">
        <v>7</v>
      </c>
      <c r="M126" s="1">
        <v>7</v>
      </c>
      <c r="N126" s="1"/>
      <c r="O126" s="1"/>
      <c r="P126" s="1"/>
      <c r="Q126" s="7"/>
      <c r="R126" s="7"/>
      <c r="S126" s="1"/>
      <c r="T126" s="1"/>
      <c r="U126" s="1">
        <v>7</v>
      </c>
      <c r="V126" s="1">
        <v>7</v>
      </c>
      <c r="W126" s="1">
        <v>7</v>
      </c>
      <c r="X126" s="7"/>
      <c r="Y126" s="7"/>
      <c r="Z126" s="1">
        <v>7</v>
      </c>
      <c r="AA126" s="1">
        <v>7</v>
      </c>
      <c r="AB126" s="1"/>
      <c r="AC126" s="1">
        <v>7</v>
      </c>
      <c r="AD126" s="1">
        <v>7</v>
      </c>
      <c r="AE126" s="7"/>
      <c r="AF126" s="7"/>
      <c r="AG126" s="1">
        <v>7</v>
      </c>
      <c r="AH126" s="1">
        <v>7</v>
      </c>
      <c r="AI126" s="1"/>
      <c r="AJ126" s="1">
        <v>7</v>
      </c>
      <c r="AK126" s="1">
        <v>7</v>
      </c>
      <c r="AL126" s="7"/>
      <c r="AM126" s="7"/>
      <c r="AN126" s="25">
        <v>8</v>
      </c>
      <c r="AO126" s="21"/>
      <c r="AP126" s="1">
        <f>SUM(I126:AM126,AO126:AO126)</f>
        <v>99.33</v>
      </c>
      <c r="AQ126" s="1">
        <v>99.33</v>
      </c>
      <c r="AR126" s="1"/>
      <c r="AS126" s="12">
        <f>AP126-AQ126-AT126-AU126-AR126</f>
        <v>0</v>
      </c>
      <c r="AT126" s="1">
        <f>K126+R126+Y126+AF126</f>
        <v>0</v>
      </c>
      <c r="AU126" s="1">
        <f>+AO126</f>
        <v>0</v>
      </c>
      <c r="AV126" s="1">
        <f>+AN126</f>
        <v>8</v>
      </c>
      <c r="AW126" s="1"/>
      <c r="AX126" s="16"/>
      <c r="AY126" s="1"/>
      <c r="AZ126" s="1"/>
      <c r="BA126" s="16"/>
      <c r="BB126" s="1"/>
      <c r="BC126" s="1"/>
    </row>
    <row r="127" spans="1:56">
      <c r="A127" s="1" t="s">
        <v>395</v>
      </c>
      <c r="B127" s="1" t="s">
        <v>396</v>
      </c>
      <c r="C127" s="1" t="s">
        <v>397</v>
      </c>
      <c r="D127" s="1" t="s">
        <v>286</v>
      </c>
      <c r="E127" s="1" t="s">
        <v>78</v>
      </c>
      <c r="F127" s="1">
        <v>24</v>
      </c>
      <c r="G127" s="1"/>
      <c r="H127" s="1"/>
      <c r="I127" s="1"/>
      <c r="J127" s="7">
        <v>8.33</v>
      </c>
      <c r="K127" s="7"/>
      <c r="L127" s="1">
        <v>8</v>
      </c>
      <c r="M127" s="1">
        <v>8</v>
      </c>
      <c r="N127" s="1">
        <v>8.83</v>
      </c>
      <c r="O127" s="1">
        <v>8.83</v>
      </c>
      <c r="P127" s="1">
        <v>8.83</v>
      </c>
      <c r="Q127" s="7">
        <v>10</v>
      </c>
      <c r="R127" s="7"/>
      <c r="S127" s="1">
        <v>8.83</v>
      </c>
      <c r="T127" s="1">
        <v>8.83</v>
      </c>
      <c r="U127" s="1">
        <v>8.83</v>
      </c>
      <c r="V127" s="1">
        <v>8.83</v>
      </c>
      <c r="W127" s="1">
        <v>8.68</v>
      </c>
      <c r="X127" s="7"/>
      <c r="Y127" s="7"/>
      <c r="Z127" s="1">
        <v>8.83</v>
      </c>
      <c r="AA127" s="1">
        <v>8.83</v>
      </c>
      <c r="AB127" s="1">
        <v>8.83</v>
      </c>
      <c r="AC127" s="1">
        <v>8.83</v>
      </c>
      <c r="AD127" s="1">
        <v>8.68</v>
      </c>
      <c r="AE127" s="7">
        <v>8</v>
      </c>
      <c r="AF127" s="7"/>
      <c r="AG127" s="1">
        <v>8.83</v>
      </c>
      <c r="AH127" s="1">
        <v>8.83</v>
      </c>
      <c r="AI127" s="1">
        <v>8.83</v>
      </c>
      <c r="AJ127" s="1">
        <v>8.83</v>
      </c>
      <c r="AK127" s="1">
        <v>8.68</v>
      </c>
      <c r="AL127" s="7"/>
      <c r="AM127" s="7"/>
      <c r="AN127" s="25">
        <v>8</v>
      </c>
      <c r="AO127" s="21"/>
      <c r="AP127" s="1">
        <f>SUM(I127:AM127,AO127:AO127)</f>
        <v>200.82000000000008</v>
      </c>
      <c r="AQ127" s="1">
        <v>140</v>
      </c>
      <c r="AR127" s="1"/>
      <c r="AS127" s="12">
        <f>AP127-AQ127-AT127-AU127-AR127</f>
        <v>44.820000000000078</v>
      </c>
      <c r="AT127" s="1">
        <f>K127+R127+Y127+AF127+7+9</f>
        <v>16</v>
      </c>
      <c r="AU127" s="1">
        <f>+AO127</f>
        <v>0</v>
      </c>
      <c r="AV127" s="1">
        <f>+AN127</f>
        <v>8</v>
      </c>
      <c r="AW127" s="1"/>
      <c r="AX127" s="19">
        <f>240+570</f>
        <v>810</v>
      </c>
      <c r="AY127" s="1"/>
      <c r="AZ127" s="1"/>
      <c r="BA127" s="16"/>
      <c r="BB127" s="1"/>
      <c r="BC127" s="1"/>
    </row>
    <row r="128" spans="1:56">
      <c r="A128" s="1" t="s">
        <v>398</v>
      </c>
      <c r="B128" s="1" t="s">
        <v>399</v>
      </c>
      <c r="C128" s="1" t="s">
        <v>400</v>
      </c>
      <c r="D128" s="1" t="s">
        <v>286</v>
      </c>
      <c r="E128" s="1" t="s">
        <v>74</v>
      </c>
      <c r="F128" s="1">
        <v>23</v>
      </c>
      <c r="G128" s="1"/>
      <c r="H128" s="1"/>
      <c r="I128" s="1"/>
      <c r="J128" s="7">
        <v>8.33</v>
      </c>
      <c r="K128" s="7"/>
      <c r="L128" s="1">
        <f>2+7</f>
        <v>9</v>
      </c>
      <c r="M128" s="1">
        <f>2+7</f>
        <v>9</v>
      </c>
      <c r="N128" s="1">
        <f>2+7</f>
        <v>9</v>
      </c>
      <c r="O128" s="1">
        <v>7</v>
      </c>
      <c r="P128" s="1">
        <v>7</v>
      </c>
      <c r="Q128" s="7">
        <v>7</v>
      </c>
      <c r="R128" s="7">
        <v>7</v>
      </c>
      <c r="S128" s="1">
        <v>7</v>
      </c>
      <c r="T128" s="1">
        <f>2+7</f>
        <v>9</v>
      </c>
      <c r="U128" s="1">
        <v>7</v>
      </c>
      <c r="V128" s="1">
        <v>7</v>
      </c>
      <c r="W128" s="1">
        <v>7</v>
      </c>
      <c r="X128" s="7">
        <v>7</v>
      </c>
      <c r="Y128" s="7"/>
      <c r="Z128" s="1">
        <v>7</v>
      </c>
      <c r="AA128" s="1">
        <v>7</v>
      </c>
      <c r="AB128" s="1">
        <f>2+7</f>
        <v>9</v>
      </c>
      <c r="AC128" s="1">
        <f>2+7</f>
        <v>9</v>
      </c>
      <c r="AD128" s="1">
        <v>7</v>
      </c>
      <c r="AE128" s="7"/>
      <c r="AF128" s="7"/>
      <c r="AG128" s="1">
        <v>5.5</v>
      </c>
      <c r="AH128" s="1">
        <f>8+1</f>
        <v>9</v>
      </c>
      <c r="AI128" s="1">
        <f>1+8</f>
        <v>9</v>
      </c>
      <c r="AJ128" s="1">
        <f>1+8</f>
        <v>9</v>
      </c>
      <c r="AK128" s="1">
        <f>1+8</f>
        <v>9</v>
      </c>
      <c r="AL128" s="7">
        <v>8</v>
      </c>
      <c r="AM128" s="7"/>
      <c r="AN128" s="25">
        <v>8</v>
      </c>
      <c r="AO128" s="21"/>
      <c r="AP128" s="1">
        <f>SUM(I128:AM128,AO128:AO128)</f>
        <v>195.82999999999998</v>
      </c>
      <c r="AQ128" s="1">
        <v>140</v>
      </c>
      <c r="AR128" s="1"/>
      <c r="AS128" s="12">
        <f>AP128-AQ128-AT128-AU128-AR128</f>
        <v>48.829999999999984</v>
      </c>
      <c r="AT128" s="1">
        <f>K128+R128+Y128+AF128</f>
        <v>7</v>
      </c>
      <c r="AU128" s="1">
        <f>+AO128</f>
        <v>0</v>
      </c>
      <c r="AV128" s="1">
        <f>+AN128</f>
        <v>8</v>
      </c>
      <c r="AW128" s="1"/>
      <c r="AX128" s="16"/>
      <c r="AY128" s="1"/>
      <c r="AZ128" s="1"/>
      <c r="BA128" s="16"/>
      <c r="BB128" s="1"/>
      <c r="BC128" s="1"/>
    </row>
    <row r="129" spans="1:56">
      <c r="A129" s="1" t="s">
        <v>401</v>
      </c>
      <c r="B129" s="1" t="s">
        <v>402</v>
      </c>
      <c r="C129" s="1" t="s">
        <v>403</v>
      </c>
      <c r="D129" s="1" t="s">
        <v>286</v>
      </c>
      <c r="E129" s="1" t="s">
        <v>74</v>
      </c>
      <c r="F129" s="1">
        <v>24</v>
      </c>
      <c r="G129" s="1"/>
      <c r="H129" s="1"/>
      <c r="I129" s="1"/>
      <c r="J129" s="7">
        <v>6.33</v>
      </c>
      <c r="K129" s="7"/>
      <c r="L129" s="1"/>
      <c r="M129" s="1">
        <f>2+7</f>
        <v>9</v>
      </c>
      <c r="N129" s="1">
        <f>2+7</f>
        <v>9</v>
      </c>
      <c r="O129" s="1">
        <f>2+7</f>
        <v>9</v>
      </c>
      <c r="P129" s="1">
        <v>7</v>
      </c>
      <c r="Q129" s="7">
        <v>7</v>
      </c>
      <c r="R129" s="7">
        <v>6</v>
      </c>
      <c r="S129" s="1">
        <v>7</v>
      </c>
      <c r="T129" s="1"/>
      <c r="U129" s="1">
        <v>7</v>
      </c>
      <c r="V129" s="1">
        <v>7</v>
      </c>
      <c r="W129" s="1">
        <v>7</v>
      </c>
      <c r="X129" s="7">
        <v>7</v>
      </c>
      <c r="Y129" s="7"/>
      <c r="Z129" s="1">
        <f>1+7</f>
        <v>8</v>
      </c>
      <c r="AA129" s="1">
        <v>7</v>
      </c>
      <c r="AB129" s="1">
        <v>7</v>
      </c>
      <c r="AC129" s="1">
        <f>1+7</f>
        <v>8</v>
      </c>
      <c r="AD129" s="1">
        <v>7</v>
      </c>
      <c r="AE129" s="7">
        <v>7</v>
      </c>
      <c r="AF129" s="7"/>
      <c r="AG129" s="1">
        <f>1+7</f>
        <v>8</v>
      </c>
      <c r="AH129" s="1">
        <v>7</v>
      </c>
      <c r="AI129" s="1">
        <f>1+7</f>
        <v>8</v>
      </c>
      <c r="AJ129" s="1">
        <f>1+7</f>
        <v>8</v>
      </c>
      <c r="AK129" s="1">
        <v>7</v>
      </c>
      <c r="AL129" s="7">
        <v>7</v>
      </c>
      <c r="AM129" s="7"/>
      <c r="AN129" s="25">
        <v>8</v>
      </c>
      <c r="AO129" s="21"/>
      <c r="AP129" s="1">
        <f>SUM(I129:AM129,AO129:AO129)</f>
        <v>177.32999999999998</v>
      </c>
      <c r="AQ129" s="1">
        <v>140</v>
      </c>
      <c r="AR129" s="1"/>
      <c r="AS129" s="12">
        <f>AP129-AQ129-AT129-AU129-AR129</f>
        <v>31.329999999999984</v>
      </c>
      <c r="AT129" s="1">
        <f>K129+R129+Y129+AF129</f>
        <v>6</v>
      </c>
      <c r="AU129" s="1">
        <f>+AO129</f>
        <v>0</v>
      </c>
      <c r="AV129" s="1">
        <f>+AN129</f>
        <v>8</v>
      </c>
      <c r="AW129" s="1"/>
      <c r="AX129" s="16"/>
      <c r="AY129" s="1"/>
      <c r="AZ129" s="1"/>
      <c r="BA129" s="16"/>
      <c r="BB129" s="1"/>
      <c r="BC129" s="1"/>
    </row>
    <row r="130" spans="1:56" ht="14.25" customHeight="1">
      <c r="A130" s="1" t="s">
        <v>404</v>
      </c>
      <c r="B130" s="1" t="s">
        <v>405</v>
      </c>
      <c r="C130" s="1" t="s">
        <v>406</v>
      </c>
      <c r="D130" s="1" t="s">
        <v>286</v>
      </c>
      <c r="E130" s="1" t="s">
        <v>78</v>
      </c>
      <c r="F130" s="1">
        <v>25</v>
      </c>
      <c r="G130" s="1"/>
      <c r="H130" s="1"/>
      <c r="I130" s="1"/>
      <c r="J130" s="7"/>
      <c r="K130" s="7"/>
      <c r="L130" s="1">
        <f>2+7</f>
        <v>9</v>
      </c>
      <c r="M130" s="1">
        <f>2+7</f>
        <v>9</v>
      </c>
      <c r="N130" s="1">
        <f>1+7</f>
        <v>8</v>
      </c>
      <c r="O130" s="1">
        <v>8.83</v>
      </c>
      <c r="P130" s="1">
        <v>8.68</v>
      </c>
      <c r="Q130" s="7">
        <v>10</v>
      </c>
      <c r="R130" s="7"/>
      <c r="S130" s="1">
        <v>8.83</v>
      </c>
      <c r="T130" s="1">
        <v>8.83</v>
      </c>
      <c r="U130" s="1">
        <v>8.83</v>
      </c>
      <c r="V130" s="1">
        <v>8.83</v>
      </c>
      <c r="W130" s="1">
        <v>8.68</v>
      </c>
      <c r="X130" s="7"/>
      <c r="Y130" s="7"/>
      <c r="Z130" s="1">
        <v>8.83</v>
      </c>
      <c r="AA130" s="1">
        <v>8.83</v>
      </c>
      <c r="AB130" s="1">
        <v>8.83</v>
      </c>
      <c r="AC130" s="1">
        <v>8.83</v>
      </c>
      <c r="AD130" s="1">
        <v>8.68</v>
      </c>
      <c r="AE130" s="7">
        <v>8</v>
      </c>
      <c r="AF130" s="7"/>
      <c r="AG130" s="1">
        <v>8.83</v>
      </c>
      <c r="AH130" s="1">
        <v>8.83</v>
      </c>
      <c r="AI130" s="1">
        <v>8.83</v>
      </c>
      <c r="AJ130" s="1">
        <v>8.83</v>
      </c>
      <c r="AK130" s="1">
        <v>8.68</v>
      </c>
      <c r="AL130" s="7"/>
      <c r="AM130" s="7"/>
      <c r="AN130" s="25">
        <v>8</v>
      </c>
      <c r="AO130" s="21"/>
      <c r="AP130" s="1">
        <f>SUM(I130:AM130,AO130:AO130)</f>
        <v>193.51000000000005</v>
      </c>
      <c r="AQ130" s="1">
        <v>140</v>
      </c>
      <c r="AR130" s="1"/>
      <c r="AS130" s="12">
        <f>AP130-AQ130-AT130-AU130-AR130</f>
        <v>37.510000000000048</v>
      </c>
      <c r="AT130" s="1">
        <f>K130+R130+Y130+AF130+7+9</f>
        <v>16</v>
      </c>
      <c r="AU130" s="1">
        <f>+AO130</f>
        <v>0</v>
      </c>
      <c r="AV130" s="1">
        <f>+AN130</f>
        <v>8</v>
      </c>
      <c r="AW130" s="1"/>
      <c r="AX130" s="19">
        <f>600+510</f>
        <v>1110</v>
      </c>
      <c r="AY130" s="1"/>
      <c r="AZ130" s="1"/>
      <c r="BA130" s="16"/>
      <c r="BB130" s="1"/>
      <c r="BC130" s="1"/>
    </row>
    <row r="131" spans="1:56">
      <c r="A131" s="1" t="s">
        <v>407</v>
      </c>
      <c r="B131" s="1" t="s">
        <v>408</v>
      </c>
      <c r="C131" s="1" t="s">
        <v>409</v>
      </c>
      <c r="D131" s="1" t="s">
        <v>286</v>
      </c>
      <c r="E131" s="1" t="s">
        <v>58</v>
      </c>
      <c r="F131" s="1">
        <v>20</v>
      </c>
      <c r="G131" s="1"/>
      <c r="H131" s="1"/>
      <c r="I131" s="1"/>
      <c r="J131" s="7"/>
      <c r="K131" s="7"/>
      <c r="L131" s="1">
        <f>2+7</f>
        <v>9</v>
      </c>
      <c r="M131" s="1">
        <f>8.83+2</f>
        <v>10.83</v>
      </c>
      <c r="N131" s="1">
        <v>8.83</v>
      </c>
      <c r="O131" s="1">
        <v>8.83</v>
      </c>
      <c r="P131" s="1">
        <v>8.68</v>
      </c>
      <c r="Q131" s="7">
        <v>8</v>
      </c>
      <c r="R131" s="7"/>
      <c r="S131" s="1">
        <v>8</v>
      </c>
      <c r="T131" s="1">
        <v>8.83</v>
      </c>
      <c r="U131" s="1">
        <v>8.83</v>
      </c>
      <c r="V131" s="1">
        <v>8.83</v>
      </c>
      <c r="W131" s="1">
        <v>8.68</v>
      </c>
      <c r="X131" s="7"/>
      <c r="Y131" s="7"/>
      <c r="Z131" s="1">
        <v>8.83</v>
      </c>
      <c r="AA131" s="1">
        <v>8</v>
      </c>
      <c r="AB131" s="1">
        <v>8</v>
      </c>
      <c r="AC131" s="1">
        <v>8.83</v>
      </c>
      <c r="AD131" s="1">
        <v>8.68</v>
      </c>
      <c r="AE131" s="7">
        <v>10</v>
      </c>
      <c r="AF131" s="7"/>
      <c r="AG131" s="1">
        <v>8.83</v>
      </c>
      <c r="AH131" s="1"/>
      <c r="AI131" s="1">
        <v>7</v>
      </c>
      <c r="AJ131" s="1">
        <v>7</v>
      </c>
      <c r="AK131" s="1">
        <v>7</v>
      </c>
      <c r="AL131" s="7"/>
      <c r="AM131" s="7"/>
      <c r="AN131" s="25">
        <v>8</v>
      </c>
      <c r="AO131" s="21"/>
      <c r="AP131" s="1">
        <f>SUM(I131:AM131,AO131:AO131)</f>
        <v>179.51000000000002</v>
      </c>
      <c r="AQ131" s="1">
        <v>140</v>
      </c>
      <c r="AR131" s="1"/>
      <c r="AS131" s="12">
        <f>AP131-AQ131-AT131-AU131-AR131</f>
        <v>23.510000000000019</v>
      </c>
      <c r="AT131" s="1">
        <f>K131+R131+Y131+AF131+9+7</f>
        <v>16</v>
      </c>
      <c r="AU131" s="1">
        <f>+AO131</f>
        <v>0</v>
      </c>
      <c r="AV131" s="1">
        <f>+AN131</f>
        <v>8</v>
      </c>
      <c r="AW131" s="1"/>
      <c r="AX131" s="19">
        <v>540</v>
      </c>
      <c r="AY131" s="1"/>
      <c r="AZ131" s="1"/>
      <c r="BA131" s="16"/>
      <c r="BB131" s="1"/>
      <c r="BC131" s="1"/>
    </row>
    <row r="132" spans="1:56">
      <c r="A132" s="1" t="s">
        <v>410</v>
      </c>
      <c r="B132" s="1" t="s">
        <v>411</v>
      </c>
      <c r="C132" s="1" t="s">
        <v>412</v>
      </c>
      <c r="D132" s="1" t="s">
        <v>286</v>
      </c>
      <c r="E132" s="1" t="s">
        <v>58</v>
      </c>
      <c r="F132" s="1">
        <v>20</v>
      </c>
      <c r="G132" s="1"/>
      <c r="H132" s="1"/>
      <c r="I132" s="1"/>
      <c r="J132" s="7">
        <v>4.5</v>
      </c>
      <c r="K132" s="7"/>
      <c r="L132" s="1"/>
      <c r="M132" s="1">
        <f>1+7</f>
        <v>8</v>
      </c>
      <c r="N132" s="1">
        <v>7</v>
      </c>
      <c r="O132" s="1">
        <v>7</v>
      </c>
      <c r="P132" s="1">
        <v>7</v>
      </c>
      <c r="Q132" s="7"/>
      <c r="R132" s="7"/>
      <c r="S132" s="1">
        <v>7</v>
      </c>
      <c r="T132" s="1">
        <v>4</v>
      </c>
      <c r="U132" s="1">
        <v>7</v>
      </c>
      <c r="V132" s="1">
        <v>7</v>
      </c>
      <c r="W132" s="1">
        <v>7</v>
      </c>
      <c r="X132" s="7"/>
      <c r="Y132" s="7"/>
      <c r="Z132" s="1">
        <v>7</v>
      </c>
      <c r="AA132" s="1">
        <v>7</v>
      </c>
      <c r="AB132" s="1">
        <v>7</v>
      </c>
      <c r="AC132" s="1">
        <v>7</v>
      </c>
      <c r="AD132" s="1">
        <v>7</v>
      </c>
      <c r="AE132" s="7"/>
      <c r="AF132" s="7"/>
      <c r="AG132" s="1">
        <v>7</v>
      </c>
      <c r="AH132" s="1">
        <v>7</v>
      </c>
      <c r="AI132" s="1">
        <v>7</v>
      </c>
      <c r="AJ132" s="1">
        <v>4</v>
      </c>
      <c r="AK132" s="1"/>
      <c r="AL132" s="7"/>
      <c r="AM132" s="7"/>
      <c r="AN132" s="25">
        <v>8</v>
      </c>
      <c r="AO132" s="21"/>
      <c r="AP132" s="1">
        <f>SUM(I132:AM132,AO132:AO132)</f>
        <v>125.5</v>
      </c>
      <c r="AQ132" s="1">
        <v>125.5</v>
      </c>
      <c r="AR132" s="1"/>
      <c r="AS132" s="12">
        <f>AP132-AQ132-AT132-AU132-AR132</f>
        <v>0</v>
      </c>
      <c r="AT132" s="1">
        <f>K132+R132+Y132+AF132</f>
        <v>0</v>
      </c>
      <c r="AU132" s="1">
        <f>+AO132</f>
        <v>0</v>
      </c>
      <c r="AV132" s="1">
        <f>+AN132</f>
        <v>8</v>
      </c>
      <c r="AW132" s="1"/>
      <c r="AX132" s="16"/>
      <c r="AY132" s="1"/>
      <c r="AZ132" s="1"/>
      <c r="BA132" s="16"/>
      <c r="BB132" s="1"/>
      <c r="BC132" s="1"/>
    </row>
    <row r="133" spans="1:56">
      <c r="A133" s="1" t="s">
        <v>413</v>
      </c>
      <c r="B133" s="1" t="s">
        <v>414</v>
      </c>
      <c r="C133" s="1" t="s">
        <v>415</v>
      </c>
      <c r="D133" s="1" t="s">
        <v>286</v>
      </c>
      <c r="E133" s="1" t="s">
        <v>58</v>
      </c>
      <c r="F133" s="1">
        <v>20</v>
      </c>
      <c r="G133" s="1"/>
      <c r="H133" s="1"/>
      <c r="I133" s="1"/>
      <c r="J133" s="7">
        <v>8.33</v>
      </c>
      <c r="K133" s="7">
        <v>7</v>
      </c>
      <c r="L133" s="1">
        <f>2+7</f>
        <v>9</v>
      </c>
      <c r="M133" s="1">
        <f>2+7</f>
        <v>9</v>
      </c>
      <c r="N133" s="1">
        <f>2+7</f>
        <v>9</v>
      </c>
      <c r="O133" s="1">
        <f>2+7</f>
        <v>9</v>
      </c>
      <c r="P133" s="1">
        <f>2+7</f>
        <v>9</v>
      </c>
      <c r="Q133" s="7">
        <v>9</v>
      </c>
      <c r="R133" s="7"/>
      <c r="S133" s="1">
        <f>2+7</f>
        <v>9</v>
      </c>
      <c r="T133" s="1">
        <f>2+7</f>
        <v>9</v>
      </c>
      <c r="U133" s="1">
        <f>2+7</f>
        <v>9</v>
      </c>
      <c r="V133" s="1">
        <f>2+7</f>
        <v>9</v>
      </c>
      <c r="W133" s="1">
        <f>2+7</f>
        <v>9</v>
      </c>
      <c r="X133" s="7">
        <f>5+9</f>
        <v>14</v>
      </c>
      <c r="Y133" s="7"/>
      <c r="Z133" s="1">
        <f>2+7</f>
        <v>9</v>
      </c>
      <c r="AA133" s="1">
        <f>2+7</f>
        <v>9</v>
      </c>
      <c r="AB133" s="1">
        <f>2+7</f>
        <v>9</v>
      </c>
      <c r="AC133" s="1">
        <f>2+7</f>
        <v>9</v>
      </c>
      <c r="AD133" s="1">
        <f>2+7</f>
        <v>9</v>
      </c>
      <c r="AE133" s="7">
        <v>9</v>
      </c>
      <c r="AF133" s="7"/>
      <c r="AG133" s="1"/>
      <c r="AH133" s="1"/>
      <c r="AI133" s="1">
        <v>7</v>
      </c>
      <c r="AJ133" s="1"/>
      <c r="AK133" s="1"/>
      <c r="AL133" s="7"/>
      <c r="AM133" s="7"/>
      <c r="AN133" s="25">
        <v>8</v>
      </c>
      <c r="AO133" s="21"/>
      <c r="AP133" s="1">
        <f>SUM(I133:AM133,AO133:AO133)</f>
        <v>189.32999999999998</v>
      </c>
      <c r="AQ133" s="1">
        <v>140</v>
      </c>
      <c r="AR133" s="1"/>
      <c r="AS133" s="12">
        <f>AP133-AQ133-AT133-AU133-AR133</f>
        <v>37.329999999999984</v>
      </c>
      <c r="AT133" s="1">
        <f>K133+R133+Y133+AF133+5</f>
        <v>12</v>
      </c>
      <c r="AU133" s="1">
        <f>+AO133</f>
        <v>0</v>
      </c>
      <c r="AV133" s="1">
        <f>+AN133</f>
        <v>8</v>
      </c>
      <c r="AW133" s="1"/>
      <c r="AX133" s="16"/>
      <c r="AY133" s="1"/>
      <c r="AZ133" s="1"/>
      <c r="BA133" s="16"/>
      <c r="BB133" s="1"/>
      <c r="BC133" s="1"/>
    </row>
    <row r="134" spans="1:56">
      <c r="A134" s="1" t="s">
        <v>416</v>
      </c>
      <c r="B134" s="1" t="s">
        <v>417</v>
      </c>
      <c r="C134" s="1" t="s">
        <v>418</v>
      </c>
      <c r="D134" s="1" t="s">
        <v>286</v>
      </c>
      <c r="E134" s="1" t="s">
        <v>58</v>
      </c>
      <c r="F134" s="1">
        <v>20</v>
      </c>
      <c r="G134" s="1"/>
      <c r="H134" s="1"/>
      <c r="I134" s="1"/>
      <c r="J134" s="7">
        <v>7.33</v>
      </c>
      <c r="K134" s="7"/>
      <c r="L134" s="1">
        <v>7</v>
      </c>
      <c r="M134" s="1">
        <v>7</v>
      </c>
      <c r="N134" s="1">
        <f>2+7</f>
        <v>9</v>
      </c>
      <c r="O134" s="1">
        <f>2+7</f>
        <v>9</v>
      </c>
      <c r="P134" s="1">
        <f>2+7</f>
        <v>9</v>
      </c>
      <c r="Q134" s="7">
        <v>7</v>
      </c>
      <c r="R134" s="7"/>
      <c r="S134" s="1">
        <f>2+7</f>
        <v>9</v>
      </c>
      <c r="T134" s="1">
        <f>2+7</f>
        <v>9</v>
      </c>
      <c r="U134" s="1">
        <f>2+7</f>
        <v>9</v>
      </c>
      <c r="V134" s="1">
        <f>2+7</f>
        <v>9</v>
      </c>
      <c r="W134" s="1">
        <f>2+7</f>
        <v>9</v>
      </c>
      <c r="X134" s="7">
        <v>7</v>
      </c>
      <c r="Y134" s="7"/>
      <c r="Z134" s="1">
        <f>2+7</f>
        <v>9</v>
      </c>
      <c r="AA134" s="1">
        <v>7</v>
      </c>
      <c r="AB134" s="1">
        <f>2+7</f>
        <v>9</v>
      </c>
      <c r="AC134" s="1">
        <f>2+7</f>
        <v>9</v>
      </c>
      <c r="AD134" s="1">
        <f>2+7</f>
        <v>9</v>
      </c>
      <c r="AE134" s="7">
        <v>9</v>
      </c>
      <c r="AF134" s="7">
        <v>7</v>
      </c>
      <c r="AG134" s="1"/>
      <c r="AH134" s="1">
        <v>7</v>
      </c>
      <c r="AI134" s="1">
        <v>7</v>
      </c>
      <c r="AJ134" s="1">
        <f>2+7</f>
        <v>9</v>
      </c>
      <c r="AK134" s="1">
        <v>7</v>
      </c>
      <c r="AL134" s="7"/>
      <c r="AM134" s="7"/>
      <c r="AN134" s="25">
        <v>8</v>
      </c>
      <c r="AO134" s="21"/>
      <c r="AP134" s="1">
        <f>SUM(I134:AM134,AO134:AO134)</f>
        <v>196.32999999999998</v>
      </c>
      <c r="AQ134" s="1">
        <v>140</v>
      </c>
      <c r="AR134" s="1"/>
      <c r="AS134" s="12">
        <f>AP134-AQ134-AT134-AU134-AR134</f>
        <v>49.329999999999984</v>
      </c>
      <c r="AT134" s="1">
        <f>K134+R134+Y134+AF134</f>
        <v>7</v>
      </c>
      <c r="AU134" s="1">
        <f>+AO134</f>
        <v>0</v>
      </c>
      <c r="AV134" s="1">
        <f>+AN134</f>
        <v>8</v>
      </c>
      <c r="AW134" s="1"/>
      <c r="AX134" s="16"/>
      <c r="AY134" s="1"/>
      <c r="AZ134" s="1"/>
      <c r="BA134" s="16"/>
      <c r="BB134" s="1"/>
      <c r="BC134" s="1"/>
    </row>
    <row r="135" spans="1:56">
      <c r="A135" s="16" t="s">
        <v>419</v>
      </c>
      <c r="B135" s="1" t="s">
        <v>420</v>
      </c>
      <c r="C135" s="1" t="s">
        <v>421</v>
      </c>
      <c r="D135" s="1" t="s">
        <v>286</v>
      </c>
      <c r="E135" s="1" t="s">
        <v>74</v>
      </c>
      <c r="F135" s="1">
        <v>24</v>
      </c>
      <c r="G135" s="1"/>
      <c r="H135" s="1"/>
      <c r="I135" s="1"/>
      <c r="J135" s="7">
        <v>8.33</v>
      </c>
      <c r="K135" s="7"/>
      <c r="L135" s="1">
        <f>2+7</f>
        <v>9</v>
      </c>
      <c r="M135" s="1">
        <f>2+7</f>
        <v>9</v>
      </c>
      <c r="N135" s="1">
        <v>7</v>
      </c>
      <c r="O135" s="1">
        <f>2+7</f>
        <v>9</v>
      </c>
      <c r="P135" s="1">
        <v>7</v>
      </c>
      <c r="Q135" s="7">
        <v>7</v>
      </c>
      <c r="R135" s="7"/>
      <c r="S135" s="1">
        <v>7</v>
      </c>
      <c r="T135" s="1">
        <f>2+7</f>
        <v>9</v>
      </c>
      <c r="U135" s="1">
        <v>7</v>
      </c>
      <c r="V135" s="1">
        <v>7</v>
      </c>
      <c r="W135" s="1">
        <v>7</v>
      </c>
      <c r="X135" s="7"/>
      <c r="Y135" s="7"/>
      <c r="Z135" s="1">
        <v>7</v>
      </c>
      <c r="AA135" s="1">
        <v>7</v>
      </c>
      <c r="AB135" s="1">
        <v>7</v>
      </c>
      <c r="AC135" s="1">
        <v>7</v>
      </c>
      <c r="AD135" s="1">
        <v>7</v>
      </c>
      <c r="AE135" s="7">
        <v>7</v>
      </c>
      <c r="AF135" s="7"/>
      <c r="AG135" s="1">
        <v>7</v>
      </c>
      <c r="AH135" s="1">
        <v>7</v>
      </c>
      <c r="AI135" s="1">
        <v>7</v>
      </c>
      <c r="AJ135" s="1">
        <v>7</v>
      </c>
      <c r="AK135" s="1">
        <v>6</v>
      </c>
      <c r="AL135" s="7">
        <v>7</v>
      </c>
      <c r="AM135" s="7"/>
      <c r="AN135" s="25">
        <v>8</v>
      </c>
      <c r="AO135" s="21"/>
      <c r="AP135" s="1">
        <f>SUM(I135:AM135,AO135:AO135)</f>
        <v>176.32999999999998</v>
      </c>
      <c r="AQ135" s="1">
        <v>140</v>
      </c>
      <c r="AR135" s="1"/>
      <c r="AS135" s="12">
        <f>AP135-AQ135-AT135-AU135-AR135</f>
        <v>36.329999999999984</v>
      </c>
      <c r="AT135" s="1">
        <f>K135+R135+Y135+AF135</f>
        <v>0</v>
      </c>
      <c r="AU135" s="1">
        <f>+AO135</f>
        <v>0</v>
      </c>
      <c r="AV135" s="1">
        <f>+AN135</f>
        <v>8</v>
      </c>
      <c r="AW135" s="1"/>
      <c r="AX135" s="16"/>
      <c r="AY135" s="1"/>
      <c r="AZ135" s="1"/>
      <c r="BA135" s="16"/>
      <c r="BB135" s="1"/>
      <c r="BC135" s="1"/>
    </row>
    <row r="136" spans="1:56">
      <c r="A136" s="1" t="s">
        <v>422</v>
      </c>
      <c r="B136" s="1" t="s">
        <v>423</v>
      </c>
      <c r="C136" s="1" t="s">
        <v>424</v>
      </c>
      <c r="D136" s="1" t="s">
        <v>286</v>
      </c>
      <c r="E136" s="1" t="s">
        <v>78</v>
      </c>
      <c r="F136" s="1">
        <v>25</v>
      </c>
      <c r="G136" s="1"/>
      <c r="H136" s="1"/>
      <c r="I136" s="1"/>
      <c r="J136" s="7"/>
      <c r="K136" s="7"/>
      <c r="L136" s="1">
        <v>7</v>
      </c>
      <c r="M136" s="1">
        <f>2+7</f>
        <v>9</v>
      </c>
      <c r="N136" s="1">
        <f>2+7</f>
        <v>9</v>
      </c>
      <c r="O136" s="1">
        <f>2+7</f>
        <v>9</v>
      </c>
      <c r="P136" s="1">
        <v>7</v>
      </c>
      <c r="Q136" s="7">
        <v>7</v>
      </c>
      <c r="R136" s="7"/>
      <c r="S136" s="1">
        <f>2+7</f>
        <v>9</v>
      </c>
      <c r="T136" s="1">
        <f>2+7</f>
        <v>9</v>
      </c>
      <c r="U136" s="1">
        <f>1.5+7</f>
        <v>8.5</v>
      </c>
      <c r="V136" s="1">
        <v>7</v>
      </c>
      <c r="W136" s="1">
        <v>7</v>
      </c>
      <c r="X136" s="7">
        <v>7</v>
      </c>
      <c r="Y136" s="7"/>
      <c r="Z136" s="1">
        <v>7</v>
      </c>
      <c r="AA136" s="1">
        <v>7</v>
      </c>
      <c r="AB136" s="1">
        <v>5</v>
      </c>
      <c r="AC136" s="1">
        <v>7</v>
      </c>
      <c r="AD136" s="1">
        <v>7</v>
      </c>
      <c r="AE136" s="7">
        <v>7</v>
      </c>
      <c r="AF136" s="7"/>
      <c r="AG136" s="1">
        <v>7</v>
      </c>
      <c r="AH136" s="1">
        <v>7</v>
      </c>
      <c r="AI136" s="1">
        <v>7</v>
      </c>
      <c r="AJ136" s="1">
        <v>5</v>
      </c>
      <c r="AK136" s="1">
        <v>7</v>
      </c>
      <c r="AL136" s="7"/>
      <c r="AM136" s="7"/>
      <c r="AN136" s="25">
        <v>8</v>
      </c>
      <c r="AO136" s="21"/>
      <c r="AP136" s="1">
        <f>SUM(I136:AM136,AO136:AO136)</f>
        <v>168.5</v>
      </c>
      <c r="AQ136" s="1">
        <v>140</v>
      </c>
      <c r="AR136" s="1"/>
      <c r="AS136" s="12">
        <f>AP136-AQ136-AT136-AU136-AR136</f>
        <v>28.5</v>
      </c>
      <c r="AT136" s="1">
        <f>K136+R136+Y136+AF136</f>
        <v>0</v>
      </c>
      <c r="AU136" s="1">
        <f>+AO136</f>
        <v>0</v>
      </c>
      <c r="AV136" s="1">
        <f>+AN136</f>
        <v>8</v>
      </c>
      <c r="AW136" s="1"/>
      <c r="AX136" s="16"/>
      <c r="AY136" s="1"/>
      <c r="AZ136" s="1"/>
      <c r="BA136" s="16"/>
      <c r="BB136" s="1"/>
      <c r="BC136" s="1"/>
    </row>
    <row r="137" spans="1:56">
      <c r="A137" s="1" t="s">
        <v>425</v>
      </c>
      <c r="B137" s="1" t="s">
        <v>426</v>
      </c>
      <c r="C137" s="1" t="s">
        <v>427</v>
      </c>
      <c r="D137" s="1" t="s">
        <v>286</v>
      </c>
      <c r="E137" s="1" t="s">
        <v>78</v>
      </c>
      <c r="F137" s="1">
        <v>25</v>
      </c>
      <c r="G137" s="1"/>
      <c r="H137" s="1"/>
      <c r="I137" s="1"/>
      <c r="J137" s="7"/>
      <c r="K137" s="7"/>
      <c r="L137" s="1"/>
      <c r="M137" s="1">
        <f>2+7</f>
        <v>9</v>
      </c>
      <c r="N137" s="1">
        <v>7</v>
      </c>
      <c r="O137" s="1">
        <v>7</v>
      </c>
      <c r="P137" s="1">
        <v>7</v>
      </c>
      <c r="Q137" s="7">
        <v>7</v>
      </c>
      <c r="R137" s="7"/>
      <c r="S137" s="1">
        <f>2+7</f>
        <v>9</v>
      </c>
      <c r="T137" s="1">
        <f>2+7</f>
        <v>9</v>
      </c>
      <c r="U137" s="1">
        <f>1+7</f>
        <v>8</v>
      </c>
      <c r="V137" s="1">
        <v>5</v>
      </c>
      <c r="W137" s="1">
        <v>7</v>
      </c>
      <c r="X137" s="7">
        <v>7</v>
      </c>
      <c r="Y137" s="7"/>
      <c r="Z137" s="1">
        <v>7</v>
      </c>
      <c r="AA137" s="1">
        <v>7</v>
      </c>
      <c r="AB137" s="1">
        <v>7</v>
      </c>
      <c r="AC137" s="1">
        <v>7</v>
      </c>
      <c r="AD137" s="1">
        <v>7</v>
      </c>
      <c r="AE137" s="7">
        <v>7</v>
      </c>
      <c r="AF137" s="7"/>
      <c r="AG137" s="1">
        <v>7</v>
      </c>
      <c r="AH137" s="1">
        <v>5</v>
      </c>
      <c r="AI137" s="1">
        <v>7</v>
      </c>
      <c r="AJ137" s="1"/>
      <c r="AK137" s="1">
        <v>7</v>
      </c>
      <c r="AL137" s="7"/>
      <c r="AM137" s="7"/>
      <c r="AN137" s="25">
        <v>8</v>
      </c>
      <c r="AO137" s="21"/>
      <c r="AP137" s="1">
        <f>SUM(I137:AM137,AO137:AO137)</f>
        <v>150</v>
      </c>
      <c r="AQ137" s="1">
        <v>133</v>
      </c>
      <c r="AR137" s="1"/>
      <c r="AS137" s="12">
        <f>AP137-AQ137-AT137-AU137-AR137</f>
        <v>17</v>
      </c>
      <c r="AT137" s="1">
        <f>K137+R137+Y137+AF137</f>
        <v>0</v>
      </c>
      <c r="AU137" s="1">
        <f>+AO137</f>
        <v>0</v>
      </c>
      <c r="AV137" s="1">
        <f>+AN137</f>
        <v>8</v>
      </c>
      <c r="AW137" s="1"/>
      <c r="AX137" s="16"/>
      <c r="AY137" s="1"/>
      <c r="AZ137" s="1"/>
      <c r="BA137" s="16"/>
      <c r="BB137" s="1"/>
      <c r="BC137" s="1"/>
    </row>
    <row r="138" spans="1:56">
      <c r="A138" s="1" t="s">
        <v>428</v>
      </c>
      <c r="B138" s="1" t="s">
        <v>429</v>
      </c>
      <c r="C138" s="1" t="s">
        <v>430</v>
      </c>
      <c r="D138" s="1" t="s">
        <v>286</v>
      </c>
      <c r="E138" s="1" t="s">
        <v>58</v>
      </c>
      <c r="F138" s="1">
        <v>17.100000000000001</v>
      </c>
      <c r="G138" s="1"/>
      <c r="H138" s="1"/>
      <c r="I138" s="1"/>
      <c r="J138" s="7"/>
      <c r="K138" s="7"/>
      <c r="L138" s="1"/>
      <c r="M138" s="1"/>
      <c r="N138" s="1"/>
      <c r="O138" s="1"/>
      <c r="P138" s="1"/>
      <c r="Q138" s="7"/>
      <c r="R138" s="7"/>
      <c r="S138" s="1"/>
      <c r="T138" s="1">
        <v>7</v>
      </c>
      <c r="U138" s="1">
        <v>7</v>
      </c>
      <c r="V138" s="1">
        <v>7</v>
      </c>
      <c r="W138" s="1">
        <v>7</v>
      </c>
      <c r="X138" s="7">
        <v>7</v>
      </c>
      <c r="Y138" s="7">
        <v>7</v>
      </c>
      <c r="Z138" s="1">
        <v>7</v>
      </c>
      <c r="AA138" s="1">
        <f>2+7</f>
        <v>9</v>
      </c>
      <c r="AB138" s="1">
        <f>1+7</f>
        <v>8</v>
      </c>
      <c r="AC138" s="1">
        <v>7</v>
      </c>
      <c r="AD138" s="1">
        <v>7</v>
      </c>
      <c r="AE138" s="7">
        <v>9</v>
      </c>
      <c r="AF138" s="7"/>
      <c r="AG138" s="1">
        <v>7</v>
      </c>
      <c r="AH138" s="1">
        <f>2+7</f>
        <v>9</v>
      </c>
      <c r="AI138" s="1">
        <v>7</v>
      </c>
      <c r="AJ138" s="1">
        <v>7</v>
      </c>
      <c r="AK138" s="1">
        <v>7</v>
      </c>
      <c r="AL138" s="7">
        <v>4</v>
      </c>
      <c r="AM138" s="7"/>
      <c r="AN138" s="25">
        <v>8</v>
      </c>
      <c r="AO138" s="21"/>
      <c r="AP138" s="1">
        <f>SUM(I138:AM138,AO138:AO138)</f>
        <v>130</v>
      </c>
      <c r="AQ138" s="1">
        <v>98</v>
      </c>
      <c r="AR138" s="1"/>
      <c r="AS138" s="12">
        <f>AP138-AQ138-AT138-AU138-AR138</f>
        <v>25</v>
      </c>
      <c r="AT138" s="1">
        <f>K138+R138+Y138+AF138</f>
        <v>7</v>
      </c>
      <c r="AU138" s="1">
        <f>+AO138</f>
        <v>0</v>
      </c>
      <c r="AV138" s="1">
        <f>+AN138</f>
        <v>8</v>
      </c>
      <c r="AW138" s="1"/>
      <c r="AX138" s="16"/>
      <c r="AY138" s="1"/>
      <c r="AZ138" s="1"/>
      <c r="BA138" s="16"/>
      <c r="BB138" s="1"/>
      <c r="BC138" s="1"/>
    </row>
    <row r="139" spans="1:56">
      <c r="A139" s="16" t="s">
        <v>431</v>
      </c>
      <c r="B139" s="1" t="s">
        <v>432</v>
      </c>
      <c r="C139" s="1" t="s">
        <v>433</v>
      </c>
      <c r="D139" s="1" t="s">
        <v>286</v>
      </c>
      <c r="E139" s="1" t="s">
        <v>74</v>
      </c>
      <c r="F139" s="1">
        <v>25</v>
      </c>
      <c r="G139" s="1"/>
      <c r="H139" s="1"/>
      <c r="I139" s="1"/>
      <c r="J139" s="7"/>
      <c r="K139" s="7"/>
      <c r="L139" s="1"/>
      <c r="M139" s="1"/>
      <c r="N139" s="1"/>
      <c r="O139" s="1"/>
      <c r="P139" s="1"/>
      <c r="Q139" s="7"/>
      <c r="R139" s="7"/>
      <c r="S139" s="1"/>
      <c r="T139" s="1"/>
      <c r="U139" s="1"/>
      <c r="V139" s="1"/>
      <c r="W139" s="1">
        <v>7</v>
      </c>
      <c r="X139" s="7"/>
      <c r="Y139" s="7"/>
      <c r="Z139" s="1">
        <v>7</v>
      </c>
      <c r="AA139" s="1">
        <v>7</v>
      </c>
      <c r="AB139" s="1"/>
      <c r="AC139" s="1">
        <v>7</v>
      </c>
      <c r="AD139" s="1">
        <v>7</v>
      </c>
      <c r="AE139" s="7">
        <v>7</v>
      </c>
      <c r="AF139" s="7"/>
      <c r="AG139" s="1">
        <v>7</v>
      </c>
      <c r="AH139" s="1">
        <v>7</v>
      </c>
      <c r="AI139" s="1">
        <v>7</v>
      </c>
      <c r="AJ139" s="1">
        <v>7</v>
      </c>
      <c r="AK139" s="1">
        <v>7</v>
      </c>
      <c r="AL139" s="7">
        <v>7</v>
      </c>
      <c r="AM139" s="7"/>
      <c r="AN139" s="25">
        <v>8</v>
      </c>
      <c r="AO139" s="21"/>
      <c r="AP139" s="1">
        <f>SUM(I139:AM139,AO139:AO139)</f>
        <v>84</v>
      </c>
      <c r="AQ139" s="1">
        <v>77</v>
      </c>
      <c r="AR139" s="1"/>
      <c r="AS139" s="12">
        <f>AP139-AQ139-AT139-AU139-AR139</f>
        <v>7</v>
      </c>
      <c r="AT139" s="1">
        <f>K139+R139+Y139+AF139</f>
        <v>0</v>
      </c>
      <c r="AU139" s="1">
        <f>+AO139</f>
        <v>0</v>
      </c>
      <c r="AV139" s="1">
        <f>+AN139</f>
        <v>8</v>
      </c>
      <c r="AW139" s="1"/>
      <c r="AX139" s="16"/>
      <c r="AY139" s="1"/>
      <c r="AZ139" s="1"/>
      <c r="BA139" s="16"/>
      <c r="BB139" s="1"/>
      <c r="BC139" s="1"/>
    </row>
    <row r="140" spans="1:56">
      <c r="A140" s="16" t="s">
        <v>434</v>
      </c>
      <c r="B140" s="1" t="s">
        <v>435</v>
      </c>
      <c r="C140" s="1" t="s">
        <v>436</v>
      </c>
      <c r="D140" s="1" t="s">
        <v>286</v>
      </c>
      <c r="E140" s="1" t="s">
        <v>74</v>
      </c>
      <c r="F140" s="1">
        <v>24</v>
      </c>
      <c r="G140" s="1"/>
      <c r="H140" s="1"/>
      <c r="I140" s="1"/>
      <c r="J140" s="7"/>
      <c r="K140" s="7"/>
      <c r="L140" s="1"/>
      <c r="M140" s="1"/>
      <c r="N140" s="1"/>
      <c r="O140" s="1"/>
      <c r="P140" s="1"/>
      <c r="Q140" s="7"/>
      <c r="R140" s="7"/>
      <c r="S140" s="1"/>
      <c r="T140" s="1"/>
      <c r="U140" s="1"/>
      <c r="V140" s="1"/>
      <c r="W140" s="1">
        <v>6</v>
      </c>
      <c r="X140" s="7"/>
      <c r="Y140" s="7"/>
      <c r="Z140" s="1">
        <v>7</v>
      </c>
      <c r="AA140" s="1">
        <v>7</v>
      </c>
      <c r="AB140" s="1">
        <v>7</v>
      </c>
      <c r="AC140" s="1">
        <v>7</v>
      </c>
      <c r="AD140" s="1">
        <v>7</v>
      </c>
      <c r="AE140" s="7"/>
      <c r="AF140" s="7"/>
      <c r="AG140" s="1">
        <v>7</v>
      </c>
      <c r="AH140" s="1">
        <v>7</v>
      </c>
      <c r="AI140" s="1">
        <v>7</v>
      </c>
      <c r="AJ140" s="1">
        <v>7</v>
      </c>
      <c r="AK140" s="1">
        <v>4</v>
      </c>
      <c r="AL140" s="7"/>
      <c r="AM140" s="7"/>
      <c r="AN140" s="25">
        <v>8</v>
      </c>
      <c r="AO140" s="21"/>
      <c r="AP140" s="1">
        <f>SUM(I140:AM140,AO140:AO140)</f>
        <v>73</v>
      </c>
      <c r="AQ140" s="1">
        <v>73</v>
      </c>
      <c r="AR140" s="1"/>
      <c r="AS140" s="12">
        <f>AP140-AQ140-AT140-AU140-AR140</f>
        <v>0</v>
      </c>
      <c r="AT140" s="1">
        <f>K140+R140+Y140+AF140</f>
        <v>0</v>
      </c>
      <c r="AU140" s="1">
        <f>+AO140</f>
        <v>0</v>
      </c>
      <c r="AV140" s="1">
        <f>+AN140</f>
        <v>8</v>
      </c>
      <c r="AW140" s="1"/>
      <c r="AX140" s="16"/>
      <c r="AY140" s="1"/>
      <c r="AZ140" s="1"/>
      <c r="BA140" s="16"/>
      <c r="BB140" s="1"/>
      <c r="BC140" s="1"/>
    </row>
    <row r="141" spans="1:56">
      <c r="A141" s="26" t="s">
        <v>437</v>
      </c>
      <c r="B141" s="1" t="s">
        <v>438</v>
      </c>
      <c r="C141" s="1" t="s">
        <v>439</v>
      </c>
      <c r="D141" s="1" t="s">
        <v>286</v>
      </c>
      <c r="E141" s="1" t="s">
        <v>78</v>
      </c>
      <c r="F141" s="1">
        <v>25</v>
      </c>
      <c r="G141" s="1"/>
      <c r="H141" s="1"/>
      <c r="I141" s="1"/>
      <c r="J141" s="7"/>
      <c r="K141" s="7"/>
      <c r="L141" s="1"/>
      <c r="M141" s="1"/>
      <c r="N141" s="1"/>
      <c r="O141" s="1"/>
      <c r="P141" s="1"/>
      <c r="Q141" s="7"/>
      <c r="R141" s="7"/>
      <c r="S141" s="1"/>
      <c r="T141" s="1"/>
      <c r="U141" s="1"/>
      <c r="V141" s="1"/>
      <c r="W141" s="1">
        <v>5</v>
      </c>
      <c r="X141" s="7"/>
      <c r="Y141" s="7"/>
      <c r="Z141" s="1">
        <f>2+7</f>
        <v>9</v>
      </c>
      <c r="AA141" s="1">
        <v>3.5</v>
      </c>
      <c r="AB141" s="1"/>
      <c r="AC141" s="1"/>
      <c r="AD141" s="1"/>
      <c r="AE141" s="7"/>
      <c r="AF141" s="7"/>
      <c r="AG141" s="1"/>
      <c r="AH141" s="1"/>
      <c r="AI141" s="1"/>
      <c r="AJ141" s="1"/>
      <c r="AK141" s="1"/>
      <c r="AL141" s="7"/>
      <c r="AM141" s="7"/>
      <c r="AN141" s="25"/>
      <c r="AO141" s="21"/>
      <c r="AP141" s="1">
        <f>SUM(I141:AM141,AO141:AO141)</f>
        <v>17.5</v>
      </c>
      <c r="AQ141" s="1">
        <v>17.5</v>
      </c>
      <c r="AR141" s="1"/>
      <c r="AS141" s="12">
        <f>AP141-AQ141-AT141-AU141-AR141</f>
        <v>0</v>
      </c>
      <c r="AT141" s="1">
        <f>K141+R141+Y141+AF141</f>
        <v>0</v>
      </c>
      <c r="AU141" s="1">
        <f>+AO141</f>
        <v>0</v>
      </c>
      <c r="AV141" s="1">
        <f>+AN141</f>
        <v>0</v>
      </c>
      <c r="AW141" s="1"/>
      <c r="AX141" s="16"/>
      <c r="AY141" s="1"/>
      <c r="AZ141" s="1"/>
      <c r="BA141" s="16"/>
      <c r="BB141" s="1"/>
      <c r="BC141" s="1" t="s">
        <v>91</v>
      </c>
    </row>
    <row r="142" spans="1:56">
      <c r="A142" s="16" t="s">
        <v>440</v>
      </c>
      <c r="B142" s="1" t="s">
        <v>441</v>
      </c>
      <c r="C142" s="1" t="s">
        <v>442</v>
      </c>
      <c r="D142" s="1" t="s">
        <v>286</v>
      </c>
      <c r="E142" s="1" t="s">
        <v>78</v>
      </c>
      <c r="F142" s="1">
        <v>25</v>
      </c>
      <c r="G142" s="1"/>
      <c r="H142" s="1"/>
      <c r="I142" s="1"/>
      <c r="J142" s="7"/>
      <c r="K142" s="7"/>
      <c r="L142" s="1"/>
      <c r="M142" s="1"/>
      <c r="N142" s="1"/>
      <c r="O142" s="1"/>
      <c r="P142" s="1"/>
      <c r="Q142" s="7"/>
      <c r="R142" s="7"/>
      <c r="S142" s="1"/>
      <c r="T142" s="1"/>
      <c r="U142" s="1"/>
      <c r="V142" s="1"/>
      <c r="W142" s="1">
        <v>5</v>
      </c>
      <c r="X142" s="7"/>
      <c r="Y142" s="7"/>
      <c r="Z142" s="1">
        <f>2+7</f>
        <v>9</v>
      </c>
      <c r="AA142" s="1">
        <f>2+7</f>
        <v>9</v>
      </c>
      <c r="AB142" s="1">
        <v>7</v>
      </c>
      <c r="AC142" s="1">
        <v>5</v>
      </c>
      <c r="AD142" s="1">
        <f>2+7</f>
        <v>9</v>
      </c>
      <c r="AE142" s="7">
        <v>9</v>
      </c>
      <c r="AF142" s="7">
        <v>7</v>
      </c>
      <c r="AG142" s="1">
        <v>7</v>
      </c>
      <c r="AH142" s="1"/>
      <c r="AI142" s="1">
        <v>7</v>
      </c>
      <c r="AJ142" s="1">
        <v>7</v>
      </c>
      <c r="AK142" s="1">
        <v>7</v>
      </c>
      <c r="AL142" s="7"/>
      <c r="AM142" s="7">
        <v>6</v>
      </c>
      <c r="AN142" s="25">
        <v>8</v>
      </c>
      <c r="AO142" s="21"/>
      <c r="AP142" s="1">
        <f>SUM(I142:AM142,AO142:AO142)</f>
        <v>94</v>
      </c>
      <c r="AQ142" s="1">
        <v>77</v>
      </c>
      <c r="AR142" s="1"/>
      <c r="AS142" s="12">
        <f>AP142-AQ142-AT142-AU142-AR142</f>
        <v>4</v>
      </c>
      <c r="AT142" s="1">
        <f>K142+R142+Y142+AF142+AM142</f>
        <v>13</v>
      </c>
      <c r="AU142" s="1">
        <f>+AO142</f>
        <v>0</v>
      </c>
      <c r="AV142" s="1">
        <f>+AN142</f>
        <v>8</v>
      </c>
      <c r="AW142" s="1"/>
      <c r="AX142" s="16"/>
      <c r="AY142" s="1"/>
      <c r="AZ142" s="1"/>
      <c r="BA142" s="16"/>
      <c r="BB142" s="1"/>
      <c r="BC142" s="1"/>
    </row>
    <row r="143" spans="1:56">
      <c r="A143" s="1" t="s">
        <v>443</v>
      </c>
      <c r="B143" s="1" t="s">
        <v>444</v>
      </c>
      <c r="C143" s="1" t="s">
        <v>445</v>
      </c>
      <c r="D143" s="1" t="s">
        <v>286</v>
      </c>
      <c r="E143" s="1" t="s">
        <v>58</v>
      </c>
      <c r="F143" s="1">
        <v>20</v>
      </c>
      <c r="G143" s="1"/>
      <c r="H143" s="1"/>
      <c r="I143" s="1"/>
      <c r="J143" s="7"/>
      <c r="K143" s="7"/>
      <c r="L143" s="1"/>
      <c r="M143" s="1"/>
      <c r="N143" s="1"/>
      <c r="O143" s="1"/>
      <c r="P143" s="1"/>
      <c r="Q143" s="7"/>
      <c r="R143" s="7"/>
      <c r="S143" s="1"/>
      <c r="T143" s="1"/>
      <c r="U143" s="1"/>
      <c r="V143" s="1"/>
      <c r="W143" s="1"/>
      <c r="X143" s="7"/>
      <c r="Y143" s="7"/>
      <c r="Z143" s="1">
        <v>7</v>
      </c>
      <c r="AA143" s="1">
        <f>1+7</f>
        <v>8</v>
      </c>
      <c r="AB143" s="1">
        <v>7</v>
      </c>
      <c r="AC143" s="1">
        <v>7</v>
      </c>
      <c r="AD143" s="1">
        <v>7</v>
      </c>
      <c r="AE143" s="7">
        <v>5</v>
      </c>
      <c r="AF143" s="7"/>
      <c r="AG143" s="1">
        <v>7</v>
      </c>
      <c r="AH143" s="1">
        <v>7</v>
      </c>
      <c r="AI143" s="1"/>
      <c r="AJ143" s="1">
        <f>1+7</f>
        <v>8</v>
      </c>
      <c r="AK143" s="1">
        <v>7</v>
      </c>
      <c r="AL143" s="7"/>
      <c r="AM143" s="7"/>
      <c r="AN143" s="25">
        <v>8</v>
      </c>
      <c r="AO143" s="21"/>
      <c r="AP143" s="1">
        <f>SUM(I143:AM143,AO143:AO143)</f>
        <v>70</v>
      </c>
      <c r="AQ143" s="1">
        <v>70</v>
      </c>
      <c r="AR143" s="1"/>
      <c r="AS143" s="12">
        <f>AP143-AQ143-AT143-AU143-AR143</f>
        <v>0</v>
      </c>
      <c r="AT143" s="1">
        <f>K143+R143+Y143+AF143</f>
        <v>0</v>
      </c>
      <c r="AU143" s="1">
        <f>+AO143</f>
        <v>0</v>
      </c>
      <c r="AV143" s="1">
        <f>+AN143</f>
        <v>8</v>
      </c>
      <c r="AW143" s="1"/>
      <c r="AX143" s="16"/>
      <c r="AY143" s="1"/>
      <c r="AZ143" s="1"/>
      <c r="BA143" s="16"/>
      <c r="BB143" s="1"/>
      <c r="BC143" s="1"/>
    </row>
    <row r="144" spans="1:56" ht="18.75">
      <c r="A144" s="1"/>
      <c r="B144" s="1"/>
      <c r="C144" s="1"/>
      <c r="D144" s="5" t="s">
        <v>286</v>
      </c>
      <c r="E144" s="1"/>
      <c r="F144" s="1"/>
      <c r="G144" s="1"/>
      <c r="H144" s="1"/>
      <c r="I144" s="1"/>
      <c r="J144" s="7"/>
      <c r="K144" s="7"/>
      <c r="L144" s="1"/>
      <c r="M144" s="1"/>
      <c r="N144" s="1"/>
      <c r="O144" s="1"/>
      <c r="P144" s="1"/>
      <c r="Q144" s="7"/>
      <c r="R144" s="7"/>
      <c r="S144" s="1"/>
      <c r="T144" s="1"/>
      <c r="U144" s="1"/>
      <c r="V144" s="1"/>
      <c r="W144" s="1"/>
      <c r="X144" s="7"/>
      <c r="Y144" s="7"/>
      <c r="Z144" s="1"/>
      <c r="AA144" s="1"/>
      <c r="AB144" s="1"/>
      <c r="AC144" s="1"/>
      <c r="AD144" s="1"/>
      <c r="AE144" s="7"/>
      <c r="AF144" s="7"/>
      <c r="AG144" s="1"/>
      <c r="AH144" s="1"/>
      <c r="AI144" s="1"/>
      <c r="AJ144" s="1"/>
      <c r="AK144" s="1"/>
      <c r="AL144" s="7"/>
      <c r="AM144" s="7"/>
      <c r="AN144" s="25"/>
      <c r="AO144" s="1"/>
      <c r="AP144" s="1"/>
      <c r="AQ144" s="1"/>
      <c r="AR144" s="1"/>
      <c r="AS144" s="12"/>
      <c r="AT144" s="1"/>
      <c r="AU144" s="1"/>
      <c r="AV144" s="1"/>
      <c r="AW144" s="1"/>
      <c r="AX144" s="16"/>
      <c r="AY144" s="1"/>
      <c r="AZ144" s="1"/>
      <c r="BA144" s="16"/>
      <c r="BB144" s="1"/>
      <c r="BC144" s="1"/>
      <c r="BD144">
        <v>101</v>
      </c>
    </row>
    <row r="145" spans="1:56">
      <c r="A145" s="1" t="s">
        <v>446</v>
      </c>
      <c r="B145" s="1" t="s">
        <v>447</v>
      </c>
      <c r="C145" s="1" t="s">
        <v>448</v>
      </c>
      <c r="D145" s="1" t="s">
        <v>449</v>
      </c>
      <c r="E145" s="1" t="s">
        <v>450</v>
      </c>
      <c r="F145" s="1">
        <v>22</v>
      </c>
      <c r="G145" s="1"/>
      <c r="H145" s="1"/>
      <c r="I145" s="1"/>
      <c r="J145" s="7">
        <v>7.33</v>
      </c>
      <c r="K145" s="7"/>
      <c r="L145" s="1">
        <v>7</v>
      </c>
      <c r="M145" s="1"/>
      <c r="N145" s="1">
        <f>2+7</f>
        <v>9</v>
      </c>
      <c r="O145" s="1">
        <f>1+7</f>
        <v>8</v>
      </c>
      <c r="P145" s="1">
        <f>7+3</f>
        <v>10</v>
      </c>
      <c r="Q145" s="7">
        <v>6</v>
      </c>
      <c r="R145" s="7"/>
      <c r="S145" s="1">
        <v>7</v>
      </c>
      <c r="T145" s="1">
        <f>2+7</f>
        <v>9</v>
      </c>
      <c r="U145" s="1">
        <f>2+7</f>
        <v>9</v>
      </c>
      <c r="V145" s="1">
        <f>2+7</f>
        <v>9</v>
      </c>
      <c r="W145" s="1">
        <f>2+7</f>
        <v>9</v>
      </c>
      <c r="X145" s="7">
        <v>7</v>
      </c>
      <c r="Y145" s="7">
        <v>6</v>
      </c>
      <c r="Z145" s="1">
        <f>2+7</f>
        <v>9</v>
      </c>
      <c r="AA145" s="1">
        <v>7</v>
      </c>
      <c r="AB145" s="1">
        <v>7</v>
      </c>
      <c r="AC145" s="1">
        <f>2+7</f>
        <v>9</v>
      </c>
      <c r="AD145" s="1">
        <v>7</v>
      </c>
      <c r="AE145" s="7"/>
      <c r="AF145" s="7"/>
      <c r="AG145" s="1">
        <f>2+7</f>
        <v>9</v>
      </c>
      <c r="AH145" s="1">
        <f>2+7</f>
        <v>9</v>
      </c>
      <c r="AI145" s="1"/>
      <c r="AJ145" s="1">
        <v>7</v>
      </c>
      <c r="AK145" s="1">
        <f>1.5+7</f>
        <v>8.5</v>
      </c>
      <c r="AL145" s="7">
        <v>6</v>
      </c>
      <c r="AM145" s="7"/>
      <c r="AN145" s="25">
        <v>8</v>
      </c>
      <c r="AO145" s="21"/>
      <c r="AP145" s="1">
        <f>SUM(I145:AM145,AO145:AO145)</f>
        <v>181.82999999999998</v>
      </c>
      <c r="AQ145" s="1">
        <v>140</v>
      </c>
      <c r="AR145" s="1"/>
      <c r="AS145" s="12">
        <f>AP145-AQ145-AT145-AU145-AR145</f>
        <v>35.829999999999984</v>
      </c>
      <c r="AT145" s="1">
        <f>K145+R145+Y145+AF145</f>
        <v>6</v>
      </c>
      <c r="AU145" s="1">
        <f>+AO145</f>
        <v>0</v>
      </c>
      <c r="AV145" s="1">
        <f>+AN145</f>
        <v>8</v>
      </c>
      <c r="AW145" s="1"/>
      <c r="AX145" s="16"/>
      <c r="AY145" s="1"/>
      <c r="AZ145" s="1"/>
      <c r="BA145" s="16"/>
      <c r="BB145" s="1"/>
      <c r="BC145" s="1"/>
      <c r="BD145">
        <v>103</v>
      </c>
    </row>
    <row r="146" spans="1:56">
      <c r="A146" s="1" t="s">
        <v>451</v>
      </c>
      <c r="B146" s="1" t="s">
        <v>452</v>
      </c>
      <c r="C146" s="1" t="s">
        <v>453</v>
      </c>
      <c r="D146" s="1" t="s">
        <v>449</v>
      </c>
      <c r="E146" s="1" t="s">
        <v>454</v>
      </c>
      <c r="F146" s="1" t="s">
        <v>455</v>
      </c>
      <c r="G146" s="1"/>
      <c r="H146" s="1"/>
      <c r="I146" s="1"/>
      <c r="J146" s="7">
        <v>9.33</v>
      </c>
      <c r="K146" s="7"/>
      <c r="L146" s="1">
        <f>2+7</f>
        <v>9</v>
      </c>
      <c r="M146" s="1">
        <f>2+7</f>
        <v>9</v>
      </c>
      <c r="N146" s="1">
        <f>2+7</f>
        <v>9</v>
      </c>
      <c r="O146" s="1">
        <f>2+7</f>
        <v>9</v>
      </c>
      <c r="P146" s="1">
        <f>2+7</f>
        <v>9</v>
      </c>
      <c r="Q146" s="7">
        <v>9</v>
      </c>
      <c r="R146" s="7"/>
      <c r="S146" s="1">
        <v>9</v>
      </c>
      <c r="T146" s="1">
        <f>2+7</f>
        <v>9</v>
      </c>
      <c r="U146" s="1">
        <f>2+7</f>
        <v>9</v>
      </c>
      <c r="V146" s="1">
        <f>2+7</f>
        <v>9</v>
      </c>
      <c r="W146" s="1">
        <f>2+7</f>
        <v>9</v>
      </c>
      <c r="X146" s="7">
        <v>9</v>
      </c>
      <c r="Y146" s="7"/>
      <c r="Z146" s="1">
        <f>2+7</f>
        <v>9</v>
      </c>
      <c r="AA146" s="1">
        <f>2.5+7</f>
        <v>9.5</v>
      </c>
      <c r="AB146" s="1">
        <f>2.5+7</f>
        <v>9.5</v>
      </c>
      <c r="AC146" s="1">
        <f>1+7</f>
        <v>8</v>
      </c>
      <c r="AD146" s="1">
        <f>2.5+7</f>
        <v>9.5</v>
      </c>
      <c r="AE146" s="7">
        <v>9.5</v>
      </c>
      <c r="AF146" s="7"/>
      <c r="AG146" s="1">
        <f>2+7</f>
        <v>9</v>
      </c>
      <c r="AH146" s="1">
        <f>2.5+7</f>
        <v>9.5</v>
      </c>
      <c r="AI146" s="1">
        <f>2+7</f>
        <v>9</v>
      </c>
      <c r="AJ146" s="1">
        <f>2+7</f>
        <v>9</v>
      </c>
      <c r="AK146" s="1">
        <f>2.5+7</f>
        <v>9.5</v>
      </c>
      <c r="AL146" s="7">
        <v>9</v>
      </c>
      <c r="AM146" s="7"/>
      <c r="AN146" s="25">
        <v>8</v>
      </c>
      <c r="AO146" s="21"/>
      <c r="AP146" s="1">
        <f>SUM(I146:AM146,AO146:AO146)</f>
        <v>227.32999999999998</v>
      </c>
      <c r="AQ146" s="1">
        <v>140</v>
      </c>
      <c r="AR146" s="1"/>
      <c r="AS146" s="12">
        <f>AP146-AQ146-AT146-AU146-AR146</f>
        <v>87.329999999999984</v>
      </c>
      <c r="AT146" s="1">
        <f>K146+R146+Y146+AF146</f>
        <v>0</v>
      </c>
      <c r="AU146" s="1">
        <f>+AO146</f>
        <v>0</v>
      </c>
      <c r="AV146" s="1">
        <f>+AN146</f>
        <v>8</v>
      </c>
      <c r="AW146" s="1"/>
      <c r="AX146" s="16"/>
      <c r="AY146" s="1"/>
      <c r="AZ146" s="1"/>
      <c r="BA146" s="16"/>
      <c r="BB146" s="1"/>
      <c r="BC146" s="1"/>
      <c r="BD146">
        <v>104</v>
      </c>
    </row>
    <row r="147" spans="1:56">
      <c r="A147" s="1" t="s">
        <v>456</v>
      </c>
      <c r="B147" s="1" t="s">
        <v>457</v>
      </c>
      <c r="C147" s="1" t="s">
        <v>458</v>
      </c>
      <c r="D147" s="1" t="s">
        <v>449</v>
      </c>
      <c r="E147" s="1" t="s">
        <v>459</v>
      </c>
      <c r="F147" s="1">
        <v>22</v>
      </c>
      <c r="G147" s="1"/>
      <c r="H147" s="1"/>
      <c r="I147" s="1"/>
      <c r="J147" s="7">
        <v>8.33</v>
      </c>
      <c r="K147" s="7"/>
      <c r="L147" s="1"/>
      <c r="M147" s="1">
        <v>7</v>
      </c>
      <c r="N147" s="1">
        <v>7</v>
      </c>
      <c r="O147" s="1">
        <v>7</v>
      </c>
      <c r="P147" s="1">
        <v>7</v>
      </c>
      <c r="Q147" s="7">
        <v>7</v>
      </c>
      <c r="R147" s="7"/>
      <c r="S147" s="1">
        <v>7</v>
      </c>
      <c r="T147" s="1">
        <v>7</v>
      </c>
      <c r="U147" s="1">
        <v>7</v>
      </c>
      <c r="V147" s="1">
        <v>7</v>
      </c>
      <c r="W147" s="1">
        <v>7</v>
      </c>
      <c r="X147" s="7">
        <v>7</v>
      </c>
      <c r="Y147" s="7"/>
      <c r="Z147" s="1">
        <v>7</v>
      </c>
      <c r="AA147" s="1">
        <v>7</v>
      </c>
      <c r="AB147" s="1">
        <v>7</v>
      </c>
      <c r="AC147" s="1">
        <v>7</v>
      </c>
      <c r="AD147" s="1">
        <v>7</v>
      </c>
      <c r="AE147" s="7">
        <v>7</v>
      </c>
      <c r="AF147" s="7"/>
      <c r="AG147" s="1">
        <v>7</v>
      </c>
      <c r="AH147" s="1">
        <v>7</v>
      </c>
      <c r="AI147" s="1">
        <v>7</v>
      </c>
      <c r="AJ147" s="1">
        <v>7</v>
      </c>
      <c r="AK147" s="1">
        <v>7</v>
      </c>
      <c r="AL147" s="7">
        <v>4</v>
      </c>
      <c r="AM147" s="7"/>
      <c r="AN147" s="25">
        <v>8</v>
      </c>
      <c r="AO147" s="21"/>
      <c r="AP147" s="1">
        <f>SUM(I147:AM147,AO147:AO147)</f>
        <v>166.32999999999998</v>
      </c>
      <c r="AQ147" s="1">
        <v>140</v>
      </c>
      <c r="AR147" s="1"/>
      <c r="AS147" s="12">
        <f>AP147-AQ147-AT147-AU147-AR147</f>
        <v>26.329999999999984</v>
      </c>
      <c r="AT147" s="1">
        <f>K147+R147+Y147+AF147</f>
        <v>0</v>
      </c>
      <c r="AU147" s="1">
        <f>+AO147</f>
        <v>0</v>
      </c>
      <c r="AV147" s="1">
        <f>+AN147</f>
        <v>8</v>
      </c>
      <c r="AW147" s="1"/>
      <c r="AX147" s="16"/>
      <c r="AY147" s="1"/>
      <c r="AZ147" s="1"/>
      <c r="BA147" s="16"/>
      <c r="BB147" s="1"/>
      <c r="BC147" s="1"/>
      <c r="BD147">
        <v>105</v>
      </c>
    </row>
    <row r="148" spans="1:56">
      <c r="A148" s="26" t="s">
        <v>460</v>
      </c>
      <c r="B148" s="1" t="s">
        <v>461</v>
      </c>
      <c r="C148" s="1" t="s">
        <v>462</v>
      </c>
      <c r="D148" s="1" t="s">
        <v>449</v>
      </c>
      <c r="E148" s="1" t="s">
        <v>463</v>
      </c>
      <c r="F148" s="1" t="s">
        <v>455</v>
      </c>
      <c r="G148" s="1"/>
      <c r="H148" s="1"/>
      <c r="I148" s="1"/>
      <c r="J148" s="7"/>
      <c r="K148" s="7"/>
      <c r="L148" s="1"/>
      <c r="M148" s="1"/>
      <c r="N148" s="1"/>
      <c r="O148" s="1"/>
      <c r="P148" s="1"/>
      <c r="Q148" s="7"/>
      <c r="R148" s="7"/>
      <c r="S148" s="1"/>
      <c r="T148" s="1"/>
      <c r="U148" s="1"/>
      <c r="V148" s="1"/>
      <c r="W148" s="1"/>
      <c r="X148" s="7"/>
      <c r="Y148" s="7"/>
      <c r="Z148" s="1"/>
      <c r="AA148" s="1"/>
      <c r="AB148" s="1"/>
      <c r="AC148" s="1"/>
      <c r="AD148" s="1"/>
      <c r="AE148" s="7"/>
      <c r="AF148" s="7"/>
      <c r="AG148" s="1"/>
      <c r="AH148" s="1"/>
      <c r="AI148" s="1"/>
      <c r="AJ148" s="1"/>
      <c r="AK148" s="1"/>
      <c r="AL148" s="7"/>
      <c r="AM148" s="7"/>
      <c r="AN148" s="25"/>
      <c r="AO148" s="21"/>
      <c r="AP148" s="1">
        <f>SUM(I148:AM148,AO148:AO148)</f>
        <v>0</v>
      </c>
      <c r="AQ148" s="1">
        <v>0</v>
      </c>
      <c r="AR148" s="1"/>
      <c r="AS148" s="12">
        <f>AP148-AQ148-AT148-AU148-AR148</f>
        <v>0</v>
      </c>
      <c r="AT148" s="1">
        <f>K148+R148+Y148+AF148</f>
        <v>0</v>
      </c>
      <c r="AU148" s="1">
        <f>+AO148</f>
        <v>0</v>
      </c>
      <c r="AV148" s="1">
        <f>+AN148</f>
        <v>0</v>
      </c>
      <c r="AW148" s="1"/>
      <c r="AX148" s="16"/>
      <c r="AY148" s="1"/>
      <c r="AZ148" s="1"/>
      <c r="BA148" s="16"/>
      <c r="BB148" s="1"/>
      <c r="BC148" s="1" t="s">
        <v>91</v>
      </c>
      <c r="BD148">
        <v>106</v>
      </c>
    </row>
    <row r="149" spans="1:56">
      <c r="A149" s="1" t="s">
        <v>464</v>
      </c>
      <c r="B149" s="1" t="s">
        <v>465</v>
      </c>
      <c r="C149" s="1" t="s">
        <v>466</v>
      </c>
      <c r="D149" s="1" t="s">
        <v>449</v>
      </c>
      <c r="E149" s="1" t="s">
        <v>463</v>
      </c>
      <c r="F149" s="1">
        <v>22.46</v>
      </c>
      <c r="G149" s="1"/>
      <c r="H149" s="1"/>
      <c r="I149" s="1"/>
      <c r="J149" s="7">
        <v>8.83</v>
      </c>
      <c r="K149" s="7"/>
      <c r="L149" s="1"/>
      <c r="M149" s="1">
        <f>1+7</f>
        <v>8</v>
      </c>
      <c r="N149" s="1">
        <f>1+7</f>
        <v>8</v>
      </c>
      <c r="O149" s="1">
        <f>1.5+7</f>
        <v>8.5</v>
      </c>
      <c r="P149" s="1">
        <f>1.5+7</f>
        <v>8.5</v>
      </c>
      <c r="Q149" s="7">
        <v>8</v>
      </c>
      <c r="R149" s="7">
        <v>7.5</v>
      </c>
      <c r="S149" s="1">
        <f>1+7</f>
        <v>8</v>
      </c>
      <c r="T149" s="1">
        <f>1+7</f>
        <v>8</v>
      </c>
      <c r="U149" s="1">
        <f>1+7</f>
        <v>8</v>
      </c>
      <c r="V149" s="1">
        <f>1+7</f>
        <v>8</v>
      </c>
      <c r="W149" s="1">
        <f>1+7</f>
        <v>8</v>
      </c>
      <c r="X149" s="7">
        <v>7.5</v>
      </c>
      <c r="Y149" s="7"/>
      <c r="Z149" s="1">
        <f>1+7</f>
        <v>8</v>
      </c>
      <c r="AA149" s="1">
        <f>1+7</f>
        <v>8</v>
      </c>
      <c r="AB149" s="1">
        <f>1+7</f>
        <v>8</v>
      </c>
      <c r="AC149" s="1">
        <f>1+7</f>
        <v>8</v>
      </c>
      <c r="AD149" s="1">
        <f>1+7</f>
        <v>8</v>
      </c>
      <c r="AE149" s="7">
        <v>8</v>
      </c>
      <c r="AF149" s="7"/>
      <c r="AG149" s="1">
        <f>1+7</f>
        <v>8</v>
      </c>
      <c r="AH149" s="1">
        <f>1+7</f>
        <v>8</v>
      </c>
      <c r="AI149" s="1">
        <f>1+7</f>
        <v>8</v>
      </c>
      <c r="AJ149" s="1">
        <f>1.5+7</f>
        <v>8.5</v>
      </c>
      <c r="AK149" s="1">
        <f>1.5+7</f>
        <v>8.5</v>
      </c>
      <c r="AL149" s="7">
        <v>8</v>
      </c>
      <c r="AM149" s="7"/>
      <c r="AN149" s="25">
        <v>8</v>
      </c>
      <c r="AO149" s="21"/>
      <c r="AP149" s="1">
        <f>SUM(I149:AM149,AO149:AO149)</f>
        <v>201.82999999999998</v>
      </c>
      <c r="AQ149" s="1">
        <v>140</v>
      </c>
      <c r="AR149" s="1"/>
      <c r="AS149" s="12">
        <v>71</v>
      </c>
      <c r="AT149" s="1">
        <f>K149+R149+Y149+AF149</f>
        <v>7.5</v>
      </c>
      <c r="AU149" s="1">
        <f>+AO149</f>
        <v>0</v>
      </c>
      <c r="AV149" s="1">
        <f>+AN149</f>
        <v>8</v>
      </c>
      <c r="AW149" s="1"/>
      <c r="AX149" s="16"/>
      <c r="AY149" s="1"/>
      <c r="AZ149" s="1"/>
      <c r="BA149" s="16"/>
      <c r="BB149" s="1"/>
      <c r="BC149" s="1"/>
      <c r="BD149">
        <v>107</v>
      </c>
    </row>
    <row r="150" spans="1:56">
      <c r="A150" s="1" t="s">
        <v>467</v>
      </c>
      <c r="B150" s="1" t="s">
        <v>468</v>
      </c>
      <c r="C150" s="1" t="s">
        <v>469</v>
      </c>
      <c r="D150" s="1" t="s">
        <v>449</v>
      </c>
      <c r="E150" s="1" t="s">
        <v>463</v>
      </c>
      <c r="F150" s="1">
        <v>22.46</v>
      </c>
      <c r="G150" s="1"/>
      <c r="H150" s="1"/>
      <c r="I150" s="1"/>
      <c r="J150" s="7">
        <v>7.83</v>
      </c>
      <c r="K150" s="7"/>
      <c r="L150" s="1">
        <f>1+7</f>
        <v>8</v>
      </c>
      <c r="M150" s="1">
        <f>1+7</f>
        <v>8</v>
      </c>
      <c r="N150" s="1">
        <v>7</v>
      </c>
      <c r="O150" s="1">
        <v>7</v>
      </c>
      <c r="P150" s="1">
        <v>7</v>
      </c>
      <c r="Q150" s="7"/>
      <c r="R150" s="7"/>
      <c r="S150" s="1">
        <f>1+7</f>
        <v>8</v>
      </c>
      <c r="T150" s="1">
        <f>1+7</f>
        <v>8</v>
      </c>
      <c r="U150" s="1">
        <f>1+7</f>
        <v>8</v>
      </c>
      <c r="V150" s="1">
        <f>1+7</f>
        <v>8</v>
      </c>
      <c r="W150" s="1">
        <v>7</v>
      </c>
      <c r="X150" s="7">
        <v>6.5</v>
      </c>
      <c r="Y150" s="7"/>
      <c r="Z150" s="1">
        <v>5</v>
      </c>
      <c r="AA150" s="1">
        <f>1+7</f>
        <v>8</v>
      </c>
      <c r="AB150" s="1">
        <v>7</v>
      </c>
      <c r="AC150" s="1">
        <f>1+7</f>
        <v>8</v>
      </c>
      <c r="AD150" s="1">
        <f>1+7</f>
        <v>8</v>
      </c>
      <c r="AE150" s="7">
        <v>8</v>
      </c>
      <c r="AF150" s="7"/>
      <c r="AG150" s="1">
        <f>1+7</f>
        <v>8</v>
      </c>
      <c r="AH150" s="1">
        <f>1+7</f>
        <v>8</v>
      </c>
      <c r="AI150" s="1">
        <f>1+7</f>
        <v>8</v>
      </c>
      <c r="AJ150" s="1">
        <f>1.5+7</f>
        <v>8.5</v>
      </c>
      <c r="AK150" s="1">
        <f>1+7</f>
        <v>8</v>
      </c>
      <c r="AL150" s="7"/>
      <c r="AM150" s="7"/>
      <c r="AN150" s="25">
        <v>8</v>
      </c>
      <c r="AO150" s="21"/>
      <c r="AP150" s="1">
        <f>SUM(I150:AM150,AO150:AO150)</f>
        <v>174.82999999999998</v>
      </c>
      <c r="AQ150" s="1">
        <v>140</v>
      </c>
      <c r="AR150" s="1"/>
      <c r="AS150" s="12">
        <f>AP150-AQ150-AT150-AU150-AR150</f>
        <v>34.829999999999984</v>
      </c>
      <c r="AT150" s="1">
        <f>K150+R150+Y150+AF150</f>
        <v>0</v>
      </c>
      <c r="AU150" s="1">
        <f>+AO150</f>
        <v>0</v>
      </c>
      <c r="AV150" s="1">
        <f>+AN150</f>
        <v>8</v>
      </c>
      <c r="AW150" s="1"/>
      <c r="AX150" s="16"/>
      <c r="AY150" s="1"/>
      <c r="AZ150" s="1"/>
      <c r="BA150" s="16"/>
      <c r="BB150" s="1"/>
      <c r="BC150" s="1"/>
      <c r="BD150">
        <v>108</v>
      </c>
    </row>
    <row r="151" spans="1:56">
      <c r="A151" s="1" t="s">
        <v>470</v>
      </c>
      <c r="B151" s="1" t="s">
        <v>471</v>
      </c>
      <c r="C151" s="1" t="s">
        <v>472</v>
      </c>
      <c r="D151" s="1" t="s">
        <v>449</v>
      </c>
      <c r="E151" s="1" t="s">
        <v>463</v>
      </c>
      <c r="F151" s="1">
        <v>22.46</v>
      </c>
      <c r="G151" s="1"/>
      <c r="H151" s="1"/>
      <c r="I151" s="1"/>
      <c r="J151" s="7">
        <v>6.33</v>
      </c>
      <c r="K151" s="7"/>
      <c r="L151" s="1">
        <f>1+7</f>
        <v>8</v>
      </c>
      <c r="M151" s="1">
        <f>1+7</f>
        <v>8</v>
      </c>
      <c r="N151" s="1">
        <f>1.5+7</f>
        <v>8.5</v>
      </c>
      <c r="O151" s="1">
        <f>2+7</f>
        <v>9</v>
      </c>
      <c r="P151" s="1">
        <f>1.5+7</f>
        <v>8.5</v>
      </c>
      <c r="Q151" s="7">
        <v>7</v>
      </c>
      <c r="R151" s="7">
        <v>7.5</v>
      </c>
      <c r="S151" s="1">
        <f>2.5+3</f>
        <v>5.5</v>
      </c>
      <c r="T151" s="1">
        <f>2+7</f>
        <v>9</v>
      </c>
      <c r="U151" s="1">
        <f>1+7</f>
        <v>8</v>
      </c>
      <c r="V151" s="1">
        <f>1+7</f>
        <v>8</v>
      </c>
      <c r="W151" s="1">
        <f>1+7</f>
        <v>8</v>
      </c>
      <c r="X151" s="7">
        <v>8</v>
      </c>
      <c r="Y151" s="7"/>
      <c r="Z151" s="1">
        <f>1+7</f>
        <v>8</v>
      </c>
      <c r="AA151" s="1">
        <f>1+7</f>
        <v>8</v>
      </c>
      <c r="AB151" s="1">
        <f>1+7</f>
        <v>8</v>
      </c>
      <c r="AC151" s="1">
        <f>1+7</f>
        <v>8</v>
      </c>
      <c r="AD151" s="1">
        <f>1+7</f>
        <v>8</v>
      </c>
      <c r="AE151" s="7">
        <v>8</v>
      </c>
      <c r="AF151" s="7"/>
      <c r="AG151" s="1">
        <f>1+7</f>
        <v>8</v>
      </c>
      <c r="AH151" s="1">
        <f>1+7</f>
        <v>8</v>
      </c>
      <c r="AI151" s="1">
        <f>1+7</f>
        <v>8</v>
      </c>
      <c r="AJ151" s="1">
        <f>2.5+7</f>
        <v>9.5</v>
      </c>
      <c r="AK151" s="1">
        <f>1+7</f>
        <v>8</v>
      </c>
      <c r="AL151" s="7">
        <v>8</v>
      </c>
      <c r="AM151" s="7"/>
      <c r="AN151" s="25">
        <v>8</v>
      </c>
      <c r="AO151" s="21"/>
      <c r="AP151" s="1">
        <f>SUM(I151:AM151,AO151:AO151)</f>
        <v>206.82999999999998</v>
      </c>
      <c r="AQ151" s="1">
        <v>140</v>
      </c>
      <c r="AR151" s="1"/>
      <c r="AS151" s="12">
        <f>AP151-AQ151-AT151-AU151-AR151</f>
        <v>59.329999999999984</v>
      </c>
      <c r="AT151" s="1">
        <f>K151+R151+Y151+AF151</f>
        <v>7.5</v>
      </c>
      <c r="AU151" s="1">
        <f>+AO151</f>
        <v>0</v>
      </c>
      <c r="AV151" s="1">
        <f>+AN151</f>
        <v>8</v>
      </c>
      <c r="AW151" s="1"/>
      <c r="AX151" s="16"/>
      <c r="AY151" s="1"/>
      <c r="AZ151" s="1"/>
      <c r="BA151" s="16"/>
      <c r="BB151" s="1"/>
      <c r="BC151" s="1"/>
      <c r="BD151">
        <v>109</v>
      </c>
    </row>
    <row r="152" spans="1:56">
      <c r="A152" s="1" t="s">
        <v>473</v>
      </c>
      <c r="B152" s="1" t="s">
        <v>474</v>
      </c>
      <c r="C152" s="1" t="s">
        <v>475</v>
      </c>
      <c r="D152" s="1" t="s">
        <v>449</v>
      </c>
      <c r="E152" s="1" t="s">
        <v>463</v>
      </c>
      <c r="F152" s="1">
        <v>22.46</v>
      </c>
      <c r="G152" s="1"/>
      <c r="H152" s="1"/>
      <c r="I152" s="1"/>
      <c r="J152" s="7">
        <v>8.83</v>
      </c>
      <c r="K152" s="7"/>
      <c r="L152" s="1">
        <f>1+7</f>
        <v>8</v>
      </c>
      <c r="M152" s="1">
        <f>1+7</f>
        <v>8</v>
      </c>
      <c r="N152" s="1">
        <f>1+7</f>
        <v>8</v>
      </c>
      <c r="O152" s="1">
        <f>2+7</f>
        <v>9</v>
      </c>
      <c r="P152" s="1">
        <f>1.5+7</f>
        <v>8.5</v>
      </c>
      <c r="Q152" s="7">
        <v>8</v>
      </c>
      <c r="R152" s="7">
        <v>7.5</v>
      </c>
      <c r="S152" s="1">
        <f>2+7</f>
        <v>9</v>
      </c>
      <c r="T152" s="1">
        <f>2+7</f>
        <v>9</v>
      </c>
      <c r="U152" s="1">
        <f>1+7</f>
        <v>8</v>
      </c>
      <c r="V152" s="1">
        <f>1+7</f>
        <v>8</v>
      </c>
      <c r="W152" s="1">
        <f>1+7</f>
        <v>8</v>
      </c>
      <c r="X152" s="7">
        <v>7.5</v>
      </c>
      <c r="Y152" s="7"/>
      <c r="Z152" s="1">
        <f>1+7</f>
        <v>8</v>
      </c>
      <c r="AA152" s="1">
        <f>1+7</f>
        <v>8</v>
      </c>
      <c r="AB152" s="1">
        <f>1+7</f>
        <v>8</v>
      </c>
      <c r="AC152" s="1">
        <f>2+7</f>
        <v>9</v>
      </c>
      <c r="AD152" s="1"/>
      <c r="AE152" s="7">
        <v>8</v>
      </c>
      <c r="AF152" s="7"/>
      <c r="AG152" s="1">
        <f>1+7</f>
        <v>8</v>
      </c>
      <c r="AH152" s="1">
        <f>1+7</f>
        <v>8</v>
      </c>
      <c r="AI152" s="1">
        <f>1+7</f>
        <v>8</v>
      </c>
      <c r="AJ152" s="1">
        <f>1.5+7</f>
        <v>8.5</v>
      </c>
      <c r="AK152" s="1">
        <f>1.5+7</f>
        <v>8.5</v>
      </c>
      <c r="AL152" s="7">
        <v>8</v>
      </c>
      <c r="AM152" s="7"/>
      <c r="AN152" s="25">
        <v>8</v>
      </c>
      <c r="AO152" s="21"/>
      <c r="AP152" s="1">
        <f>SUM(I152:AM152,AO152:AO152)</f>
        <v>205.32999999999998</v>
      </c>
      <c r="AQ152" s="1">
        <v>140</v>
      </c>
      <c r="AR152" s="1"/>
      <c r="AS152" s="12">
        <f>AP152-AQ152-AT152-AU152-AR152</f>
        <v>57.829999999999984</v>
      </c>
      <c r="AT152" s="1">
        <f>K152+R152+Y152+AF152</f>
        <v>7.5</v>
      </c>
      <c r="AU152" s="1">
        <f>+AO152</f>
        <v>0</v>
      </c>
      <c r="AV152" s="1">
        <f>+AN152</f>
        <v>8</v>
      </c>
      <c r="AW152" s="1"/>
      <c r="AX152" s="16"/>
      <c r="AY152" s="1"/>
      <c r="AZ152" s="1"/>
      <c r="BA152" s="16"/>
      <c r="BB152" s="1"/>
      <c r="BC152" s="1"/>
      <c r="BD152">
        <v>110</v>
      </c>
    </row>
    <row r="153" spans="1:56" ht="18.75">
      <c r="A153" s="1"/>
      <c r="B153" s="1"/>
      <c r="C153" s="1"/>
      <c r="D153" s="5" t="s">
        <v>449</v>
      </c>
      <c r="E153" s="1"/>
      <c r="F153" s="1"/>
      <c r="G153" s="1"/>
      <c r="H153" s="1"/>
      <c r="I153" s="1"/>
      <c r="J153" s="7"/>
      <c r="K153" s="7"/>
      <c r="L153" s="1"/>
      <c r="M153" s="1"/>
      <c r="N153" s="1"/>
      <c r="O153" s="1"/>
      <c r="P153" s="1"/>
      <c r="Q153" s="7"/>
      <c r="R153" s="7"/>
      <c r="S153" s="1"/>
      <c r="T153" s="1"/>
      <c r="U153" s="1"/>
      <c r="V153" s="1"/>
      <c r="W153" s="1"/>
      <c r="X153" s="7"/>
      <c r="Y153" s="7"/>
      <c r="Z153" s="1"/>
      <c r="AA153" s="1"/>
      <c r="AB153" s="1"/>
      <c r="AC153" s="1"/>
      <c r="AD153" s="1"/>
      <c r="AE153" s="7"/>
      <c r="AF153" s="7"/>
      <c r="AG153" s="1"/>
      <c r="AH153" s="1"/>
      <c r="AI153" s="1"/>
      <c r="AJ153" s="1"/>
      <c r="AK153" s="1"/>
      <c r="AL153" s="7"/>
      <c r="AM153" s="7"/>
      <c r="AN153" s="25"/>
      <c r="AO153" s="1"/>
      <c r="AP153" s="1"/>
      <c r="AQ153" s="1"/>
      <c r="AR153" s="1"/>
      <c r="AS153" s="12"/>
      <c r="AT153" s="1"/>
      <c r="AU153" s="1"/>
      <c r="AV153" s="1"/>
      <c r="AW153" s="1"/>
      <c r="AX153" s="16"/>
      <c r="AY153" s="1"/>
      <c r="AZ153" s="1"/>
      <c r="BA153" s="16"/>
      <c r="BB153" s="1"/>
      <c r="BC153" s="1"/>
      <c r="BD153">
        <v>111</v>
      </c>
    </row>
    <row r="154" spans="1:56">
      <c r="A154" s="1" t="s">
        <v>476</v>
      </c>
      <c r="B154" s="1" t="s">
        <v>477</v>
      </c>
      <c r="C154" s="1" t="s">
        <v>478</v>
      </c>
      <c r="D154" s="1" t="s">
        <v>479</v>
      </c>
      <c r="E154" s="1" t="s">
        <v>480</v>
      </c>
      <c r="F154" s="1">
        <v>21</v>
      </c>
      <c r="G154" s="1"/>
      <c r="H154" s="1"/>
      <c r="I154" s="1"/>
      <c r="J154" s="7">
        <v>9.33</v>
      </c>
      <c r="K154" s="7"/>
      <c r="L154" s="1">
        <f>1+7</f>
        <v>8</v>
      </c>
      <c r="M154" s="1">
        <f>1+7</f>
        <v>8</v>
      </c>
      <c r="N154" s="1">
        <f>2+7</f>
        <v>9</v>
      </c>
      <c r="O154" s="1">
        <f>1+6</f>
        <v>7</v>
      </c>
      <c r="P154" s="1">
        <f>1+7</f>
        <v>8</v>
      </c>
      <c r="Q154" s="7">
        <v>7</v>
      </c>
      <c r="R154" s="7"/>
      <c r="S154" s="1">
        <f>1+7</f>
        <v>8</v>
      </c>
      <c r="T154" s="1">
        <f>1+7</f>
        <v>8</v>
      </c>
      <c r="U154" s="1">
        <f>1+7</f>
        <v>8</v>
      </c>
      <c r="V154" s="1">
        <f>1+7</f>
        <v>8</v>
      </c>
      <c r="W154" s="1">
        <f>2+7</f>
        <v>9</v>
      </c>
      <c r="X154" s="7">
        <v>7</v>
      </c>
      <c r="Y154" s="7"/>
      <c r="Z154" s="1">
        <f>1+7</f>
        <v>8</v>
      </c>
      <c r="AA154" s="1">
        <f>1+7</f>
        <v>8</v>
      </c>
      <c r="AB154" s="1">
        <f>1+7</f>
        <v>8</v>
      </c>
      <c r="AC154" s="1">
        <f>1+7</f>
        <v>8</v>
      </c>
      <c r="AD154" s="1">
        <f>2+7</f>
        <v>9</v>
      </c>
      <c r="AE154" s="7">
        <v>7</v>
      </c>
      <c r="AF154" s="7">
        <v>7</v>
      </c>
      <c r="AG154" s="1">
        <f>1+7</f>
        <v>8</v>
      </c>
      <c r="AH154" s="1">
        <f>2+7</f>
        <v>9</v>
      </c>
      <c r="AI154" s="1">
        <f>1+7</f>
        <v>8</v>
      </c>
      <c r="AJ154" s="1">
        <f>1+7</f>
        <v>8</v>
      </c>
      <c r="AK154" s="1">
        <f>1+7</f>
        <v>8</v>
      </c>
      <c r="AL154" s="7">
        <v>8</v>
      </c>
      <c r="AM154" s="7"/>
      <c r="AN154" s="25">
        <v>8</v>
      </c>
      <c r="AO154" s="21"/>
      <c r="AP154" s="1">
        <f>SUM(I154:AM154,AO154:AO154)</f>
        <v>208.32999999999998</v>
      </c>
      <c r="AQ154" s="1">
        <v>140</v>
      </c>
      <c r="AR154" s="1"/>
      <c r="AS154" s="12">
        <f>AP154-AQ154-AT154-AU154-AR154</f>
        <v>61.329999999999984</v>
      </c>
      <c r="AT154" s="1">
        <f>K154+R154+Y154+AF154+AM154</f>
        <v>7</v>
      </c>
      <c r="AU154" s="1">
        <f>+AO154</f>
        <v>0</v>
      </c>
      <c r="AV154" s="1">
        <f>+AN154</f>
        <v>8</v>
      </c>
      <c r="AW154" s="1"/>
      <c r="AX154" s="16"/>
      <c r="AY154" s="1"/>
      <c r="AZ154" s="1"/>
      <c r="BA154" s="17"/>
      <c r="BB154" s="11"/>
      <c r="BC154" s="1"/>
      <c r="BD154">
        <v>112</v>
      </c>
    </row>
    <row r="155" spans="1:56">
      <c r="A155" s="1" t="s">
        <v>481</v>
      </c>
      <c r="B155" s="1" t="s">
        <v>482</v>
      </c>
      <c r="C155" s="1" t="s">
        <v>483</v>
      </c>
      <c r="D155" s="1" t="s">
        <v>479</v>
      </c>
      <c r="E155" s="1" t="s">
        <v>480</v>
      </c>
      <c r="F155" s="1">
        <v>25</v>
      </c>
      <c r="G155" s="1"/>
      <c r="H155" s="1"/>
      <c r="I155" s="1"/>
      <c r="J155" s="7"/>
      <c r="K155" s="7">
        <v>7</v>
      </c>
      <c r="L155" s="1">
        <v>7</v>
      </c>
      <c r="M155" s="1">
        <v>7</v>
      </c>
      <c r="N155" s="1">
        <v>7</v>
      </c>
      <c r="O155" s="1">
        <v>7</v>
      </c>
      <c r="P155" s="1">
        <v>1.5</v>
      </c>
      <c r="Q155" s="7"/>
      <c r="R155" s="7"/>
      <c r="S155" s="1">
        <v>7</v>
      </c>
      <c r="T155" s="1">
        <v>7</v>
      </c>
      <c r="U155" s="1">
        <v>6</v>
      </c>
      <c r="V155" s="1">
        <v>7</v>
      </c>
      <c r="W155" s="1">
        <v>7</v>
      </c>
      <c r="X155" s="7">
        <f>7+7</f>
        <v>14</v>
      </c>
      <c r="Y155" s="7"/>
      <c r="Z155" s="1">
        <v>7</v>
      </c>
      <c r="AA155" s="1">
        <v>7</v>
      </c>
      <c r="AB155" s="1">
        <v>7</v>
      </c>
      <c r="AC155" s="1">
        <v>7</v>
      </c>
      <c r="AD155" s="1">
        <v>7</v>
      </c>
      <c r="AE155" s="7"/>
      <c r="AF155" s="7"/>
      <c r="AG155" s="1">
        <v>7</v>
      </c>
      <c r="AH155" s="1">
        <v>7</v>
      </c>
      <c r="AI155" s="1">
        <v>7</v>
      </c>
      <c r="AJ155" s="1">
        <v>7</v>
      </c>
      <c r="AK155" s="1">
        <v>7</v>
      </c>
      <c r="AL155" s="7">
        <v>6</v>
      </c>
      <c r="AM155" s="7"/>
      <c r="AN155" s="25">
        <v>8</v>
      </c>
      <c r="AO155" s="21"/>
      <c r="AP155" s="1">
        <f>SUM(I155:AM155,AO155:AO155)</f>
        <v>160.5</v>
      </c>
      <c r="AQ155" s="1">
        <v>140</v>
      </c>
      <c r="AR155" s="1"/>
      <c r="AS155" s="12">
        <f>AP155-AQ155-AT155-AU155-AR155</f>
        <v>6.5</v>
      </c>
      <c r="AT155" s="1">
        <f>K155+R155+Y155+AF155+7</f>
        <v>14</v>
      </c>
      <c r="AU155" s="1">
        <f>+AO155</f>
        <v>0</v>
      </c>
      <c r="AV155" s="1">
        <f>+AN155</f>
        <v>8</v>
      </c>
      <c r="AW155" s="1"/>
      <c r="AX155" s="16"/>
      <c r="AY155" s="1"/>
      <c r="AZ155" s="1"/>
      <c r="BA155" s="16"/>
      <c r="BB155" s="1"/>
      <c r="BC155" s="1"/>
      <c r="BD155">
        <v>116</v>
      </c>
    </row>
    <row r="156" spans="1:56">
      <c r="A156" s="1" t="s">
        <v>484</v>
      </c>
      <c r="B156" s="1" t="s">
        <v>485</v>
      </c>
      <c r="C156" s="1" t="s">
        <v>486</v>
      </c>
      <c r="D156" s="1" t="s">
        <v>479</v>
      </c>
      <c r="E156" s="1" t="s">
        <v>487</v>
      </c>
      <c r="F156" s="1">
        <v>25</v>
      </c>
      <c r="G156" s="1"/>
      <c r="H156" s="1"/>
      <c r="I156" s="1"/>
      <c r="J156" s="7"/>
      <c r="K156" s="7"/>
      <c r="L156" s="1">
        <v>8</v>
      </c>
      <c r="M156" s="1">
        <f>2+7</f>
        <v>9</v>
      </c>
      <c r="N156" s="1">
        <f>2+7</f>
        <v>9</v>
      </c>
      <c r="O156" s="1">
        <f>1+7</f>
        <v>8</v>
      </c>
      <c r="P156" s="1">
        <f>2+7</f>
        <v>9</v>
      </c>
      <c r="Q156" s="7">
        <v>7</v>
      </c>
      <c r="R156" s="7"/>
      <c r="S156" s="1">
        <f>2+7</f>
        <v>9</v>
      </c>
      <c r="T156" s="1">
        <f>1.5+7</f>
        <v>8.5</v>
      </c>
      <c r="U156" s="1">
        <f>2+7</f>
        <v>9</v>
      </c>
      <c r="V156" s="1">
        <f>2+7</f>
        <v>9</v>
      </c>
      <c r="W156" s="1">
        <f>2+7</f>
        <v>9</v>
      </c>
      <c r="X156" s="7">
        <v>7</v>
      </c>
      <c r="Y156" s="7"/>
      <c r="Z156" s="1">
        <f>2+7</f>
        <v>9</v>
      </c>
      <c r="AA156" s="1">
        <f>2+7</f>
        <v>9</v>
      </c>
      <c r="AB156" s="1">
        <f>2+7</f>
        <v>9</v>
      </c>
      <c r="AC156" s="1">
        <f>3.5+7+2</f>
        <v>12.5</v>
      </c>
      <c r="AD156" s="1">
        <f>2+7</f>
        <v>9</v>
      </c>
      <c r="AE156" s="7"/>
      <c r="AF156" s="7"/>
      <c r="AG156" s="1">
        <f>2+7</f>
        <v>9</v>
      </c>
      <c r="AH156" s="1">
        <f>2+7</f>
        <v>9</v>
      </c>
      <c r="AI156" s="1">
        <f>2+7</f>
        <v>9</v>
      </c>
      <c r="AJ156" s="1">
        <f>1+7</f>
        <v>8</v>
      </c>
      <c r="AK156" s="1">
        <v>7</v>
      </c>
      <c r="AL156" s="7"/>
      <c r="AM156" s="7"/>
      <c r="AN156" s="25">
        <v>8</v>
      </c>
      <c r="AO156" s="21"/>
      <c r="AP156" s="1">
        <f>SUM(I156:AM156,AO156:AO156)</f>
        <v>192</v>
      </c>
      <c r="AQ156" s="1">
        <v>140</v>
      </c>
      <c r="AR156" s="1"/>
      <c r="AS156" s="12">
        <f>AP156-AQ156-AT156-AU156-AR156</f>
        <v>48.5</v>
      </c>
      <c r="AT156" s="1">
        <f>K156+R156+Y156+AF156+3.5</f>
        <v>3.5</v>
      </c>
      <c r="AU156" s="1">
        <f>+AO156</f>
        <v>0</v>
      </c>
      <c r="AV156" s="1">
        <f>+AN156</f>
        <v>8</v>
      </c>
      <c r="AW156" s="1"/>
      <c r="AX156" s="16"/>
      <c r="AY156" s="1"/>
      <c r="AZ156" s="1"/>
      <c r="BA156" s="16"/>
      <c r="BB156" s="1"/>
      <c r="BC156" s="1"/>
      <c r="BD156">
        <v>117</v>
      </c>
    </row>
    <row r="157" spans="1:56">
      <c r="A157" s="1" t="s">
        <v>488</v>
      </c>
      <c r="B157" s="1" t="s">
        <v>489</v>
      </c>
      <c r="C157" s="1" t="s">
        <v>490</v>
      </c>
      <c r="D157" s="1" t="s">
        <v>479</v>
      </c>
      <c r="E157" s="1" t="s">
        <v>491</v>
      </c>
      <c r="F157" s="1">
        <v>17.100000000000001</v>
      </c>
      <c r="G157" s="1"/>
      <c r="H157" s="1"/>
      <c r="I157" s="1"/>
      <c r="J157" s="7">
        <v>6.33</v>
      </c>
      <c r="K157" s="7"/>
      <c r="L157" s="1">
        <f>1+7</f>
        <v>8</v>
      </c>
      <c r="M157" s="1">
        <f>1+7</f>
        <v>8</v>
      </c>
      <c r="N157" s="1">
        <f>2+7</f>
        <v>9</v>
      </c>
      <c r="O157" s="1">
        <f>1+7</f>
        <v>8</v>
      </c>
      <c r="P157" s="1">
        <f>1+7</f>
        <v>8</v>
      </c>
      <c r="Q157" s="7">
        <v>6</v>
      </c>
      <c r="R157" s="7"/>
      <c r="S157" s="1">
        <f>1+7</f>
        <v>8</v>
      </c>
      <c r="T157" s="1">
        <f>1+7</f>
        <v>8</v>
      </c>
      <c r="U157" s="1">
        <f>1+7</f>
        <v>8</v>
      </c>
      <c r="V157" s="1">
        <v>6</v>
      </c>
      <c r="W157" s="1">
        <v>7</v>
      </c>
      <c r="X157" s="7">
        <v>7</v>
      </c>
      <c r="Y157" s="7"/>
      <c r="Z157" s="1">
        <f>1+7</f>
        <v>8</v>
      </c>
      <c r="AA157" s="1">
        <f>1+7</f>
        <v>8</v>
      </c>
      <c r="AB157" s="1">
        <f>1+7</f>
        <v>8</v>
      </c>
      <c r="AC157" s="1">
        <f>2+7</f>
        <v>9</v>
      </c>
      <c r="AD157" s="1">
        <f>2+7</f>
        <v>9</v>
      </c>
      <c r="AE157" s="7">
        <v>6</v>
      </c>
      <c r="AF157" s="7"/>
      <c r="AG157" s="1">
        <f>2+7</f>
        <v>9</v>
      </c>
      <c r="AH157" s="1">
        <f>1+7</f>
        <v>8</v>
      </c>
      <c r="AI157" s="1">
        <f>2+7</f>
        <v>9</v>
      </c>
      <c r="AJ157" s="1">
        <f>1+5.5</f>
        <v>6.5</v>
      </c>
      <c r="AK157" s="1">
        <f>1+7</f>
        <v>8</v>
      </c>
      <c r="AL157" s="7">
        <v>4</v>
      </c>
      <c r="AM157" s="7"/>
      <c r="AN157" s="25">
        <v>8</v>
      </c>
      <c r="AO157" s="21"/>
      <c r="AP157" s="1">
        <f>SUM(I157:AM157,AO157:AO157)</f>
        <v>189.82999999999998</v>
      </c>
      <c r="AQ157" s="1">
        <v>140</v>
      </c>
      <c r="AR157" s="1"/>
      <c r="AS157" s="12">
        <f>AP157-AQ157-AT157-AU157-AR157</f>
        <v>49.829999999999984</v>
      </c>
      <c r="AT157" s="1">
        <f>K157+R157+Y157+AF157</f>
        <v>0</v>
      </c>
      <c r="AU157" s="1">
        <f>+AO157</f>
        <v>0</v>
      </c>
      <c r="AV157" s="1">
        <f>+AN157</f>
        <v>8</v>
      </c>
      <c r="AW157" s="1"/>
      <c r="AX157" s="16"/>
      <c r="AY157" s="1"/>
      <c r="AZ157" s="1"/>
      <c r="BA157" s="16"/>
      <c r="BB157" s="1"/>
      <c r="BC157" s="1"/>
      <c r="BD157">
        <v>118</v>
      </c>
    </row>
    <row r="158" spans="1:56">
      <c r="A158" s="1" t="s">
        <v>492</v>
      </c>
      <c r="B158" s="1" t="s">
        <v>493</v>
      </c>
      <c r="C158" s="1" t="s">
        <v>494</v>
      </c>
      <c r="D158" s="1" t="s">
        <v>479</v>
      </c>
      <c r="E158" s="1" t="s">
        <v>491</v>
      </c>
      <c r="F158" s="1">
        <v>17.100000000000001</v>
      </c>
      <c r="G158" s="1"/>
      <c r="H158" s="1"/>
      <c r="I158" s="1"/>
      <c r="J158" s="7">
        <v>7.33</v>
      </c>
      <c r="K158" s="7"/>
      <c r="L158" s="1">
        <f>1+7</f>
        <v>8</v>
      </c>
      <c r="M158" s="1">
        <f>1+7</f>
        <v>8</v>
      </c>
      <c r="N158" s="1">
        <f>1.5+7</f>
        <v>8.5</v>
      </c>
      <c r="O158" s="1">
        <f>1+7</f>
        <v>8</v>
      </c>
      <c r="P158" s="1">
        <f>1+7</f>
        <v>8</v>
      </c>
      <c r="Q158" s="7">
        <v>6</v>
      </c>
      <c r="R158" s="7"/>
      <c r="S158" s="1">
        <f>1+7</f>
        <v>8</v>
      </c>
      <c r="T158" s="1">
        <f>1+7</f>
        <v>8</v>
      </c>
      <c r="U158" s="1">
        <f>1+7</f>
        <v>8</v>
      </c>
      <c r="V158" s="1">
        <f>1+7</f>
        <v>8</v>
      </c>
      <c r="W158" s="1">
        <f>2+7</f>
        <v>9</v>
      </c>
      <c r="X158" s="7">
        <v>7</v>
      </c>
      <c r="Y158" s="7"/>
      <c r="Z158" s="1">
        <f>1+7</f>
        <v>8</v>
      </c>
      <c r="AA158" s="1">
        <f>1+7</f>
        <v>8</v>
      </c>
      <c r="AB158" s="1">
        <f>1+7</f>
        <v>8</v>
      </c>
      <c r="AC158" s="1">
        <f>2+7</f>
        <v>9</v>
      </c>
      <c r="AD158" s="1">
        <f>2+7</f>
        <v>9</v>
      </c>
      <c r="AE158" s="7">
        <v>7</v>
      </c>
      <c r="AF158" s="7"/>
      <c r="AG158" s="1">
        <f>1+7</f>
        <v>8</v>
      </c>
      <c r="AH158" s="1">
        <f>1+7</f>
        <v>8</v>
      </c>
      <c r="AI158" s="1">
        <v>5</v>
      </c>
      <c r="AJ158" s="1">
        <f>1+7</f>
        <v>8</v>
      </c>
      <c r="AK158" s="1">
        <f>1+7</f>
        <v>8</v>
      </c>
      <c r="AL158" s="7">
        <v>7</v>
      </c>
      <c r="AM158" s="7"/>
      <c r="AN158" s="25">
        <v>8</v>
      </c>
      <c r="AO158" s="21"/>
      <c r="AP158" s="1">
        <f>SUM(I158:AM158,AO158:AO158)</f>
        <v>194.82999999999998</v>
      </c>
      <c r="AQ158" s="1">
        <v>140</v>
      </c>
      <c r="AR158" s="1"/>
      <c r="AS158" s="12">
        <f>AP158-AQ158-AT158-AU158-AR158</f>
        <v>54.829999999999984</v>
      </c>
      <c r="AT158" s="1">
        <f>K158+R158+Y158+AF158</f>
        <v>0</v>
      </c>
      <c r="AU158" s="1">
        <f>+AO158</f>
        <v>0</v>
      </c>
      <c r="AV158" s="1">
        <f>+AN158</f>
        <v>8</v>
      </c>
      <c r="AW158" s="1"/>
      <c r="AX158" s="16"/>
      <c r="AY158" s="1"/>
      <c r="AZ158" s="1"/>
      <c r="BA158" s="16"/>
      <c r="BB158" s="1"/>
      <c r="BC158" s="1"/>
      <c r="BD158">
        <v>119</v>
      </c>
    </row>
    <row r="159" spans="1:56">
      <c r="A159" s="1" t="s">
        <v>495</v>
      </c>
      <c r="B159" s="1" t="s">
        <v>496</v>
      </c>
      <c r="C159" s="1" t="s">
        <v>497</v>
      </c>
      <c r="D159" s="1" t="s">
        <v>479</v>
      </c>
      <c r="E159" s="1" t="s">
        <v>491</v>
      </c>
      <c r="F159" s="1">
        <v>18</v>
      </c>
      <c r="G159" s="1"/>
      <c r="H159" s="1"/>
      <c r="I159" s="1"/>
      <c r="J159" s="7">
        <v>8.33</v>
      </c>
      <c r="K159" s="7"/>
      <c r="L159" s="1">
        <f>1+7</f>
        <v>8</v>
      </c>
      <c r="M159" s="1">
        <f>1.5+7</f>
        <v>8.5</v>
      </c>
      <c r="N159" s="1">
        <f>2+7</f>
        <v>9</v>
      </c>
      <c r="O159" s="1">
        <v>7</v>
      </c>
      <c r="P159" s="1">
        <v>7</v>
      </c>
      <c r="Q159" s="7">
        <v>6.5</v>
      </c>
      <c r="R159" s="7"/>
      <c r="S159" s="1">
        <f>2+7</f>
        <v>9</v>
      </c>
      <c r="T159" s="1">
        <v>7</v>
      </c>
      <c r="U159" s="1">
        <f>2+7</f>
        <v>9</v>
      </c>
      <c r="V159" s="1">
        <f>2+7</f>
        <v>9</v>
      </c>
      <c r="W159" s="1">
        <f>2+7</f>
        <v>9</v>
      </c>
      <c r="X159" s="7">
        <v>7</v>
      </c>
      <c r="Y159" s="7"/>
      <c r="Z159" s="1">
        <f>2+7</f>
        <v>9</v>
      </c>
      <c r="AA159" s="1">
        <f>2+7</f>
        <v>9</v>
      </c>
      <c r="AB159" s="1">
        <f>2+7</f>
        <v>9</v>
      </c>
      <c r="AC159" s="1">
        <f>3.5+7+2</f>
        <v>12.5</v>
      </c>
      <c r="AD159" s="1">
        <v>7</v>
      </c>
      <c r="AE159" s="7">
        <v>7</v>
      </c>
      <c r="AF159" s="7"/>
      <c r="AG159" s="1">
        <f>2+7</f>
        <v>9</v>
      </c>
      <c r="AH159" s="1">
        <f>2+7</f>
        <v>9</v>
      </c>
      <c r="AI159" s="1">
        <f>2+7</f>
        <v>9</v>
      </c>
      <c r="AJ159" s="1">
        <f>1+7</f>
        <v>8</v>
      </c>
      <c r="AK159" s="1">
        <v>7</v>
      </c>
      <c r="AL159" s="7"/>
      <c r="AM159" s="7"/>
      <c r="AN159" s="25">
        <v>8</v>
      </c>
      <c r="AO159" s="21"/>
      <c r="AP159" s="1">
        <f>SUM(I159:AM159,AO159:AO159)</f>
        <v>199.82999999999998</v>
      </c>
      <c r="AQ159" s="1">
        <v>140</v>
      </c>
      <c r="AR159" s="1"/>
      <c r="AS159" s="12">
        <f>AP159-AQ159-AT159-AU159-AR159</f>
        <v>56.329999999999984</v>
      </c>
      <c r="AT159" s="1">
        <f>K159+R159+Y159+AF159+3.5</f>
        <v>3.5</v>
      </c>
      <c r="AU159" s="1">
        <f>+AO159</f>
        <v>0</v>
      </c>
      <c r="AV159" s="1">
        <f>+AN159</f>
        <v>8</v>
      </c>
      <c r="AW159" s="1"/>
      <c r="AX159" s="16"/>
      <c r="AY159" s="1"/>
      <c r="AZ159" s="1"/>
      <c r="BA159" s="16"/>
      <c r="BB159" s="1"/>
      <c r="BC159" s="1"/>
    </row>
    <row r="160" spans="1:56">
      <c r="A160" s="1" t="s">
        <v>498</v>
      </c>
      <c r="B160" s="1" t="s">
        <v>499</v>
      </c>
      <c r="C160" s="1" t="s">
        <v>500</v>
      </c>
      <c r="D160" s="1" t="s">
        <v>479</v>
      </c>
      <c r="E160" s="1" t="s">
        <v>491</v>
      </c>
      <c r="F160" s="1">
        <v>18</v>
      </c>
      <c r="G160" s="1"/>
      <c r="H160" s="1"/>
      <c r="I160" s="1"/>
      <c r="J160" s="7"/>
      <c r="K160" s="7"/>
      <c r="L160" s="1">
        <f>1+7</f>
        <v>8</v>
      </c>
      <c r="M160" s="1">
        <f>2+7</f>
        <v>9</v>
      </c>
      <c r="N160" s="1">
        <f>2+7</f>
        <v>9</v>
      </c>
      <c r="O160" s="1">
        <f>1+7</f>
        <v>8</v>
      </c>
      <c r="P160" s="1">
        <f>1+7</f>
        <v>8</v>
      </c>
      <c r="Q160" s="7">
        <v>7</v>
      </c>
      <c r="R160" s="7"/>
      <c r="S160" s="1">
        <f>2+7</f>
        <v>9</v>
      </c>
      <c r="T160" s="1">
        <f>1+7</f>
        <v>8</v>
      </c>
      <c r="U160" s="1">
        <f>1+7</f>
        <v>8</v>
      </c>
      <c r="V160" s="1">
        <f>1+7</f>
        <v>8</v>
      </c>
      <c r="W160" s="1">
        <f>2+7</f>
        <v>9</v>
      </c>
      <c r="X160" s="7">
        <v>7</v>
      </c>
      <c r="Y160" s="7"/>
      <c r="Z160" s="1">
        <f>1+7</f>
        <v>8</v>
      </c>
      <c r="AA160" s="1">
        <f>1+7</f>
        <v>8</v>
      </c>
      <c r="AB160" s="1">
        <f>1+7</f>
        <v>8</v>
      </c>
      <c r="AC160" s="1">
        <v>7</v>
      </c>
      <c r="AD160" s="1">
        <f>2+7</f>
        <v>9</v>
      </c>
      <c r="AE160" s="7">
        <v>7</v>
      </c>
      <c r="AF160" s="7">
        <v>7</v>
      </c>
      <c r="AG160" s="1">
        <f>2+7</f>
        <v>9</v>
      </c>
      <c r="AH160" s="1">
        <f>1+7</f>
        <v>8</v>
      </c>
      <c r="AI160" s="1">
        <v>7</v>
      </c>
      <c r="AJ160" s="1">
        <f>1+7</f>
        <v>8</v>
      </c>
      <c r="AK160" s="1">
        <f>1+7</f>
        <v>8</v>
      </c>
      <c r="AL160" s="7"/>
      <c r="AM160" s="7"/>
      <c r="AN160" s="25">
        <v>8</v>
      </c>
      <c r="AO160" s="21"/>
      <c r="AP160" s="1">
        <f>SUM(I160:AM160,AO160:AO160)</f>
        <v>192</v>
      </c>
      <c r="AQ160" s="1">
        <v>140</v>
      </c>
      <c r="AR160" s="1"/>
      <c r="AS160" s="12">
        <f>AP160-AQ160-AT160-AU160-AR160</f>
        <v>45</v>
      </c>
      <c r="AT160" s="1">
        <f>K160+R160+Y160+AF160</f>
        <v>7</v>
      </c>
      <c r="AU160" s="1">
        <f>+AO160</f>
        <v>0</v>
      </c>
      <c r="AV160" s="1">
        <f>+AN160</f>
        <v>8</v>
      </c>
      <c r="AW160" s="1"/>
      <c r="AX160" s="16"/>
      <c r="AY160" s="1"/>
      <c r="AZ160" s="1"/>
      <c r="BA160" s="16"/>
      <c r="BB160" s="1"/>
      <c r="BC160" s="1"/>
    </row>
    <row r="161" spans="1:56">
      <c r="A161" s="1" t="s">
        <v>501</v>
      </c>
      <c r="B161" s="1" t="s">
        <v>502</v>
      </c>
      <c r="C161" s="1" t="s">
        <v>503</v>
      </c>
      <c r="D161" s="1" t="s">
        <v>479</v>
      </c>
      <c r="E161" s="1" t="s">
        <v>491</v>
      </c>
      <c r="F161" s="1">
        <v>18</v>
      </c>
      <c r="G161" s="1"/>
      <c r="H161" s="1"/>
      <c r="I161" s="1"/>
      <c r="J161" s="7"/>
      <c r="K161" s="7"/>
      <c r="L161" s="1"/>
      <c r="M161" s="1"/>
      <c r="N161" s="1"/>
      <c r="O161" s="1"/>
      <c r="P161" s="1"/>
      <c r="Q161" s="7"/>
      <c r="R161" s="7"/>
      <c r="S161" s="1"/>
      <c r="T161" s="1"/>
      <c r="U161" s="1"/>
      <c r="V161" s="1"/>
      <c r="W161" s="1"/>
      <c r="X161" s="7"/>
      <c r="Y161" s="7"/>
      <c r="Z161" s="1"/>
      <c r="AA161" s="1"/>
      <c r="AB161" s="1"/>
      <c r="AC161" s="1"/>
      <c r="AD161" s="1"/>
      <c r="AE161" s="7"/>
      <c r="AF161" s="7"/>
      <c r="AG161" s="1">
        <v>7</v>
      </c>
      <c r="AH161" s="1">
        <f>1+7</f>
        <v>8</v>
      </c>
      <c r="AI161" s="1">
        <v>7</v>
      </c>
      <c r="AJ161" s="1">
        <f>1+7</f>
        <v>8</v>
      </c>
      <c r="AK161" s="1">
        <v>7</v>
      </c>
      <c r="AL161" s="7"/>
      <c r="AM161" s="7"/>
      <c r="AN161" s="25">
        <v>8</v>
      </c>
      <c r="AO161" s="21"/>
      <c r="AP161" s="1">
        <f>SUM(I161:AM161,AO161:AO161)</f>
        <v>37</v>
      </c>
      <c r="AQ161" s="1">
        <v>35</v>
      </c>
      <c r="AR161" s="1"/>
      <c r="AS161" s="12">
        <f>AP161-AQ161-AT161-AU161-AR161</f>
        <v>2</v>
      </c>
      <c r="AT161" s="1">
        <f>K161+R161+Y161+AF161</f>
        <v>0</v>
      </c>
      <c r="AU161" s="1">
        <f>+AO161</f>
        <v>0</v>
      </c>
      <c r="AV161" s="1">
        <f>+AN161</f>
        <v>8</v>
      </c>
      <c r="AW161" s="1"/>
      <c r="AX161" s="16"/>
      <c r="AY161" s="1"/>
      <c r="AZ161" s="1"/>
      <c r="BA161" s="16"/>
      <c r="BB161" s="1"/>
      <c r="BC161" s="1"/>
    </row>
    <row r="162" spans="1:56" ht="18.75">
      <c r="A162" s="1"/>
      <c r="B162" s="1"/>
      <c r="C162" s="1"/>
      <c r="D162" s="5" t="s">
        <v>479</v>
      </c>
      <c r="E162" s="1"/>
      <c r="F162" s="1"/>
      <c r="G162" s="1"/>
      <c r="H162" s="1"/>
      <c r="I162" s="1"/>
      <c r="J162" s="7"/>
      <c r="K162" s="7"/>
      <c r="L162" s="1"/>
      <c r="M162" s="1"/>
      <c r="N162" s="1"/>
      <c r="O162" s="1"/>
      <c r="P162" s="1"/>
      <c r="Q162" s="7"/>
      <c r="R162" s="7"/>
      <c r="S162" s="1"/>
      <c r="T162" s="1"/>
      <c r="U162" s="1"/>
      <c r="V162" s="1"/>
      <c r="W162" s="1"/>
      <c r="X162" s="7"/>
      <c r="Y162" s="7"/>
      <c r="Z162" s="1"/>
      <c r="AA162" s="1"/>
      <c r="AB162" s="1"/>
      <c r="AC162" s="1"/>
      <c r="AD162" s="1"/>
      <c r="AE162" s="7"/>
      <c r="AF162" s="7"/>
      <c r="AG162" s="1"/>
      <c r="AH162" s="1"/>
      <c r="AI162" s="1"/>
      <c r="AJ162" s="1"/>
      <c r="AK162" s="1"/>
      <c r="AL162" s="7"/>
      <c r="AM162" s="7"/>
      <c r="AN162" s="25"/>
      <c r="AO162" s="1"/>
      <c r="AP162" s="1"/>
      <c r="AQ162" s="1"/>
      <c r="AR162" s="1"/>
      <c r="AS162" s="12"/>
      <c r="AT162" s="1"/>
      <c r="AU162" s="1"/>
      <c r="AV162" s="1"/>
      <c r="AW162" s="1"/>
      <c r="AX162" s="16"/>
      <c r="AY162" s="1"/>
      <c r="AZ162" s="1"/>
      <c r="BA162" s="16"/>
      <c r="BB162" s="1"/>
      <c r="BC162" s="1"/>
      <c r="BD162">
        <v>138</v>
      </c>
    </row>
    <row r="163" spans="1:56" ht="18.75">
      <c r="A163" s="1"/>
      <c r="B163" s="1"/>
      <c r="C163" s="1"/>
      <c r="D163" s="5" t="s">
        <v>504</v>
      </c>
      <c r="E163" s="1"/>
      <c r="F163" s="1"/>
      <c r="G163" s="1"/>
      <c r="H163" s="1"/>
      <c r="I163" s="1"/>
      <c r="J163" s="7"/>
      <c r="K163" s="7"/>
      <c r="L163" s="1"/>
      <c r="M163" s="1"/>
      <c r="N163" s="1"/>
      <c r="O163" s="1"/>
      <c r="P163" s="1"/>
      <c r="Q163" s="7"/>
      <c r="R163" s="7"/>
      <c r="S163" s="1"/>
      <c r="T163" s="1"/>
      <c r="U163" s="1"/>
      <c r="V163" s="1"/>
      <c r="W163" s="1"/>
      <c r="X163" s="7"/>
      <c r="Y163" s="7"/>
      <c r="Z163" s="1"/>
      <c r="AA163" s="1"/>
      <c r="AB163" s="1"/>
      <c r="AC163" s="1"/>
      <c r="AD163" s="1"/>
      <c r="AE163" s="7"/>
      <c r="AF163" s="7"/>
      <c r="AG163" s="1"/>
      <c r="AH163" s="1"/>
      <c r="AI163" s="1"/>
      <c r="AJ163" s="1"/>
      <c r="AK163" s="1"/>
      <c r="AL163" s="7"/>
      <c r="AM163" s="7"/>
      <c r="AN163" s="25"/>
      <c r="AO163" s="1"/>
      <c r="AP163" s="1"/>
      <c r="AQ163" s="1"/>
      <c r="AR163" s="1"/>
      <c r="AS163" s="1"/>
      <c r="AT163" s="1"/>
      <c r="AU163" s="1"/>
      <c r="AV163" s="1"/>
      <c r="AW163" s="1"/>
      <c r="AX163" s="16"/>
      <c r="AY163" s="1"/>
      <c r="AZ163" s="1"/>
      <c r="BA163" s="16"/>
      <c r="BB163" s="1"/>
      <c r="BC163" s="1"/>
      <c r="BD163">
        <v>126</v>
      </c>
    </row>
    <row r="164" spans="1:56">
      <c r="A164" s="1" t="s">
        <v>505</v>
      </c>
      <c r="B164" s="1" t="s">
        <v>506</v>
      </c>
      <c r="C164" s="1" t="s">
        <v>507</v>
      </c>
      <c r="D164" s="1" t="s">
        <v>508</v>
      </c>
      <c r="E164" s="1" t="s">
        <v>509</v>
      </c>
      <c r="F164" s="1">
        <v>22</v>
      </c>
      <c r="G164" s="1"/>
      <c r="H164" s="1"/>
      <c r="I164" s="1"/>
      <c r="J164" s="7"/>
      <c r="K164" s="7"/>
      <c r="L164" s="1"/>
      <c r="M164" s="1">
        <v>7</v>
      </c>
      <c r="N164" s="1">
        <v>7</v>
      </c>
      <c r="O164" s="1">
        <v>7</v>
      </c>
      <c r="P164" s="1">
        <v>7</v>
      </c>
      <c r="Q164" s="7"/>
      <c r="R164" s="7"/>
      <c r="S164" s="1">
        <v>7</v>
      </c>
      <c r="T164" s="1">
        <v>7</v>
      </c>
      <c r="U164" s="1"/>
      <c r="V164" s="1">
        <v>7</v>
      </c>
      <c r="W164" s="1">
        <v>4.5</v>
      </c>
      <c r="X164" s="7"/>
      <c r="Y164" s="7"/>
      <c r="Z164" s="1">
        <v>7</v>
      </c>
      <c r="AA164" s="1">
        <v>7</v>
      </c>
      <c r="AB164" s="1">
        <v>7</v>
      </c>
      <c r="AC164" s="1">
        <v>7</v>
      </c>
      <c r="AD164" s="1">
        <v>7</v>
      </c>
      <c r="AE164" s="7"/>
      <c r="AF164" s="7"/>
      <c r="AG164" s="1">
        <v>7</v>
      </c>
      <c r="AH164" s="1">
        <v>7</v>
      </c>
      <c r="AI164" s="1">
        <v>7</v>
      </c>
      <c r="AJ164" s="1">
        <v>7</v>
      </c>
      <c r="AK164" s="1">
        <v>6</v>
      </c>
      <c r="AL164" s="7"/>
      <c r="AM164" s="7"/>
      <c r="AN164" s="25">
        <v>8</v>
      </c>
      <c r="AO164" s="21"/>
      <c r="AP164" s="1">
        <f>SUM(I164:AM164,AO164:AO164)</f>
        <v>122.5</v>
      </c>
      <c r="AQ164" s="1">
        <v>122.5</v>
      </c>
      <c r="AR164" s="1"/>
      <c r="AS164" s="12">
        <f>AP164-AQ164-AT164-AU164-AR164</f>
        <v>0</v>
      </c>
      <c r="AT164" s="1">
        <f>K164+R164+Y164+AF164</f>
        <v>0</v>
      </c>
      <c r="AU164" s="1">
        <f>+AO164</f>
        <v>0</v>
      </c>
      <c r="AV164" s="1">
        <f>+AN164</f>
        <v>8</v>
      </c>
      <c r="AW164" s="1"/>
      <c r="AX164" s="16"/>
      <c r="AY164" s="1"/>
      <c r="AZ164" s="1"/>
      <c r="BA164" s="16"/>
      <c r="BB164" s="1"/>
      <c r="BC164" s="1"/>
      <c r="BD164">
        <v>122</v>
      </c>
    </row>
    <row r="165" spans="1:56">
      <c r="A165" s="1" t="s">
        <v>510</v>
      </c>
      <c r="B165" s="1" t="s">
        <v>511</v>
      </c>
      <c r="C165" s="1" t="s">
        <v>512</v>
      </c>
      <c r="D165" s="1" t="s">
        <v>508</v>
      </c>
      <c r="E165" s="1" t="s">
        <v>513</v>
      </c>
      <c r="F165" s="1">
        <v>22</v>
      </c>
      <c r="G165" s="1"/>
      <c r="H165" s="1"/>
      <c r="I165" s="1"/>
      <c r="J165" s="7"/>
      <c r="K165" s="7"/>
      <c r="L165" s="1">
        <v>7</v>
      </c>
      <c r="M165" s="1">
        <v>7</v>
      </c>
      <c r="N165" s="1">
        <v>7</v>
      </c>
      <c r="O165" s="1">
        <v>7</v>
      </c>
      <c r="P165" s="1">
        <v>7</v>
      </c>
      <c r="Q165" s="7">
        <v>7</v>
      </c>
      <c r="R165" s="7"/>
      <c r="S165" s="1">
        <v>7</v>
      </c>
      <c r="T165" s="1">
        <v>7</v>
      </c>
      <c r="U165" s="1">
        <v>7</v>
      </c>
      <c r="V165" s="1">
        <v>7</v>
      </c>
      <c r="W165" s="1">
        <v>7</v>
      </c>
      <c r="X165" s="7">
        <v>7</v>
      </c>
      <c r="Y165" s="7">
        <v>7</v>
      </c>
      <c r="Z165" s="1">
        <v>7</v>
      </c>
      <c r="AA165" s="1">
        <v>7</v>
      </c>
      <c r="AB165" s="1">
        <v>7</v>
      </c>
      <c r="AC165" s="1"/>
      <c r="AD165" s="1"/>
      <c r="AE165" s="7"/>
      <c r="AF165" s="7"/>
      <c r="AG165" s="1"/>
      <c r="AH165" s="1"/>
      <c r="AI165" s="1"/>
      <c r="AJ165" s="1"/>
      <c r="AK165" s="1"/>
      <c r="AL165" s="7"/>
      <c r="AM165" s="7"/>
      <c r="AN165" s="25"/>
      <c r="AO165" s="21"/>
      <c r="AP165" s="1">
        <f>SUM(I165:AM165,AO165:AO165)</f>
        <v>112</v>
      </c>
      <c r="AQ165" s="1">
        <v>112</v>
      </c>
      <c r="AR165" s="1"/>
      <c r="AS165" s="12">
        <f>AP165-AQ165-AT165-AU165-AR165</f>
        <v>0</v>
      </c>
      <c r="AT165" s="1">
        <f>K165+R165+Y165+AF165-7</f>
        <v>0</v>
      </c>
      <c r="AU165" s="1">
        <f>+AO165</f>
        <v>0</v>
      </c>
      <c r="AV165" s="1">
        <f>+AN165</f>
        <v>0</v>
      </c>
      <c r="AW165" s="1"/>
      <c r="AX165" s="16"/>
      <c r="AY165" s="1"/>
      <c r="AZ165" s="1"/>
      <c r="BA165" s="16"/>
      <c r="BB165" s="1"/>
      <c r="BC165" s="1"/>
      <c r="BD165">
        <v>123</v>
      </c>
    </row>
    <row r="166" spans="1:56">
      <c r="A166" s="1" t="s">
        <v>514</v>
      </c>
      <c r="B166" s="1" t="s">
        <v>515</v>
      </c>
      <c r="C166" s="1" t="s">
        <v>516</v>
      </c>
      <c r="D166" s="1" t="s">
        <v>508</v>
      </c>
      <c r="E166" s="13" t="s">
        <v>517</v>
      </c>
      <c r="F166" s="1" t="s">
        <v>518</v>
      </c>
      <c r="G166" s="1"/>
      <c r="H166" s="1"/>
      <c r="I166" s="1"/>
      <c r="J166" s="7"/>
      <c r="K166" s="7"/>
      <c r="L166" s="1">
        <v>7</v>
      </c>
      <c r="M166" s="1">
        <v>7</v>
      </c>
      <c r="N166" s="1">
        <v>7</v>
      </c>
      <c r="O166" s="1">
        <v>7</v>
      </c>
      <c r="P166" s="1"/>
      <c r="Q166" s="7"/>
      <c r="R166" s="7"/>
      <c r="S166" s="1">
        <v>7</v>
      </c>
      <c r="T166" s="1">
        <v>7</v>
      </c>
      <c r="U166" s="1">
        <v>7</v>
      </c>
      <c r="V166" s="1">
        <v>7</v>
      </c>
      <c r="W166" s="1">
        <v>7</v>
      </c>
      <c r="X166" s="7">
        <v>5</v>
      </c>
      <c r="Y166" s="7"/>
      <c r="Z166" s="1">
        <v>7</v>
      </c>
      <c r="AA166" s="1">
        <v>7</v>
      </c>
      <c r="AB166" s="1">
        <v>7</v>
      </c>
      <c r="AC166" s="1">
        <v>7</v>
      </c>
      <c r="AD166" s="1">
        <v>7</v>
      </c>
      <c r="AE166" s="7">
        <v>7</v>
      </c>
      <c r="AF166" s="7"/>
      <c r="AG166" s="1">
        <v>7</v>
      </c>
      <c r="AH166" s="1">
        <v>7</v>
      </c>
      <c r="AI166" s="1">
        <v>7</v>
      </c>
      <c r="AJ166" s="1">
        <v>7</v>
      </c>
      <c r="AK166" s="1">
        <v>7</v>
      </c>
      <c r="AL166" s="7"/>
      <c r="AM166" s="7"/>
      <c r="AN166" s="25">
        <v>8</v>
      </c>
      <c r="AO166" s="21"/>
      <c r="AP166" s="1">
        <f>SUM(I166:AM166,AO166:AO166)</f>
        <v>145</v>
      </c>
      <c r="AQ166" s="1">
        <v>140</v>
      </c>
      <c r="AR166" s="1"/>
      <c r="AS166" s="12">
        <f>AP166-AQ166-AT166-AU166-AR166</f>
        <v>5</v>
      </c>
      <c r="AT166" s="1">
        <f>K166+R166+Y166+AF166</f>
        <v>0</v>
      </c>
      <c r="AU166" s="1">
        <f>+AO166</f>
        <v>0</v>
      </c>
      <c r="AV166" s="1">
        <f>+AN166</f>
        <v>8</v>
      </c>
      <c r="AW166" s="1"/>
      <c r="AX166" s="16"/>
      <c r="AY166" s="1"/>
      <c r="AZ166" s="1"/>
      <c r="BA166" s="16"/>
      <c r="BB166" s="1"/>
      <c r="BC166" s="1"/>
      <c r="BD166">
        <v>124</v>
      </c>
    </row>
    <row r="167" spans="1:56">
      <c r="A167" s="1" t="s">
        <v>519</v>
      </c>
      <c r="B167" s="1" t="s">
        <v>520</v>
      </c>
      <c r="C167" s="1" t="s">
        <v>521</v>
      </c>
      <c r="D167" s="1" t="s">
        <v>522</v>
      </c>
      <c r="E167" s="1" t="s">
        <v>523</v>
      </c>
      <c r="F167" s="1">
        <v>18</v>
      </c>
      <c r="G167" s="1"/>
      <c r="H167" s="1"/>
      <c r="I167" s="1"/>
      <c r="J167" s="7">
        <v>7.33</v>
      </c>
      <c r="K167" s="7"/>
      <c r="L167" s="1">
        <v>7</v>
      </c>
      <c r="M167" s="1">
        <v>7</v>
      </c>
      <c r="N167" s="1">
        <v>7</v>
      </c>
      <c r="O167" s="1">
        <v>7</v>
      </c>
      <c r="P167" s="1">
        <v>8</v>
      </c>
      <c r="Q167" s="7">
        <v>7.5</v>
      </c>
      <c r="R167" s="7"/>
      <c r="S167" s="1">
        <v>8</v>
      </c>
      <c r="T167" s="1">
        <v>9</v>
      </c>
      <c r="U167" s="1">
        <v>9</v>
      </c>
      <c r="V167" s="1">
        <v>9</v>
      </c>
      <c r="W167" s="1">
        <v>8</v>
      </c>
      <c r="X167" s="7">
        <v>7.5</v>
      </c>
      <c r="Y167" s="7"/>
      <c r="Z167" s="1">
        <v>9</v>
      </c>
      <c r="AA167" s="1">
        <v>9</v>
      </c>
      <c r="AB167" s="1">
        <v>9</v>
      </c>
      <c r="AC167" s="1">
        <v>8.5</v>
      </c>
      <c r="AD167" s="1">
        <v>9</v>
      </c>
      <c r="AE167" s="7">
        <v>6</v>
      </c>
      <c r="AF167" s="7"/>
      <c r="AG167" s="1">
        <v>9</v>
      </c>
      <c r="AH167" s="1">
        <v>8</v>
      </c>
      <c r="AI167" s="1"/>
      <c r="AJ167" s="1">
        <v>9</v>
      </c>
      <c r="AK167" s="1">
        <v>9</v>
      </c>
      <c r="AL167" s="7">
        <v>6</v>
      </c>
      <c r="AM167" s="7"/>
      <c r="AN167" s="25">
        <v>8</v>
      </c>
      <c r="AO167" s="21"/>
      <c r="AP167" s="1">
        <f>SUM(I167:AM167,AO167:AO167)</f>
        <v>192.82999999999998</v>
      </c>
      <c r="AQ167" s="1">
        <v>140</v>
      </c>
      <c r="AR167" s="1"/>
      <c r="AS167" s="12">
        <f>AP167-AQ167-AT167-AU167-AR167</f>
        <v>52.829999999999984</v>
      </c>
      <c r="AT167" s="1">
        <f>K167+R167+Y167+AF167</f>
        <v>0</v>
      </c>
      <c r="AU167" s="1">
        <f>+AO167</f>
        <v>0</v>
      </c>
      <c r="AV167" s="1">
        <f>+AN167</f>
        <v>8</v>
      </c>
      <c r="AW167" s="1"/>
      <c r="AX167" s="16"/>
      <c r="AY167" s="1"/>
      <c r="AZ167" s="1"/>
      <c r="BA167" s="16"/>
      <c r="BB167" s="1"/>
      <c r="BC167" s="1"/>
      <c r="BD167">
        <v>127</v>
      </c>
    </row>
    <row r="168" spans="1:56">
      <c r="A168" s="1" t="s">
        <v>524</v>
      </c>
      <c r="B168" s="1" t="s">
        <v>525</v>
      </c>
      <c r="C168" s="1" t="s">
        <v>526</v>
      </c>
      <c r="D168" s="1" t="s">
        <v>522</v>
      </c>
      <c r="E168" s="1" t="s">
        <v>523</v>
      </c>
      <c r="F168" s="1">
        <v>20</v>
      </c>
      <c r="G168" s="1"/>
      <c r="H168" s="1"/>
      <c r="I168" s="1"/>
      <c r="J168" s="7">
        <v>7.33</v>
      </c>
      <c r="K168" s="7"/>
      <c r="L168" s="1">
        <v>7</v>
      </c>
      <c r="M168" s="1"/>
      <c r="N168" s="1">
        <v>7</v>
      </c>
      <c r="O168" s="1">
        <v>7</v>
      </c>
      <c r="P168" s="1">
        <v>7</v>
      </c>
      <c r="Q168" s="7">
        <v>7</v>
      </c>
      <c r="R168" s="7"/>
      <c r="S168" s="1">
        <v>7</v>
      </c>
      <c r="T168" s="1">
        <v>7</v>
      </c>
      <c r="U168" s="1">
        <v>7</v>
      </c>
      <c r="V168" s="1">
        <v>7</v>
      </c>
      <c r="W168" s="1">
        <v>7</v>
      </c>
      <c r="X168" s="7">
        <v>7</v>
      </c>
      <c r="Y168" s="7"/>
      <c r="Z168" s="1">
        <v>4.5</v>
      </c>
      <c r="AA168" s="1">
        <v>7</v>
      </c>
      <c r="AB168" s="1">
        <v>7</v>
      </c>
      <c r="AC168" s="1">
        <v>7</v>
      </c>
      <c r="AD168" s="1">
        <v>7</v>
      </c>
      <c r="AE168" s="7">
        <v>6.5</v>
      </c>
      <c r="AF168" s="7"/>
      <c r="AG168" s="1">
        <v>7</v>
      </c>
      <c r="AH168" s="1">
        <v>7</v>
      </c>
      <c r="AI168" s="1">
        <v>3.5</v>
      </c>
      <c r="AJ168" s="1">
        <v>7</v>
      </c>
      <c r="AK168" s="1"/>
      <c r="AL168" s="7">
        <v>7</v>
      </c>
      <c r="AM168" s="7"/>
      <c r="AN168" s="25">
        <v>8</v>
      </c>
      <c r="AO168" s="21"/>
      <c r="AP168" s="1">
        <f>SUM(I168:AM168,AO168:AO168)</f>
        <v>154.82999999999998</v>
      </c>
      <c r="AQ168" s="1">
        <v>140</v>
      </c>
      <c r="AR168" s="1"/>
      <c r="AS168" s="12">
        <f>AP168-AQ168-AT168-AU168-AR168</f>
        <v>14.829999999999984</v>
      </c>
      <c r="AT168" s="1">
        <f>K168+R168+Y168+AF168</f>
        <v>0</v>
      </c>
      <c r="AU168" s="1">
        <f>+AO168</f>
        <v>0</v>
      </c>
      <c r="AV168" s="1">
        <f>+AN168</f>
        <v>8</v>
      </c>
      <c r="AW168" s="1"/>
      <c r="AX168" s="16"/>
      <c r="AY168" s="1"/>
      <c r="AZ168" s="1"/>
      <c r="BA168" s="16"/>
      <c r="BB168" s="1"/>
      <c r="BC168" s="1"/>
      <c r="BD168">
        <v>128</v>
      </c>
    </row>
    <row r="169" spans="1:56">
      <c r="A169" s="1" t="s">
        <v>527</v>
      </c>
      <c r="B169" s="1" t="s">
        <v>528</v>
      </c>
      <c r="C169" s="1" t="s">
        <v>529</v>
      </c>
      <c r="D169" s="1" t="s">
        <v>522</v>
      </c>
      <c r="E169" s="1" t="s">
        <v>530</v>
      </c>
      <c r="F169" s="1">
        <v>20</v>
      </c>
      <c r="G169" s="1"/>
      <c r="H169" s="1"/>
      <c r="I169" s="1"/>
      <c r="J169" s="7">
        <v>8.33</v>
      </c>
      <c r="K169" s="7"/>
      <c r="L169" s="1">
        <v>6</v>
      </c>
      <c r="M169" s="1">
        <v>8</v>
      </c>
      <c r="N169" s="1">
        <v>7</v>
      </c>
      <c r="O169" s="1">
        <v>8</v>
      </c>
      <c r="P169" s="1">
        <v>9</v>
      </c>
      <c r="Q169" s="7">
        <v>9</v>
      </c>
      <c r="R169" s="7"/>
      <c r="S169" s="1">
        <v>9</v>
      </c>
      <c r="T169" s="1">
        <v>10</v>
      </c>
      <c r="U169" s="1">
        <v>10</v>
      </c>
      <c r="V169" s="1">
        <v>10</v>
      </c>
      <c r="W169" s="1">
        <v>10</v>
      </c>
      <c r="X169" s="7">
        <v>9.5</v>
      </c>
      <c r="Y169" s="7"/>
      <c r="Z169" s="1">
        <v>9</v>
      </c>
      <c r="AA169" s="1">
        <v>9</v>
      </c>
      <c r="AB169" s="1">
        <v>10</v>
      </c>
      <c r="AC169" s="1">
        <v>5.5</v>
      </c>
      <c r="AD169" s="1">
        <v>9</v>
      </c>
      <c r="AE169" s="7">
        <v>9</v>
      </c>
      <c r="AF169" s="7"/>
      <c r="AG169" s="1">
        <v>9</v>
      </c>
      <c r="AH169" s="1">
        <v>8</v>
      </c>
      <c r="AI169" s="1">
        <v>9</v>
      </c>
      <c r="AJ169" s="1">
        <v>9</v>
      </c>
      <c r="AK169" s="1">
        <v>9</v>
      </c>
      <c r="AL169" s="7">
        <v>8</v>
      </c>
      <c r="AM169" s="7"/>
      <c r="AN169" s="25">
        <v>8</v>
      </c>
      <c r="AO169" s="21"/>
      <c r="AP169" s="1">
        <f>SUM(I169:AM169,AO169:AO169)</f>
        <v>217.32999999999998</v>
      </c>
      <c r="AQ169" s="1">
        <v>140</v>
      </c>
      <c r="AR169" s="1"/>
      <c r="AS169" s="12">
        <f>AP169-AQ169-AT169-AU169-AR169</f>
        <v>77.329999999999984</v>
      </c>
      <c r="AT169" s="1">
        <f>K169+R169+Y169+AF169</f>
        <v>0</v>
      </c>
      <c r="AU169" s="1">
        <f>+AO169</f>
        <v>0</v>
      </c>
      <c r="AV169" s="1">
        <f>+AN169</f>
        <v>8</v>
      </c>
      <c r="AW169" s="1"/>
      <c r="AX169" s="16"/>
      <c r="AY169" s="1"/>
      <c r="AZ169" s="1"/>
      <c r="BA169" s="16"/>
      <c r="BB169" s="1"/>
      <c r="BC169" s="1"/>
      <c r="BD169">
        <v>129</v>
      </c>
    </row>
    <row r="170" spans="1:56">
      <c r="A170" s="1" t="s">
        <v>531</v>
      </c>
      <c r="B170" s="1" t="s">
        <v>532</v>
      </c>
      <c r="C170" s="1" t="s">
        <v>533</v>
      </c>
      <c r="D170" s="1" t="s">
        <v>522</v>
      </c>
      <c r="E170" s="1" t="s">
        <v>523</v>
      </c>
      <c r="F170" s="1">
        <v>18</v>
      </c>
      <c r="G170" s="1"/>
      <c r="H170" s="1"/>
      <c r="I170" s="1"/>
      <c r="J170" s="7">
        <v>7.33</v>
      </c>
      <c r="K170" s="7"/>
      <c r="L170" s="1">
        <v>7</v>
      </c>
      <c r="M170" s="1">
        <v>7.5</v>
      </c>
      <c r="N170" s="1">
        <v>7</v>
      </c>
      <c r="O170" s="1">
        <v>7</v>
      </c>
      <c r="P170" s="1">
        <v>8</v>
      </c>
      <c r="Q170" s="7">
        <v>8</v>
      </c>
      <c r="R170" s="7"/>
      <c r="S170" s="1">
        <v>7</v>
      </c>
      <c r="T170" s="1">
        <v>7</v>
      </c>
      <c r="U170" s="1">
        <v>7.5</v>
      </c>
      <c r="V170" s="1">
        <v>8</v>
      </c>
      <c r="W170" s="1">
        <v>8</v>
      </c>
      <c r="X170" s="7">
        <v>7.5</v>
      </c>
      <c r="Y170" s="7"/>
      <c r="Z170" s="1">
        <v>8</v>
      </c>
      <c r="AA170" s="1">
        <v>8</v>
      </c>
      <c r="AB170" s="1">
        <v>8</v>
      </c>
      <c r="AC170" s="1">
        <v>8</v>
      </c>
      <c r="AD170" s="1">
        <v>8</v>
      </c>
      <c r="AE170" s="7">
        <v>7</v>
      </c>
      <c r="AF170" s="7"/>
      <c r="AG170" s="1">
        <v>8</v>
      </c>
      <c r="AH170" s="1">
        <v>8</v>
      </c>
      <c r="AI170" s="1">
        <v>7</v>
      </c>
      <c r="AJ170" s="1">
        <v>8</v>
      </c>
      <c r="AK170" s="1">
        <v>8</v>
      </c>
      <c r="AL170" s="7">
        <v>7</v>
      </c>
      <c r="AM170" s="7"/>
      <c r="AN170" s="25">
        <v>8</v>
      </c>
      <c r="AO170" s="21"/>
      <c r="AP170" s="1">
        <f>SUM(I170:AM170,AO170:AO170)</f>
        <v>189.82999999999998</v>
      </c>
      <c r="AQ170" s="1">
        <v>140</v>
      </c>
      <c r="AR170" s="1"/>
      <c r="AS170" s="12">
        <f>AP170-AQ170-AT170-AU170-AR170</f>
        <v>49.829999999999984</v>
      </c>
      <c r="AT170" s="1">
        <f>K170+R170+Y170+AF170</f>
        <v>0</v>
      </c>
      <c r="AU170" s="1">
        <f>+AO170</f>
        <v>0</v>
      </c>
      <c r="AV170" s="1">
        <f>+AN170</f>
        <v>8</v>
      </c>
      <c r="AW170" s="1"/>
      <c r="AX170" s="16"/>
      <c r="AY170" s="1"/>
      <c r="AZ170" s="1"/>
      <c r="BA170" s="16"/>
      <c r="BB170" s="1"/>
      <c r="BC170" s="1"/>
      <c r="BD170">
        <v>130</v>
      </c>
    </row>
    <row r="171" spans="1:56">
      <c r="A171" s="1" t="s">
        <v>534</v>
      </c>
      <c r="B171" s="1" t="s">
        <v>535</v>
      </c>
      <c r="C171" s="1" t="s">
        <v>536</v>
      </c>
      <c r="D171" s="1" t="s">
        <v>522</v>
      </c>
      <c r="E171" s="1" t="s">
        <v>530</v>
      </c>
      <c r="F171" s="1">
        <v>20</v>
      </c>
      <c r="G171" s="1"/>
      <c r="H171" s="1"/>
      <c r="I171" s="1"/>
      <c r="J171" s="7">
        <v>4.5</v>
      </c>
      <c r="K171" s="7"/>
      <c r="L171" s="1">
        <v>7</v>
      </c>
      <c r="M171" s="1">
        <v>8</v>
      </c>
      <c r="N171" s="1">
        <v>8</v>
      </c>
      <c r="O171" s="1">
        <v>8</v>
      </c>
      <c r="P171" s="1">
        <v>9</v>
      </c>
      <c r="Q171" s="7">
        <v>8</v>
      </c>
      <c r="R171" s="7"/>
      <c r="S171" s="1">
        <v>9</v>
      </c>
      <c r="T171" s="1">
        <v>9</v>
      </c>
      <c r="U171" s="1">
        <v>9</v>
      </c>
      <c r="V171" s="1">
        <v>9</v>
      </c>
      <c r="W171" s="1">
        <v>9</v>
      </c>
      <c r="X171" s="7">
        <v>9</v>
      </c>
      <c r="Y171" s="7"/>
      <c r="Z171" s="1">
        <v>9</v>
      </c>
      <c r="AA171" s="1">
        <v>9</v>
      </c>
      <c r="AB171" s="1">
        <v>9</v>
      </c>
      <c r="AC171" s="1">
        <v>7</v>
      </c>
      <c r="AD171" s="1">
        <v>9</v>
      </c>
      <c r="AE171" s="7">
        <v>9</v>
      </c>
      <c r="AF171" s="7"/>
      <c r="AG171" s="1">
        <v>7</v>
      </c>
      <c r="AH171" s="1">
        <v>9</v>
      </c>
      <c r="AI171" s="1">
        <v>9</v>
      </c>
      <c r="AJ171" s="1">
        <v>8</v>
      </c>
      <c r="AK171" s="1">
        <v>8</v>
      </c>
      <c r="AL171" s="7">
        <v>6</v>
      </c>
      <c r="AM171" s="7"/>
      <c r="AN171" s="25">
        <v>8</v>
      </c>
      <c r="AO171" s="21"/>
      <c r="AP171" s="1">
        <f>SUM(I171:AM171,AO171:AO171)</f>
        <v>205.5</v>
      </c>
      <c r="AQ171" s="1">
        <v>140</v>
      </c>
      <c r="AR171" s="1"/>
      <c r="AS171" s="12">
        <f>AP171-AQ171-AT171-AU171-AR171</f>
        <v>65.5</v>
      </c>
      <c r="AT171" s="1">
        <f>K171+R171+Y171+AF171</f>
        <v>0</v>
      </c>
      <c r="AU171" s="1">
        <f>+AO171</f>
        <v>0</v>
      </c>
      <c r="AV171" s="1">
        <f>+AN171</f>
        <v>8</v>
      </c>
      <c r="AW171" s="1"/>
      <c r="AX171" s="16"/>
      <c r="AY171" s="1"/>
      <c r="AZ171" s="1"/>
      <c r="BA171" s="16"/>
      <c r="BB171" s="1"/>
      <c r="BC171" s="1"/>
      <c r="BD171">
        <v>131</v>
      </c>
    </row>
    <row r="172" spans="1:56" ht="18.75" customHeight="1">
      <c r="A172" s="1" t="s">
        <v>537</v>
      </c>
      <c r="B172" s="9" t="s">
        <v>538</v>
      </c>
      <c r="C172" s="9" t="s">
        <v>539</v>
      </c>
      <c r="D172" s="1" t="s">
        <v>522</v>
      </c>
      <c r="E172" s="1" t="s">
        <v>530</v>
      </c>
      <c r="F172" s="1">
        <v>17.100000000000001</v>
      </c>
      <c r="G172" s="1"/>
      <c r="H172" s="1"/>
      <c r="I172" s="1"/>
      <c r="J172" s="7">
        <v>8.33</v>
      </c>
      <c r="K172" s="7"/>
      <c r="L172" s="1">
        <v>7</v>
      </c>
      <c r="M172" s="1">
        <v>8</v>
      </c>
      <c r="N172" s="1">
        <v>8</v>
      </c>
      <c r="O172" s="1">
        <v>8</v>
      </c>
      <c r="P172" s="1">
        <v>9</v>
      </c>
      <c r="Q172" s="7">
        <v>8</v>
      </c>
      <c r="R172" s="7"/>
      <c r="S172" s="1">
        <v>9</v>
      </c>
      <c r="T172" s="1">
        <v>9</v>
      </c>
      <c r="U172" s="1">
        <v>9</v>
      </c>
      <c r="V172" s="1">
        <v>9</v>
      </c>
      <c r="W172" s="1">
        <v>9</v>
      </c>
      <c r="X172" s="7">
        <v>9</v>
      </c>
      <c r="Y172" s="7"/>
      <c r="Z172" s="1">
        <v>9</v>
      </c>
      <c r="AA172" s="1">
        <v>9</v>
      </c>
      <c r="AB172" s="1">
        <v>9</v>
      </c>
      <c r="AC172" s="1">
        <v>8</v>
      </c>
      <c r="AD172" s="1">
        <v>9</v>
      </c>
      <c r="AE172" s="7">
        <v>9</v>
      </c>
      <c r="AF172" s="7"/>
      <c r="AG172" s="1">
        <v>9</v>
      </c>
      <c r="AH172" s="1">
        <v>5</v>
      </c>
      <c r="AI172" s="1">
        <v>7</v>
      </c>
      <c r="AJ172" s="1">
        <v>9</v>
      </c>
      <c r="AK172" s="1">
        <v>9</v>
      </c>
      <c r="AL172" s="7">
        <v>5</v>
      </c>
      <c r="AM172" s="7"/>
      <c r="AN172" s="25">
        <v>8</v>
      </c>
      <c r="AO172" s="21"/>
      <c r="AP172" s="1">
        <f>SUM(I172:AM172,AO172:AO172)</f>
        <v>207.32999999999998</v>
      </c>
      <c r="AQ172" s="1">
        <v>140</v>
      </c>
      <c r="AR172" s="1"/>
      <c r="AS172" s="12">
        <f>AP172-AQ172-AT172-AU172-AR172</f>
        <v>67.329999999999984</v>
      </c>
      <c r="AT172" s="1">
        <f>K172+R172+Y172+AF172</f>
        <v>0</v>
      </c>
      <c r="AU172" s="1">
        <f>+AO172</f>
        <v>0</v>
      </c>
      <c r="AV172" s="1">
        <f>+AN172</f>
        <v>8</v>
      </c>
      <c r="AW172" s="1"/>
      <c r="AX172" s="16"/>
      <c r="AY172" s="1"/>
      <c r="AZ172" s="1"/>
      <c r="BA172" s="16"/>
      <c r="BB172" s="1"/>
      <c r="BC172" s="1"/>
      <c r="BD172">
        <v>132</v>
      </c>
    </row>
    <row r="173" spans="1:56" ht="18.75" customHeight="1">
      <c r="A173" s="1" t="s">
        <v>540</v>
      </c>
      <c r="B173" s="1" t="s">
        <v>541</v>
      </c>
      <c r="C173" s="1" t="s">
        <v>542</v>
      </c>
      <c r="D173" s="1" t="s">
        <v>522</v>
      </c>
      <c r="E173" s="1" t="s">
        <v>530</v>
      </c>
      <c r="F173" s="1">
        <v>17.100000000000001</v>
      </c>
      <c r="G173" s="1"/>
      <c r="H173" s="1"/>
      <c r="I173" s="1"/>
      <c r="J173" s="7">
        <v>8.33</v>
      </c>
      <c r="K173" s="7"/>
      <c r="L173" s="1">
        <v>7</v>
      </c>
      <c r="M173" s="1">
        <v>8</v>
      </c>
      <c r="N173" s="1">
        <v>8</v>
      </c>
      <c r="O173" s="1">
        <v>8</v>
      </c>
      <c r="P173" s="1">
        <v>9</v>
      </c>
      <c r="Q173" s="7">
        <v>8</v>
      </c>
      <c r="R173" s="7"/>
      <c r="S173" s="1">
        <v>9</v>
      </c>
      <c r="T173" s="1">
        <v>9</v>
      </c>
      <c r="U173" s="1">
        <v>9</v>
      </c>
      <c r="V173" s="1">
        <v>9</v>
      </c>
      <c r="W173" s="1">
        <v>9</v>
      </c>
      <c r="X173" s="7">
        <v>9</v>
      </c>
      <c r="Y173" s="7"/>
      <c r="Z173" s="1">
        <v>9</v>
      </c>
      <c r="AA173" s="1">
        <v>9</v>
      </c>
      <c r="AB173" s="1">
        <v>9</v>
      </c>
      <c r="AC173" s="1">
        <v>9</v>
      </c>
      <c r="AD173" s="1">
        <v>9</v>
      </c>
      <c r="AE173" s="7">
        <v>8</v>
      </c>
      <c r="AF173" s="7"/>
      <c r="AG173" s="1">
        <v>9</v>
      </c>
      <c r="AH173" s="1">
        <v>9</v>
      </c>
      <c r="AI173" s="1">
        <v>7</v>
      </c>
      <c r="AJ173" s="1">
        <v>7</v>
      </c>
      <c r="AK173" s="1">
        <v>8</v>
      </c>
      <c r="AL173" s="7">
        <v>6</v>
      </c>
      <c r="AM173" s="7"/>
      <c r="AN173" s="25">
        <v>8</v>
      </c>
      <c r="AO173" s="21"/>
      <c r="AP173" s="1">
        <f>SUM(I173:AM173,AO173:AO173)</f>
        <v>209.32999999999998</v>
      </c>
      <c r="AQ173" s="1">
        <v>140</v>
      </c>
      <c r="AR173" s="1"/>
      <c r="AS173" s="12">
        <f>AP173-AQ173-AT173-AU173-AR173</f>
        <v>69.329999999999984</v>
      </c>
      <c r="AT173" s="1">
        <f>K173+R173+Y173+AF173</f>
        <v>0</v>
      </c>
      <c r="AU173" s="1">
        <f>+AO173</f>
        <v>0</v>
      </c>
      <c r="AV173" s="1">
        <f>+AN173</f>
        <v>8</v>
      </c>
      <c r="AW173" s="1"/>
      <c r="AX173" s="16"/>
      <c r="AY173" s="1"/>
      <c r="AZ173" s="1"/>
      <c r="BA173" s="16"/>
      <c r="BB173" s="1"/>
      <c r="BC173" s="1"/>
      <c r="BD173">
        <v>133</v>
      </c>
    </row>
    <row r="174" spans="1:56" ht="18.75" customHeight="1">
      <c r="A174" s="1" t="s">
        <v>543</v>
      </c>
      <c r="B174" s="1" t="s">
        <v>544</v>
      </c>
      <c r="C174" s="1" t="s">
        <v>545</v>
      </c>
      <c r="D174" s="1" t="s">
        <v>522</v>
      </c>
      <c r="E174" s="1" t="s">
        <v>530</v>
      </c>
      <c r="F174" s="1">
        <v>17.100000000000001</v>
      </c>
      <c r="G174" s="1"/>
      <c r="H174" s="1"/>
      <c r="I174" s="1"/>
      <c r="J174" s="7">
        <v>7.33</v>
      </c>
      <c r="K174" s="7"/>
      <c r="L174" s="1"/>
      <c r="M174" s="1"/>
      <c r="N174" s="1"/>
      <c r="O174" s="1"/>
      <c r="P174" s="1">
        <v>7</v>
      </c>
      <c r="Q174" s="7">
        <v>8</v>
      </c>
      <c r="R174" s="7"/>
      <c r="S174" s="1">
        <v>7</v>
      </c>
      <c r="T174" s="1">
        <v>8</v>
      </c>
      <c r="U174" s="1">
        <v>7</v>
      </c>
      <c r="V174" s="1">
        <v>8</v>
      </c>
      <c r="W174" s="1">
        <v>8</v>
      </c>
      <c r="X174" s="7">
        <v>7</v>
      </c>
      <c r="Y174" s="7"/>
      <c r="Z174" s="1">
        <v>8</v>
      </c>
      <c r="AA174" s="1">
        <v>8</v>
      </c>
      <c r="AB174" s="1">
        <v>8</v>
      </c>
      <c r="AC174" s="1">
        <v>7</v>
      </c>
      <c r="AD174" s="1">
        <v>8</v>
      </c>
      <c r="AE174" s="7">
        <v>8</v>
      </c>
      <c r="AF174" s="7"/>
      <c r="AG174" s="1">
        <v>9</v>
      </c>
      <c r="AH174" s="1">
        <v>7</v>
      </c>
      <c r="AI174" s="1">
        <v>8</v>
      </c>
      <c r="AJ174" s="1">
        <v>8</v>
      </c>
      <c r="AK174" s="1">
        <v>7</v>
      </c>
      <c r="AL174" s="7"/>
      <c r="AM174" s="7"/>
      <c r="AN174" s="25">
        <v>8</v>
      </c>
      <c r="AO174" s="21"/>
      <c r="AP174" s="1">
        <f>SUM(I174:AM174,AO174:AO174)</f>
        <v>153.32999999999998</v>
      </c>
      <c r="AQ174" s="1">
        <v>140</v>
      </c>
      <c r="AR174" s="1"/>
      <c r="AS174" s="12">
        <f>AP174-AQ174-AT174-AU174-AR174</f>
        <v>13.329999999999984</v>
      </c>
      <c r="AT174" s="1">
        <f>K174+R174+Y174+AF174</f>
        <v>0</v>
      </c>
      <c r="AU174" s="1">
        <f>+AO174</f>
        <v>0</v>
      </c>
      <c r="AV174" s="1">
        <f>+AN174</f>
        <v>8</v>
      </c>
      <c r="AW174" s="1"/>
      <c r="AX174" s="16"/>
      <c r="AY174" s="1"/>
      <c r="AZ174" s="1"/>
      <c r="BA174" s="16"/>
      <c r="BB174" s="1"/>
      <c r="BC174" s="1"/>
      <c r="BD174">
        <v>134</v>
      </c>
    </row>
    <row r="175" spans="1:56" ht="18.75" customHeight="1">
      <c r="A175" s="1" t="s">
        <v>546</v>
      </c>
      <c r="B175" s="27" t="s">
        <v>547</v>
      </c>
      <c r="C175" s="27" t="s">
        <v>548</v>
      </c>
      <c r="D175" s="1" t="s">
        <v>522</v>
      </c>
      <c r="E175" s="1" t="s">
        <v>523</v>
      </c>
      <c r="F175" s="1">
        <v>17.100000000000001</v>
      </c>
      <c r="G175" s="1"/>
      <c r="H175" s="1"/>
      <c r="I175" s="1"/>
      <c r="J175" s="7"/>
      <c r="K175" s="7"/>
      <c r="L175" s="1">
        <v>7</v>
      </c>
      <c r="M175" s="1">
        <v>7</v>
      </c>
      <c r="N175" s="1">
        <v>7</v>
      </c>
      <c r="O175" s="1">
        <v>7</v>
      </c>
      <c r="P175" s="1">
        <v>8</v>
      </c>
      <c r="Q175" s="7">
        <v>8</v>
      </c>
      <c r="R175" s="7"/>
      <c r="S175" s="1">
        <v>4</v>
      </c>
      <c r="T175" s="1">
        <v>8</v>
      </c>
      <c r="U175" s="1">
        <v>8</v>
      </c>
      <c r="V175" s="1">
        <v>8</v>
      </c>
      <c r="W175" s="1">
        <v>8</v>
      </c>
      <c r="X175" s="7">
        <v>8</v>
      </c>
      <c r="Y175" s="7"/>
      <c r="Z175" s="1">
        <v>8</v>
      </c>
      <c r="AA175" s="1">
        <v>8</v>
      </c>
      <c r="AB175" s="1">
        <v>8</v>
      </c>
      <c r="AC175" s="1">
        <v>8</v>
      </c>
      <c r="AD175" s="1">
        <v>8</v>
      </c>
      <c r="AE175" s="7">
        <v>7</v>
      </c>
      <c r="AF175" s="7"/>
      <c r="AG175" s="1">
        <v>8</v>
      </c>
      <c r="AH175" s="1">
        <v>8</v>
      </c>
      <c r="AI175" s="1">
        <v>8</v>
      </c>
      <c r="AJ175" s="1">
        <v>8</v>
      </c>
      <c r="AK175" s="1">
        <v>4</v>
      </c>
      <c r="AL175" s="7">
        <v>7</v>
      </c>
      <c r="AM175" s="7"/>
      <c r="AN175" s="25">
        <v>8</v>
      </c>
      <c r="AO175" s="21"/>
      <c r="AP175" s="1">
        <f>SUM(I175:AM175,AO175:AO175)</f>
        <v>178</v>
      </c>
      <c r="AQ175" s="1">
        <v>140</v>
      </c>
      <c r="AR175" s="1"/>
      <c r="AS175" s="12">
        <f>AP175-AQ175-AT175-AU175-AR175</f>
        <v>38</v>
      </c>
      <c r="AT175" s="1">
        <f>K175+R175+Y175+AF175</f>
        <v>0</v>
      </c>
      <c r="AU175" s="1">
        <f>+AO175</f>
        <v>0</v>
      </c>
      <c r="AV175" s="1">
        <f>+AN175</f>
        <v>8</v>
      </c>
      <c r="AW175" s="1"/>
      <c r="AX175" s="16"/>
      <c r="AY175" s="1"/>
      <c r="AZ175" s="1"/>
      <c r="BA175" s="16"/>
      <c r="BB175" s="1"/>
      <c r="BC175" s="1"/>
      <c r="BD175">
        <v>135</v>
      </c>
    </row>
    <row r="176" spans="1:56" ht="18.75" customHeight="1">
      <c r="A176" s="1"/>
      <c r="B176" s="27"/>
      <c r="C176" s="27"/>
      <c r="D176" s="5" t="s">
        <v>522</v>
      </c>
      <c r="E176" s="1"/>
      <c r="F176" s="1"/>
      <c r="G176" s="1"/>
      <c r="H176" s="1"/>
      <c r="I176" s="1"/>
      <c r="J176" s="7"/>
      <c r="K176" s="7"/>
      <c r="L176" s="1"/>
      <c r="M176" s="1"/>
      <c r="N176" s="1"/>
      <c r="O176" s="1"/>
      <c r="P176" s="1"/>
      <c r="Q176" s="7"/>
      <c r="R176" s="7"/>
      <c r="S176" s="1"/>
      <c r="T176" s="1"/>
      <c r="U176" s="1"/>
      <c r="V176" s="1"/>
      <c r="W176" s="1"/>
      <c r="X176" s="7"/>
      <c r="Y176" s="7"/>
      <c r="Z176" s="1"/>
      <c r="AA176" s="1"/>
      <c r="AB176" s="1"/>
      <c r="AC176" s="1"/>
      <c r="AD176" s="1"/>
      <c r="AE176" s="7"/>
      <c r="AF176" s="7"/>
      <c r="AG176" s="1"/>
      <c r="AH176" s="1"/>
      <c r="AI176" s="1"/>
      <c r="AJ176" s="1"/>
      <c r="AK176" s="1"/>
      <c r="AL176" s="7"/>
      <c r="AM176" s="7"/>
      <c r="AN176" s="25"/>
      <c r="AO176" s="1"/>
      <c r="AP176" s="1"/>
      <c r="AQ176" s="1"/>
      <c r="AR176" s="1"/>
      <c r="AS176" s="1"/>
      <c r="AT176" s="1"/>
      <c r="AU176" s="1"/>
      <c r="AV176" s="1"/>
      <c r="AW176" s="1"/>
      <c r="AX176" s="16"/>
      <c r="AY176" s="1"/>
      <c r="AZ176" s="1"/>
      <c r="BA176" s="16"/>
      <c r="BB176" s="1"/>
      <c r="BC176" s="1"/>
      <c r="BD176">
        <v>136</v>
      </c>
    </row>
    <row r="177" spans="1:56">
      <c r="A177" s="1" t="s">
        <v>549</v>
      </c>
      <c r="B177" s="1" t="s">
        <v>550</v>
      </c>
      <c r="C177" s="1" t="s">
        <v>551</v>
      </c>
      <c r="D177" s="1" t="s">
        <v>552</v>
      </c>
      <c r="E177" s="1" t="s">
        <v>553</v>
      </c>
      <c r="F177" s="1" t="s">
        <v>518</v>
      </c>
      <c r="G177" s="1"/>
      <c r="H177" s="1"/>
      <c r="I177" s="1"/>
      <c r="J177" s="7"/>
      <c r="K177" s="7"/>
      <c r="L177" s="1">
        <v>7</v>
      </c>
      <c r="M177" s="1">
        <v>7</v>
      </c>
      <c r="N177" s="1">
        <v>7</v>
      </c>
      <c r="O177" s="1">
        <v>7</v>
      </c>
      <c r="P177" s="1">
        <v>7</v>
      </c>
      <c r="Q177" s="7"/>
      <c r="R177" s="7"/>
      <c r="S177" s="1"/>
      <c r="T177" s="1">
        <v>7</v>
      </c>
      <c r="U177" s="1">
        <v>7</v>
      </c>
      <c r="V177" s="1">
        <v>7</v>
      </c>
      <c r="W177" s="1">
        <v>7</v>
      </c>
      <c r="X177" s="7"/>
      <c r="Y177" s="7"/>
      <c r="Z177" s="1">
        <v>7</v>
      </c>
      <c r="AA177" s="1">
        <v>7</v>
      </c>
      <c r="AB177" s="1">
        <v>7</v>
      </c>
      <c r="AC177" s="1">
        <v>7</v>
      </c>
      <c r="AD177" s="1">
        <v>7</v>
      </c>
      <c r="AE177" s="7"/>
      <c r="AF177" s="7"/>
      <c r="AG177" s="1">
        <v>7</v>
      </c>
      <c r="AH177" s="1">
        <v>4.5</v>
      </c>
      <c r="AI177" s="1">
        <v>7</v>
      </c>
      <c r="AJ177" s="1">
        <v>7</v>
      </c>
      <c r="AK177" s="1">
        <v>7</v>
      </c>
      <c r="AL177" s="7"/>
      <c r="AM177" s="7"/>
      <c r="AN177" s="25">
        <v>8</v>
      </c>
      <c r="AO177" s="21"/>
      <c r="AP177" s="1">
        <f>SUM(I177:AM177,AO177:AO177)</f>
        <v>130.5</v>
      </c>
      <c r="AQ177" s="1">
        <v>130.5</v>
      </c>
      <c r="AR177" s="1"/>
      <c r="AS177" s="12">
        <f>AP177-AQ177-AT177-AU177-AR177</f>
        <v>0</v>
      </c>
      <c r="AT177" s="1">
        <f>K177+R177+Y177+AF177</f>
        <v>0</v>
      </c>
      <c r="AU177" s="1">
        <f>+AO177</f>
        <v>0</v>
      </c>
      <c r="AV177" s="1">
        <f>+AN177</f>
        <v>8</v>
      </c>
      <c r="AW177" s="1"/>
      <c r="AX177" s="16"/>
      <c r="AY177" s="1"/>
      <c r="AZ177" s="1"/>
      <c r="BA177" s="16"/>
      <c r="BB177" s="1"/>
      <c r="BC177" s="1"/>
      <c r="BD177">
        <v>137</v>
      </c>
    </row>
    <row r="178" spans="1:56">
      <c r="A178" s="1" t="s">
        <v>554</v>
      </c>
      <c r="B178" s="1" t="s">
        <v>555</v>
      </c>
      <c r="C178" s="1" t="s">
        <v>556</v>
      </c>
      <c r="D178" s="1" t="s">
        <v>557</v>
      </c>
      <c r="E178" s="1" t="s">
        <v>558</v>
      </c>
      <c r="F178" s="1">
        <v>19.64</v>
      </c>
      <c r="G178" s="1"/>
      <c r="H178" s="1"/>
      <c r="I178" s="1"/>
      <c r="J178" s="7"/>
      <c r="K178" s="7"/>
      <c r="L178" s="1">
        <v>7</v>
      </c>
      <c r="M178" s="1">
        <v>7</v>
      </c>
      <c r="N178" s="1">
        <v>7</v>
      </c>
      <c r="O178" s="1">
        <v>7</v>
      </c>
      <c r="P178" s="1">
        <v>7</v>
      </c>
      <c r="Q178" s="7"/>
      <c r="R178" s="7"/>
      <c r="S178" s="1">
        <v>7</v>
      </c>
      <c r="T178" s="1"/>
      <c r="U178" s="1"/>
      <c r="V178" s="1">
        <v>7</v>
      </c>
      <c r="W178" s="1">
        <v>7</v>
      </c>
      <c r="X178" s="7"/>
      <c r="Y178" s="7"/>
      <c r="Z178" s="1">
        <v>7</v>
      </c>
      <c r="AA178" s="1">
        <v>7</v>
      </c>
      <c r="AB178" s="1">
        <v>7</v>
      </c>
      <c r="AC178" s="1">
        <v>7</v>
      </c>
      <c r="AD178" s="1">
        <v>7</v>
      </c>
      <c r="AE178" s="7"/>
      <c r="AF178" s="7"/>
      <c r="AG178" s="1">
        <v>7</v>
      </c>
      <c r="AH178" s="1">
        <v>7</v>
      </c>
      <c r="AI178" s="1">
        <v>7</v>
      </c>
      <c r="AJ178" s="1">
        <v>7</v>
      </c>
      <c r="AK178" s="1">
        <v>7</v>
      </c>
      <c r="AL178" s="7"/>
      <c r="AM178" s="7"/>
      <c r="AN178" s="25">
        <v>8</v>
      </c>
      <c r="AO178" s="21"/>
      <c r="AP178" s="1">
        <f>SUM(I178:AM178,AO178:AO178)</f>
        <v>126</v>
      </c>
      <c r="AQ178" s="1">
        <v>126</v>
      </c>
      <c r="AR178" s="1"/>
      <c r="AS178" s="12">
        <f>AP178-AQ178-AT178-AU178-AR178</f>
        <v>0</v>
      </c>
      <c r="AT178" s="1">
        <f>K178+R178+Y178+AF178</f>
        <v>0</v>
      </c>
      <c r="AU178" s="1">
        <f>+AO178</f>
        <v>0</v>
      </c>
      <c r="AV178" s="1">
        <f>+AN178</f>
        <v>8</v>
      </c>
      <c r="AW178" s="1"/>
      <c r="AX178" s="16"/>
      <c r="AY178" s="1"/>
      <c r="AZ178" s="1"/>
      <c r="BA178" s="16"/>
      <c r="BB178" s="1"/>
      <c r="BC178" s="1"/>
      <c r="BD178">
        <v>139</v>
      </c>
    </row>
    <row r="179" spans="1:56" ht="18.75">
      <c r="A179" s="1"/>
      <c r="B179" s="1"/>
      <c r="C179" s="1"/>
      <c r="D179" s="5" t="s">
        <v>557</v>
      </c>
      <c r="E179" s="1"/>
      <c r="F179" s="1"/>
      <c r="G179" s="1"/>
      <c r="H179" s="1"/>
      <c r="I179" s="1"/>
      <c r="J179" s="7"/>
      <c r="K179" s="7"/>
      <c r="L179" s="1"/>
      <c r="M179" s="1"/>
      <c r="N179" s="1"/>
      <c r="O179" s="1"/>
      <c r="P179" s="1"/>
      <c r="Q179" s="7"/>
      <c r="R179" s="7"/>
      <c r="S179" s="1"/>
      <c r="T179" s="1"/>
      <c r="U179" s="1"/>
      <c r="V179" s="1"/>
      <c r="W179" s="1"/>
      <c r="X179" s="7"/>
      <c r="Y179" s="7"/>
      <c r="Z179" s="1"/>
      <c r="AA179" s="1"/>
      <c r="AB179" s="1"/>
      <c r="AC179" s="1"/>
      <c r="AD179" s="1"/>
      <c r="AE179" s="7"/>
      <c r="AF179" s="7"/>
      <c r="AG179" s="1"/>
      <c r="AH179" s="1"/>
      <c r="AI179" s="1"/>
      <c r="AJ179" s="1"/>
      <c r="AK179" s="1"/>
      <c r="AL179" s="7"/>
      <c r="AM179" s="7"/>
      <c r="AN179" s="25"/>
      <c r="AO179" s="1"/>
      <c r="AP179" s="1"/>
      <c r="AQ179" s="1"/>
      <c r="AR179" s="1"/>
      <c r="AS179" s="12"/>
      <c r="AT179" s="1"/>
      <c r="AU179" s="1"/>
      <c r="AV179" s="1"/>
      <c r="AW179" s="1"/>
      <c r="AX179" s="16"/>
      <c r="AY179" s="1"/>
      <c r="AZ179" s="1"/>
      <c r="BA179" s="16"/>
      <c r="BB179" s="1"/>
      <c r="BC179" s="1"/>
      <c r="BD179">
        <v>140</v>
      </c>
    </row>
    <row r="180" spans="1:56">
      <c r="A180" s="1"/>
      <c r="B180" s="1"/>
      <c r="C180" s="1"/>
      <c r="D180" s="1"/>
      <c r="E180" s="1"/>
      <c r="F180" s="1"/>
      <c r="G180" s="1"/>
      <c r="H180" s="1"/>
      <c r="I180" s="1"/>
      <c r="J180" s="7"/>
      <c r="K180" s="7"/>
      <c r="L180" s="1"/>
      <c r="M180" s="1"/>
      <c r="N180" s="1"/>
      <c r="O180" s="1"/>
      <c r="P180" s="1"/>
      <c r="Q180" s="7"/>
      <c r="R180" s="7"/>
      <c r="S180" s="1"/>
      <c r="T180" s="1"/>
      <c r="U180" s="1"/>
      <c r="V180" s="1"/>
      <c r="W180" s="1"/>
      <c r="X180" s="7"/>
      <c r="Y180" s="7"/>
      <c r="Z180" s="1"/>
      <c r="AA180" s="1"/>
      <c r="AB180" s="1"/>
      <c r="AC180" s="1"/>
      <c r="AD180" s="1"/>
      <c r="AE180" s="7"/>
      <c r="AF180" s="7"/>
      <c r="AG180" s="1"/>
      <c r="AH180" s="1"/>
      <c r="AI180" s="1"/>
      <c r="AJ180" s="1"/>
      <c r="AK180" s="1"/>
      <c r="AL180" s="7"/>
      <c r="AM180" s="7"/>
      <c r="AN180" s="25"/>
      <c r="AO180" s="1"/>
      <c r="AP180" s="1"/>
      <c r="AQ180" s="1"/>
      <c r="AR180" s="1"/>
      <c r="AS180" s="12"/>
      <c r="AT180" s="1"/>
      <c r="AU180" s="1"/>
      <c r="AV180" s="1"/>
      <c r="AW180" s="1"/>
      <c r="AX180" s="16"/>
      <c r="AY180" s="1"/>
      <c r="AZ180" s="1"/>
      <c r="BA180" s="16"/>
      <c r="BB180" s="1"/>
      <c r="BC180" s="1"/>
    </row>
    <row r="181" spans="1:56" s="8" customFormat="1" ht="30.75" customHeight="1">
      <c r="D181" s="10"/>
      <c r="E181" s="8" t="s">
        <v>559</v>
      </c>
      <c r="AN181" s="18"/>
      <c r="AX181" s="18"/>
      <c r="BA181" s="18"/>
    </row>
  </sheetData>
  <autoFilter ref="A3:BD181" xr:uid="{00000000-0009-0000-0000-000000000000}">
    <sortState xmlns:xlrd2="http://schemas.microsoft.com/office/spreadsheetml/2017/richdata2" ref="A4:BD181">
      <sortCondition ref="D3:D181"/>
    </sortState>
  </autoFilter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26725C707BA4D98C59FB1FC791763" ma:contentTypeVersion="3" ma:contentTypeDescription="Create a new document." ma:contentTypeScope="" ma:versionID="b6308b55882a53acf63c78284f7f0e74">
  <xsd:schema xmlns:xsd="http://www.w3.org/2001/XMLSchema" xmlns:xs="http://www.w3.org/2001/XMLSchema" xmlns:p="http://schemas.microsoft.com/office/2006/metadata/properties" xmlns:ns3="c0d6cfcd-7c92-46b8-8909-d5944a4fc018" targetNamespace="http://schemas.microsoft.com/office/2006/metadata/properties" ma:root="true" ma:fieldsID="262e8de2fb14c13822ff63a60f184c0f" ns3:_="">
    <xsd:import namespace="c0d6cfcd-7c92-46b8-8909-d5944a4fc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6cfcd-7c92-46b8-8909-d5944a4f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4785C-98F2-4B88-94D0-B7B8B0404D26}"/>
</file>

<file path=customXml/itemProps2.xml><?xml version="1.0" encoding="utf-8"?>
<ds:datastoreItem xmlns:ds="http://schemas.openxmlformats.org/officeDocument/2006/customXml" ds:itemID="{8DE1B1B0-64AE-4560-B28E-7EF31A1B8492}"/>
</file>

<file path=customXml/itemProps3.xml><?xml version="1.0" encoding="utf-8"?>
<ds:datastoreItem xmlns:ds="http://schemas.openxmlformats.org/officeDocument/2006/customXml" ds:itemID="{47F2E768-AA0F-45D3-9A2A-D67B62BBD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/>
  <cp:revision/>
  <dcterms:created xsi:type="dcterms:W3CDTF">2022-06-07T08:30:33Z</dcterms:created>
  <dcterms:modified xsi:type="dcterms:W3CDTF">2025-04-09T15:53:49Z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0x01010011126725C707BA4D98C59FB1FC791763</vt:lpwstr>
  </property>
</Properties>
</file>