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57320\Documents\sena2025\"/>
    </mc:Choice>
  </mc:AlternateContent>
  <bookViews>
    <workbookView xWindow="0" yWindow="0" windowWidth="20490" windowHeight="7350" firstSheet="12" activeTab="15"/>
  </bookViews>
  <sheets>
    <sheet name="Analisis de Mercado" sheetId="2" r:id="rId1"/>
    <sheet name="Estructura de Mercado" sheetId="1" r:id="rId2"/>
    <sheet name="Datos Economicos" sheetId="3" r:id="rId3"/>
    <sheet name="ParaFiscales" sheetId="4" r:id="rId4"/>
    <sheet name="Gastos de Constitución" sheetId="5" r:id="rId5"/>
    <sheet name="Plan de Inversion" sheetId="6" r:id="rId6"/>
    <sheet name="Gastos de Personal" sheetId="7" r:id="rId7"/>
    <sheet name="Gastos Administrativos" sheetId="8" r:id="rId8"/>
    <sheet name="Gastos de Marketing" sheetId="9" r:id="rId9"/>
    <sheet name="Producto 1" sheetId="10" r:id="rId10"/>
    <sheet name="Producto 2" sheetId="11" r:id="rId11"/>
    <sheet name="Producto 3" sheetId="12" r:id="rId12"/>
    <sheet name="Producto 4" sheetId="13" r:id="rId13"/>
    <sheet name="Comportamiento de Ventas" sheetId="14" r:id="rId14"/>
    <sheet name="Comportamiento de Compras" sheetId="16" r:id="rId15"/>
    <sheet name="Costos del Proyecto" sheetId="1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8" i="1"/>
  <c r="H3" i="16"/>
  <c r="F18" i="10"/>
  <c r="F19" i="10"/>
  <c r="F20" i="10"/>
  <c r="F21" i="10"/>
  <c r="F22" i="10"/>
  <c r="F23" i="10"/>
  <c r="F24" i="10"/>
  <c r="F25" i="10"/>
  <c r="F26" i="10"/>
  <c r="F27" i="10"/>
  <c r="F17" i="10"/>
  <c r="E29" i="7"/>
  <c r="C2" i="10" l="1"/>
  <c r="C12" i="2" l="1"/>
  <c r="E12" i="1"/>
  <c r="H6" i="16"/>
  <c r="H5" i="16"/>
  <c r="H4" i="16"/>
  <c r="C26" i="16"/>
  <c r="B4" i="16"/>
  <c r="C26" i="14" l="1"/>
  <c r="B4" i="14"/>
  <c r="F46" i="13"/>
  <c r="D46" i="13"/>
  <c r="D28" i="13"/>
  <c r="F16" i="13"/>
  <c r="F15" i="13"/>
  <c r="F28" i="13" s="1"/>
  <c r="C10" i="13"/>
  <c r="I6" i="16" s="1"/>
  <c r="F46" i="12"/>
  <c r="D46" i="12"/>
  <c r="D28" i="12"/>
  <c r="F16" i="12"/>
  <c r="F15" i="12"/>
  <c r="C10" i="12"/>
  <c r="I5" i="16" s="1"/>
  <c r="F46" i="11"/>
  <c r="D46" i="11"/>
  <c r="D28" i="11"/>
  <c r="F16" i="11"/>
  <c r="F15" i="11"/>
  <c r="F28" i="11" s="1"/>
  <c r="C10" i="11"/>
  <c r="I4" i="16" s="1"/>
  <c r="F46" i="10"/>
  <c r="D46" i="10"/>
  <c r="D28" i="10"/>
  <c r="F16" i="10"/>
  <c r="F15" i="10"/>
  <c r="C22" i="9"/>
  <c r="C21" i="9"/>
  <c r="C20" i="9"/>
  <c r="C21" i="8"/>
  <c r="C22" i="8"/>
  <c r="C23" i="8"/>
  <c r="C24" i="8"/>
  <c r="C25" i="8"/>
  <c r="C26" i="8"/>
  <c r="C20" i="8"/>
  <c r="L34" i="7"/>
  <c r="L33" i="7"/>
  <c r="L30" i="7"/>
  <c r="L31" i="7"/>
  <c r="L32" i="7"/>
  <c r="L29" i="7"/>
  <c r="L27" i="7"/>
  <c r="L28" i="7"/>
  <c r="L26" i="7"/>
  <c r="M36" i="7"/>
  <c r="M35" i="7"/>
  <c r="M10" i="7"/>
  <c r="F31" i="7" s="1"/>
  <c r="M11" i="7"/>
  <c r="F32" i="7" s="1"/>
  <c r="M12" i="7"/>
  <c r="F33" i="7" s="1"/>
  <c r="M13" i="7"/>
  <c r="F34" i="7" s="1"/>
  <c r="M14" i="7"/>
  <c r="F35" i="7" s="1"/>
  <c r="M15" i="7"/>
  <c r="F36" i="7" s="1"/>
  <c r="M16" i="7"/>
  <c r="I10" i="7"/>
  <c r="I11" i="7"/>
  <c r="I12" i="7"/>
  <c r="I13" i="7"/>
  <c r="I14" i="7"/>
  <c r="I15" i="7"/>
  <c r="I16" i="7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F10" i="7"/>
  <c r="F11" i="7"/>
  <c r="F12" i="7"/>
  <c r="F13" i="7"/>
  <c r="F14" i="7"/>
  <c r="F15" i="7"/>
  <c r="F16" i="7"/>
  <c r="E10" i="7"/>
  <c r="E11" i="7"/>
  <c r="E12" i="7"/>
  <c r="E13" i="7"/>
  <c r="E14" i="7"/>
  <c r="E15" i="7"/>
  <c r="E16" i="7"/>
  <c r="M6" i="7"/>
  <c r="M7" i="7"/>
  <c r="F28" i="7" s="1"/>
  <c r="J28" i="7" s="1"/>
  <c r="M8" i="7"/>
  <c r="F29" i="7" s="1"/>
  <c r="M9" i="7"/>
  <c r="F30" i="7" s="1"/>
  <c r="M5" i="7"/>
  <c r="F26" i="7" s="1"/>
  <c r="F27" i="7"/>
  <c r="G27" i="7" s="1"/>
  <c r="H27" i="7" s="1"/>
  <c r="I27" i="7" s="1"/>
  <c r="J27" i="7" s="1"/>
  <c r="F28" i="12" l="1"/>
  <c r="L16" i="7"/>
  <c r="G16" i="7"/>
  <c r="L15" i="7"/>
  <c r="G15" i="7"/>
  <c r="L14" i="7"/>
  <c r="G14" i="7"/>
  <c r="L13" i="7"/>
  <c r="G13" i="7"/>
  <c r="L12" i="7"/>
  <c r="G12" i="7"/>
  <c r="L11" i="7"/>
  <c r="G11" i="7"/>
  <c r="L10" i="7"/>
  <c r="G10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O35" i="7"/>
  <c r="P35" i="7"/>
  <c r="N36" i="7"/>
  <c r="P36" i="7"/>
  <c r="O36" i="7"/>
  <c r="F28" i="10"/>
  <c r="C6" i="10" s="1"/>
  <c r="C10" i="10" s="1"/>
  <c r="I3" i="16" s="1"/>
  <c r="F9" i="16" s="1"/>
  <c r="D12" i="17" s="1"/>
  <c r="D10" i="13"/>
  <c r="D10" i="12"/>
  <c r="D10" i="11"/>
  <c r="Q35" i="7"/>
  <c r="N35" i="7"/>
  <c r="Q36" i="7"/>
  <c r="M17" i="7"/>
  <c r="J30" i="7"/>
  <c r="I30" i="7"/>
  <c r="H30" i="7"/>
  <c r="G30" i="7"/>
  <c r="I29" i="7"/>
  <c r="G29" i="7"/>
  <c r="J29" i="7"/>
  <c r="H29" i="7"/>
  <c r="G28" i="7"/>
  <c r="I28" i="7"/>
  <c r="H28" i="7"/>
  <c r="G26" i="7"/>
  <c r="H26" i="7" s="1"/>
  <c r="I26" i="7" s="1"/>
  <c r="J26" i="7" s="1"/>
  <c r="F37" i="7"/>
  <c r="D6" i="10" l="1"/>
  <c r="D10" i="10"/>
  <c r="E6" i="10"/>
  <c r="E10" i="13"/>
  <c r="E10" i="12"/>
  <c r="E10" i="11"/>
  <c r="I37" i="7"/>
  <c r="H37" i="7"/>
  <c r="J37" i="7"/>
  <c r="G37" i="7"/>
  <c r="E10" i="10" l="1"/>
  <c r="F6" i="10"/>
  <c r="F10" i="13"/>
  <c r="F10" i="12"/>
  <c r="F10" i="11"/>
  <c r="G6" i="10" l="1"/>
  <c r="F10" i="10"/>
  <c r="H10" i="13"/>
  <c r="G10" i="13"/>
  <c r="H10" i="12"/>
  <c r="G10" i="12"/>
  <c r="H10" i="11"/>
  <c r="G10" i="11"/>
  <c r="G10" i="10" l="1"/>
  <c r="H6" i="10"/>
  <c r="H10" i="10" s="1"/>
  <c r="E27" i="7"/>
  <c r="E28" i="7"/>
  <c r="E26" i="7"/>
  <c r="D16" i="9"/>
  <c r="D11" i="17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D22" i="9" s="1"/>
  <c r="E22" i="9" s="1"/>
  <c r="F22" i="9" s="1"/>
  <c r="G22" i="9" s="1"/>
  <c r="H22" i="9" s="1"/>
  <c r="E6" i="9"/>
  <c r="F6" i="9" s="1"/>
  <c r="D21" i="9" s="1"/>
  <c r="E21" i="9" s="1"/>
  <c r="F21" i="9" s="1"/>
  <c r="G21" i="9" s="1"/>
  <c r="H21" i="9" s="1"/>
  <c r="E5" i="9"/>
  <c r="F5" i="9" s="1"/>
  <c r="D20" i="9" s="1"/>
  <c r="D16" i="8"/>
  <c r="D10" i="17" s="1"/>
  <c r="E8" i="8"/>
  <c r="F8" i="8" s="1"/>
  <c r="D23" i="8" s="1"/>
  <c r="E23" i="8" s="1"/>
  <c r="F23" i="8" s="1"/>
  <c r="G23" i="8" s="1"/>
  <c r="H23" i="8" s="1"/>
  <c r="E9" i="8"/>
  <c r="F9" i="8" s="1"/>
  <c r="D24" i="8" s="1"/>
  <c r="E24" i="8" s="1"/>
  <c r="F24" i="8" s="1"/>
  <c r="G24" i="8" s="1"/>
  <c r="H24" i="8" s="1"/>
  <c r="E10" i="8"/>
  <c r="F10" i="8" s="1"/>
  <c r="D25" i="8" s="1"/>
  <c r="E25" i="8" s="1"/>
  <c r="F25" i="8" s="1"/>
  <c r="G25" i="8" s="1"/>
  <c r="H25" i="8" s="1"/>
  <c r="E11" i="8"/>
  <c r="F11" i="8" s="1"/>
  <c r="D26" i="8" s="1"/>
  <c r="E12" i="8"/>
  <c r="F12" i="8" s="1"/>
  <c r="E13" i="8"/>
  <c r="F13" i="8" s="1"/>
  <c r="E14" i="8"/>
  <c r="F14" i="8" s="1"/>
  <c r="E15" i="8"/>
  <c r="F15" i="8" s="1"/>
  <c r="E7" i="8"/>
  <c r="F7" i="8" s="1"/>
  <c r="D22" i="8" s="1"/>
  <c r="E22" i="8" s="1"/>
  <c r="F22" i="8" s="1"/>
  <c r="G22" i="8" s="1"/>
  <c r="H22" i="8" s="1"/>
  <c r="E6" i="8"/>
  <c r="F6" i="8" s="1"/>
  <c r="D21" i="8" s="1"/>
  <c r="E21" i="8" s="1"/>
  <c r="F21" i="8" s="1"/>
  <c r="G21" i="8" s="1"/>
  <c r="H21" i="8" s="1"/>
  <c r="E5" i="8"/>
  <c r="F5" i="8" s="1"/>
  <c r="D20" i="8" s="1"/>
  <c r="E20" i="8" s="1"/>
  <c r="F20" i="8" s="1"/>
  <c r="G20" i="8" s="1"/>
  <c r="H20" i="8" s="1"/>
  <c r="K17" i="7"/>
  <c r="C17" i="7"/>
  <c r="I6" i="7"/>
  <c r="I7" i="7"/>
  <c r="I8" i="7"/>
  <c r="I9" i="7"/>
  <c r="I5" i="7"/>
  <c r="H6" i="7"/>
  <c r="H7" i="7"/>
  <c r="H8" i="7"/>
  <c r="H9" i="7"/>
  <c r="H5" i="7"/>
  <c r="F6" i="7"/>
  <c r="F7" i="7"/>
  <c r="F8" i="7"/>
  <c r="F9" i="7"/>
  <c r="F5" i="7"/>
  <c r="E6" i="7"/>
  <c r="E7" i="7"/>
  <c r="E8" i="7"/>
  <c r="E9" i="7"/>
  <c r="E5" i="7"/>
  <c r="F51" i="6"/>
  <c r="F50" i="6"/>
  <c r="F49" i="6"/>
  <c r="F48" i="6"/>
  <c r="F47" i="6"/>
  <c r="F46" i="6"/>
  <c r="F45" i="6"/>
  <c r="F44" i="6"/>
  <c r="F43" i="6"/>
  <c r="F42" i="6"/>
  <c r="F41" i="6"/>
  <c r="F40" i="6"/>
  <c r="F25" i="6"/>
  <c r="F26" i="6"/>
  <c r="F27" i="6"/>
  <c r="F28" i="6"/>
  <c r="F29" i="6"/>
  <c r="F30" i="6"/>
  <c r="F31" i="6"/>
  <c r="F24" i="6"/>
  <c r="F23" i="6"/>
  <c r="F32" i="6"/>
  <c r="F33" i="6"/>
  <c r="F34" i="6"/>
  <c r="F16" i="6"/>
  <c r="F17" i="6"/>
  <c r="F7" i="6"/>
  <c r="F8" i="6"/>
  <c r="F6" i="6"/>
  <c r="F15" i="6"/>
  <c r="F14" i="6"/>
  <c r="F5" i="6"/>
  <c r="F9" i="6" s="1"/>
  <c r="I4" i="6" s="1"/>
  <c r="D21" i="5"/>
  <c r="E20" i="5"/>
  <c r="E19" i="5"/>
  <c r="E18" i="5"/>
  <c r="E17" i="5"/>
  <c r="E16" i="5"/>
  <c r="D11" i="5"/>
  <c r="E8" i="5"/>
  <c r="E9" i="5"/>
  <c r="E10" i="5"/>
  <c r="E7" i="5"/>
  <c r="E6" i="5"/>
  <c r="E11" i="5" s="1"/>
  <c r="C26" i="4"/>
  <c r="C25" i="4"/>
  <c r="C17" i="4"/>
  <c r="C11" i="4"/>
  <c r="C27" i="4" s="1"/>
  <c r="D7" i="3"/>
  <c r="F7" i="3" s="1"/>
  <c r="D8" i="3"/>
  <c r="F8" i="3" s="1"/>
  <c r="D9" i="3"/>
  <c r="F9" i="3" s="1"/>
  <c r="C7" i="3"/>
  <c r="C8" i="3"/>
  <c r="C9" i="3"/>
  <c r="C6" i="3"/>
  <c r="E16" i="8" l="1"/>
  <c r="E26" i="8"/>
  <c r="D31" i="8"/>
  <c r="F16" i="8"/>
  <c r="D31" i="9"/>
  <c r="E20" i="9"/>
  <c r="C27" i="7"/>
  <c r="M30" i="7" s="1"/>
  <c r="N30" i="7" s="1"/>
  <c r="O30" i="7" s="1"/>
  <c r="P30" i="7" s="1"/>
  <c r="Q30" i="7" s="1"/>
  <c r="D8" i="17"/>
  <c r="E21" i="7"/>
  <c r="F16" i="9"/>
  <c r="E16" i="9"/>
  <c r="C33" i="7"/>
  <c r="M33" i="7" s="1"/>
  <c r="N33" i="7" s="1"/>
  <c r="O33" i="7" s="1"/>
  <c r="P33" i="7" s="1"/>
  <c r="Q33" i="7" s="1"/>
  <c r="C35" i="7"/>
  <c r="M34" i="7" s="1"/>
  <c r="N34" i="7" s="1"/>
  <c r="O34" i="7" s="1"/>
  <c r="P34" i="7" s="1"/>
  <c r="Q34" i="7" s="1"/>
  <c r="G8" i="7"/>
  <c r="J5" i="7"/>
  <c r="J6" i="7"/>
  <c r="I17" i="7"/>
  <c r="C21" i="7"/>
  <c r="M26" i="7" s="1"/>
  <c r="G7" i="7"/>
  <c r="J9" i="7"/>
  <c r="C23" i="7"/>
  <c r="M28" i="7" s="1"/>
  <c r="N28" i="7" s="1"/>
  <c r="O28" i="7" s="1"/>
  <c r="P28" i="7" s="1"/>
  <c r="Q28" i="7" s="1"/>
  <c r="L6" i="7"/>
  <c r="C26" i="7"/>
  <c r="M29" i="7" s="1"/>
  <c r="N29" i="7" s="1"/>
  <c r="O29" i="7" s="1"/>
  <c r="P29" i="7" s="1"/>
  <c r="Q29" i="7" s="1"/>
  <c r="L5" i="7"/>
  <c r="G5" i="7"/>
  <c r="G6" i="7"/>
  <c r="C29" i="7"/>
  <c r="M32" i="7" s="1"/>
  <c r="N32" i="7" s="1"/>
  <c r="O32" i="7" s="1"/>
  <c r="P32" i="7" s="1"/>
  <c r="Q32" i="7" s="1"/>
  <c r="L8" i="7"/>
  <c r="C22" i="7"/>
  <c r="M27" i="7" s="1"/>
  <c r="N27" i="7" s="1"/>
  <c r="O27" i="7" s="1"/>
  <c r="P27" i="7" s="1"/>
  <c r="Q27" i="7" s="1"/>
  <c r="C28" i="7"/>
  <c r="M31" i="7" s="1"/>
  <c r="N31" i="7" s="1"/>
  <c r="O31" i="7" s="1"/>
  <c r="P31" i="7" s="1"/>
  <c r="Q31" i="7" s="1"/>
  <c r="E17" i="7"/>
  <c r="L7" i="7"/>
  <c r="H17" i="7"/>
  <c r="G9" i="7"/>
  <c r="J7" i="7"/>
  <c r="L9" i="7"/>
  <c r="F17" i="7"/>
  <c r="J8" i="7"/>
  <c r="F52" i="6"/>
  <c r="F35" i="6"/>
  <c r="I6" i="6" s="1"/>
  <c r="L6" i="6" s="1"/>
  <c r="F18" i="6"/>
  <c r="I5" i="6" s="1"/>
  <c r="L5" i="6" s="1"/>
  <c r="E21" i="5"/>
  <c r="D6" i="17" s="1"/>
  <c r="I7" i="6" l="1"/>
  <c r="L7" i="6" s="1"/>
  <c r="F26" i="8"/>
  <c r="E31" i="8"/>
  <c r="F20" i="9"/>
  <c r="E31" i="9"/>
  <c r="M37" i="7"/>
  <c r="N26" i="7"/>
  <c r="R6" i="6"/>
  <c r="P6" i="6"/>
  <c r="Q6" i="6"/>
  <c r="O6" i="6"/>
  <c r="N6" i="6"/>
  <c r="P5" i="6"/>
  <c r="R5" i="6"/>
  <c r="N5" i="6"/>
  <c r="Q5" i="6"/>
  <c r="O5" i="6"/>
  <c r="H21" i="7"/>
  <c r="C24" i="7"/>
  <c r="C30" i="7"/>
  <c r="G21" i="7" s="1"/>
  <c r="G17" i="7"/>
  <c r="L17" i="7"/>
  <c r="J17" i="7"/>
  <c r="O7" i="6" l="1"/>
  <c r="P7" i="6"/>
  <c r="P8" i="6" s="1"/>
  <c r="N7" i="6"/>
  <c r="N8" i="6" s="1"/>
  <c r="Q7" i="6"/>
  <c r="Q8" i="6" s="1"/>
  <c r="R7" i="6"/>
  <c r="R8" i="6" s="1"/>
  <c r="L8" i="6"/>
  <c r="I8" i="6"/>
  <c r="D7" i="17" s="1"/>
  <c r="G26" i="8"/>
  <c r="F31" i="8"/>
  <c r="G20" i="9"/>
  <c r="F31" i="9"/>
  <c r="O26" i="7"/>
  <c r="N37" i="7"/>
  <c r="O8" i="6"/>
  <c r="C36" i="7"/>
  <c r="D9" i="17" s="1"/>
  <c r="F21" i="7"/>
  <c r="D13" i="17" l="1"/>
  <c r="H26" i="8"/>
  <c r="H31" i="8" s="1"/>
  <c r="G31" i="8"/>
  <c r="H20" i="9"/>
  <c r="H31" i="9" s="1"/>
  <c r="G31" i="9"/>
  <c r="P26" i="7"/>
  <c r="O37" i="7"/>
  <c r="G8" i="1"/>
  <c r="Q26" i="7" l="1"/>
  <c r="Q37" i="7" s="1"/>
  <c r="P37" i="7"/>
  <c r="C4" i="14"/>
  <c r="C9" i="14" s="1"/>
  <c r="D14" i="14" s="1"/>
  <c r="C4" i="16"/>
  <c r="C9" i="16" s="1"/>
  <c r="F9" i="14"/>
  <c r="D12" i="1"/>
  <c r="G12" i="1"/>
  <c r="D17" i="14" l="1"/>
  <c r="D16" i="14"/>
  <c r="D23" i="14"/>
  <c r="D20" i="14"/>
  <c r="D25" i="14"/>
  <c r="D15" i="14"/>
  <c r="D24" i="14"/>
  <c r="D18" i="14"/>
  <c r="D22" i="14"/>
  <c r="D21" i="14"/>
  <c r="D19" i="14"/>
  <c r="D25" i="16"/>
  <c r="D14" i="16"/>
  <c r="D24" i="16"/>
  <c r="D19" i="16"/>
  <c r="D15" i="16"/>
  <c r="D22" i="16"/>
  <c r="D16" i="16"/>
  <c r="D18" i="16"/>
  <c r="D21" i="16"/>
  <c r="D20" i="16"/>
  <c r="D23" i="16"/>
  <c r="D17" i="16"/>
  <c r="D26" i="14" l="1"/>
  <c r="E17" i="14" s="1"/>
  <c r="D26" i="16"/>
  <c r="E23" i="14" l="1"/>
  <c r="E19" i="14"/>
  <c r="E22" i="14"/>
  <c r="E24" i="14"/>
  <c r="E20" i="14"/>
  <c r="E25" i="14"/>
  <c r="E16" i="14"/>
  <c r="E14" i="14"/>
  <c r="E21" i="14"/>
  <c r="E15" i="14"/>
  <c r="E18" i="14"/>
  <c r="E24" i="16"/>
  <c r="E16" i="16"/>
  <c r="E21" i="16"/>
  <c r="E25" i="16"/>
  <c r="E17" i="16"/>
  <c r="E23" i="16"/>
  <c r="E22" i="16"/>
  <c r="E14" i="16"/>
  <c r="E19" i="16"/>
  <c r="E20" i="16"/>
  <c r="E18" i="16"/>
  <c r="E15" i="16"/>
  <c r="E26" i="14" l="1"/>
  <c r="E26" i="16"/>
  <c r="J6" i="2"/>
  <c r="J5" i="2"/>
  <c r="C12" i="1"/>
  <c r="C18" i="2" l="1"/>
  <c r="F8" i="1"/>
  <c r="F12" i="1" s="1"/>
</calcChain>
</file>

<file path=xl/comments1.xml><?xml version="1.0" encoding="utf-8"?>
<comments xmlns="http://schemas.openxmlformats.org/spreadsheetml/2006/main">
  <authors>
    <author>Julian Andres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Tasa de Interes Financiera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Indice de Precio al Consumo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Indice del Precio al Productor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Producto Interno Bruto
</t>
        </r>
      </text>
    </comment>
  </commentList>
</comments>
</file>

<file path=xl/sharedStrings.xml><?xml version="1.0" encoding="utf-8"?>
<sst xmlns="http://schemas.openxmlformats.org/spreadsheetml/2006/main" count="415" uniqueCount="160">
  <si>
    <t>Analisis de Mercado</t>
  </si>
  <si>
    <t>Observación</t>
  </si>
  <si>
    <t>Mercado Potencial</t>
  </si>
  <si>
    <t>Mercado Objetivo</t>
  </si>
  <si>
    <t>Nicho</t>
  </si>
  <si>
    <t>Calculo de la Muestra</t>
  </si>
  <si>
    <t>Tamaño de Población</t>
  </si>
  <si>
    <t>Nivel de Confianza</t>
  </si>
  <si>
    <t>Probabilidad de Ejecucion</t>
  </si>
  <si>
    <t>Error</t>
  </si>
  <si>
    <t>Probabilidad de No Ejecucion</t>
  </si>
  <si>
    <t>Margen de Error</t>
  </si>
  <si>
    <t>Tamaño de la Muestra</t>
  </si>
  <si>
    <t>Nombre de la Empresa</t>
  </si>
  <si>
    <t>Estructura del Mercado por Unidades</t>
  </si>
  <si>
    <t>Producto</t>
  </si>
  <si>
    <t>Clientes Potenciales</t>
  </si>
  <si>
    <t>Habitos de Consumo Cliente</t>
  </si>
  <si>
    <t>Ventas Mensuales</t>
  </si>
  <si>
    <t>Participacion en el Mercado</t>
  </si>
  <si>
    <t>Ventas Anuales</t>
  </si>
  <si>
    <t>Totales</t>
  </si>
  <si>
    <t>Ventas Anules por Producto</t>
  </si>
  <si>
    <t>Unidades a Vender en el Año</t>
  </si>
  <si>
    <t>Precio Unitario</t>
  </si>
  <si>
    <t>Ventas Totales año 1</t>
  </si>
  <si>
    <t>Datos Economicos</t>
  </si>
  <si>
    <t>Indicadores</t>
  </si>
  <si>
    <t>Año 1</t>
  </si>
  <si>
    <t>Año 2</t>
  </si>
  <si>
    <t>Año 3</t>
  </si>
  <si>
    <t>Año 4</t>
  </si>
  <si>
    <t>Año 5</t>
  </si>
  <si>
    <t>Inflación</t>
  </si>
  <si>
    <t>D.T.F</t>
  </si>
  <si>
    <t>I.P.C</t>
  </si>
  <si>
    <t>I.P.P</t>
  </si>
  <si>
    <t>P.I.B</t>
  </si>
  <si>
    <t>Nomina</t>
  </si>
  <si>
    <t>Salario Minimo</t>
  </si>
  <si>
    <t>Auxilio de Transporte</t>
  </si>
  <si>
    <t>Salario Minimo Integral</t>
  </si>
  <si>
    <t>Aportes Fiscales</t>
  </si>
  <si>
    <t>SENA</t>
  </si>
  <si>
    <t>ICBF</t>
  </si>
  <si>
    <t>Cajas</t>
  </si>
  <si>
    <t>Total</t>
  </si>
  <si>
    <t>Cargas Prestacionales</t>
  </si>
  <si>
    <t>Cesantias</t>
  </si>
  <si>
    <t>Intereses a las Cesantias</t>
  </si>
  <si>
    <t>Prima de Servicios</t>
  </si>
  <si>
    <t>Vacaciones</t>
  </si>
  <si>
    <t>Seguridad Social</t>
  </si>
  <si>
    <t>Salud</t>
  </si>
  <si>
    <t>Empresa</t>
  </si>
  <si>
    <t>Empleado</t>
  </si>
  <si>
    <t>Pension</t>
  </si>
  <si>
    <t>Total Empresa</t>
  </si>
  <si>
    <t>Total Empleado</t>
  </si>
  <si>
    <t>Registro Mercantil</t>
  </si>
  <si>
    <t>Concepto</t>
  </si>
  <si>
    <t>Unidad</t>
  </si>
  <si>
    <t>Valor</t>
  </si>
  <si>
    <t>Permisos y Licencias</t>
  </si>
  <si>
    <t>Activos Fijos</t>
  </si>
  <si>
    <t>Plan de Inversion</t>
  </si>
  <si>
    <t>Depreciaciones</t>
  </si>
  <si>
    <t>Descripcion</t>
  </si>
  <si>
    <t>Unidad Medida</t>
  </si>
  <si>
    <t>Cantidad</t>
  </si>
  <si>
    <t>Valor Unitario</t>
  </si>
  <si>
    <t>Valor total</t>
  </si>
  <si>
    <t>Vida Util</t>
  </si>
  <si>
    <t>Adecuaciones</t>
  </si>
  <si>
    <t>Muebles y Enseres</t>
  </si>
  <si>
    <t>Maquinaria y Equipo</t>
  </si>
  <si>
    <t>Computador Escritorio</t>
  </si>
  <si>
    <t>Portatil HP</t>
  </si>
  <si>
    <t>Requerimiento de Personal</t>
  </si>
  <si>
    <t>Subsidio de Transporte</t>
  </si>
  <si>
    <t>Total a Pagar</t>
  </si>
  <si>
    <t>Sueldo Total Año</t>
  </si>
  <si>
    <t>Cargo</t>
  </si>
  <si>
    <t>Sueldo Mensual</t>
  </si>
  <si>
    <t>Dias Laborados</t>
  </si>
  <si>
    <t>Ditector Administrativo</t>
  </si>
  <si>
    <t>Programador Junior</t>
  </si>
  <si>
    <t>Primer Año</t>
  </si>
  <si>
    <t xml:space="preserve">Sueldo </t>
  </si>
  <si>
    <t>Carga Prestacional</t>
  </si>
  <si>
    <t>Gastos de Personal Anualizado</t>
  </si>
  <si>
    <t>Parafiscales</t>
  </si>
  <si>
    <t>Gastos Administrativos</t>
  </si>
  <si>
    <t>Mes 1</t>
  </si>
  <si>
    <t>Total Año</t>
  </si>
  <si>
    <t>Arrendamiento</t>
  </si>
  <si>
    <t>Servicios Publicos</t>
  </si>
  <si>
    <t>Suministros de Oficina</t>
  </si>
  <si>
    <t>Aseo e Higiene</t>
  </si>
  <si>
    <t>Telefonia</t>
  </si>
  <si>
    <t>Internet</t>
  </si>
  <si>
    <t>Gastos de Administración</t>
  </si>
  <si>
    <t>Gastos de Ventas</t>
  </si>
  <si>
    <t>Costo Unitario Total</t>
  </si>
  <si>
    <t>Costo Unitario Año Base</t>
  </si>
  <si>
    <t>Materia Prima e Insumos</t>
  </si>
  <si>
    <t>Insumos</t>
  </si>
  <si>
    <t>Materia Prima</t>
  </si>
  <si>
    <t>Unidad de Medida</t>
  </si>
  <si>
    <t>Cantidad Por unidad</t>
  </si>
  <si>
    <t>Total Costo Unitario</t>
  </si>
  <si>
    <t>MariaDb</t>
  </si>
  <si>
    <t>Xammpp</t>
  </si>
  <si>
    <t>Draw.io</t>
  </si>
  <si>
    <t>Sub Total</t>
  </si>
  <si>
    <t>Mano de Obra</t>
  </si>
  <si>
    <t>Unidades a Producir</t>
  </si>
  <si>
    <t>Calificación de Comportamiento</t>
  </si>
  <si>
    <t>Calificación</t>
  </si>
  <si>
    <t>Unidades en el Año</t>
  </si>
  <si>
    <t>Muy Alto</t>
  </si>
  <si>
    <t>Alto</t>
  </si>
  <si>
    <t>Normal</t>
  </si>
  <si>
    <t>Bajo</t>
  </si>
  <si>
    <t>Sin Ventas</t>
  </si>
  <si>
    <t>Meses</t>
  </si>
  <si>
    <t>Unidades</t>
  </si>
  <si>
    <t>Ventas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</si>
  <si>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</si>
  <si>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</si>
  <si>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</si>
  <si>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</si>
  <si>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</si>
  <si>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</si>
  <si>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</si>
  <si>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</si>
  <si>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</si>
  <si>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</si>
  <si>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</si>
  <si>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</si>
  <si>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Costos</t>
  </si>
  <si>
    <t>Costos Anuales</t>
  </si>
  <si>
    <t>Costo Inicial del Proyecto</t>
  </si>
  <si>
    <t>Gastos de Constitucion</t>
  </si>
  <si>
    <t>Plan de Inversión</t>
  </si>
  <si>
    <t>Gastos de Personal</t>
  </si>
  <si>
    <t>Gastos de Marketing</t>
  </si>
  <si>
    <t>Costos de Insumos</t>
  </si>
  <si>
    <t xml:space="preserve">Total </t>
  </si>
  <si>
    <t>visual studio</t>
  </si>
  <si>
    <t>instituciones publicas y privadas</t>
  </si>
  <si>
    <t>Colegios Privados</t>
  </si>
  <si>
    <t>Colegios Privados puente aranda</t>
  </si>
  <si>
    <t>Asistente</t>
  </si>
  <si>
    <t>Asistnte</t>
  </si>
  <si>
    <t>Silla Para Oficina Ergonomica</t>
  </si>
  <si>
    <t xml:space="preserve">Escritorio en L </t>
  </si>
  <si>
    <t>Director Tecnico</t>
  </si>
  <si>
    <t>React</t>
  </si>
  <si>
    <t>Androdi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</si>
</sst>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0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0" fontId="0" fillId="5" borderId="1" xfId="0" applyFill="1" applyBorder="1"/>
    <xf numFmtId="0" fontId="2" fillId="3" borderId="3" xfId="0" applyFont="1" applyFill="1" applyBorder="1"/>
    <xf numFmtId="0" fontId="0" fillId="0" borderId="4" xfId="0" applyBorder="1"/>
    <xf numFmtId="0" fontId="2" fillId="3" borderId="2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3" borderId="14" xfId="0" applyFont="1" applyFill="1" applyBorder="1" applyAlignment="1">
      <alignment horizontal="center"/>
    </xf>
    <xf numFmtId="9" fontId="0" fillId="6" borderId="6" xfId="0" applyNumberFormat="1" applyFill="1" applyBorder="1"/>
    <xf numFmtId="9" fontId="0" fillId="6" borderId="8" xfId="0" applyNumberFormat="1" applyFill="1" applyBorder="1"/>
    <xf numFmtId="9" fontId="0" fillId="6" borderId="5" xfId="0" applyNumberFormat="1" applyFill="1" applyBorder="1"/>
    <xf numFmtId="9" fontId="0" fillId="6" borderId="11" xfId="0" applyNumberFormat="1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16" xfId="0" applyBorder="1"/>
    <xf numFmtId="0" fontId="0" fillId="0" borderId="7" xfId="0" applyBorder="1"/>
    <xf numFmtId="0" fontId="2" fillId="2" borderId="8" xfId="0" applyFont="1" applyFill="1" applyBorder="1"/>
    <xf numFmtId="3" fontId="2" fillId="2" borderId="8" xfId="0" applyNumberFormat="1" applyFont="1" applyFill="1" applyBorder="1"/>
    <xf numFmtId="0" fontId="2" fillId="3" borderId="17" xfId="0" applyFont="1" applyFill="1" applyBorder="1" applyAlignment="1">
      <alignment horizontal="center"/>
    </xf>
    <xf numFmtId="3" fontId="2" fillId="2" borderId="11" xfId="0" applyNumberFormat="1" applyFont="1" applyFill="1" applyBorder="1"/>
    <xf numFmtId="9" fontId="2" fillId="2" borderId="8" xfId="1" applyFont="1" applyFill="1" applyBorder="1"/>
    <xf numFmtId="10" fontId="2" fillId="5" borderId="16" xfId="1" applyNumberFormat="1" applyFont="1" applyFill="1" applyBorder="1"/>
    <xf numFmtId="0" fontId="2" fillId="5" borderId="9" xfId="0" applyFont="1" applyFill="1" applyBorder="1"/>
    <xf numFmtId="0" fontId="0" fillId="5" borderId="7" xfId="0" applyFill="1" applyBorder="1"/>
    <xf numFmtId="0" fontId="0" fillId="5" borderId="10" xfId="0" applyFill="1" applyBorder="1"/>
    <xf numFmtId="0" fontId="2" fillId="3" borderId="18" xfId="0" applyFont="1" applyFill="1" applyBorder="1"/>
    <xf numFmtId="0" fontId="2" fillId="3" borderId="2" xfId="0" applyFont="1" applyFill="1" applyBorder="1"/>
    <xf numFmtId="44" fontId="0" fillId="0" borderId="6" xfId="2" applyFont="1" applyBorder="1"/>
    <xf numFmtId="0" fontId="0" fillId="0" borderId="8" xfId="0" applyBorder="1"/>
    <xf numFmtId="44" fontId="0" fillId="5" borderId="7" xfId="2" applyFont="1" applyFill="1" applyBorder="1"/>
    <xf numFmtId="44" fontId="0" fillId="5" borderId="6" xfId="2" applyFont="1" applyFill="1" applyBorder="1"/>
    <xf numFmtId="0" fontId="2" fillId="5" borderId="6" xfId="0" applyFont="1" applyFill="1" applyBorder="1"/>
    <xf numFmtId="44" fontId="2" fillId="5" borderId="6" xfId="2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6" xfId="0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18" xfId="0" applyFont="1" applyFill="1" applyBorder="1" applyAlignment="1">
      <alignment horizontal="center" vertical="center" wrapText="1"/>
    </xf>
    <xf numFmtId="0" fontId="2" fillId="5" borderId="7" xfId="0" applyFont="1" applyFill="1" applyBorder="1"/>
    <xf numFmtId="44" fontId="0" fillId="0" borderId="7" xfId="2" applyFont="1" applyBorder="1"/>
    <xf numFmtId="44" fontId="2" fillId="5" borderId="7" xfId="2" applyFont="1" applyFill="1" applyBorder="1"/>
    <xf numFmtId="0" fontId="2" fillId="5" borderId="8" xfId="0" applyFont="1" applyFill="1" applyBorder="1"/>
    <xf numFmtId="44" fontId="2" fillId="5" borderId="8" xfId="2" applyFont="1" applyFill="1" applyBorder="1"/>
    <xf numFmtId="44" fontId="0" fillId="0" borderId="8" xfId="2" applyFont="1" applyBorder="1"/>
    <xf numFmtId="0" fontId="0" fillId="7" borderId="23" xfId="0" applyFill="1" applyBorder="1"/>
    <xf numFmtId="0" fontId="0" fillId="7" borderId="26" xfId="0" applyFill="1" applyBorder="1"/>
    <xf numFmtId="0" fontId="2" fillId="5" borderId="2" xfId="0" applyFont="1" applyFill="1" applyBorder="1"/>
    <xf numFmtId="0" fontId="2" fillId="5" borderId="18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/>
    <xf numFmtId="44" fontId="2" fillId="3" borderId="8" xfId="2" applyFont="1" applyFill="1" applyBorder="1"/>
    <xf numFmtId="44" fontId="2" fillId="3" borderId="11" xfId="2" applyFont="1" applyFill="1" applyBorder="1"/>
    <xf numFmtId="44" fontId="2" fillId="5" borderId="5" xfId="2" applyFont="1" applyFill="1" applyBorder="1"/>
    <xf numFmtId="44" fontId="2" fillId="5" borderId="10" xfId="2" applyFont="1" applyFill="1" applyBorder="1"/>
    <xf numFmtId="44" fontId="0" fillId="5" borderId="6" xfId="2" applyFont="1" applyFill="1" applyBorder="1" applyAlignment="1">
      <alignment horizontal="center" vertical="center"/>
    </xf>
    <xf numFmtId="44" fontId="0" fillId="5" borderId="7" xfId="2" applyFont="1" applyFill="1" applyBorder="1" applyAlignment="1">
      <alignment horizontal="center" vertical="center"/>
    </xf>
    <xf numFmtId="1" fontId="0" fillId="0" borderId="6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44" fontId="0" fillId="0" borderId="27" xfId="2" applyFont="1" applyBorder="1" applyAlignment="1">
      <alignment horizontal="center" vertical="center"/>
    </xf>
    <xf numFmtId="0" fontId="2" fillId="3" borderId="21" xfId="0" applyFont="1" applyFill="1" applyBorder="1"/>
    <xf numFmtId="1" fontId="0" fillId="0" borderId="7" xfId="2" applyNumberFormat="1" applyFont="1" applyBorder="1" applyAlignment="1">
      <alignment horizontal="center" vertical="center"/>
    </xf>
    <xf numFmtId="1" fontId="0" fillId="0" borderId="8" xfId="2" applyNumberFormat="1" applyFont="1" applyBorder="1" applyAlignment="1">
      <alignment horizontal="center" vertical="center"/>
    </xf>
    <xf numFmtId="44" fontId="2" fillId="3" borderId="2" xfId="0" applyNumberFormat="1" applyFont="1" applyFill="1" applyBorder="1"/>
    <xf numFmtId="1" fontId="0" fillId="0" borderId="26" xfId="2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1" fontId="0" fillId="0" borderId="16" xfId="2" applyNumberFormat="1" applyFont="1" applyBorder="1" applyAlignment="1">
      <alignment horizontal="center" vertical="center"/>
    </xf>
    <xf numFmtId="44" fontId="0" fillId="0" borderId="9" xfId="2" applyFont="1" applyBorder="1" applyAlignment="1">
      <alignment horizontal="center" vertical="center"/>
    </xf>
    <xf numFmtId="44" fontId="0" fillId="5" borderId="16" xfId="2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44" fontId="2" fillId="3" borderId="8" xfId="0" applyNumberFormat="1" applyFont="1" applyFill="1" applyBorder="1"/>
    <xf numFmtId="0" fontId="2" fillId="3" borderId="1" xfId="0" applyFont="1" applyFill="1" applyBorder="1" applyAlignment="1">
      <alignment horizontal="left"/>
    </xf>
    <xf numFmtId="44" fontId="2" fillId="3" borderId="1" xfId="0" applyNumberFormat="1" applyFont="1" applyFill="1" applyBorder="1"/>
    <xf numFmtId="44" fontId="0" fillId="5" borderId="1" xfId="0" applyNumberForma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44" fontId="0" fillId="0" borderId="22" xfId="2" applyFont="1" applyBorder="1"/>
    <xf numFmtId="44" fontId="0" fillId="0" borderId="23" xfId="2" applyFont="1" applyBorder="1"/>
    <xf numFmtId="1" fontId="0" fillId="0" borderId="6" xfId="2" applyNumberFormat="1" applyFont="1" applyBorder="1"/>
    <xf numFmtId="1" fontId="0" fillId="0" borderId="7" xfId="2" applyNumberFormat="1" applyFont="1" applyBorder="1"/>
    <xf numFmtId="0" fontId="0" fillId="0" borderId="26" xfId="0" applyBorder="1"/>
    <xf numFmtId="44" fontId="0" fillId="0" borderId="28" xfId="2" applyFont="1" applyBorder="1"/>
    <xf numFmtId="44" fontId="0" fillId="0" borderId="26" xfId="2" applyFont="1" applyBorder="1"/>
    <xf numFmtId="44" fontId="2" fillId="5" borderId="14" xfId="2" applyFont="1" applyFill="1" applyBorder="1"/>
    <xf numFmtId="44" fontId="2" fillId="5" borderId="25" xfId="2" applyFont="1" applyFill="1" applyBorder="1"/>
    <xf numFmtId="0" fontId="0" fillId="7" borderId="22" xfId="0" applyFill="1" applyBorder="1"/>
    <xf numFmtId="0" fontId="0" fillId="7" borderId="28" xfId="0" applyFill="1" applyBorder="1"/>
    <xf numFmtId="44" fontId="2" fillId="5" borderId="20" xfId="2" applyFont="1" applyFill="1" applyBorder="1"/>
    <xf numFmtId="44" fontId="0" fillId="0" borderId="0" xfId="0" applyNumberFormat="1"/>
    <xf numFmtId="44" fontId="2" fillId="3" borderId="2" xfId="2" applyFont="1" applyFill="1" applyBorder="1"/>
    <xf numFmtId="0" fontId="2" fillId="3" borderId="19" xfId="0" applyFont="1" applyFill="1" applyBorder="1" applyAlignment="1">
      <alignment horizontal="center" vertical="center"/>
    </xf>
    <xf numFmtId="44" fontId="2" fillId="3" borderId="24" xfId="0" applyNumberFormat="1" applyFont="1" applyFill="1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44" fontId="0" fillId="5" borderId="31" xfId="2" applyFont="1" applyFill="1" applyBorder="1"/>
    <xf numFmtId="44" fontId="0" fillId="5" borderId="32" xfId="2" applyFont="1" applyFill="1" applyBorder="1"/>
    <xf numFmtId="44" fontId="0" fillId="5" borderId="22" xfId="2" applyFont="1" applyFill="1" applyBorder="1"/>
    <xf numFmtId="44" fontId="0" fillId="5" borderId="23" xfId="2" applyFont="1" applyFill="1" applyBorder="1"/>
    <xf numFmtId="44" fontId="0" fillId="5" borderId="16" xfId="0" applyNumberFormat="1" applyFill="1" applyBorder="1"/>
    <xf numFmtId="0" fontId="0" fillId="5" borderId="26" xfId="0" applyFill="1" applyBorder="1"/>
    <xf numFmtId="44" fontId="2" fillId="5" borderId="2" xfId="2" applyFont="1" applyFill="1" applyBorder="1"/>
    <xf numFmtId="44" fontId="0" fillId="5" borderId="9" xfId="2" applyFont="1" applyFill="1" applyBorder="1"/>
    <xf numFmtId="44" fontId="0" fillId="5" borderId="8" xfId="2" applyFont="1" applyFill="1" applyBorder="1"/>
    <xf numFmtId="0" fontId="0" fillId="5" borderId="22" xfId="0" applyFill="1" applyBorder="1"/>
    <xf numFmtId="44" fontId="0" fillId="5" borderId="22" xfId="0" applyNumberFormat="1" applyFill="1" applyBorder="1"/>
    <xf numFmtId="44" fontId="0" fillId="5" borderId="6" xfId="0" applyNumberFormat="1" applyFill="1" applyBorder="1"/>
    <xf numFmtId="0" fontId="0" fillId="5" borderId="23" xfId="0" applyFill="1" applyBorder="1"/>
    <xf numFmtId="44" fontId="0" fillId="5" borderId="23" xfId="0" applyNumberFormat="1" applyFill="1" applyBorder="1"/>
    <xf numFmtId="44" fontId="0" fillId="5" borderId="7" xfId="0" applyNumberFormat="1" applyFill="1" applyBorder="1"/>
    <xf numFmtId="0" fontId="0" fillId="5" borderId="28" xfId="0" applyFill="1" applyBorder="1"/>
    <xf numFmtId="44" fontId="0" fillId="5" borderId="31" xfId="0" applyNumberFormat="1" applyFill="1" applyBorder="1"/>
    <xf numFmtId="44" fontId="0" fillId="5" borderId="32" xfId="0" applyNumberFormat="1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33" xfId="0" applyFill="1" applyBorder="1"/>
    <xf numFmtId="44" fontId="2" fillId="3" borderId="21" xfId="0" applyNumberFormat="1" applyFont="1" applyFill="1" applyBorder="1"/>
    <xf numFmtId="44" fontId="0" fillId="5" borderId="8" xfId="0" applyNumberFormat="1" applyFill="1" applyBorder="1"/>
    <xf numFmtId="44" fontId="0" fillId="5" borderId="33" xfId="0" applyNumberFormat="1" applyFill="1" applyBorder="1"/>
    <xf numFmtId="44" fontId="0" fillId="5" borderId="34" xfId="0" applyNumberFormat="1" applyFill="1" applyBorder="1"/>
    <xf numFmtId="0" fontId="2" fillId="0" borderId="0" xfId="0" applyFont="1" applyAlignment="1">
      <alignment horizontal="center"/>
    </xf>
    <xf numFmtId="0" fontId="0" fillId="5" borderId="2" xfId="0" applyFill="1" applyBorder="1"/>
    <xf numFmtId="0" fontId="2" fillId="3" borderId="18" xfId="0" applyFont="1" applyFill="1" applyBorder="1" applyAlignment="1">
      <alignment horizontal="center"/>
    </xf>
    <xf numFmtId="1" fontId="0" fillId="5" borderId="6" xfId="0" applyNumberFormat="1" applyFill="1" applyBorder="1"/>
    <xf numFmtId="0" fontId="2" fillId="3" borderId="24" xfId="0" applyFont="1" applyFill="1" applyBorder="1"/>
    <xf numFmtId="1" fontId="0" fillId="5" borderId="7" xfId="0" applyNumberFormat="1" applyFill="1" applyBorder="1"/>
    <xf numFmtId="1" fontId="0" fillId="5" borderId="8" xfId="0" applyNumberFormat="1" applyFill="1" applyBorder="1"/>
    <xf numFmtId="1" fontId="2" fillId="3" borderId="21" xfId="0" applyNumberFormat="1" applyFont="1" applyFill="1" applyBorder="1"/>
    <xf numFmtId="164" fontId="0" fillId="5" borderId="6" xfId="2" applyNumberFormat="1" applyFont="1" applyFill="1" applyBorder="1"/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44" fontId="2" fillId="3" borderId="21" xfId="2" applyFont="1" applyFill="1" applyBorder="1"/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44" fontId="0" fillId="5" borderId="6" xfId="0" applyNumberFormat="1" applyFill="1" applyBorder="1" applyAlignment="1">
      <alignment horizontal="right" vertical="center"/>
    </xf>
    <xf numFmtId="44" fontId="0" fillId="5" borderId="7" xfId="0" applyNumberFormat="1" applyFill="1" applyBorder="1" applyAlignment="1">
      <alignment horizontal="right" vertical="center"/>
    </xf>
    <xf numFmtId="44" fontId="0" fillId="5" borderId="8" xfId="0" applyNumberForma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44" fontId="2" fillId="3" borderId="2" xfId="0" applyNumberFormat="1" applyFont="1" applyFill="1" applyBorder="1" applyAlignment="1">
      <alignment horizontal="center" vertical="center"/>
    </xf>
    <xf numFmtId="3" fontId="0" fillId="5" borderId="6" xfId="0" applyNumberFormat="1" applyFill="1" applyBorder="1"/>
    <xf numFmtId="4" fontId="0" fillId="5" borderId="7" xfId="0" applyNumberFormat="1" applyFill="1" applyBorder="1"/>
    <xf numFmtId="9" fontId="0" fillId="5" borderId="7" xfId="1" applyFont="1" applyFill="1" applyBorder="1"/>
    <xf numFmtId="9" fontId="0" fillId="5" borderId="8" xfId="1" applyFont="1" applyFill="1" applyBorder="1"/>
    <xf numFmtId="3" fontId="0" fillId="5" borderId="4" xfId="0" applyNumberFormat="1" applyFill="1" applyBorder="1"/>
    <xf numFmtId="9" fontId="0" fillId="5" borderId="9" xfId="1" applyFont="1" applyFill="1" applyBorder="1"/>
    <xf numFmtId="9" fontId="0" fillId="5" borderId="10" xfId="1" applyFont="1" applyFill="1" applyBorder="1"/>
    <xf numFmtId="9" fontId="0" fillId="5" borderId="27" xfId="1" applyFont="1" applyFill="1" applyBorder="1"/>
    <xf numFmtId="10" fontId="0" fillId="5" borderId="6" xfId="1" applyNumberFormat="1" applyFont="1" applyFill="1" applyBorder="1"/>
    <xf numFmtId="10" fontId="0" fillId="5" borderId="7" xfId="1" applyNumberFormat="1" applyFont="1" applyFill="1" applyBorder="1"/>
    <xf numFmtId="10" fontId="0" fillId="5" borderId="26" xfId="1" applyNumberFormat="1" applyFont="1" applyFill="1" applyBorder="1"/>
    <xf numFmtId="10" fontId="0" fillId="5" borderId="8" xfId="1" applyNumberFormat="1" applyFont="1" applyFill="1" applyBorder="1"/>
    <xf numFmtId="9" fontId="2" fillId="3" borderId="14" xfId="0" applyNumberFormat="1" applyFont="1" applyFill="1" applyBorder="1"/>
    <xf numFmtId="10" fontId="2" fillId="3" borderId="18" xfId="1" applyNumberFormat="1" applyFont="1" applyFill="1" applyBorder="1"/>
    <xf numFmtId="0" fontId="2" fillId="3" borderId="7" xfId="0" applyFont="1" applyFill="1" applyBorder="1"/>
    <xf numFmtId="9" fontId="2" fillId="3" borderId="7" xfId="1" applyFont="1" applyFill="1" applyBorder="1"/>
    <xf numFmtId="0" fontId="2" fillId="3" borderId="26" xfId="0" applyFont="1" applyFill="1" applyBorder="1"/>
    <xf numFmtId="9" fontId="2" fillId="3" borderId="26" xfId="1" applyFont="1" applyFill="1" applyBorder="1"/>
    <xf numFmtId="10" fontId="2" fillId="3" borderId="25" xfId="0" applyNumberFormat="1" applyFont="1" applyFill="1" applyBorder="1"/>
    <xf numFmtId="44" fontId="0" fillId="5" borderId="26" xfId="0" applyNumberFormat="1" applyFill="1" applyBorder="1"/>
    <xf numFmtId="44" fontId="0" fillId="5" borderId="26" xfId="2" applyFont="1" applyFill="1" applyBorder="1"/>
    <xf numFmtId="44" fontId="0" fillId="5" borderId="2" xfId="0" applyNumberFormat="1" applyFill="1" applyBorder="1"/>
    <xf numFmtId="3" fontId="0" fillId="5" borderId="16" xfId="0" applyNumberFormat="1" applyFill="1" applyBorder="1"/>
    <xf numFmtId="10" fontId="0" fillId="5" borderId="2" xfId="1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513-4AA6-94AB-36EE13227B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13-4AA6-94AB-36EE13227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('Estructura de Mercado'!$C$7,'Estructura de Mercado'!$F$7)</c:f>
              <c:strCache>
                <c:ptCount val="2"/>
                <c:pt idx="0">
                  <c:v>Clientes Potenciales</c:v>
                </c:pt>
                <c:pt idx="1">
                  <c:v>Participacion en el Mercado</c:v>
                </c:pt>
              </c:strCache>
            </c:strRef>
          </c:cat>
          <c:val>
            <c:numRef>
              <c:f>('Estructura de Mercado'!$C$12,'Estructura de Mercado'!$F$12)</c:f>
              <c:numCache>
                <c:formatCode>0%</c:formatCode>
                <c:ptCount val="2"/>
                <c:pt idx="0" formatCode="#,##0">
                  <c:v>44</c:v>
                </c:pt>
                <c:pt idx="1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C9-4366-9EC6-192314FC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</a:t>
            </a:r>
            <a:r>
              <a:rPr lang="es-CO" baseline="0"/>
              <a:t> de Inversión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 de Inversion'!$H$4</c:f>
              <c:strCache>
                <c:ptCount val="1"/>
                <c:pt idx="0">
                  <c:v>Activos Fijos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3-489F-BEC2-86A02E0440BF}"/>
            </c:ext>
          </c:extLst>
        </c:ser>
        <c:ser>
          <c:idx val="1"/>
          <c:order val="1"/>
          <c:tx>
            <c:strRef>
              <c:f>'Plan de Inversion'!$H$5</c:f>
              <c:strCache>
                <c:ptCount val="1"/>
                <c:pt idx="0">
                  <c:v>Adecuaciones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3-489F-BEC2-86A02E0440BF}"/>
            </c:ext>
          </c:extLst>
        </c:ser>
        <c:ser>
          <c:idx val="2"/>
          <c:order val="2"/>
          <c:tx>
            <c:strRef>
              <c:f>'Plan de Inversion'!$H$6</c:f>
              <c:strCache>
                <c:ptCount val="1"/>
                <c:pt idx="0">
                  <c:v>Muebles y Enseres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Inversion'!$I$6</c:f>
              <c:numCache>
                <c:formatCode>_("$"* #,##0.00_);_("$"* \(#,##0.00\);_("$"* "-"??_);_(@_)</c:formatCode>
                <c:ptCount val="1"/>
                <c:pt idx="0">
                  <c:v>1520232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3-489F-BEC2-86A02E0440BF}"/>
            </c:ext>
          </c:extLst>
        </c:ser>
        <c:ser>
          <c:idx val="3"/>
          <c:order val="3"/>
          <c:tx>
            <c:strRef>
              <c:f>'Plan de Inversion'!$H$7</c:f>
              <c:strCache>
                <c:ptCount val="1"/>
                <c:pt idx="0">
                  <c:v>Maquinaria y 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Inversion'!$I$7</c:f>
              <c:numCache>
                <c:formatCode>_("$"* #,##0.00_);_("$"* \(#,##0.00\);_("$"* "-"??_);_(@_)</c:formatCode>
                <c:ptCount val="1"/>
                <c:pt idx="0">
                  <c:v>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3-489F-BEC2-86A02E04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126016"/>
        <c:axId val="1284917632"/>
        <c:axId val="0"/>
      </c:bar3DChart>
      <c:catAx>
        <c:axId val="134912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4917632"/>
        <c:crosses val="autoZero"/>
        <c:auto val="1"/>
        <c:lblAlgn val="ctr"/>
        <c:lblOffset val="100"/>
        <c:noMultiLvlLbl val="0"/>
      </c:catAx>
      <c:valAx>
        <c:axId val="12849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 de Personal</a:t>
            </a:r>
          </a:p>
        </c:rich>
      </c:tx>
      <c:layout>
        <c:manualLayout>
          <c:xMode val="edge"/>
          <c:yMode val="edge"/>
          <c:x val="0.381902668416447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Personal'!$E$26</c:f>
              <c:strCache>
                <c:ptCount val="1"/>
                <c:pt idx="0">
                  <c:v>Director Tecnico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Personal'!$F$26:$J$26</c:f>
              <c:numCache>
                <c:formatCode>_("$"* #,##0.00_);_("$"* \(#,##0.00\);_("$"* "-"??_);_(@_)</c:formatCode>
                <c:ptCount val="5"/>
                <c:pt idx="0">
                  <c:v>21600000</c:v>
                </c:pt>
                <c:pt idx="1">
                  <c:v>22356000</c:v>
                </c:pt>
                <c:pt idx="2">
                  <c:v>23138460</c:v>
                </c:pt>
                <c:pt idx="3">
                  <c:v>23994583.02</c:v>
                </c:pt>
                <c:pt idx="4">
                  <c:v>24762409.67664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7-4067-91D0-DEB3D047C73F}"/>
            </c:ext>
          </c:extLst>
        </c:ser>
        <c:ser>
          <c:idx val="1"/>
          <c:order val="1"/>
          <c:tx>
            <c:strRef>
              <c:f>'Gastos de Personal'!$E$27</c:f>
              <c:strCache>
                <c:ptCount val="1"/>
                <c:pt idx="0">
                  <c:v>Ditector Administrativo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Personal'!$F$27:$J$27</c:f>
              <c:numCache>
                <c:formatCode>_("$"* #,##0.00_);_("$"* \(#,##0.00\);_("$"* "-"??_);_(@_)</c:formatCode>
                <c:ptCount val="5"/>
                <c:pt idx="0">
                  <c:v>21600000</c:v>
                </c:pt>
                <c:pt idx="1">
                  <c:v>22356000</c:v>
                </c:pt>
                <c:pt idx="2">
                  <c:v>23138460</c:v>
                </c:pt>
                <c:pt idx="3">
                  <c:v>23948306.100000001</c:v>
                </c:pt>
                <c:pt idx="4">
                  <c:v>24786496.813500002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7-4067-91D0-DEB3D047C73F}"/>
            </c:ext>
          </c:extLst>
        </c:ser>
        <c:ser>
          <c:idx val="2"/>
          <c:order val="2"/>
          <c:tx>
            <c:strRef>
              <c:f>'Gastos de Personal'!$E$28</c:f>
              <c:strCache>
                <c:ptCount val="1"/>
                <c:pt idx="0">
                  <c:v>Programador 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Personal'!$F$28:$J$28</c:f>
              <c:numCache>
                <c:formatCode>_("$"* #,##0.00_);_("$"* \(#,##0.00\);_("$"* "-"??_);_(@_)</c:formatCode>
                <c:ptCount val="5"/>
                <c:pt idx="0">
                  <c:v>19200000</c:v>
                </c:pt>
                <c:pt idx="1">
                  <c:v>19891200</c:v>
                </c:pt>
                <c:pt idx="2">
                  <c:v>19852800</c:v>
                </c:pt>
                <c:pt idx="3">
                  <c:v>19814400</c:v>
                </c:pt>
                <c:pt idx="4">
                  <c:v>19814400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7-4067-91D0-DEB3D04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9872"/>
        <c:axId val="1167763632"/>
        <c:axId val="0"/>
      </c:bar3DChart>
      <c:catAx>
        <c:axId val="11677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3632"/>
        <c:crosses val="autoZero"/>
        <c:auto val="1"/>
        <c:lblAlgn val="ctr"/>
        <c:lblOffset val="100"/>
        <c:noMultiLvlLbl val="0"/>
      </c:catAx>
      <c:valAx>
        <c:axId val="1167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Parafiscales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Personal'!$M$25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Personal'!$M$26:$M$34</c:f>
              <c:numCache>
                <c:formatCode>_("$"* #,##0.00_);_("$"* \(#,##0.00\);_("$"* "-"??_);_(@_)</c:formatCode>
                <c:ptCount val="9"/>
                <c:pt idx="0">
                  <c:v>104000</c:v>
                </c:pt>
                <c:pt idx="1">
                  <c:v>156000</c:v>
                </c:pt>
                <c:pt idx="2">
                  <c:v>208000</c:v>
                </c:pt>
                <c:pt idx="3">
                  <c:v>433160</c:v>
                </c:pt>
                <c:pt idx="4">
                  <c:v>52000</c:v>
                </c:pt>
                <c:pt idx="5">
                  <c:v>433160</c:v>
                </c:pt>
                <c:pt idx="6">
                  <c:v>216840</c:v>
                </c:pt>
                <c:pt idx="7">
                  <c:v>442000.00000000006</c:v>
                </c:pt>
                <c:pt idx="8">
                  <c:v>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BCA-9F8C-E44817001590}"/>
            </c:ext>
          </c:extLst>
        </c:ser>
        <c:ser>
          <c:idx val="1"/>
          <c:order val="1"/>
          <c:tx>
            <c:strRef>
              <c:f>'Gastos de Personal'!$N$25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Personal'!$N$26:$N$34</c:f>
              <c:numCache>
                <c:formatCode>_("$"* #,##0.00_);_("$"* \(#,##0.00\);_("$"* "-"??_);_(@_)</c:formatCode>
                <c:ptCount val="9"/>
                <c:pt idx="0">
                  <c:v>107640</c:v>
                </c:pt>
                <c:pt idx="1">
                  <c:v>161460</c:v>
                </c:pt>
                <c:pt idx="2">
                  <c:v>215280</c:v>
                </c:pt>
                <c:pt idx="3">
                  <c:v>448320.6</c:v>
                </c:pt>
                <c:pt idx="4">
                  <c:v>53820</c:v>
                </c:pt>
                <c:pt idx="5">
                  <c:v>448320.6</c:v>
                </c:pt>
                <c:pt idx="6">
                  <c:v>224429.4</c:v>
                </c:pt>
                <c:pt idx="7">
                  <c:v>457470.00000000006</c:v>
                </c:pt>
                <c:pt idx="8">
                  <c:v>645840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BCA-9F8C-E44817001590}"/>
            </c:ext>
          </c:extLst>
        </c:ser>
        <c:ser>
          <c:idx val="2"/>
          <c:order val="2"/>
          <c:tx>
            <c:strRef>
              <c:f>'Gastos de Personal'!$O$25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Personal'!$O$26:$O$34</c:f>
              <c:numCache>
                <c:formatCode>_("$"* #,##0.00_);_("$"* \(#,##0.00\);_("$"* "-"??_);_(@_)</c:formatCode>
                <c:ptCount val="9"/>
                <c:pt idx="0">
                  <c:v>111407.4</c:v>
                </c:pt>
                <c:pt idx="1">
                  <c:v>167111.1</c:v>
                </c:pt>
                <c:pt idx="2">
                  <c:v>222814.8</c:v>
                </c:pt>
                <c:pt idx="3">
                  <c:v>464011.821</c:v>
                </c:pt>
                <c:pt idx="4">
                  <c:v>55703.7</c:v>
                </c:pt>
                <c:pt idx="5">
                  <c:v>464011.821</c:v>
                </c:pt>
                <c:pt idx="6">
                  <c:v>232284.429</c:v>
                </c:pt>
                <c:pt idx="7">
                  <c:v>473481.45000000007</c:v>
                </c:pt>
                <c:pt idx="8">
                  <c:v>668444.4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E-4BCA-9F8C-E44817001590}"/>
            </c:ext>
          </c:extLst>
        </c:ser>
        <c:ser>
          <c:idx val="3"/>
          <c:order val="3"/>
          <c:tx>
            <c:strRef>
              <c:f>'Gastos de Personal'!$P$25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Personal'!$P$26:$P$34</c:f>
              <c:numCache>
                <c:formatCode>_("$"* #,##0.00_);_("$"* \(#,##0.00\);_("$"* "-"??_);_(@_)</c:formatCode>
                <c:ptCount val="9"/>
                <c:pt idx="0">
                  <c:v>115306.659</c:v>
                </c:pt>
                <c:pt idx="1">
                  <c:v>172959.98850000001</c:v>
                </c:pt>
                <c:pt idx="2">
                  <c:v>230613.318</c:v>
                </c:pt>
                <c:pt idx="3">
                  <c:v>480252.23473500001</c:v>
                </c:pt>
                <c:pt idx="4">
                  <c:v>57653.3295</c:v>
                </c:pt>
                <c:pt idx="5">
                  <c:v>480252.23473500001</c:v>
                </c:pt>
                <c:pt idx="6">
                  <c:v>240414.38401500002</c:v>
                </c:pt>
                <c:pt idx="7">
                  <c:v>490053.30075000005</c:v>
                </c:pt>
                <c:pt idx="8">
                  <c:v>691839.95400000003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E-4BCA-9F8C-E44817001590}"/>
            </c:ext>
          </c:extLst>
        </c:ser>
        <c:ser>
          <c:idx val="4"/>
          <c:order val="4"/>
          <c:tx>
            <c:strRef>
              <c:f>'Gastos de Personal'!$Q$25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Personal'!$Q$26:$Q$34</c:f>
              <c:numCache>
                <c:formatCode>_("$"* #,##0.00_);_("$"* \(#,##0.00\);_("$"* "-"??_);_(@_)</c:formatCode>
                <c:ptCount val="9"/>
                <c:pt idx="0">
                  <c:v>119342.39206499999</c:v>
                </c:pt>
                <c:pt idx="1">
                  <c:v>179013.5880975</c:v>
                </c:pt>
                <c:pt idx="2">
                  <c:v>238684.78412999999</c:v>
                </c:pt>
                <c:pt idx="3">
                  <c:v>497061.06295072503</c:v>
                </c:pt>
                <c:pt idx="4">
                  <c:v>59671.196032499996</c:v>
                </c:pt>
                <c:pt idx="5">
                  <c:v>497061.06295072503</c:v>
                </c:pt>
                <c:pt idx="6">
                  <c:v>248828.88745552502</c:v>
                </c:pt>
                <c:pt idx="7">
                  <c:v>507205.16627625003</c:v>
                </c:pt>
                <c:pt idx="8">
                  <c:v>716054.35239000001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E-4BCA-9F8C-E4481700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9811648"/>
        <c:axId val="1249808736"/>
        <c:axId val="0"/>
      </c:bar3DChart>
      <c:catAx>
        <c:axId val="1249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08736"/>
        <c:crosses val="autoZero"/>
        <c:auto val="1"/>
        <c:lblAlgn val="ctr"/>
        <c:lblOffset val="100"/>
        <c:noMultiLvlLbl val="0"/>
      </c:catAx>
      <c:valAx>
        <c:axId val="1249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Administrativos</a:t>
            </a:r>
            <a:endParaRPr lang="es-CO"/>
          </a:p>
        </c:rich>
      </c:tx>
      <c:layout>
        <c:manualLayout>
          <c:xMode val="edge"/>
          <c:yMode val="edge"/>
          <c:x val="0.40026308364570962"/>
          <c:y val="5.505693519079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Administrativos'!$D$19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Internet</c:v>
                </c:pt>
                <c:pt idx="6">
                  <c:v>0</c:v>
                </c:pt>
              </c:strCache>
            </c:strRef>
          </c:cat>
          <c:val>
            <c:numRef>
              <c:f>'Gastos Administrativos'!$D$20:$D$26</c:f>
              <c:numCache>
                <c:formatCode>_("$"* #,##0.00_);_("$"* \(#,##0.00\);_("$"* "-"??_);_(@_)</c:formatCode>
                <c:ptCount val="7"/>
                <c:pt idx="0">
                  <c:v>9600000</c:v>
                </c:pt>
                <c:pt idx="1">
                  <c:v>2400000</c:v>
                </c:pt>
                <c:pt idx="2">
                  <c:v>960000</c:v>
                </c:pt>
                <c:pt idx="3">
                  <c:v>600000</c:v>
                </c:pt>
                <c:pt idx="4">
                  <c:v>1080000</c:v>
                </c:pt>
                <c:pt idx="5">
                  <c:v>1440000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DF5-8F34-ADD18F748AE3}"/>
            </c:ext>
          </c:extLst>
        </c:ser>
        <c:ser>
          <c:idx val="1"/>
          <c:order val="1"/>
          <c:tx>
            <c:strRef>
              <c:f>'Gastos Administrativos'!$E$19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Internet</c:v>
                </c:pt>
                <c:pt idx="6">
                  <c:v>0</c:v>
                </c:pt>
              </c:strCache>
            </c:strRef>
          </c:cat>
          <c:val>
            <c:numRef>
              <c:f>'Gastos Administrativos'!$E$20:$E$26</c:f>
              <c:numCache>
                <c:formatCode>_("$"* #,##0.00_);_("$"* \(#,##0.00\);_("$"* "-"??_);_(@_)</c:formatCode>
                <c:ptCount val="7"/>
                <c:pt idx="0">
                  <c:v>9936000</c:v>
                </c:pt>
                <c:pt idx="1">
                  <c:v>2484000</c:v>
                </c:pt>
                <c:pt idx="2">
                  <c:v>993600</c:v>
                </c:pt>
                <c:pt idx="3">
                  <c:v>621000</c:v>
                </c:pt>
                <c:pt idx="4">
                  <c:v>1117800</c:v>
                </c:pt>
                <c:pt idx="5">
                  <c:v>1490400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DF5-8F34-ADD18F748AE3}"/>
            </c:ext>
          </c:extLst>
        </c:ser>
        <c:ser>
          <c:idx val="2"/>
          <c:order val="2"/>
          <c:tx>
            <c:strRef>
              <c:f>'Gastos Administrativos'!$F$19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Internet</c:v>
                </c:pt>
                <c:pt idx="6">
                  <c:v>0</c:v>
                </c:pt>
              </c:strCache>
            </c:strRef>
          </c:cat>
          <c:val>
            <c:numRef>
              <c:f>'Gastos Administrativos'!$F$20:$F$26</c:f>
              <c:numCache>
                <c:formatCode>_("$"* #,##0.00_);_("$"* \(#,##0.00\);_("$"* "-"??_);_(@_)</c:formatCode>
                <c:ptCount val="7"/>
                <c:pt idx="0">
                  <c:v>10303632</c:v>
                </c:pt>
                <c:pt idx="1">
                  <c:v>2575908</c:v>
                </c:pt>
                <c:pt idx="2">
                  <c:v>1030363.2</c:v>
                </c:pt>
                <c:pt idx="3">
                  <c:v>643977</c:v>
                </c:pt>
                <c:pt idx="4">
                  <c:v>1159158.6000000001</c:v>
                </c:pt>
                <c:pt idx="5">
                  <c:v>1545544.8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3-4DF5-8F34-ADD18F748AE3}"/>
            </c:ext>
          </c:extLst>
        </c:ser>
        <c:ser>
          <c:idx val="3"/>
          <c:order val="3"/>
          <c:tx>
            <c:strRef>
              <c:f>'Gastos Administrativos'!$G$19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Internet</c:v>
                </c:pt>
                <c:pt idx="6">
                  <c:v>0</c:v>
                </c:pt>
              </c:strCache>
            </c:strRef>
          </c:cat>
          <c:val>
            <c:numRef>
              <c:f>'Gastos Administrativos'!$G$20:$G$26</c:f>
              <c:numCache>
                <c:formatCode>_("$"* #,##0.00_);_("$"* \(#,##0.00\);_("$"* "-"??_);_(@_)</c:formatCode>
                <c:ptCount val="7"/>
                <c:pt idx="0">
                  <c:v>10633348.223999999</c:v>
                </c:pt>
                <c:pt idx="1">
                  <c:v>2658337.0559999999</c:v>
                </c:pt>
                <c:pt idx="2">
                  <c:v>1063334.8223999999</c:v>
                </c:pt>
                <c:pt idx="3">
                  <c:v>664584.26399999997</c:v>
                </c:pt>
                <c:pt idx="4">
                  <c:v>1196251.6752000002</c:v>
                </c:pt>
                <c:pt idx="5">
                  <c:v>1595002.2336000002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3-4DF5-8F34-ADD18F748AE3}"/>
            </c:ext>
          </c:extLst>
        </c:ser>
        <c:ser>
          <c:idx val="4"/>
          <c:order val="4"/>
          <c:tx>
            <c:strRef>
              <c:f>'Gastos Administrativos'!$H$19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Internet</c:v>
                </c:pt>
                <c:pt idx="6">
                  <c:v>0</c:v>
                </c:pt>
              </c:strCache>
            </c:strRef>
          </c:cat>
          <c:val>
            <c:numRef>
              <c:f>'Gastos Administrativos'!$H$20:$H$26</c:f>
              <c:numCache>
                <c:formatCode>_("$"* #,##0.00_);_("$"* \(#,##0.00\);_("$"* "-"??_);_(@_)</c:formatCode>
                <c:ptCount val="7"/>
                <c:pt idx="0">
                  <c:v>10962982.018943999</c:v>
                </c:pt>
                <c:pt idx="1">
                  <c:v>2740745.5047359997</c:v>
                </c:pt>
                <c:pt idx="2">
                  <c:v>1096298.2018943999</c:v>
                </c:pt>
                <c:pt idx="3">
                  <c:v>685186.37618399994</c:v>
                </c:pt>
                <c:pt idx="4">
                  <c:v>1233335.4771312003</c:v>
                </c:pt>
                <c:pt idx="5">
                  <c:v>1644447.3028416003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3-4DF5-8F34-ADD18F74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4048"/>
        <c:axId val="1167770288"/>
        <c:axId val="0"/>
      </c:bar3DChart>
      <c:catAx>
        <c:axId val="11677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70288"/>
        <c:crosses val="autoZero"/>
        <c:auto val="1"/>
        <c:lblAlgn val="ctr"/>
        <c:lblOffset val="100"/>
        <c:noMultiLvlLbl val="0"/>
      </c:catAx>
      <c:valAx>
        <c:axId val="11677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de Venta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Marketing'!$C$19</c:f>
              <c:strCache>
                <c:ptCount val="1"/>
                <c:pt idx="0">
                  <c:v>Concepto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Marketing'!$C$20:$C$30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CCA-AD30-CB48CF953E10}"/>
            </c:ext>
          </c:extLst>
        </c:ser>
        <c:ser>
          <c:idx val="1"/>
          <c:order val="1"/>
          <c:tx>
            <c:strRef>
              <c:f>'Gastos de Marketing'!$D$19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Marketing'!$D$20:$D$30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D-4CCA-AD30-CB48CF953E10}"/>
            </c:ext>
          </c:extLst>
        </c:ser>
        <c:ser>
          <c:idx val="2"/>
          <c:order val="2"/>
          <c:tx>
            <c:strRef>
              <c:f>'Gastos de Marketing'!$E$19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Marketing'!$E$20:$E$30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D-4CCA-AD30-CB48CF953E10}"/>
            </c:ext>
          </c:extLst>
        </c:ser>
        <c:ser>
          <c:idx val="3"/>
          <c:order val="3"/>
          <c:tx>
            <c:strRef>
              <c:f>'Gastos de Marketing'!$F$19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Marketing'!$F$20:$F$30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D-4CCA-AD30-CB48CF953E10}"/>
            </c:ext>
          </c:extLst>
        </c:ser>
        <c:ser>
          <c:idx val="4"/>
          <c:order val="4"/>
          <c:tx>
            <c:strRef>
              <c:f>'Gastos de Marketing'!$G$19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Marketing'!$G$20:$G$30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D-4CCA-AD30-CB48CF953E10}"/>
            </c:ext>
          </c:extLst>
        </c:ser>
        <c:ser>
          <c:idx val="5"/>
          <c:order val="5"/>
          <c:tx>
            <c:strRef>
              <c:f>'Gastos de Marketing'!$H$19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Marketing'!$H$20:$H$30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D-4CCA-AD30-CB48CF9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5712"/>
        <c:axId val="1167771952"/>
        <c:axId val="0"/>
      </c:bar3DChart>
      <c:catAx>
        <c:axId val="1167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71952"/>
        <c:crosses val="autoZero"/>
        <c:auto val="1"/>
        <c:lblAlgn val="ctr"/>
        <c:lblOffset val="100"/>
        <c:noMultiLvlLbl val="0"/>
      </c:catAx>
      <c:valAx>
        <c:axId val="1167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79300</xdr:rowOff>
    </xdr:from>
    <xdr:to>
      <xdr:col>6</xdr:col>
      <xdr:colOff>1340145</xdr:colOff>
      <xdr:row>29</xdr:row>
      <xdr:rowOff>177208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9</xdr:row>
      <xdr:rowOff>180975</xdr:rowOff>
    </xdr:from>
    <xdr:to>
      <xdr:col>12</xdr:col>
      <xdr:colOff>733424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1247775</xdr:colOff>
      <xdr:row>38</xdr:row>
      <xdr:rowOff>28575</xdr:rowOff>
    </xdr:from>
    <xdr:to>
      <xdr:col>10</xdr:col>
      <xdr:colOff>0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1524000</xdr:colOff>
      <xdr:row>37</xdr:row>
      <xdr:rowOff>171449</xdr:rowOff>
    </xdr:from>
    <xdr:to>
      <xdr:col>17</xdr:col>
      <xdr:colOff>9525</xdr:colOff>
      <xdr:row>59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32</xdr:row>
      <xdr:rowOff>0</xdr:rowOff>
    </xdr:from>
    <xdr:to>
      <xdr:col>8</xdr:col>
      <xdr:colOff>9524</xdr:colOff>
      <xdr:row>58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31</xdr:row>
      <xdr:rowOff>180975</xdr:rowOff>
    </xdr:from>
    <xdr:to>
      <xdr:col>8</xdr:col>
      <xdr:colOff>19049</xdr:colOff>
      <xdr:row>50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topLeftCell="A2" zoomScale="107" zoomScaleNormal="107" workbookViewId="0">
      <selection activeCell="C18" sqref="C18"/>
    </sheetView>
  </sheetViews>
  <sheetFormatPr baseColWidth="10" defaultColWidth="11.42578125" defaultRowHeight="15" x14ac:dyDescent="0.25"/>
  <cols>
    <col min="2" max="2" width="27.42578125" customWidth="1"/>
    <col min="3" max="3" width="28.85546875" customWidth="1"/>
    <col min="4" max="4" width="30.5703125" customWidth="1"/>
    <col min="10" max="10" width="12.7109375" customWidth="1"/>
  </cols>
  <sheetData>
    <row r="3" spans="2:10" ht="15.75" thickBot="1" x14ac:dyDescent="0.3"/>
    <row r="4" spans="2:10" ht="15.75" thickBot="1" x14ac:dyDescent="0.3">
      <c r="B4" s="191" t="s">
        <v>0</v>
      </c>
      <c r="C4" s="192"/>
      <c r="D4" s="7" t="s">
        <v>1</v>
      </c>
    </row>
    <row r="5" spans="2:10" x14ac:dyDescent="0.25">
      <c r="B5" s="8" t="s">
        <v>2</v>
      </c>
      <c r="C5" s="14">
        <v>2242</v>
      </c>
      <c r="D5" s="11" t="s">
        <v>150</v>
      </c>
      <c r="J5" s="3">
        <f>C12*(C13*C13)*C14*C15</f>
        <v>618.75</v>
      </c>
    </row>
    <row r="6" spans="2:10" x14ac:dyDescent="0.25">
      <c r="B6" s="9" t="s">
        <v>3</v>
      </c>
      <c r="C6" s="15">
        <v>1846</v>
      </c>
      <c r="D6" s="12" t="s">
        <v>151</v>
      </c>
      <c r="J6" s="3">
        <f>((C16*C16)*(C12-1))+((C13*C13)*C14*C15)</f>
        <v>14.1012</v>
      </c>
    </row>
    <row r="7" spans="2:10" ht="15.75" thickBot="1" x14ac:dyDescent="0.3">
      <c r="B7" s="10" t="s">
        <v>4</v>
      </c>
      <c r="C7" s="16">
        <v>44</v>
      </c>
      <c r="D7" s="13" t="s">
        <v>152</v>
      </c>
    </row>
    <row r="10" spans="2:10" ht="15.75" thickBot="1" x14ac:dyDescent="0.3"/>
    <row r="11" spans="2:10" ht="15.75" thickBot="1" x14ac:dyDescent="0.3">
      <c r="B11" s="193" t="s">
        <v>5</v>
      </c>
      <c r="C11" s="194"/>
    </row>
    <row r="12" spans="2:10" x14ac:dyDescent="0.25">
      <c r="B12" s="8" t="s">
        <v>6</v>
      </c>
      <c r="C12" s="167">
        <f>C7</f>
        <v>44</v>
      </c>
    </row>
    <row r="13" spans="2:10" ht="15.75" thickBot="1" x14ac:dyDescent="0.3">
      <c r="B13" s="9" t="s">
        <v>7</v>
      </c>
      <c r="C13" s="168">
        <v>7.5</v>
      </c>
    </row>
    <row r="14" spans="2:10" ht="15.75" thickBot="1" x14ac:dyDescent="0.3">
      <c r="B14" s="9" t="s">
        <v>8</v>
      </c>
      <c r="C14" s="169">
        <v>0.5</v>
      </c>
      <c r="G14" s="191" t="s">
        <v>7</v>
      </c>
      <c r="H14" s="192"/>
      <c r="I14" s="17" t="s">
        <v>9</v>
      </c>
    </row>
    <row r="15" spans="2:10" x14ac:dyDescent="0.25">
      <c r="B15" s="9" t="s">
        <v>10</v>
      </c>
      <c r="C15" s="169">
        <v>0.5</v>
      </c>
      <c r="G15" s="18">
        <v>0.95</v>
      </c>
      <c r="H15" s="22">
        <v>7.5</v>
      </c>
      <c r="I15" s="20">
        <v>0.03</v>
      </c>
    </row>
    <row r="16" spans="2:10" ht="15.75" thickBot="1" x14ac:dyDescent="0.3">
      <c r="B16" s="10" t="s">
        <v>11</v>
      </c>
      <c r="C16" s="170">
        <v>0.03</v>
      </c>
      <c r="G16" s="19">
        <v>0.99</v>
      </c>
      <c r="H16" s="23">
        <v>9.5</v>
      </c>
      <c r="I16" s="21">
        <v>0.01</v>
      </c>
    </row>
    <row r="17" spans="2:3" ht="15.75" thickBot="1" x14ac:dyDescent="0.3"/>
    <row r="18" spans="2:3" ht="15.75" thickBot="1" x14ac:dyDescent="0.3">
      <c r="B18" s="5" t="s">
        <v>12</v>
      </c>
      <c r="C18" s="171">
        <f>J5/J6</f>
        <v>43.87924431963237</v>
      </c>
    </row>
  </sheetData>
  <mergeCells count="3">
    <mergeCell ref="B4:C4"/>
    <mergeCell ref="G14:H14"/>
    <mergeCell ref="B11:C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opLeftCell="A9" workbookViewId="0">
      <selection activeCell="E29" sqref="E29"/>
    </sheetView>
  </sheetViews>
  <sheetFormatPr baseColWidth="10" defaultColWidth="11.42578125" defaultRowHeight="15" x14ac:dyDescent="0.25"/>
  <cols>
    <col min="2" max="2" width="45" customWidth="1"/>
    <col min="3" max="3" width="22.42578125" bestFit="1" customWidth="1"/>
    <col min="4" max="4" width="21.140625" customWidth="1"/>
    <col min="5" max="5" width="21.7109375" customWidth="1"/>
    <col min="6" max="6" width="21" customWidth="1"/>
    <col min="7" max="7" width="17" customWidth="1"/>
    <col min="8" max="8" width="20.28515625" customWidth="1"/>
  </cols>
  <sheetData>
    <row r="1" spans="2:8" ht="15.75" thickBot="1" x14ac:dyDescent="0.3"/>
    <row r="2" spans="2:8" ht="15.75" thickBot="1" x14ac:dyDescent="0.3">
      <c r="B2" s="43" t="s">
        <v>15</v>
      </c>
      <c r="C2" s="212" t="str">
        <f>'Estructura de Mercado'!B8</f>
        <v>Asistnte</v>
      </c>
      <c r="D2" s="213"/>
      <c r="E2" s="213"/>
      <c r="F2" s="213"/>
      <c r="G2" s="213"/>
      <c r="H2" s="214"/>
    </row>
    <row r="3" spans="2:8" ht="15.75" thickBot="1" x14ac:dyDescent="0.3"/>
    <row r="4" spans="2:8" ht="15.75" thickBot="1" x14ac:dyDescent="0.3">
      <c r="B4" s="191" t="s">
        <v>103</v>
      </c>
      <c r="C4" s="195"/>
      <c r="D4" s="195"/>
      <c r="E4" s="195"/>
      <c r="F4" s="195"/>
      <c r="G4" s="195"/>
      <c r="H4" s="192"/>
    </row>
    <row r="5" spans="2:8" ht="15.75" thickBot="1" x14ac:dyDescent="0.3">
      <c r="B5" s="43" t="s">
        <v>60</v>
      </c>
      <c r="C5" s="43" t="s">
        <v>104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25">
      <c r="B6" s="140" t="s">
        <v>105</v>
      </c>
      <c r="C6" s="40">
        <f>F28</f>
        <v>0</v>
      </c>
      <c r="D6" s="40">
        <f>C6</f>
        <v>0</v>
      </c>
      <c r="E6" s="40">
        <f>(D6*'Datos Economicos'!E21)+D6</f>
        <v>0</v>
      </c>
      <c r="F6" s="40">
        <f>(E6*'Datos Economicos'!F21)+E6</f>
        <v>0</v>
      </c>
      <c r="G6" s="40">
        <f>(F6*'Datos Economicos'!G21)+F6</f>
        <v>0</v>
      </c>
      <c r="H6" s="40">
        <f>(G6*'Datos Economicos'!H21)+G6</f>
        <v>0</v>
      </c>
    </row>
    <row r="7" spans="2:8" x14ac:dyDescent="0.25">
      <c r="B7" s="33"/>
      <c r="C7" s="39"/>
      <c r="D7" s="39"/>
      <c r="E7" s="39"/>
      <c r="F7" s="39"/>
      <c r="G7" s="39"/>
      <c r="H7" s="39"/>
    </row>
    <row r="8" spans="2:8" x14ac:dyDescent="0.25">
      <c r="B8" s="33"/>
      <c r="C8" s="39"/>
      <c r="D8" s="39"/>
      <c r="E8" s="39"/>
      <c r="F8" s="39"/>
      <c r="G8" s="39"/>
      <c r="H8" s="39"/>
    </row>
    <row r="9" spans="2:8" ht="15.75" thickBot="1" x14ac:dyDescent="0.3">
      <c r="B9" s="141"/>
      <c r="C9" s="130"/>
      <c r="D9" s="130"/>
      <c r="E9" s="130"/>
      <c r="F9" s="130"/>
      <c r="G9" s="130"/>
      <c r="H9" s="130"/>
    </row>
    <row r="10" spans="2:8" ht="15.75" thickBot="1" x14ac:dyDescent="0.3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.75" thickBot="1" x14ac:dyDescent="0.3"/>
    <row r="13" spans="2:8" ht="15.75" thickBot="1" x14ac:dyDescent="0.3">
      <c r="B13" s="196" t="s">
        <v>106</v>
      </c>
      <c r="C13" s="197"/>
      <c r="D13" s="197"/>
      <c r="E13" s="197"/>
      <c r="F13" s="198"/>
      <c r="G13" s="147"/>
      <c r="H13" s="147"/>
    </row>
    <row r="14" spans="2:8" ht="15.75" thickBot="1" x14ac:dyDescent="0.3">
      <c r="B14" s="44" t="s">
        <v>107</v>
      </c>
      <c r="C14" s="44" t="s">
        <v>108</v>
      </c>
      <c r="D14" s="44" t="s">
        <v>70</v>
      </c>
      <c r="E14" s="44" t="s">
        <v>109</v>
      </c>
      <c r="F14" s="44" t="s">
        <v>110</v>
      </c>
    </row>
    <row r="15" spans="2:8" x14ac:dyDescent="0.25">
      <c r="B15" s="45" t="s">
        <v>111</v>
      </c>
      <c r="C15" s="45" t="s">
        <v>108</v>
      </c>
      <c r="D15" s="37">
        <v>0</v>
      </c>
      <c r="E15" s="45">
        <v>1</v>
      </c>
      <c r="F15" s="40">
        <f>D15*E15</f>
        <v>0</v>
      </c>
    </row>
    <row r="16" spans="2:8" x14ac:dyDescent="0.25">
      <c r="B16" s="25" t="s">
        <v>112</v>
      </c>
      <c r="C16" s="25" t="s">
        <v>108</v>
      </c>
      <c r="D16" s="54">
        <v>0</v>
      </c>
      <c r="E16" s="25">
        <v>1</v>
      </c>
      <c r="F16" s="39">
        <f>D16*E16</f>
        <v>0</v>
      </c>
    </row>
    <row r="17" spans="2:6" x14ac:dyDescent="0.25">
      <c r="B17" s="25" t="s">
        <v>113</v>
      </c>
      <c r="C17" s="25" t="s">
        <v>108</v>
      </c>
      <c r="D17" s="54">
        <v>0</v>
      </c>
      <c r="E17" s="25">
        <v>1</v>
      </c>
      <c r="F17" s="39">
        <f>D17*E17</f>
        <v>0</v>
      </c>
    </row>
    <row r="18" spans="2:6" x14ac:dyDescent="0.25">
      <c r="B18" s="25" t="s">
        <v>149</v>
      </c>
      <c r="C18" s="25" t="s">
        <v>108</v>
      </c>
      <c r="D18" s="54">
        <v>0</v>
      </c>
      <c r="E18" s="25">
        <v>1</v>
      </c>
      <c r="F18" s="39">
        <f t="shared" ref="F18:F27" si="1">D18*E18</f>
        <v>0</v>
      </c>
    </row>
    <row r="19" spans="2:6" x14ac:dyDescent="0.25">
      <c r="B19" s="25" t="s">
        <v>158</v>
      </c>
      <c r="C19" s="25" t="s">
        <v>108</v>
      </c>
      <c r="D19" s="54">
        <v>0</v>
      </c>
      <c r="E19" s="25">
        <v>1</v>
      </c>
      <c r="F19" s="39">
        <f t="shared" si="1"/>
        <v>0</v>
      </c>
    </row>
    <row r="20" spans="2:6" x14ac:dyDescent="0.25">
      <c r="B20" s="25" t="s">
        <v>159</v>
      </c>
      <c r="C20" s="25" t="s">
        <v>108</v>
      </c>
      <c r="D20" s="54">
        <v>0</v>
      </c>
      <c r="E20" s="25">
        <v>1</v>
      </c>
      <c r="F20" s="39">
        <f t="shared" si="1"/>
        <v>0</v>
      </c>
    </row>
    <row r="21" spans="2:6" x14ac:dyDescent="0.25">
      <c r="B21" s="25"/>
      <c r="C21" s="25"/>
      <c r="D21" s="54">
        <v>0</v>
      </c>
      <c r="E21" s="25"/>
      <c r="F21" s="39">
        <f t="shared" si="1"/>
        <v>0</v>
      </c>
    </row>
    <row r="22" spans="2:6" x14ac:dyDescent="0.25">
      <c r="B22" s="25"/>
      <c r="C22" s="25"/>
      <c r="D22" s="54">
        <v>0</v>
      </c>
      <c r="E22" s="25"/>
      <c r="F22" s="39">
        <f t="shared" si="1"/>
        <v>0</v>
      </c>
    </row>
    <row r="23" spans="2:6" x14ac:dyDescent="0.25">
      <c r="B23" s="25"/>
      <c r="C23" s="25"/>
      <c r="D23" s="54">
        <v>0</v>
      </c>
      <c r="E23" s="25"/>
      <c r="F23" s="39">
        <f t="shared" si="1"/>
        <v>0</v>
      </c>
    </row>
    <row r="24" spans="2:6" x14ac:dyDescent="0.25">
      <c r="B24" s="25"/>
      <c r="C24" s="25"/>
      <c r="D24" s="54">
        <v>0</v>
      </c>
      <c r="E24" s="25"/>
      <c r="F24" s="39">
        <f t="shared" si="1"/>
        <v>0</v>
      </c>
    </row>
    <row r="25" spans="2:6" x14ac:dyDescent="0.25">
      <c r="B25" s="25"/>
      <c r="C25" s="25"/>
      <c r="D25" s="54">
        <v>0</v>
      </c>
      <c r="E25" s="25"/>
      <c r="F25" s="39">
        <f t="shared" si="1"/>
        <v>0</v>
      </c>
    </row>
    <row r="26" spans="2:6" x14ac:dyDescent="0.25">
      <c r="B26" s="25"/>
      <c r="C26" s="25"/>
      <c r="D26" s="54">
        <v>0</v>
      </c>
      <c r="E26" s="25"/>
      <c r="F26" s="39">
        <f t="shared" si="1"/>
        <v>0</v>
      </c>
    </row>
    <row r="27" spans="2:6" ht="15.75" thickBot="1" x14ac:dyDescent="0.3">
      <c r="B27" s="107"/>
      <c r="C27" s="107"/>
      <c r="D27" s="54">
        <v>0</v>
      </c>
      <c r="E27" s="107"/>
      <c r="F27" s="39">
        <f t="shared" si="1"/>
        <v>0</v>
      </c>
    </row>
    <row r="28" spans="2:6" ht="15.75" thickBot="1" x14ac:dyDescent="0.3">
      <c r="B28" s="36" t="s">
        <v>114</v>
      </c>
      <c r="C28" s="36"/>
      <c r="D28" s="116">
        <f>SUM(D15:D27)</f>
        <v>0</v>
      </c>
      <c r="E28" s="36"/>
      <c r="F28" s="66">
        <f>SUM(F15:F27)</f>
        <v>0</v>
      </c>
    </row>
    <row r="30" spans="2:6" ht="15.75" thickBot="1" x14ac:dyDescent="0.3"/>
    <row r="31" spans="2:6" ht="15.75" thickBot="1" x14ac:dyDescent="0.3">
      <c r="B31" s="196" t="s">
        <v>115</v>
      </c>
      <c r="C31" s="197"/>
      <c r="D31" s="197"/>
      <c r="E31" s="197"/>
      <c r="F31" s="198"/>
    </row>
    <row r="32" spans="2:6" ht="15.75" thickBot="1" x14ac:dyDescent="0.3">
      <c r="B32" s="44" t="s">
        <v>115</v>
      </c>
      <c r="C32" s="44" t="s">
        <v>108</v>
      </c>
      <c r="D32" s="44" t="s">
        <v>70</v>
      </c>
      <c r="E32" s="44" t="s">
        <v>109</v>
      </c>
      <c r="F32" s="44" t="s">
        <v>110</v>
      </c>
    </row>
    <row r="33" spans="2:6" x14ac:dyDescent="0.25">
      <c r="B33" s="45"/>
      <c r="C33" s="45"/>
      <c r="D33" s="37"/>
      <c r="E33" s="45"/>
      <c r="F33" s="37"/>
    </row>
    <row r="34" spans="2:6" x14ac:dyDescent="0.25">
      <c r="B34" s="25"/>
      <c r="C34" s="25"/>
      <c r="D34" s="54"/>
      <c r="E34" s="25"/>
      <c r="F34" s="54"/>
    </row>
    <row r="35" spans="2:6" x14ac:dyDescent="0.25">
      <c r="B35" s="25"/>
      <c r="C35" s="25"/>
      <c r="D35" s="54"/>
      <c r="E35" s="25"/>
      <c r="F35" s="54"/>
    </row>
    <row r="36" spans="2:6" x14ac:dyDescent="0.25">
      <c r="B36" s="25"/>
      <c r="C36" s="25"/>
      <c r="D36" s="54"/>
      <c r="E36" s="25"/>
      <c r="F36" s="54"/>
    </row>
    <row r="37" spans="2:6" x14ac:dyDescent="0.25">
      <c r="B37" s="25"/>
      <c r="C37" s="25"/>
      <c r="D37" s="54"/>
      <c r="E37" s="25"/>
      <c r="F37" s="54"/>
    </row>
    <row r="38" spans="2:6" x14ac:dyDescent="0.25">
      <c r="B38" s="25"/>
      <c r="C38" s="25"/>
      <c r="D38" s="54"/>
      <c r="E38" s="25"/>
      <c r="F38" s="54"/>
    </row>
    <row r="39" spans="2:6" x14ac:dyDescent="0.25">
      <c r="B39" s="25"/>
      <c r="C39" s="25"/>
      <c r="D39" s="54"/>
      <c r="E39" s="25"/>
      <c r="F39" s="54"/>
    </row>
    <row r="40" spans="2:6" x14ac:dyDescent="0.25">
      <c r="B40" s="25"/>
      <c r="C40" s="25"/>
      <c r="D40" s="54"/>
      <c r="E40" s="25"/>
      <c r="F40" s="54"/>
    </row>
    <row r="41" spans="2:6" x14ac:dyDescent="0.25">
      <c r="B41" s="25"/>
      <c r="C41" s="25"/>
      <c r="D41" s="54"/>
      <c r="E41" s="25"/>
      <c r="F41" s="54"/>
    </row>
    <row r="42" spans="2:6" x14ac:dyDescent="0.25">
      <c r="B42" s="25"/>
      <c r="C42" s="25"/>
      <c r="D42" s="54"/>
      <c r="E42" s="25"/>
      <c r="F42" s="54"/>
    </row>
    <row r="43" spans="2:6" x14ac:dyDescent="0.25">
      <c r="B43" s="25"/>
      <c r="C43" s="25"/>
      <c r="D43" s="54"/>
      <c r="E43" s="25"/>
      <c r="F43" s="54"/>
    </row>
    <row r="44" spans="2:6" x14ac:dyDescent="0.25">
      <c r="B44" s="25"/>
      <c r="C44" s="25"/>
      <c r="D44" s="54"/>
      <c r="E44" s="25"/>
      <c r="F44" s="54"/>
    </row>
    <row r="45" spans="2:6" ht="15.75" thickBot="1" x14ac:dyDescent="0.3">
      <c r="B45" s="107"/>
      <c r="C45" s="107"/>
      <c r="D45" s="109"/>
      <c r="E45" s="107"/>
      <c r="F45" s="109"/>
    </row>
    <row r="46" spans="2:6" ht="15.75" thickBot="1" x14ac:dyDescent="0.3">
      <c r="B46" s="36" t="s">
        <v>114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B4:H4"/>
    <mergeCell ref="C2:H2"/>
    <mergeCell ref="B13:F13"/>
    <mergeCell ref="B31:F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45" customWidth="1"/>
    <col min="3" max="3" width="22.42578125" bestFit="1" customWidth="1"/>
    <col min="4" max="4" width="21.140625" customWidth="1"/>
    <col min="5" max="5" width="21.7109375" customWidth="1"/>
    <col min="6" max="6" width="21" customWidth="1"/>
    <col min="7" max="7" width="17" customWidth="1"/>
    <col min="8" max="8" width="20.28515625" customWidth="1"/>
  </cols>
  <sheetData>
    <row r="1" spans="2:8" ht="15.75" thickBot="1" x14ac:dyDescent="0.3"/>
    <row r="2" spans="2:8" ht="15.75" thickBot="1" x14ac:dyDescent="0.3">
      <c r="B2" s="43" t="s">
        <v>15</v>
      </c>
      <c r="C2" s="215"/>
      <c r="D2" s="216"/>
      <c r="E2" s="216"/>
      <c r="F2" s="216"/>
      <c r="G2" s="216"/>
      <c r="H2" s="217"/>
    </row>
    <row r="3" spans="2:8" ht="15.75" thickBot="1" x14ac:dyDescent="0.3"/>
    <row r="4" spans="2:8" ht="15.75" thickBot="1" x14ac:dyDescent="0.3">
      <c r="B4" s="191" t="s">
        <v>103</v>
      </c>
      <c r="C4" s="195"/>
      <c r="D4" s="195"/>
      <c r="E4" s="195"/>
      <c r="F4" s="195"/>
      <c r="G4" s="195"/>
      <c r="H4" s="192"/>
    </row>
    <row r="5" spans="2:8" ht="15.75" thickBot="1" x14ac:dyDescent="0.3">
      <c r="B5" s="43" t="s">
        <v>60</v>
      </c>
      <c r="C5" s="43" t="s">
        <v>104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25">
      <c r="B6" s="140" t="s">
        <v>105</v>
      </c>
      <c r="C6" s="40"/>
      <c r="D6" s="40"/>
      <c r="E6" s="40"/>
      <c r="F6" s="40"/>
      <c r="G6" s="40"/>
      <c r="H6" s="40"/>
    </row>
    <row r="7" spans="2:8" x14ac:dyDescent="0.25">
      <c r="B7" s="33"/>
      <c r="C7" s="39"/>
      <c r="D7" s="39"/>
      <c r="E7" s="39"/>
      <c r="F7" s="39"/>
      <c r="G7" s="39"/>
      <c r="H7" s="39"/>
    </row>
    <row r="8" spans="2:8" x14ac:dyDescent="0.25">
      <c r="B8" s="33"/>
      <c r="C8" s="39"/>
      <c r="D8" s="39"/>
      <c r="E8" s="39"/>
      <c r="F8" s="39"/>
      <c r="G8" s="39"/>
      <c r="H8" s="39"/>
    </row>
    <row r="9" spans="2:8" ht="15.75" thickBot="1" x14ac:dyDescent="0.3">
      <c r="B9" s="141"/>
      <c r="C9" s="130"/>
      <c r="D9" s="130"/>
      <c r="E9" s="130"/>
      <c r="F9" s="130"/>
      <c r="G9" s="130"/>
      <c r="H9" s="130"/>
    </row>
    <row r="10" spans="2:8" ht="15.75" thickBot="1" x14ac:dyDescent="0.3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.75" thickBot="1" x14ac:dyDescent="0.3"/>
    <row r="13" spans="2:8" ht="15.75" thickBot="1" x14ac:dyDescent="0.3">
      <c r="B13" s="196" t="s">
        <v>106</v>
      </c>
      <c r="C13" s="197"/>
      <c r="D13" s="197"/>
      <c r="E13" s="197"/>
      <c r="F13" s="198"/>
      <c r="G13" s="147"/>
      <c r="H13" s="147"/>
    </row>
    <row r="14" spans="2:8" ht="15.75" thickBot="1" x14ac:dyDescent="0.3">
      <c r="B14" s="44" t="s">
        <v>107</v>
      </c>
      <c r="C14" s="44" t="s">
        <v>108</v>
      </c>
      <c r="D14" s="44" t="s">
        <v>70</v>
      </c>
      <c r="E14" s="44" t="s">
        <v>109</v>
      </c>
      <c r="F14" s="44" t="s">
        <v>110</v>
      </c>
    </row>
    <row r="15" spans="2:8" x14ac:dyDescent="0.25">
      <c r="B15" s="45"/>
      <c r="C15" s="45"/>
      <c r="D15" s="37"/>
      <c r="E15" s="45"/>
      <c r="F15" s="40">
        <f>D15*E15</f>
        <v>0</v>
      </c>
    </row>
    <row r="16" spans="2:8" x14ac:dyDescent="0.25">
      <c r="B16" s="25"/>
      <c r="C16" s="25"/>
      <c r="D16" s="54"/>
      <c r="E16" s="25"/>
      <c r="F16" s="39">
        <f>D16*E16</f>
        <v>0</v>
      </c>
    </row>
    <row r="17" spans="2:6" x14ac:dyDescent="0.25">
      <c r="B17" s="25"/>
      <c r="C17" s="25"/>
      <c r="D17" s="54"/>
      <c r="E17" s="25"/>
      <c r="F17" s="39"/>
    </row>
    <row r="18" spans="2:6" x14ac:dyDescent="0.25">
      <c r="B18" s="25"/>
      <c r="C18" s="25"/>
      <c r="D18" s="54"/>
      <c r="E18" s="25"/>
      <c r="F18" s="39"/>
    </row>
    <row r="19" spans="2:6" x14ac:dyDescent="0.25">
      <c r="B19" s="25"/>
      <c r="C19" s="25"/>
      <c r="D19" s="54"/>
      <c r="E19" s="25"/>
      <c r="F19" s="39"/>
    </row>
    <row r="20" spans="2:6" x14ac:dyDescent="0.25">
      <c r="B20" s="25"/>
      <c r="C20" s="25"/>
      <c r="D20" s="54"/>
      <c r="E20" s="25"/>
      <c r="F20" s="39"/>
    </row>
    <row r="21" spans="2:6" x14ac:dyDescent="0.25">
      <c r="B21" s="25"/>
      <c r="C21" s="25"/>
      <c r="D21" s="54"/>
      <c r="E21" s="25"/>
      <c r="F21" s="39"/>
    </row>
    <row r="22" spans="2:6" x14ac:dyDescent="0.25">
      <c r="B22" s="25"/>
      <c r="C22" s="25"/>
      <c r="D22" s="54"/>
      <c r="E22" s="25"/>
      <c r="F22" s="39"/>
    </row>
    <row r="23" spans="2:6" x14ac:dyDescent="0.25">
      <c r="B23" s="25"/>
      <c r="C23" s="25"/>
      <c r="D23" s="54"/>
      <c r="E23" s="25"/>
      <c r="F23" s="39"/>
    </row>
    <row r="24" spans="2:6" x14ac:dyDescent="0.25">
      <c r="B24" s="25"/>
      <c r="C24" s="25"/>
      <c r="D24" s="54"/>
      <c r="E24" s="25"/>
      <c r="F24" s="39"/>
    </row>
    <row r="25" spans="2:6" x14ac:dyDescent="0.25">
      <c r="B25" s="25"/>
      <c r="C25" s="25"/>
      <c r="D25" s="54"/>
      <c r="E25" s="25"/>
      <c r="F25" s="39"/>
    </row>
    <row r="26" spans="2:6" x14ac:dyDescent="0.25">
      <c r="B26" s="25"/>
      <c r="C26" s="25"/>
      <c r="D26" s="54"/>
      <c r="E26" s="25"/>
      <c r="F26" s="39"/>
    </row>
    <row r="27" spans="2:6" ht="15.75" thickBot="1" x14ac:dyDescent="0.3">
      <c r="B27" s="107"/>
      <c r="C27" s="107"/>
      <c r="D27" s="109"/>
      <c r="E27" s="107"/>
      <c r="F27" s="39"/>
    </row>
    <row r="28" spans="2:6" ht="15.75" thickBot="1" x14ac:dyDescent="0.3">
      <c r="B28" s="36" t="s">
        <v>114</v>
      </c>
      <c r="C28" s="36"/>
      <c r="D28" s="116">
        <f>SUM(D15:D27)</f>
        <v>0</v>
      </c>
      <c r="E28" s="36"/>
      <c r="F28" s="66">
        <f>SUM(F15:F27)</f>
        <v>0</v>
      </c>
    </row>
    <row r="30" spans="2:6" ht="15.75" thickBot="1" x14ac:dyDescent="0.3"/>
    <row r="31" spans="2:6" ht="15.75" thickBot="1" x14ac:dyDescent="0.3">
      <c r="B31" s="196" t="s">
        <v>115</v>
      </c>
      <c r="C31" s="197"/>
      <c r="D31" s="197"/>
      <c r="E31" s="197"/>
      <c r="F31" s="198"/>
    </row>
    <row r="32" spans="2:6" ht="15.75" thickBot="1" x14ac:dyDescent="0.3">
      <c r="B32" s="44" t="s">
        <v>115</v>
      </c>
      <c r="C32" s="44" t="s">
        <v>108</v>
      </c>
      <c r="D32" s="44" t="s">
        <v>70</v>
      </c>
      <c r="E32" s="44" t="s">
        <v>109</v>
      </c>
      <c r="F32" s="44" t="s">
        <v>110</v>
      </c>
    </row>
    <row r="33" spans="2:6" x14ac:dyDescent="0.25">
      <c r="B33" s="45"/>
      <c r="C33" s="45"/>
      <c r="D33" s="37"/>
      <c r="E33" s="45"/>
      <c r="F33" s="40"/>
    </row>
    <row r="34" spans="2:6" x14ac:dyDescent="0.25">
      <c r="B34" s="25"/>
      <c r="C34" s="25"/>
      <c r="D34" s="54"/>
      <c r="E34" s="25"/>
      <c r="F34" s="39"/>
    </row>
    <row r="35" spans="2:6" x14ac:dyDescent="0.25">
      <c r="B35" s="25"/>
      <c r="C35" s="25"/>
      <c r="D35" s="54"/>
      <c r="E35" s="25"/>
      <c r="F35" s="39"/>
    </row>
    <row r="36" spans="2:6" x14ac:dyDescent="0.25">
      <c r="B36" s="25"/>
      <c r="C36" s="25"/>
      <c r="D36" s="54"/>
      <c r="E36" s="25"/>
      <c r="F36" s="39"/>
    </row>
    <row r="37" spans="2:6" x14ac:dyDescent="0.25">
      <c r="B37" s="25"/>
      <c r="C37" s="25"/>
      <c r="D37" s="54"/>
      <c r="E37" s="25"/>
      <c r="F37" s="39"/>
    </row>
    <row r="38" spans="2:6" x14ac:dyDescent="0.25">
      <c r="B38" s="25"/>
      <c r="C38" s="25"/>
      <c r="D38" s="54"/>
      <c r="E38" s="25"/>
      <c r="F38" s="39"/>
    </row>
    <row r="39" spans="2:6" x14ac:dyDescent="0.25">
      <c r="B39" s="25"/>
      <c r="C39" s="25"/>
      <c r="D39" s="54"/>
      <c r="E39" s="25"/>
      <c r="F39" s="39"/>
    </row>
    <row r="40" spans="2:6" x14ac:dyDescent="0.25">
      <c r="B40" s="25"/>
      <c r="C40" s="25"/>
      <c r="D40" s="54"/>
      <c r="E40" s="25"/>
      <c r="F40" s="39"/>
    </row>
    <row r="41" spans="2:6" x14ac:dyDescent="0.25">
      <c r="B41" s="25"/>
      <c r="C41" s="25"/>
      <c r="D41" s="54"/>
      <c r="E41" s="25"/>
      <c r="F41" s="39"/>
    </row>
    <row r="42" spans="2:6" x14ac:dyDescent="0.25">
      <c r="B42" s="25"/>
      <c r="C42" s="25"/>
      <c r="D42" s="54"/>
      <c r="E42" s="25"/>
      <c r="F42" s="39"/>
    </row>
    <row r="43" spans="2:6" x14ac:dyDescent="0.25">
      <c r="B43" s="25"/>
      <c r="C43" s="25"/>
      <c r="D43" s="54"/>
      <c r="E43" s="25"/>
      <c r="F43" s="39"/>
    </row>
    <row r="44" spans="2:6" x14ac:dyDescent="0.25">
      <c r="B44" s="25"/>
      <c r="C44" s="25"/>
      <c r="D44" s="54"/>
      <c r="E44" s="25"/>
      <c r="F44" s="39"/>
    </row>
    <row r="45" spans="2:6" ht="15.75" thickBot="1" x14ac:dyDescent="0.3">
      <c r="B45" s="107"/>
      <c r="C45" s="107"/>
      <c r="D45" s="109"/>
      <c r="E45" s="107"/>
      <c r="F45" s="187"/>
    </row>
    <row r="46" spans="2:6" ht="15.75" thickBot="1" x14ac:dyDescent="0.3">
      <c r="B46" s="36" t="s">
        <v>114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workbookViewId="0">
      <selection activeCell="B13" sqref="B13:F13"/>
    </sheetView>
  </sheetViews>
  <sheetFormatPr baseColWidth="10" defaultColWidth="11.42578125" defaultRowHeight="15" x14ac:dyDescent="0.25"/>
  <cols>
    <col min="2" max="2" width="45" customWidth="1"/>
    <col min="3" max="3" width="22.42578125" bestFit="1" customWidth="1"/>
    <col min="4" max="4" width="21.140625" customWidth="1"/>
    <col min="5" max="5" width="21.7109375" customWidth="1"/>
    <col min="6" max="6" width="21" customWidth="1"/>
    <col min="7" max="7" width="17" customWidth="1"/>
    <col min="8" max="8" width="20.28515625" customWidth="1"/>
  </cols>
  <sheetData>
    <row r="1" spans="2:8" ht="15.75" thickBot="1" x14ac:dyDescent="0.3"/>
    <row r="2" spans="2:8" ht="15.75" thickBot="1" x14ac:dyDescent="0.3">
      <c r="B2" s="43" t="s">
        <v>15</v>
      </c>
      <c r="C2" s="215"/>
      <c r="D2" s="216"/>
      <c r="E2" s="216"/>
      <c r="F2" s="216"/>
      <c r="G2" s="216"/>
      <c r="H2" s="217"/>
    </row>
    <row r="3" spans="2:8" ht="15.75" thickBot="1" x14ac:dyDescent="0.3"/>
    <row r="4" spans="2:8" ht="15.75" thickBot="1" x14ac:dyDescent="0.3">
      <c r="B4" s="191" t="s">
        <v>103</v>
      </c>
      <c r="C4" s="195"/>
      <c r="D4" s="195"/>
      <c r="E4" s="195"/>
      <c r="F4" s="195"/>
      <c r="G4" s="195"/>
      <c r="H4" s="192"/>
    </row>
    <row r="5" spans="2:8" ht="15.75" thickBot="1" x14ac:dyDescent="0.3">
      <c r="B5" s="43" t="s">
        <v>60</v>
      </c>
      <c r="C5" s="43" t="s">
        <v>104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25">
      <c r="B6" s="140" t="s">
        <v>105</v>
      </c>
      <c r="C6" s="40"/>
      <c r="D6" s="40"/>
      <c r="E6" s="40"/>
      <c r="F6" s="40"/>
      <c r="G6" s="40"/>
      <c r="H6" s="40"/>
    </row>
    <row r="7" spans="2:8" x14ac:dyDescent="0.25">
      <c r="B7" s="33"/>
      <c r="C7" s="39"/>
      <c r="D7" s="39"/>
      <c r="E7" s="39"/>
      <c r="F7" s="39"/>
      <c r="G7" s="39"/>
      <c r="H7" s="39"/>
    </row>
    <row r="8" spans="2:8" x14ac:dyDescent="0.25">
      <c r="B8" s="33"/>
      <c r="C8" s="39"/>
      <c r="D8" s="39"/>
      <c r="E8" s="39"/>
      <c r="F8" s="39"/>
      <c r="G8" s="39"/>
      <c r="H8" s="39"/>
    </row>
    <row r="9" spans="2:8" ht="15.75" thickBot="1" x14ac:dyDescent="0.3">
      <c r="B9" s="141"/>
      <c r="C9" s="130"/>
      <c r="D9" s="130"/>
      <c r="E9" s="130"/>
      <c r="F9" s="130"/>
      <c r="G9" s="130"/>
      <c r="H9" s="130"/>
    </row>
    <row r="10" spans="2:8" ht="15.75" thickBot="1" x14ac:dyDescent="0.3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.75" thickBot="1" x14ac:dyDescent="0.3"/>
    <row r="13" spans="2:8" ht="15.75" thickBot="1" x14ac:dyDescent="0.3">
      <c r="B13" s="196" t="s">
        <v>106</v>
      </c>
      <c r="C13" s="197"/>
      <c r="D13" s="197"/>
      <c r="E13" s="197"/>
      <c r="F13" s="198"/>
      <c r="G13" s="147"/>
      <c r="H13" s="147"/>
    </row>
    <row r="14" spans="2:8" ht="15.75" thickBot="1" x14ac:dyDescent="0.3">
      <c r="B14" s="44" t="s">
        <v>107</v>
      </c>
      <c r="C14" s="44" t="s">
        <v>108</v>
      </c>
      <c r="D14" s="44" t="s">
        <v>70</v>
      </c>
      <c r="E14" s="44" t="s">
        <v>109</v>
      </c>
      <c r="F14" s="44" t="s">
        <v>110</v>
      </c>
    </row>
    <row r="15" spans="2:8" x14ac:dyDescent="0.25">
      <c r="B15" s="45"/>
      <c r="C15" s="45"/>
      <c r="D15" s="37"/>
      <c r="E15" s="45"/>
      <c r="F15" s="40">
        <f>D15*E15</f>
        <v>0</v>
      </c>
    </row>
    <row r="16" spans="2:8" x14ac:dyDescent="0.25">
      <c r="B16" s="25"/>
      <c r="C16" s="25"/>
      <c r="D16" s="54"/>
      <c r="E16" s="25"/>
      <c r="F16" s="39">
        <f>D16*E16</f>
        <v>0</v>
      </c>
    </row>
    <row r="17" spans="2:6" x14ac:dyDescent="0.25">
      <c r="B17" s="25"/>
      <c r="C17" s="25"/>
      <c r="D17" s="54"/>
      <c r="E17" s="25"/>
      <c r="F17" s="39"/>
    </row>
    <row r="18" spans="2:6" x14ac:dyDescent="0.25">
      <c r="B18" s="25"/>
      <c r="C18" s="25"/>
      <c r="D18" s="54"/>
      <c r="E18" s="25"/>
      <c r="F18" s="39"/>
    </row>
    <row r="19" spans="2:6" x14ac:dyDescent="0.25">
      <c r="B19" s="25"/>
      <c r="C19" s="25"/>
      <c r="D19" s="54"/>
      <c r="E19" s="25"/>
      <c r="F19" s="39"/>
    </row>
    <row r="20" spans="2:6" x14ac:dyDescent="0.25">
      <c r="B20" s="25"/>
      <c r="C20" s="25"/>
      <c r="D20" s="54"/>
      <c r="E20" s="25"/>
      <c r="F20" s="39"/>
    </row>
    <row r="21" spans="2:6" x14ac:dyDescent="0.25">
      <c r="B21" s="25"/>
      <c r="C21" s="25"/>
      <c r="D21" s="54"/>
      <c r="E21" s="25"/>
      <c r="F21" s="39"/>
    </row>
    <row r="22" spans="2:6" x14ac:dyDescent="0.25">
      <c r="B22" s="25"/>
      <c r="C22" s="25"/>
      <c r="D22" s="54"/>
      <c r="E22" s="25"/>
      <c r="F22" s="39"/>
    </row>
    <row r="23" spans="2:6" x14ac:dyDescent="0.25">
      <c r="B23" s="25"/>
      <c r="C23" s="25"/>
      <c r="D23" s="54"/>
      <c r="E23" s="25"/>
      <c r="F23" s="39"/>
    </row>
    <row r="24" spans="2:6" x14ac:dyDescent="0.25">
      <c r="B24" s="25"/>
      <c r="C24" s="25"/>
      <c r="D24" s="54"/>
      <c r="E24" s="25"/>
      <c r="F24" s="39"/>
    </row>
    <row r="25" spans="2:6" x14ac:dyDescent="0.25">
      <c r="B25" s="25"/>
      <c r="C25" s="25"/>
      <c r="D25" s="54"/>
      <c r="E25" s="25"/>
      <c r="F25" s="39"/>
    </row>
    <row r="26" spans="2:6" x14ac:dyDescent="0.25">
      <c r="B26" s="25"/>
      <c r="C26" s="25"/>
      <c r="D26" s="54"/>
      <c r="E26" s="25"/>
      <c r="F26" s="39"/>
    </row>
    <row r="27" spans="2:6" ht="15.75" thickBot="1" x14ac:dyDescent="0.3">
      <c r="B27" s="107"/>
      <c r="C27" s="107"/>
      <c r="D27" s="109"/>
      <c r="E27" s="107"/>
      <c r="F27" s="39"/>
    </row>
    <row r="28" spans="2:6" ht="15.75" thickBot="1" x14ac:dyDescent="0.3">
      <c r="B28" s="36" t="s">
        <v>114</v>
      </c>
      <c r="C28" s="36"/>
      <c r="D28" s="116">
        <f>SUM(D15:D27)</f>
        <v>0</v>
      </c>
      <c r="E28" s="36"/>
      <c r="F28" s="66">
        <f>SUM(F15:F27)</f>
        <v>0</v>
      </c>
    </row>
    <row r="30" spans="2:6" ht="15.75" thickBot="1" x14ac:dyDescent="0.3"/>
    <row r="31" spans="2:6" ht="15.75" thickBot="1" x14ac:dyDescent="0.3">
      <c r="B31" s="196" t="s">
        <v>115</v>
      </c>
      <c r="C31" s="197"/>
      <c r="D31" s="197"/>
      <c r="E31" s="197"/>
      <c r="F31" s="198"/>
    </row>
    <row r="32" spans="2:6" ht="15.75" thickBot="1" x14ac:dyDescent="0.3">
      <c r="B32" s="44" t="s">
        <v>115</v>
      </c>
      <c r="C32" s="44" t="s">
        <v>108</v>
      </c>
      <c r="D32" s="44" t="s">
        <v>70</v>
      </c>
      <c r="E32" s="44" t="s">
        <v>109</v>
      </c>
      <c r="F32" s="44" t="s">
        <v>110</v>
      </c>
    </row>
    <row r="33" spans="2:6" x14ac:dyDescent="0.25">
      <c r="B33" s="45"/>
      <c r="C33" s="45"/>
      <c r="D33" s="37"/>
      <c r="E33" s="45"/>
      <c r="F33" s="40"/>
    </row>
    <row r="34" spans="2:6" x14ac:dyDescent="0.25">
      <c r="B34" s="25"/>
      <c r="C34" s="25"/>
      <c r="D34" s="54"/>
      <c r="E34" s="25"/>
      <c r="F34" s="39"/>
    </row>
    <row r="35" spans="2:6" x14ac:dyDescent="0.25">
      <c r="B35" s="25"/>
      <c r="C35" s="25"/>
      <c r="D35" s="54"/>
      <c r="E35" s="25"/>
      <c r="F35" s="39"/>
    </row>
    <row r="36" spans="2:6" x14ac:dyDescent="0.25">
      <c r="B36" s="25"/>
      <c r="C36" s="25"/>
      <c r="D36" s="54"/>
      <c r="E36" s="25"/>
      <c r="F36" s="39"/>
    </row>
    <row r="37" spans="2:6" x14ac:dyDescent="0.25">
      <c r="B37" s="25"/>
      <c r="C37" s="25"/>
      <c r="D37" s="54"/>
      <c r="E37" s="25"/>
      <c r="F37" s="39"/>
    </row>
    <row r="38" spans="2:6" x14ac:dyDescent="0.25">
      <c r="B38" s="25"/>
      <c r="C38" s="25"/>
      <c r="D38" s="54"/>
      <c r="E38" s="25"/>
      <c r="F38" s="39"/>
    </row>
    <row r="39" spans="2:6" x14ac:dyDescent="0.25">
      <c r="B39" s="25"/>
      <c r="C39" s="25"/>
      <c r="D39" s="54"/>
      <c r="E39" s="25"/>
      <c r="F39" s="39"/>
    </row>
    <row r="40" spans="2:6" x14ac:dyDescent="0.25">
      <c r="B40" s="25"/>
      <c r="C40" s="25"/>
      <c r="D40" s="54"/>
      <c r="E40" s="25"/>
      <c r="F40" s="39"/>
    </row>
    <row r="41" spans="2:6" x14ac:dyDescent="0.25">
      <c r="B41" s="25"/>
      <c r="C41" s="25"/>
      <c r="D41" s="54"/>
      <c r="E41" s="25"/>
      <c r="F41" s="39"/>
    </row>
    <row r="42" spans="2:6" x14ac:dyDescent="0.25">
      <c r="B42" s="25"/>
      <c r="C42" s="25"/>
      <c r="D42" s="54"/>
      <c r="E42" s="25"/>
      <c r="F42" s="39"/>
    </row>
    <row r="43" spans="2:6" x14ac:dyDescent="0.25">
      <c r="B43" s="25"/>
      <c r="C43" s="25"/>
      <c r="D43" s="54"/>
      <c r="E43" s="25"/>
      <c r="F43" s="39"/>
    </row>
    <row r="44" spans="2:6" x14ac:dyDescent="0.25">
      <c r="B44" s="25"/>
      <c r="C44" s="25"/>
      <c r="D44" s="54"/>
      <c r="E44" s="25"/>
      <c r="F44" s="39"/>
    </row>
    <row r="45" spans="2:6" ht="15.75" thickBot="1" x14ac:dyDescent="0.3">
      <c r="B45" s="107"/>
      <c r="C45" s="107"/>
      <c r="D45" s="109"/>
      <c r="E45" s="107"/>
      <c r="F45" s="187"/>
    </row>
    <row r="46" spans="2:6" ht="15.75" thickBot="1" x14ac:dyDescent="0.3">
      <c r="B46" s="36" t="s">
        <v>114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opLeftCell="A13" workbookViewId="0">
      <selection activeCell="B15" sqref="B15:E16"/>
    </sheetView>
  </sheetViews>
  <sheetFormatPr baseColWidth="10" defaultColWidth="11.42578125" defaultRowHeight="15" x14ac:dyDescent="0.25"/>
  <cols>
    <col min="2" max="2" width="45" customWidth="1"/>
    <col min="3" max="3" width="22.42578125" bestFit="1" customWidth="1"/>
    <col min="4" max="4" width="21.140625" customWidth="1"/>
    <col min="5" max="5" width="21.7109375" customWidth="1"/>
    <col min="6" max="6" width="21" customWidth="1"/>
    <col min="7" max="7" width="17" customWidth="1"/>
    <col min="8" max="8" width="20.28515625" customWidth="1"/>
  </cols>
  <sheetData>
    <row r="1" spans="2:8" ht="15.75" thickBot="1" x14ac:dyDescent="0.3"/>
    <row r="2" spans="2:8" ht="15.75" thickBot="1" x14ac:dyDescent="0.3">
      <c r="B2" s="43" t="s">
        <v>15</v>
      </c>
      <c r="C2" s="215"/>
      <c r="D2" s="216"/>
      <c r="E2" s="216"/>
      <c r="F2" s="216"/>
      <c r="G2" s="216"/>
      <c r="H2" s="217"/>
    </row>
    <row r="3" spans="2:8" ht="15.75" thickBot="1" x14ac:dyDescent="0.3"/>
    <row r="4" spans="2:8" ht="15.75" thickBot="1" x14ac:dyDescent="0.3">
      <c r="B4" s="191" t="s">
        <v>103</v>
      </c>
      <c r="C4" s="195"/>
      <c r="D4" s="195"/>
      <c r="E4" s="195"/>
      <c r="F4" s="195"/>
      <c r="G4" s="195"/>
      <c r="H4" s="192"/>
    </row>
    <row r="5" spans="2:8" ht="15.75" thickBot="1" x14ac:dyDescent="0.3">
      <c r="B5" s="43" t="s">
        <v>60</v>
      </c>
      <c r="C5" s="43" t="s">
        <v>104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25">
      <c r="B6" s="140" t="s">
        <v>105</v>
      </c>
      <c r="C6" s="40"/>
      <c r="D6" s="40"/>
      <c r="E6" s="40"/>
      <c r="F6" s="40"/>
      <c r="G6" s="40"/>
      <c r="H6" s="40"/>
    </row>
    <row r="7" spans="2:8" x14ac:dyDescent="0.25">
      <c r="B7" s="33"/>
      <c r="C7" s="39"/>
      <c r="D7" s="39"/>
      <c r="E7" s="39"/>
      <c r="F7" s="39"/>
      <c r="G7" s="39"/>
      <c r="H7" s="39"/>
    </row>
    <row r="8" spans="2:8" x14ac:dyDescent="0.25">
      <c r="B8" s="33"/>
      <c r="C8" s="39"/>
      <c r="D8" s="39"/>
      <c r="E8" s="39"/>
      <c r="F8" s="39"/>
      <c r="G8" s="39"/>
      <c r="H8" s="39"/>
    </row>
    <row r="9" spans="2:8" ht="15.75" thickBot="1" x14ac:dyDescent="0.3">
      <c r="B9" s="141"/>
      <c r="C9" s="130"/>
      <c r="D9" s="130"/>
      <c r="E9" s="130"/>
      <c r="F9" s="130"/>
      <c r="G9" s="130"/>
      <c r="H9" s="130"/>
    </row>
    <row r="10" spans="2:8" ht="15.75" thickBot="1" x14ac:dyDescent="0.3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.75" thickBot="1" x14ac:dyDescent="0.3"/>
    <row r="13" spans="2:8" ht="15.75" thickBot="1" x14ac:dyDescent="0.3">
      <c r="B13" s="196" t="s">
        <v>106</v>
      </c>
      <c r="C13" s="197"/>
      <c r="D13" s="197"/>
      <c r="E13" s="197"/>
      <c r="F13" s="198"/>
      <c r="G13" s="147"/>
      <c r="H13" s="147"/>
    </row>
    <row r="14" spans="2:8" ht="15.75" thickBot="1" x14ac:dyDescent="0.3">
      <c r="B14" s="44" t="s">
        <v>107</v>
      </c>
      <c r="C14" s="44" t="s">
        <v>108</v>
      </c>
      <c r="D14" s="44" t="s">
        <v>70</v>
      </c>
      <c r="E14" s="44" t="s">
        <v>109</v>
      </c>
      <c r="F14" s="44" t="s">
        <v>110</v>
      </c>
    </row>
    <row r="15" spans="2:8" x14ac:dyDescent="0.25">
      <c r="B15" s="45"/>
      <c r="C15" s="45"/>
      <c r="D15" s="37"/>
      <c r="E15" s="45"/>
      <c r="F15" s="40">
        <f>D15*E15</f>
        <v>0</v>
      </c>
    </row>
    <row r="16" spans="2:8" x14ac:dyDescent="0.25">
      <c r="B16" s="25"/>
      <c r="C16" s="25"/>
      <c r="D16" s="54"/>
      <c r="E16" s="25"/>
      <c r="F16" s="39">
        <f>D16*E16</f>
        <v>0</v>
      </c>
    </row>
    <row r="17" spans="2:6" x14ac:dyDescent="0.25">
      <c r="B17" s="25"/>
      <c r="C17" s="25"/>
      <c r="D17" s="54"/>
      <c r="E17" s="25"/>
      <c r="F17" s="39"/>
    </row>
    <row r="18" spans="2:6" x14ac:dyDescent="0.25">
      <c r="B18" s="25"/>
      <c r="C18" s="25"/>
      <c r="D18" s="54"/>
      <c r="E18" s="25"/>
      <c r="F18" s="39"/>
    </row>
    <row r="19" spans="2:6" x14ac:dyDescent="0.25">
      <c r="B19" s="25"/>
      <c r="C19" s="25"/>
      <c r="D19" s="54"/>
      <c r="E19" s="25"/>
      <c r="F19" s="39"/>
    </row>
    <row r="20" spans="2:6" x14ac:dyDescent="0.25">
      <c r="B20" s="25"/>
      <c r="C20" s="25"/>
      <c r="D20" s="54"/>
      <c r="E20" s="25"/>
      <c r="F20" s="39"/>
    </row>
    <row r="21" spans="2:6" x14ac:dyDescent="0.25">
      <c r="B21" s="25"/>
      <c r="C21" s="25"/>
      <c r="D21" s="54"/>
      <c r="E21" s="25"/>
      <c r="F21" s="39"/>
    </row>
    <row r="22" spans="2:6" x14ac:dyDescent="0.25">
      <c r="B22" s="25"/>
      <c r="C22" s="25"/>
      <c r="D22" s="54"/>
      <c r="E22" s="25"/>
      <c r="F22" s="39"/>
    </row>
    <row r="23" spans="2:6" x14ac:dyDescent="0.25">
      <c r="B23" s="25"/>
      <c r="C23" s="25"/>
      <c r="D23" s="54"/>
      <c r="E23" s="25"/>
      <c r="F23" s="39"/>
    </row>
    <row r="24" spans="2:6" x14ac:dyDescent="0.25">
      <c r="B24" s="25"/>
      <c r="C24" s="25"/>
      <c r="D24" s="54"/>
      <c r="E24" s="25"/>
      <c r="F24" s="39"/>
    </row>
    <row r="25" spans="2:6" x14ac:dyDescent="0.25">
      <c r="B25" s="25"/>
      <c r="C25" s="25"/>
      <c r="D25" s="54"/>
      <c r="E25" s="25"/>
      <c r="F25" s="39"/>
    </row>
    <row r="26" spans="2:6" x14ac:dyDescent="0.25">
      <c r="B26" s="25"/>
      <c r="C26" s="25"/>
      <c r="D26" s="54"/>
      <c r="E26" s="25"/>
      <c r="F26" s="39"/>
    </row>
    <row r="27" spans="2:6" ht="15.75" thickBot="1" x14ac:dyDescent="0.3">
      <c r="B27" s="107"/>
      <c r="C27" s="107"/>
      <c r="D27" s="109"/>
      <c r="E27" s="107"/>
      <c r="F27" s="39"/>
    </row>
    <row r="28" spans="2:6" ht="15.75" thickBot="1" x14ac:dyDescent="0.3">
      <c r="B28" s="36" t="s">
        <v>114</v>
      </c>
      <c r="C28" s="36"/>
      <c r="D28" s="116">
        <f>SUM(D15:D27)</f>
        <v>0</v>
      </c>
      <c r="E28" s="36"/>
      <c r="F28" s="66">
        <f>SUM(F15:F27)</f>
        <v>0</v>
      </c>
    </row>
    <row r="30" spans="2:6" ht="15.75" thickBot="1" x14ac:dyDescent="0.3"/>
    <row r="31" spans="2:6" ht="15.75" thickBot="1" x14ac:dyDescent="0.3">
      <c r="B31" s="196" t="s">
        <v>115</v>
      </c>
      <c r="C31" s="197"/>
      <c r="D31" s="197"/>
      <c r="E31" s="197"/>
      <c r="F31" s="198"/>
    </row>
    <row r="32" spans="2:6" ht="15.75" thickBot="1" x14ac:dyDescent="0.3">
      <c r="B32" s="44" t="s">
        <v>115</v>
      </c>
      <c r="C32" s="44" t="s">
        <v>108</v>
      </c>
      <c r="D32" s="44" t="s">
        <v>70</v>
      </c>
      <c r="E32" s="44" t="s">
        <v>109</v>
      </c>
      <c r="F32" s="44" t="s">
        <v>110</v>
      </c>
    </row>
    <row r="33" spans="2:6" x14ac:dyDescent="0.25">
      <c r="B33" s="45"/>
      <c r="C33" s="45"/>
      <c r="D33" s="37"/>
      <c r="E33" s="45"/>
      <c r="F33" s="40"/>
    </row>
    <row r="34" spans="2:6" x14ac:dyDescent="0.25">
      <c r="B34" s="25"/>
      <c r="C34" s="25"/>
      <c r="D34" s="54"/>
      <c r="E34" s="25"/>
      <c r="F34" s="39"/>
    </row>
    <row r="35" spans="2:6" x14ac:dyDescent="0.25">
      <c r="B35" s="25"/>
      <c r="C35" s="25"/>
      <c r="D35" s="54"/>
      <c r="E35" s="25"/>
      <c r="F35" s="39"/>
    </row>
    <row r="36" spans="2:6" x14ac:dyDescent="0.25">
      <c r="B36" s="25"/>
      <c r="C36" s="25"/>
      <c r="D36" s="54"/>
      <c r="E36" s="25"/>
      <c r="F36" s="39"/>
    </row>
    <row r="37" spans="2:6" x14ac:dyDescent="0.25">
      <c r="B37" s="25"/>
      <c r="C37" s="25"/>
      <c r="D37" s="54"/>
      <c r="E37" s="25"/>
      <c r="F37" s="39"/>
    </row>
    <row r="38" spans="2:6" x14ac:dyDescent="0.25">
      <c r="B38" s="25"/>
      <c r="C38" s="25"/>
      <c r="D38" s="54"/>
      <c r="E38" s="25"/>
      <c r="F38" s="39"/>
    </row>
    <row r="39" spans="2:6" x14ac:dyDescent="0.25">
      <c r="B39" s="25"/>
      <c r="C39" s="25"/>
      <c r="D39" s="54"/>
      <c r="E39" s="25"/>
      <c r="F39" s="39"/>
    </row>
    <row r="40" spans="2:6" x14ac:dyDescent="0.25">
      <c r="B40" s="25"/>
      <c r="C40" s="25"/>
      <c r="D40" s="54"/>
      <c r="E40" s="25"/>
      <c r="F40" s="39"/>
    </row>
    <row r="41" spans="2:6" x14ac:dyDescent="0.25">
      <c r="B41" s="25"/>
      <c r="C41" s="25"/>
      <c r="D41" s="54"/>
      <c r="E41" s="25"/>
      <c r="F41" s="39"/>
    </row>
    <row r="42" spans="2:6" x14ac:dyDescent="0.25">
      <c r="B42" s="25"/>
      <c r="C42" s="25"/>
      <c r="D42" s="54"/>
      <c r="E42" s="25"/>
      <c r="F42" s="39"/>
    </row>
    <row r="43" spans="2:6" x14ac:dyDescent="0.25">
      <c r="B43" s="25"/>
      <c r="C43" s="25"/>
      <c r="D43" s="54"/>
      <c r="E43" s="25"/>
      <c r="F43" s="39"/>
    </row>
    <row r="44" spans="2:6" x14ac:dyDescent="0.25">
      <c r="B44" s="25"/>
      <c r="C44" s="25"/>
      <c r="D44" s="54"/>
      <c r="E44" s="25"/>
      <c r="F44" s="39"/>
    </row>
    <row r="45" spans="2:6" ht="15.75" thickBot="1" x14ac:dyDescent="0.3">
      <c r="B45" s="107"/>
      <c r="C45" s="107"/>
      <c r="D45" s="109"/>
      <c r="E45" s="107"/>
      <c r="F45" s="187"/>
    </row>
    <row r="46" spans="2:6" ht="15.75" thickBot="1" x14ac:dyDescent="0.3">
      <c r="B46" s="36" t="s">
        <v>114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opLeftCell="A7" workbookViewId="0">
      <selection activeCell="C27" sqref="C27"/>
    </sheetView>
  </sheetViews>
  <sheetFormatPr baseColWidth="10" defaultColWidth="11.42578125" defaultRowHeight="15" x14ac:dyDescent="0.25"/>
  <cols>
    <col min="2" max="2" width="18.7109375" bestFit="1" customWidth="1"/>
    <col min="3" max="3" width="21.140625" customWidth="1"/>
    <col min="4" max="4" width="21.5703125" customWidth="1"/>
    <col min="5" max="5" width="29.85546875" bestFit="1" customWidth="1"/>
    <col min="6" max="6" width="21.7109375" customWidth="1"/>
  </cols>
  <sheetData>
    <row r="1" spans="2:6" ht="15.75" thickBot="1" x14ac:dyDescent="0.3"/>
    <row r="2" spans="2:6" ht="15.75" thickBot="1" x14ac:dyDescent="0.3">
      <c r="B2" s="196" t="s">
        <v>116</v>
      </c>
      <c r="C2" s="198"/>
      <c r="E2" s="36" t="s">
        <v>117</v>
      </c>
      <c r="F2" s="36" t="s">
        <v>118</v>
      </c>
    </row>
    <row r="3" spans="2:6" ht="15.75" thickBot="1" x14ac:dyDescent="0.3">
      <c r="B3" s="44" t="s">
        <v>15</v>
      </c>
      <c r="C3" s="44" t="s">
        <v>119</v>
      </c>
      <c r="E3" s="140" t="s">
        <v>120</v>
      </c>
      <c r="F3" s="140">
        <v>9</v>
      </c>
    </row>
    <row r="4" spans="2:6" x14ac:dyDescent="0.25">
      <c r="B4" s="140" t="str">
        <f>'Estructura de Mercado'!B8</f>
        <v>Asistnte</v>
      </c>
      <c r="C4" s="140">
        <f>'Estructura de Mercado'!G8</f>
        <v>12</v>
      </c>
      <c r="E4" s="33" t="s">
        <v>121</v>
      </c>
      <c r="F4" s="33">
        <v>7</v>
      </c>
    </row>
    <row r="5" spans="2:6" x14ac:dyDescent="0.25">
      <c r="B5" s="33"/>
      <c r="C5" s="33"/>
      <c r="E5" s="33" t="s">
        <v>122</v>
      </c>
      <c r="F5" s="33">
        <v>5</v>
      </c>
    </row>
    <row r="6" spans="2:6" x14ac:dyDescent="0.25">
      <c r="B6" s="33"/>
      <c r="C6" s="33"/>
      <c r="E6" s="33" t="s">
        <v>123</v>
      </c>
      <c r="F6" s="33">
        <v>3</v>
      </c>
    </row>
    <row r="7" spans="2:6" ht="15.75" thickBot="1" x14ac:dyDescent="0.3">
      <c r="B7" s="127"/>
      <c r="C7" s="33"/>
      <c r="E7" s="141" t="s">
        <v>124</v>
      </c>
      <c r="F7" s="141">
        <v>0</v>
      </c>
    </row>
    <row r="8" spans="2:6" ht="15.75" thickBot="1" x14ac:dyDescent="0.3">
      <c r="B8" s="148"/>
      <c r="C8" s="33"/>
    </row>
    <row r="9" spans="2:6" ht="15.75" thickBot="1" x14ac:dyDescent="0.3">
      <c r="B9" s="79" t="s">
        <v>46</v>
      </c>
      <c r="C9" s="65">
        <f>SUM(C4:C8)</f>
        <v>12</v>
      </c>
      <c r="E9" s="36" t="s">
        <v>20</v>
      </c>
      <c r="F9" s="188">
        <f>'Datos Economicos'!F6</f>
        <v>44000000</v>
      </c>
    </row>
    <row r="11" spans="2:6" ht="15.75" thickBot="1" x14ac:dyDescent="0.3"/>
    <row r="12" spans="2:6" ht="15.75" thickBot="1" x14ac:dyDescent="0.3">
      <c r="B12" s="218" t="s">
        <v>125</v>
      </c>
      <c r="C12" s="218" t="s">
        <v>118</v>
      </c>
      <c r="D12" s="191" t="s">
        <v>28</v>
      </c>
      <c r="E12" s="192"/>
    </row>
    <row r="13" spans="2:6" ht="15.75" thickBot="1" x14ac:dyDescent="0.3">
      <c r="B13" s="219"/>
      <c r="C13" s="219"/>
      <c r="D13" s="149" t="s">
        <v>126</v>
      </c>
      <c r="E13" s="149" t="s">
        <v>127</v>
      </c>
    </row>
    <row r="14" spans="2:6" x14ac:dyDescent="0.25">
      <c r="B14" s="140" t="s">
        <v>128</v>
      </c>
      <c r="C14" s="119">
        <v>3</v>
      </c>
      <c r="D14" s="150">
        <f>IF($C$26&gt;0,(C14/$C$26)*$C$9,0)</f>
        <v>0.69230769230769229</v>
      </c>
      <c r="E14" s="155">
        <f>IF($D$26&gt;0,($F$9*D14)/$D$26,)</f>
        <v>2538461.5384615385</v>
      </c>
    </row>
    <row r="15" spans="2:6" x14ac:dyDescent="0.25">
      <c r="B15" s="33" t="s">
        <v>129</v>
      </c>
      <c r="C15" s="120">
        <v>5</v>
      </c>
      <c r="D15" s="152">
        <f t="shared" ref="D15:D25" si="0">IF($C$26&gt;0,(C15/$C$26)*$C$9,0)</f>
        <v>1.153846153846154</v>
      </c>
      <c r="E15" s="156">
        <f t="shared" ref="E15:E25" si="1">IF($D$26&gt;0,($F$9*D15)/$D$26,)</f>
        <v>4230769.230769231</v>
      </c>
    </row>
    <row r="16" spans="2:6" x14ac:dyDescent="0.25">
      <c r="B16" s="33" t="s">
        <v>130</v>
      </c>
      <c r="C16" s="120">
        <v>5</v>
      </c>
      <c r="D16" s="152">
        <f t="shared" si="0"/>
        <v>1.153846153846154</v>
      </c>
      <c r="E16" s="156">
        <f t="shared" si="1"/>
        <v>4230769.230769231</v>
      </c>
    </row>
    <row r="17" spans="2:5" x14ac:dyDescent="0.25">
      <c r="B17" s="33" t="s">
        <v>131</v>
      </c>
      <c r="C17" s="120">
        <v>5</v>
      </c>
      <c r="D17" s="152">
        <f t="shared" si="0"/>
        <v>1.153846153846154</v>
      </c>
      <c r="E17" s="156">
        <f t="shared" si="1"/>
        <v>4230769.230769231</v>
      </c>
    </row>
    <row r="18" spans="2:5" x14ac:dyDescent="0.25">
      <c r="B18" s="33" t="s">
        <v>132</v>
      </c>
      <c r="C18" s="120">
        <v>5</v>
      </c>
      <c r="D18" s="152">
        <f t="shared" si="0"/>
        <v>1.153846153846154</v>
      </c>
      <c r="E18" s="156">
        <f t="shared" si="1"/>
        <v>4230769.230769231</v>
      </c>
    </row>
    <row r="19" spans="2:5" x14ac:dyDescent="0.25">
      <c r="B19" s="33" t="s">
        <v>133</v>
      </c>
      <c r="C19" s="120">
        <v>3</v>
      </c>
      <c r="D19" s="152">
        <f t="shared" si="0"/>
        <v>0.69230769230769229</v>
      </c>
      <c r="E19" s="156">
        <f t="shared" si="1"/>
        <v>2538461.5384615385</v>
      </c>
    </row>
    <row r="20" spans="2:5" x14ac:dyDescent="0.25">
      <c r="B20" s="33" t="s">
        <v>134</v>
      </c>
      <c r="C20" s="120">
        <v>3</v>
      </c>
      <c r="D20" s="152">
        <f t="shared" si="0"/>
        <v>0.69230769230769229</v>
      </c>
      <c r="E20" s="156">
        <f t="shared" si="1"/>
        <v>2538461.5384615385</v>
      </c>
    </row>
    <row r="21" spans="2:5" x14ac:dyDescent="0.25">
      <c r="B21" s="33" t="s">
        <v>135</v>
      </c>
      <c r="C21" s="120">
        <v>5</v>
      </c>
      <c r="D21" s="152">
        <f t="shared" si="0"/>
        <v>1.153846153846154</v>
      </c>
      <c r="E21" s="156">
        <f t="shared" si="1"/>
        <v>4230769.230769231</v>
      </c>
    </row>
    <row r="22" spans="2:5" x14ac:dyDescent="0.25">
      <c r="B22" s="33" t="s">
        <v>136</v>
      </c>
      <c r="C22" s="120">
        <v>5</v>
      </c>
      <c r="D22" s="152">
        <f t="shared" si="0"/>
        <v>1.153846153846154</v>
      </c>
      <c r="E22" s="156">
        <f t="shared" si="1"/>
        <v>4230769.230769231</v>
      </c>
    </row>
    <row r="23" spans="2:5" x14ac:dyDescent="0.25">
      <c r="B23" s="33" t="s">
        <v>137</v>
      </c>
      <c r="C23" s="120">
        <v>5</v>
      </c>
      <c r="D23" s="152">
        <f t="shared" si="0"/>
        <v>1.153846153846154</v>
      </c>
      <c r="E23" s="156">
        <f t="shared" si="1"/>
        <v>4230769.230769231</v>
      </c>
    </row>
    <row r="24" spans="2:5" x14ac:dyDescent="0.25">
      <c r="B24" s="33" t="s">
        <v>138</v>
      </c>
      <c r="C24" s="120">
        <v>5</v>
      </c>
      <c r="D24" s="152">
        <f t="shared" si="0"/>
        <v>1.153846153846154</v>
      </c>
      <c r="E24" s="156">
        <f t="shared" si="1"/>
        <v>4230769.230769231</v>
      </c>
    </row>
    <row r="25" spans="2:5" ht="15.75" thickBot="1" x14ac:dyDescent="0.3">
      <c r="B25" s="127" t="s">
        <v>139</v>
      </c>
      <c r="C25" s="121">
        <v>3</v>
      </c>
      <c r="D25" s="153">
        <f t="shared" si="0"/>
        <v>0.69230769230769229</v>
      </c>
      <c r="E25" s="157">
        <f t="shared" si="1"/>
        <v>2538461.5384615385</v>
      </c>
    </row>
    <row r="26" spans="2:5" ht="15.75" thickBot="1" x14ac:dyDescent="0.3">
      <c r="B26" s="36" t="s">
        <v>46</v>
      </c>
      <c r="C26" s="151">
        <f>SUM(C14:C25)</f>
        <v>52</v>
      </c>
      <c r="D26" s="154">
        <f>SUM(D14:D25)</f>
        <v>12</v>
      </c>
      <c r="E26" s="158">
        <f>SUM(E14:E25)</f>
        <v>44000000.000000007</v>
      </c>
    </row>
  </sheetData>
  <mergeCells count="4">
    <mergeCell ref="B2:C2"/>
    <mergeCell ref="D12:E12"/>
    <mergeCell ref="B12:B13"/>
    <mergeCell ref="C12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opLeftCell="A6" workbookViewId="0">
      <selection activeCell="D26" sqref="D26"/>
    </sheetView>
  </sheetViews>
  <sheetFormatPr baseColWidth="10" defaultColWidth="11.42578125" defaultRowHeight="15" x14ac:dyDescent="0.25"/>
  <cols>
    <col min="2" max="2" width="18.7109375" bestFit="1" customWidth="1"/>
    <col min="3" max="3" width="21.140625" customWidth="1"/>
    <col min="4" max="4" width="21.5703125" customWidth="1"/>
    <col min="5" max="5" width="29.85546875" bestFit="1" customWidth="1"/>
    <col min="6" max="6" width="21.7109375" customWidth="1"/>
    <col min="8" max="9" width="13" bestFit="1" customWidth="1"/>
  </cols>
  <sheetData>
    <row r="1" spans="2:9" ht="15.75" thickBot="1" x14ac:dyDescent="0.3"/>
    <row r="2" spans="2:9" ht="15.75" thickBot="1" x14ac:dyDescent="0.3">
      <c r="B2" s="196" t="s">
        <v>116</v>
      </c>
      <c r="C2" s="198"/>
      <c r="E2" s="36" t="s">
        <v>117</v>
      </c>
      <c r="F2" s="36" t="s">
        <v>118</v>
      </c>
      <c r="H2" s="63" t="s">
        <v>15</v>
      </c>
      <c r="I2" s="63" t="s">
        <v>140</v>
      </c>
    </row>
    <row r="3" spans="2:9" ht="15.75" thickBot="1" x14ac:dyDescent="0.3">
      <c r="B3" s="44" t="s">
        <v>15</v>
      </c>
      <c r="C3" s="44" t="s">
        <v>119</v>
      </c>
      <c r="E3" s="140" t="s">
        <v>120</v>
      </c>
      <c r="F3" s="140">
        <v>9</v>
      </c>
      <c r="H3" s="4">
        <f>'Producto 1'!C2:H2</f>
        <v>0</v>
      </c>
      <c r="I3" s="100">
        <f>'Producto 1'!C10</f>
        <v>0</v>
      </c>
    </row>
    <row r="4" spans="2:9" x14ac:dyDescent="0.25">
      <c r="B4" s="140" t="str">
        <f>'Estructura de Mercado'!B8</f>
        <v>Asistnte</v>
      </c>
      <c r="C4" s="140">
        <f>'Estructura de Mercado'!G8</f>
        <v>12</v>
      </c>
      <c r="E4" s="33" t="s">
        <v>121</v>
      </c>
      <c r="F4" s="33">
        <v>7</v>
      </c>
      <c r="H4" s="4">
        <f>'Producto 2'!C2:H2</f>
        <v>0</v>
      </c>
      <c r="I4" s="100">
        <f>'Producto 2'!C10</f>
        <v>0</v>
      </c>
    </row>
    <row r="5" spans="2:9" x14ac:dyDescent="0.25">
      <c r="B5" s="33"/>
      <c r="C5" s="33"/>
      <c r="E5" s="33" t="s">
        <v>122</v>
      </c>
      <c r="F5" s="33">
        <v>5</v>
      </c>
      <c r="H5" s="4">
        <f>'Producto 3'!C2:H2</f>
        <v>0</v>
      </c>
      <c r="I5" s="100">
        <f>'Producto 3'!C10</f>
        <v>0</v>
      </c>
    </row>
    <row r="6" spans="2:9" x14ac:dyDescent="0.25">
      <c r="B6" s="33"/>
      <c r="C6" s="33"/>
      <c r="E6" s="33" t="s">
        <v>123</v>
      </c>
      <c r="F6" s="33">
        <v>3</v>
      </c>
      <c r="H6" s="4">
        <f>'Producto 4'!C2:H2</f>
        <v>0</v>
      </c>
      <c r="I6" s="100">
        <f>'Producto 4'!C10</f>
        <v>0</v>
      </c>
    </row>
    <row r="7" spans="2:9" ht="15.75" thickBot="1" x14ac:dyDescent="0.3">
      <c r="B7" s="127"/>
      <c r="C7" s="33"/>
      <c r="E7" s="141" t="s">
        <v>124</v>
      </c>
      <c r="F7" s="141">
        <v>0</v>
      </c>
    </row>
    <row r="8" spans="2:9" ht="15.75" thickBot="1" x14ac:dyDescent="0.3">
      <c r="B8" s="148"/>
      <c r="C8" s="33"/>
    </row>
    <row r="9" spans="2:9" ht="15.75" thickBot="1" x14ac:dyDescent="0.3">
      <c r="B9" s="79" t="s">
        <v>46</v>
      </c>
      <c r="C9" s="65">
        <f>SUM(C4:C8)</f>
        <v>12</v>
      </c>
      <c r="E9" s="36" t="s">
        <v>141</v>
      </c>
      <c r="F9" s="188">
        <f>SUM(I3:I6)</f>
        <v>0</v>
      </c>
    </row>
    <row r="11" spans="2:9" ht="15.75" thickBot="1" x14ac:dyDescent="0.3"/>
    <row r="12" spans="2:9" ht="15.75" thickBot="1" x14ac:dyDescent="0.3">
      <c r="B12" s="218" t="s">
        <v>125</v>
      </c>
      <c r="C12" s="218" t="s">
        <v>118</v>
      </c>
      <c r="D12" s="191" t="s">
        <v>28</v>
      </c>
      <c r="E12" s="192"/>
    </row>
    <row r="13" spans="2:9" ht="15.75" thickBot="1" x14ac:dyDescent="0.3">
      <c r="B13" s="219"/>
      <c r="C13" s="219"/>
      <c r="D13" s="149" t="s">
        <v>126</v>
      </c>
      <c r="E13" s="149" t="s">
        <v>127</v>
      </c>
    </row>
    <row r="14" spans="2:9" x14ac:dyDescent="0.25">
      <c r="B14" s="140" t="s">
        <v>128</v>
      </c>
      <c r="C14" s="119">
        <v>3</v>
      </c>
      <c r="D14" s="150">
        <f>IF($C$26&gt;0,(C14/$C$26)*$C$9,0)</f>
        <v>0.64285714285714279</v>
      </c>
      <c r="E14" s="155">
        <f>IF($D$26&gt;0,($F$9*D14)/$D$26,)</f>
        <v>0</v>
      </c>
    </row>
    <row r="15" spans="2:9" x14ac:dyDescent="0.25">
      <c r="B15" s="33" t="s">
        <v>129</v>
      </c>
      <c r="C15" s="120">
        <v>3</v>
      </c>
      <c r="D15" s="152">
        <f t="shared" ref="D15:D25" si="0">IF($C$26&gt;0,(C15/$C$26)*$C$9,0)</f>
        <v>0.64285714285714279</v>
      </c>
      <c r="E15" s="156">
        <f t="shared" ref="E15:E25" si="1">IF($D$26&gt;0,($F$9*D15)/$D$26,)</f>
        <v>0</v>
      </c>
    </row>
    <row r="16" spans="2:9" x14ac:dyDescent="0.25">
      <c r="B16" s="33" t="s">
        <v>130</v>
      </c>
      <c r="C16" s="120">
        <v>5</v>
      </c>
      <c r="D16" s="152">
        <f t="shared" si="0"/>
        <v>1.0714285714285714</v>
      </c>
      <c r="E16" s="156">
        <f t="shared" si="1"/>
        <v>0</v>
      </c>
    </row>
    <row r="17" spans="2:5" x14ac:dyDescent="0.25">
      <c r="B17" s="33" t="s">
        <v>131</v>
      </c>
      <c r="C17" s="120">
        <v>5</v>
      </c>
      <c r="D17" s="152">
        <f t="shared" si="0"/>
        <v>1.0714285714285714</v>
      </c>
      <c r="E17" s="156">
        <f t="shared" si="1"/>
        <v>0</v>
      </c>
    </row>
    <row r="18" spans="2:5" x14ac:dyDescent="0.25">
      <c r="B18" s="33" t="s">
        <v>132</v>
      </c>
      <c r="C18" s="120">
        <v>5</v>
      </c>
      <c r="D18" s="152">
        <f t="shared" si="0"/>
        <v>1.0714285714285714</v>
      </c>
      <c r="E18" s="156">
        <f t="shared" si="1"/>
        <v>0</v>
      </c>
    </row>
    <row r="19" spans="2:5" x14ac:dyDescent="0.25">
      <c r="B19" s="33" t="s">
        <v>133</v>
      </c>
      <c r="C19" s="120">
        <v>5</v>
      </c>
      <c r="D19" s="152">
        <f t="shared" si="0"/>
        <v>1.0714285714285714</v>
      </c>
      <c r="E19" s="156">
        <f t="shared" si="1"/>
        <v>0</v>
      </c>
    </row>
    <row r="20" spans="2:5" x14ac:dyDescent="0.25">
      <c r="B20" s="33" t="s">
        <v>134</v>
      </c>
      <c r="C20" s="120">
        <v>5</v>
      </c>
      <c r="D20" s="152">
        <f t="shared" si="0"/>
        <v>1.0714285714285714</v>
      </c>
      <c r="E20" s="156">
        <f t="shared" si="1"/>
        <v>0</v>
      </c>
    </row>
    <row r="21" spans="2:5" x14ac:dyDescent="0.25">
      <c r="B21" s="33" t="s">
        <v>135</v>
      </c>
      <c r="C21" s="120">
        <v>5</v>
      </c>
      <c r="D21" s="152">
        <f t="shared" si="0"/>
        <v>1.0714285714285714</v>
      </c>
      <c r="E21" s="156">
        <f t="shared" si="1"/>
        <v>0</v>
      </c>
    </row>
    <row r="22" spans="2:5" x14ac:dyDescent="0.25">
      <c r="B22" s="33" t="s">
        <v>136</v>
      </c>
      <c r="C22" s="120">
        <v>5</v>
      </c>
      <c r="D22" s="152">
        <f t="shared" si="0"/>
        <v>1.0714285714285714</v>
      </c>
      <c r="E22" s="156">
        <f t="shared" si="1"/>
        <v>0</v>
      </c>
    </row>
    <row r="23" spans="2:5" x14ac:dyDescent="0.25">
      <c r="B23" s="33" t="s">
        <v>137</v>
      </c>
      <c r="C23" s="120">
        <v>5</v>
      </c>
      <c r="D23" s="152">
        <f t="shared" si="0"/>
        <v>1.0714285714285714</v>
      </c>
      <c r="E23" s="156">
        <f t="shared" si="1"/>
        <v>0</v>
      </c>
    </row>
    <row r="24" spans="2:5" x14ac:dyDescent="0.25">
      <c r="B24" s="33" t="s">
        <v>138</v>
      </c>
      <c r="C24" s="120">
        <v>5</v>
      </c>
      <c r="D24" s="152">
        <f t="shared" si="0"/>
        <v>1.0714285714285714</v>
      </c>
      <c r="E24" s="156">
        <f t="shared" si="1"/>
        <v>0</v>
      </c>
    </row>
    <row r="25" spans="2:5" ht="15.75" thickBot="1" x14ac:dyDescent="0.3">
      <c r="B25" s="127" t="s">
        <v>139</v>
      </c>
      <c r="C25" s="121">
        <v>5</v>
      </c>
      <c r="D25" s="153">
        <f t="shared" si="0"/>
        <v>1.0714285714285714</v>
      </c>
      <c r="E25" s="157">
        <f t="shared" si="1"/>
        <v>0</v>
      </c>
    </row>
    <row r="26" spans="2:5" ht="15.75" thickBot="1" x14ac:dyDescent="0.3">
      <c r="B26" s="36" t="s">
        <v>46</v>
      </c>
      <c r="C26" s="151">
        <f>SUM(C14:C25)</f>
        <v>56</v>
      </c>
      <c r="D26" s="154">
        <f>SUM(D14:D25)</f>
        <v>11.999999999999998</v>
      </c>
      <c r="E26" s="158">
        <f>SUM(E14:E25)</f>
        <v>0</v>
      </c>
    </row>
  </sheetData>
  <mergeCells count="4">
    <mergeCell ref="B2:C2"/>
    <mergeCell ref="B12:B13"/>
    <mergeCell ref="C12:C13"/>
    <mergeCell ref="D12:E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tabSelected="1" workbookViewId="0">
      <selection activeCell="D13" sqref="D13"/>
    </sheetView>
  </sheetViews>
  <sheetFormatPr baseColWidth="10" defaultColWidth="11.42578125" defaultRowHeight="15" x14ac:dyDescent="0.25"/>
  <cols>
    <col min="3" max="3" width="32.7109375" customWidth="1"/>
    <col min="4" max="4" width="35" customWidth="1"/>
  </cols>
  <sheetData>
    <row r="3" spans="3:4" ht="15.75" thickBot="1" x14ac:dyDescent="0.3"/>
    <row r="4" spans="3:4" ht="15.75" thickBot="1" x14ac:dyDescent="0.3">
      <c r="C4" s="191" t="s">
        <v>142</v>
      </c>
      <c r="D4" s="192"/>
    </row>
    <row r="5" spans="3:4" ht="15.75" thickBot="1" x14ac:dyDescent="0.3">
      <c r="C5" s="43" t="s">
        <v>60</v>
      </c>
      <c r="D5" s="43" t="s">
        <v>62</v>
      </c>
    </row>
    <row r="6" spans="3:4" x14ac:dyDescent="0.25">
      <c r="C6" s="159" t="s">
        <v>143</v>
      </c>
      <c r="D6" s="162">
        <f>SUM('Gastos de Constitución'!E11+'Gastos de Constitución'!E21)</f>
        <v>0</v>
      </c>
    </row>
    <row r="7" spans="3:4" x14ac:dyDescent="0.25">
      <c r="C7" s="160" t="s">
        <v>144</v>
      </c>
      <c r="D7" s="163">
        <f>'Plan de Inversion'!I8</f>
        <v>8020232</v>
      </c>
    </row>
    <row r="8" spans="3:4" x14ac:dyDescent="0.25">
      <c r="C8" s="160" t="s">
        <v>145</v>
      </c>
      <c r="D8" s="163">
        <f>'Gastos de Personal'!C17</f>
        <v>5200000</v>
      </c>
    </row>
    <row r="9" spans="3:4" x14ac:dyDescent="0.25">
      <c r="C9" s="160" t="s">
        <v>91</v>
      </c>
      <c r="D9" s="163">
        <f>'Gastos de Personal'!C36</f>
        <v>2669160</v>
      </c>
    </row>
    <row r="10" spans="3:4" x14ac:dyDescent="0.25">
      <c r="C10" s="160" t="s">
        <v>92</v>
      </c>
      <c r="D10" s="163">
        <f>'Gastos Administrativos'!D16</f>
        <v>1340000</v>
      </c>
    </row>
    <row r="11" spans="3:4" x14ac:dyDescent="0.25">
      <c r="C11" s="160" t="s">
        <v>146</v>
      </c>
      <c r="D11" s="163">
        <f>'Gastos de Marketing'!D16</f>
        <v>0</v>
      </c>
    </row>
    <row r="12" spans="3:4" ht="15.75" thickBot="1" x14ac:dyDescent="0.3">
      <c r="C12" s="161" t="s">
        <v>147</v>
      </c>
      <c r="D12" s="164">
        <f>'Comportamiento de Compras'!F9</f>
        <v>0</v>
      </c>
    </row>
    <row r="13" spans="3:4" ht="15.75" thickBot="1" x14ac:dyDescent="0.3">
      <c r="C13" s="165" t="s">
        <v>148</v>
      </c>
      <c r="D13" s="166">
        <f>SUM(D6:D12)</f>
        <v>17229392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opLeftCell="D13" zoomScale="160" zoomScaleNormal="160" workbookViewId="0">
      <selection activeCell="G25" sqref="G25"/>
    </sheetView>
  </sheetViews>
  <sheetFormatPr baseColWidth="10" defaultColWidth="11.42578125" defaultRowHeight="15" x14ac:dyDescent="0.25"/>
  <cols>
    <col min="2" max="2" width="23.28515625" customWidth="1"/>
    <col min="3" max="3" width="25.5703125" customWidth="1"/>
    <col min="4" max="4" width="28.42578125" customWidth="1"/>
    <col min="5" max="5" width="26.42578125" customWidth="1"/>
    <col min="6" max="6" width="28" customWidth="1"/>
    <col min="7" max="7" width="20.42578125" customWidth="1"/>
  </cols>
  <sheetData>
    <row r="3" spans="2:7" ht="15.75" thickBot="1" x14ac:dyDescent="0.3"/>
    <row r="4" spans="2:7" ht="15.75" thickBot="1" x14ac:dyDescent="0.3">
      <c r="B4" s="5" t="s">
        <v>13</v>
      </c>
      <c r="C4" s="6" t="s">
        <v>153</v>
      </c>
    </row>
    <row r="5" spans="2:7" ht="15.75" thickBot="1" x14ac:dyDescent="0.3"/>
    <row r="6" spans="2:7" ht="15.75" thickBot="1" x14ac:dyDescent="0.3">
      <c r="B6" s="191" t="s">
        <v>14</v>
      </c>
      <c r="C6" s="195"/>
      <c r="D6" s="195"/>
      <c r="E6" s="195"/>
      <c r="F6" s="195"/>
      <c r="G6" s="192"/>
    </row>
    <row r="7" spans="2:7" ht="15.75" thickBot="1" x14ac:dyDescent="0.3">
      <c r="B7" s="7" t="s">
        <v>15</v>
      </c>
      <c r="C7" s="7" t="s">
        <v>16</v>
      </c>
      <c r="D7" s="7" t="s">
        <v>17</v>
      </c>
      <c r="E7" s="7" t="s">
        <v>18</v>
      </c>
      <c r="F7" s="7" t="s">
        <v>19</v>
      </c>
      <c r="G7" s="28" t="s">
        <v>20</v>
      </c>
    </row>
    <row r="8" spans="2:7" x14ac:dyDescent="0.25">
      <c r="B8" s="24" t="s">
        <v>154</v>
      </c>
      <c r="C8" s="189">
        <f>'Analisis de Mercado'!C7</f>
        <v>44</v>
      </c>
      <c r="D8" s="24">
        <v>1</v>
      </c>
      <c r="E8" s="24">
        <v>1</v>
      </c>
      <c r="F8" s="31">
        <f>G8/(C8*D8)</f>
        <v>0.27272727272727271</v>
      </c>
      <c r="G8" s="32">
        <f>E8*12</f>
        <v>12</v>
      </c>
    </row>
    <row r="9" spans="2:7" x14ac:dyDescent="0.25">
      <c r="B9" s="25"/>
      <c r="C9" s="33"/>
      <c r="D9" s="25"/>
      <c r="E9" s="25"/>
      <c r="F9" s="33"/>
      <c r="G9" s="34"/>
    </row>
    <row r="10" spans="2:7" x14ac:dyDescent="0.25">
      <c r="B10" s="25"/>
      <c r="C10" s="33"/>
      <c r="D10" s="25"/>
      <c r="E10" s="25"/>
      <c r="F10" s="33"/>
      <c r="G10" s="34"/>
    </row>
    <row r="11" spans="2:7" x14ac:dyDescent="0.25">
      <c r="B11" s="25"/>
      <c r="C11" s="33"/>
      <c r="D11" s="25"/>
      <c r="E11" s="25"/>
      <c r="F11" s="33"/>
      <c r="G11" s="34"/>
    </row>
    <row r="12" spans="2:7" ht="15.75" thickBot="1" x14ac:dyDescent="0.3">
      <c r="B12" s="26" t="s">
        <v>21</v>
      </c>
      <c r="C12" s="27">
        <f>SUM(C8:C11)</f>
        <v>44</v>
      </c>
      <c r="D12" s="27">
        <f>SUM(D8:D11)</f>
        <v>1</v>
      </c>
      <c r="E12" s="27">
        <f>SUM(E8:E11)</f>
        <v>1</v>
      </c>
      <c r="F12" s="30">
        <f>SUM(F8:F11)</f>
        <v>0.27272727272727271</v>
      </c>
      <c r="G12" s="29">
        <f>SUM(G8:G11)</f>
        <v>12</v>
      </c>
    </row>
  </sheetData>
  <mergeCells count="1">
    <mergeCell ref="B6:G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H22"/>
  <sheetViews>
    <sheetView topLeftCell="A5" workbookViewId="0">
      <selection activeCell="C22" sqref="C22"/>
    </sheetView>
  </sheetViews>
  <sheetFormatPr baseColWidth="10" defaultColWidth="11.42578125" defaultRowHeight="15" x14ac:dyDescent="0.25"/>
  <cols>
    <col min="3" max="3" width="20.42578125" customWidth="1"/>
    <col min="4" max="4" width="21" customWidth="1"/>
    <col min="5" max="5" width="21.5703125" customWidth="1"/>
    <col min="6" max="6" width="22.7109375" customWidth="1"/>
    <col min="7" max="7" width="20.85546875" customWidth="1"/>
    <col min="8" max="8" width="19.140625" customWidth="1"/>
  </cols>
  <sheetData>
    <row r="3" spans="3:8" ht="15.75" thickBot="1" x14ac:dyDescent="0.3"/>
    <row r="4" spans="3:8" ht="15.75" thickBot="1" x14ac:dyDescent="0.3">
      <c r="C4" s="196" t="s">
        <v>22</v>
      </c>
      <c r="D4" s="197"/>
      <c r="E4" s="197"/>
      <c r="F4" s="198"/>
    </row>
    <row r="5" spans="3:8" ht="30.75" thickBot="1" x14ac:dyDescent="0.3">
      <c r="C5" s="43" t="s">
        <v>15</v>
      </c>
      <c r="D5" s="52" t="s">
        <v>23</v>
      </c>
      <c r="E5" s="43" t="s">
        <v>24</v>
      </c>
      <c r="F5" s="44" t="s">
        <v>25</v>
      </c>
    </row>
    <row r="6" spans="3:8" x14ac:dyDescent="0.25">
      <c r="C6" s="41" t="str">
        <f>'Estructura de Mercado'!B8</f>
        <v>Asistnte</v>
      </c>
      <c r="D6" s="41">
        <v>22</v>
      </c>
      <c r="E6" s="37">
        <v>2000000</v>
      </c>
      <c r="F6" s="42">
        <f>E6*D6</f>
        <v>44000000</v>
      </c>
    </row>
    <row r="7" spans="3:8" x14ac:dyDescent="0.25">
      <c r="C7" s="53">
        <f>'Estructura de Mercado'!B9</f>
        <v>0</v>
      </c>
      <c r="D7" s="53">
        <f>'Estructura de Mercado'!G9</f>
        <v>0</v>
      </c>
      <c r="E7" s="54"/>
      <c r="F7" s="55">
        <f t="shared" ref="F7:F9" si="0">E7*D7</f>
        <v>0</v>
      </c>
    </row>
    <row r="8" spans="3:8" x14ac:dyDescent="0.25">
      <c r="C8" s="53">
        <f>'Estructura de Mercado'!B10</f>
        <v>0</v>
      </c>
      <c r="D8" s="53">
        <f>'Estructura de Mercado'!G10</f>
        <v>0</v>
      </c>
      <c r="E8" s="25"/>
      <c r="F8" s="55">
        <f t="shared" si="0"/>
        <v>0</v>
      </c>
    </row>
    <row r="9" spans="3:8" ht="15.75" thickBot="1" x14ac:dyDescent="0.3">
      <c r="C9" s="56">
        <f>'Estructura de Mercado'!B11</f>
        <v>0</v>
      </c>
      <c r="D9" s="56">
        <f>'Estructura de Mercado'!G11</f>
        <v>0</v>
      </c>
      <c r="E9" s="38"/>
      <c r="F9" s="57">
        <f t="shared" si="0"/>
        <v>0</v>
      </c>
    </row>
    <row r="15" spans="3:8" ht="15.75" thickBot="1" x14ac:dyDescent="0.3"/>
    <row r="16" spans="3:8" ht="15.75" thickBot="1" x14ac:dyDescent="0.3">
      <c r="C16" s="191" t="s">
        <v>26</v>
      </c>
      <c r="D16" s="195"/>
      <c r="E16" s="195"/>
      <c r="F16" s="195"/>
      <c r="G16" s="195"/>
      <c r="H16" s="192"/>
    </row>
    <row r="17" spans="3:8" ht="15.75" thickBot="1" x14ac:dyDescent="0.3">
      <c r="C17" s="35" t="s">
        <v>27</v>
      </c>
      <c r="D17" s="44" t="s">
        <v>28</v>
      </c>
      <c r="E17" s="44" t="s">
        <v>29</v>
      </c>
      <c r="F17" s="44" t="s">
        <v>30</v>
      </c>
      <c r="G17" s="44" t="s">
        <v>31</v>
      </c>
      <c r="H17" s="44" t="s">
        <v>32</v>
      </c>
    </row>
    <row r="18" spans="3:8" ht="15.75" thickBot="1" x14ac:dyDescent="0.3">
      <c r="C18" s="49" t="s">
        <v>33</v>
      </c>
      <c r="D18" s="175">
        <v>3.5000000000000003E-2</v>
      </c>
      <c r="E18" s="175">
        <v>3.6999999999999998E-2</v>
      </c>
      <c r="F18" s="175">
        <v>3.1E-2</v>
      </c>
      <c r="G18" s="175">
        <v>3.6999999999999998E-2</v>
      </c>
      <c r="H18" s="175">
        <v>3.1E-2</v>
      </c>
    </row>
    <row r="19" spans="3:8" ht="15.75" thickBot="1" x14ac:dyDescent="0.3">
      <c r="C19" s="50" t="s">
        <v>34</v>
      </c>
      <c r="D19" s="175">
        <v>2.29E-2</v>
      </c>
      <c r="E19" s="175">
        <v>3.1600000000000003E-2</v>
      </c>
      <c r="F19" s="175">
        <v>4.0500000000000001E-2</v>
      </c>
      <c r="G19" s="175">
        <v>4.6300000000000001E-2</v>
      </c>
      <c r="H19" s="175">
        <v>5.1400000000000001E-2</v>
      </c>
    </row>
    <row r="20" spans="3:8" ht="15.75" thickBot="1" x14ac:dyDescent="0.3">
      <c r="C20" s="50" t="s">
        <v>35</v>
      </c>
      <c r="D20" s="175">
        <v>3.5000000000000003E-2</v>
      </c>
      <c r="E20" s="175">
        <v>3.5000000000000003E-2</v>
      </c>
      <c r="F20" s="175">
        <v>3.6999999999999998E-2</v>
      </c>
      <c r="G20" s="175">
        <v>3.2000000000000001E-2</v>
      </c>
      <c r="H20" s="175">
        <v>3.1E-2</v>
      </c>
    </row>
    <row r="21" spans="3:8" ht="15.75" thickBot="1" x14ac:dyDescent="0.3">
      <c r="C21" s="50" t="s">
        <v>36</v>
      </c>
      <c r="D21" s="175">
        <v>3.5000000000000003E-2</v>
      </c>
      <c r="E21" s="175">
        <v>3.5000000000000003E-2</v>
      </c>
      <c r="F21" s="175">
        <v>3.6999999999999998E-2</v>
      </c>
      <c r="G21" s="175">
        <v>3.2000000000000001E-2</v>
      </c>
      <c r="H21" s="175">
        <v>3.1E-2</v>
      </c>
    </row>
    <row r="22" spans="3:8" ht="15.75" thickBot="1" x14ac:dyDescent="0.3">
      <c r="C22" s="51" t="s">
        <v>37</v>
      </c>
      <c r="D22" s="190">
        <v>3.5999999999999997E-2</v>
      </c>
      <c r="E22" s="190">
        <v>3.4000000000000002E-2</v>
      </c>
      <c r="F22" s="190">
        <v>3.2000000000000001E-2</v>
      </c>
      <c r="G22" s="190">
        <v>3.2000000000000001E-2</v>
      </c>
      <c r="H22" s="190">
        <v>3.1E-2</v>
      </c>
    </row>
  </sheetData>
  <protectedRanges>
    <protectedRange sqref="D18:H22" name="Rango1_1"/>
  </protectedRanges>
  <mergeCells count="2">
    <mergeCell ref="C4:F4"/>
    <mergeCell ref="C16:H1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C17" sqref="C17"/>
    </sheetView>
  </sheetViews>
  <sheetFormatPr baseColWidth="10" defaultColWidth="11.42578125" defaultRowHeight="15" x14ac:dyDescent="0.25"/>
  <cols>
    <col min="2" max="2" width="23" customWidth="1"/>
    <col min="3" max="3" width="15.5703125" bestFit="1" customWidth="1"/>
  </cols>
  <sheetData>
    <row r="2" spans="2:3" ht="15.75" thickBot="1" x14ac:dyDescent="0.3"/>
    <row r="3" spans="2:3" ht="15.75" thickBot="1" x14ac:dyDescent="0.3">
      <c r="B3" s="193" t="s">
        <v>38</v>
      </c>
      <c r="C3" s="192"/>
    </row>
    <row r="4" spans="2:3" x14ac:dyDescent="0.25">
      <c r="B4" s="46" t="s">
        <v>39</v>
      </c>
      <c r="C4" s="37">
        <v>1423000</v>
      </c>
    </row>
    <row r="5" spans="2:3" x14ac:dyDescent="0.25">
      <c r="B5" s="47" t="s">
        <v>40</v>
      </c>
      <c r="C5" s="54">
        <v>200000</v>
      </c>
    </row>
    <row r="6" spans="2:3" ht="15.75" thickBot="1" x14ac:dyDescent="0.3">
      <c r="B6" s="48" t="s">
        <v>41</v>
      </c>
      <c r="C6" s="58">
        <v>18505500</v>
      </c>
    </row>
    <row r="7" spans="2:3" ht="15.75" thickBot="1" x14ac:dyDescent="0.3">
      <c r="B7" s="201" t="s">
        <v>42</v>
      </c>
      <c r="C7" s="202"/>
    </row>
    <row r="8" spans="2:3" x14ac:dyDescent="0.25">
      <c r="B8" s="46" t="s">
        <v>43</v>
      </c>
      <c r="C8" s="172">
        <v>0.02</v>
      </c>
    </row>
    <row r="9" spans="2:3" x14ac:dyDescent="0.25">
      <c r="B9" s="47" t="s">
        <v>44</v>
      </c>
      <c r="C9" s="173">
        <v>0.03</v>
      </c>
    </row>
    <row r="10" spans="2:3" ht="15.75" thickBot="1" x14ac:dyDescent="0.3">
      <c r="B10" s="60" t="s">
        <v>45</v>
      </c>
      <c r="C10" s="174">
        <v>0.04</v>
      </c>
    </row>
    <row r="11" spans="2:3" ht="15.75" thickBot="1" x14ac:dyDescent="0.3">
      <c r="B11" s="35" t="s">
        <v>46</v>
      </c>
      <c r="C11" s="179">
        <f>SUM(C8:C10)</f>
        <v>0.09</v>
      </c>
    </row>
    <row r="12" spans="2:3" ht="15.75" thickBot="1" x14ac:dyDescent="0.3">
      <c r="B12" s="191" t="s">
        <v>47</v>
      </c>
      <c r="C12" s="192"/>
    </row>
    <row r="13" spans="2:3" x14ac:dyDescent="0.25">
      <c r="B13" s="46" t="s">
        <v>48</v>
      </c>
      <c r="C13" s="175">
        <v>8.3299999999999999E-2</v>
      </c>
    </row>
    <row r="14" spans="2:3" x14ac:dyDescent="0.25">
      <c r="B14" s="47" t="s">
        <v>49</v>
      </c>
      <c r="C14" s="176">
        <v>0.01</v>
      </c>
    </row>
    <row r="15" spans="2:3" x14ac:dyDescent="0.25">
      <c r="B15" s="47" t="s">
        <v>50</v>
      </c>
      <c r="C15" s="176">
        <v>8.3299999999999999E-2</v>
      </c>
    </row>
    <row r="16" spans="2:3" ht="15.75" thickBot="1" x14ac:dyDescent="0.3">
      <c r="B16" s="60" t="s">
        <v>51</v>
      </c>
      <c r="C16" s="177">
        <v>4.1700000000000001E-2</v>
      </c>
    </row>
    <row r="17" spans="2:3" ht="15.75" thickBot="1" x14ac:dyDescent="0.3">
      <c r="B17" s="35" t="s">
        <v>46</v>
      </c>
      <c r="C17" s="180">
        <f>SUM(C13:C16)</f>
        <v>0.21829999999999999</v>
      </c>
    </row>
    <row r="18" spans="2:3" ht="15.75" thickBot="1" x14ac:dyDescent="0.3">
      <c r="B18" s="191" t="s">
        <v>52</v>
      </c>
      <c r="C18" s="192"/>
    </row>
    <row r="19" spans="2:3" ht="15.75" thickBot="1" x14ac:dyDescent="0.3">
      <c r="B19" s="199" t="s">
        <v>53</v>
      </c>
      <c r="C19" s="200"/>
    </row>
    <row r="20" spans="2:3" x14ac:dyDescent="0.25">
      <c r="B20" s="46" t="s">
        <v>54</v>
      </c>
      <c r="C20" s="175">
        <v>8.5000000000000006E-2</v>
      </c>
    </row>
    <row r="21" spans="2:3" ht="15.75" thickBot="1" x14ac:dyDescent="0.3">
      <c r="B21" s="48" t="s">
        <v>55</v>
      </c>
      <c r="C21" s="178">
        <v>0.04</v>
      </c>
    </row>
    <row r="22" spans="2:3" ht="15.75" thickBot="1" x14ac:dyDescent="0.3">
      <c r="B22" s="199" t="s">
        <v>56</v>
      </c>
      <c r="C22" s="200"/>
    </row>
    <row r="23" spans="2:3" x14ac:dyDescent="0.25">
      <c r="B23" s="46" t="s">
        <v>54</v>
      </c>
      <c r="C23" s="175">
        <v>0.12</v>
      </c>
    </row>
    <row r="24" spans="2:3" x14ac:dyDescent="0.25">
      <c r="B24" s="47" t="s">
        <v>55</v>
      </c>
      <c r="C24" s="176">
        <v>0.04</v>
      </c>
    </row>
    <row r="25" spans="2:3" x14ac:dyDescent="0.25">
      <c r="B25" s="181" t="s">
        <v>57</v>
      </c>
      <c r="C25" s="182">
        <f>SUM(C20+C23)</f>
        <v>0.20500000000000002</v>
      </c>
    </row>
    <row r="26" spans="2:3" ht="15.75" thickBot="1" x14ac:dyDescent="0.3">
      <c r="B26" s="183" t="s">
        <v>58</v>
      </c>
      <c r="C26" s="184">
        <f>SUM(C21+C24)</f>
        <v>0.08</v>
      </c>
    </row>
    <row r="27" spans="2:3" ht="15.75" thickBot="1" x14ac:dyDescent="0.3">
      <c r="B27" s="36" t="s">
        <v>21</v>
      </c>
      <c r="C27" s="185">
        <f>SUM(C11+C17+C25)</f>
        <v>0.51330000000000009</v>
      </c>
    </row>
  </sheetData>
  <mergeCells count="6">
    <mergeCell ref="B22:C22"/>
    <mergeCell ref="B3:C3"/>
    <mergeCell ref="B7:C7"/>
    <mergeCell ref="B12:C12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D6" sqref="D6"/>
    </sheetView>
  </sheetViews>
  <sheetFormatPr baseColWidth="10" defaultColWidth="11.42578125" defaultRowHeight="15" x14ac:dyDescent="0.25"/>
  <cols>
    <col min="2" max="2" width="37.85546875" customWidth="1"/>
    <col min="3" max="3" width="19.42578125" customWidth="1"/>
    <col min="4" max="4" width="18" customWidth="1"/>
    <col min="5" max="5" width="23.5703125" customWidth="1"/>
  </cols>
  <sheetData>
    <row r="3" spans="2:5" ht="15.75" thickBot="1" x14ac:dyDescent="0.3"/>
    <row r="4" spans="2:5" ht="15.75" thickBot="1" x14ac:dyDescent="0.3">
      <c r="B4" s="196" t="s">
        <v>59</v>
      </c>
      <c r="C4" s="197"/>
      <c r="D4" s="197"/>
      <c r="E4" s="198"/>
    </row>
    <row r="5" spans="2:5" ht="15.75" thickBot="1" x14ac:dyDescent="0.3">
      <c r="B5" s="43" t="s">
        <v>60</v>
      </c>
      <c r="C5" s="43" t="s">
        <v>61</v>
      </c>
      <c r="D5" s="64" t="s">
        <v>62</v>
      </c>
      <c r="E5" s="43" t="s">
        <v>46</v>
      </c>
    </row>
    <row r="6" spans="2:5" x14ac:dyDescent="0.25">
      <c r="B6" s="45"/>
      <c r="C6" s="45"/>
      <c r="D6" s="37"/>
      <c r="E6" s="68">
        <f>C6*D6</f>
        <v>0</v>
      </c>
    </row>
    <row r="7" spans="2:5" x14ac:dyDescent="0.25">
      <c r="B7" s="25"/>
      <c r="C7" s="25"/>
      <c r="D7" s="54"/>
      <c r="E7" s="69">
        <f>C7*D7</f>
        <v>0</v>
      </c>
    </row>
    <row r="8" spans="2:5" x14ac:dyDescent="0.25">
      <c r="B8" s="25"/>
      <c r="C8" s="25"/>
      <c r="D8" s="54"/>
      <c r="E8" s="69">
        <f t="shared" ref="E8:E10" si="0">C8*D8</f>
        <v>0</v>
      </c>
    </row>
    <row r="9" spans="2:5" x14ac:dyDescent="0.25">
      <c r="B9" s="25"/>
      <c r="C9" s="25"/>
      <c r="D9" s="54"/>
      <c r="E9" s="69">
        <f t="shared" si="0"/>
        <v>0</v>
      </c>
    </row>
    <row r="10" spans="2:5" x14ac:dyDescent="0.25">
      <c r="B10" s="25"/>
      <c r="C10" s="25"/>
      <c r="D10" s="54"/>
      <c r="E10" s="69">
        <f t="shared" si="0"/>
        <v>0</v>
      </c>
    </row>
    <row r="11" spans="2:5" ht="15.75" thickBot="1" x14ac:dyDescent="0.3">
      <c r="B11" s="65" t="s">
        <v>46</v>
      </c>
      <c r="C11" s="65"/>
      <c r="D11" s="66">
        <f>SUM(D6:D10)</f>
        <v>0</v>
      </c>
      <c r="E11" s="67">
        <f>SUM(E6:E10)</f>
        <v>0</v>
      </c>
    </row>
    <row r="13" spans="2:5" ht="15.75" thickBot="1" x14ac:dyDescent="0.3"/>
    <row r="14" spans="2:5" ht="15.75" thickBot="1" x14ac:dyDescent="0.3">
      <c r="B14" s="196" t="s">
        <v>63</v>
      </c>
      <c r="C14" s="197"/>
      <c r="D14" s="197"/>
      <c r="E14" s="198"/>
    </row>
    <row r="15" spans="2:5" ht="15.75" thickBot="1" x14ac:dyDescent="0.3">
      <c r="B15" s="43" t="s">
        <v>60</v>
      </c>
      <c r="C15" s="43" t="s">
        <v>61</v>
      </c>
      <c r="D15" s="64" t="s">
        <v>62</v>
      </c>
      <c r="E15" s="43" t="s">
        <v>46</v>
      </c>
    </row>
    <row r="16" spans="2:5" x14ac:dyDescent="0.25">
      <c r="B16" s="45"/>
      <c r="C16" s="45"/>
      <c r="D16" s="37"/>
      <c r="E16" s="68">
        <f>C16*D16</f>
        <v>0</v>
      </c>
    </row>
    <row r="17" spans="2:5" x14ac:dyDescent="0.25">
      <c r="B17" s="25"/>
      <c r="C17" s="25"/>
      <c r="D17" s="54"/>
      <c r="E17" s="69">
        <f>C17*D17</f>
        <v>0</v>
      </c>
    </row>
    <row r="18" spans="2:5" x14ac:dyDescent="0.25">
      <c r="B18" s="25"/>
      <c r="C18" s="25"/>
      <c r="D18" s="54"/>
      <c r="E18" s="69">
        <f t="shared" ref="E18:E20" si="1">C18*D18</f>
        <v>0</v>
      </c>
    </row>
    <row r="19" spans="2:5" x14ac:dyDescent="0.25">
      <c r="B19" s="25"/>
      <c r="C19" s="25"/>
      <c r="D19" s="54"/>
      <c r="E19" s="69">
        <f t="shared" si="1"/>
        <v>0</v>
      </c>
    </row>
    <row r="20" spans="2:5" x14ac:dyDescent="0.25">
      <c r="B20" s="25"/>
      <c r="C20" s="25"/>
      <c r="D20" s="54"/>
      <c r="E20" s="69">
        <f t="shared" si="1"/>
        <v>0</v>
      </c>
    </row>
    <row r="21" spans="2:5" ht="15.75" thickBot="1" x14ac:dyDescent="0.3">
      <c r="B21" s="65" t="s">
        <v>46</v>
      </c>
      <c r="C21" s="65"/>
      <c r="D21" s="66">
        <f>SUM(D16:D20)</f>
        <v>0</v>
      </c>
      <c r="E21" s="67">
        <f>SUM(E16:E20)</f>
        <v>0</v>
      </c>
    </row>
  </sheetData>
  <mergeCells count="2">
    <mergeCell ref="B4:E4"/>
    <mergeCell ref="B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"/>
  <sheetViews>
    <sheetView topLeftCell="I1" workbookViewId="0">
      <selection activeCell="R20" sqref="R20"/>
    </sheetView>
  </sheetViews>
  <sheetFormatPr baseColWidth="10" defaultColWidth="11.42578125" defaultRowHeight="15" x14ac:dyDescent="0.25"/>
  <cols>
    <col min="2" max="2" width="26.42578125" customWidth="1"/>
    <col min="3" max="3" width="15.42578125" customWidth="1"/>
    <col min="5" max="5" width="18.28515625" customWidth="1"/>
    <col min="6" max="6" width="15.5703125" bestFit="1" customWidth="1"/>
    <col min="8" max="8" width="26.5703125" customWidth="1"/>
    <col min="9" max="9" width="24.5703125" customWidth="1"/>
    <col min="11" max="11" width="19.28515625" customWidth="1"/>
    <col min="12" max="12" width="22.140625" customWidth="1"/>
    <col min="14" max="18" width="14.5703125" bestFit="1" customWidth="1"/>
  </cols>
  <sheetData>
    <row r="2" spans="2:18" ht="15.75" thickBot="1" x14ac:dyDescent="0.3"/>
    <row r="3" spans="2:18" ht="15.75" thickBot="1" x14ac:dyDescent="0.3">
      <c r="B3" s="196" t="s">
        <v>64</v>
      </c>
      <c r="C3" s="197"/>
      <c r="D3" s="197"/>
      <c r="E3" s="197"/>
      <c r="F3" s="198"/>
      <c r="H3" s="204" t="s">
        <v>65</v>
      </c>
      <c r="I3" s="205"/>
      <c r="K3" s="203" t="s">
        <v>66</v>
      </c>
      <c r="L3" s="203"/>
      <c r="M3" s="203"/>
      <c r="N3" s="203"/>
      <c r="O3" s="203"/>
      <c r="P3" s="203"/>
      <c r="Q3" s="203"/>
      <c r="R3" s="203"/>
    </row>
    <row r="4" spans="2:18" ht="15.75" thickBot="1" x14ac:dyDescent="0.3">
      <c r="B4" s="43" t="s">
        <v>67</v>
      </c>
      <c r="C4" s="43" t="s">
        <v>68</v>
      </c>
      <c r="D4" s="44" t="s">
        <v>69</v>
      </c>
      <c r="E4" s="43" t="s">
        <v>70</v>
      </c>
      <c r="F4" s="43" t="s">
        <v>46</v>
      </c>
      <c r="H4" s="92" t="s">
        <v>64</v>
      </c>
      <c r="I4" s="133">
        <f>F9</f>
        <v>0</v>
      </c>
      <c r="K4" s="2" t="s">
        <v>60</v>
      </c>
      <c r="L4" s="101" t="s">
        <v>71</v>
      </c>
      <c r="M4" s="2" t="s">
        <v>72</v>
      </c>
      <c r="N4" s="63" t="s">
        <v>28</v>
      </c>
      <c r="O4" s="63" t="s">
        <v>29</v>
      </c>
      <c r="P4" s="63" t="s">
        <v>30</v>
      </c>
      <c r="Q4" s="63" t="s">
        <v>31</v>
      </c>
      <c r="R4" s="63" t="s">
        <v>32</v>
      </c>
    </row>
    <row r="5" spans="2:18" x14ac:dyDescent="0.25">
      <c r="B5" s="84"/>
      <c r="C5" s="73"/>
      <c r="D5" s="72"/>
      <c r="E5" s="76"/>
      <c r="F5" s="70">
        <f>D5*E5</f>
        <v>0</v>
      </c>
      <c r="H5" s="94" t="s">
        <v>73</v>
      </c>
      <c r="I5" s="136">
        <f>F18</f>
        <v>0</v>
      </c>
      <c r="K5" s="93" t="s">
        <v>73</v>
      </c>
      <c r="L5" s="100">
        <f>I5</f>
        <v>0</v>
      </c>
      <c r="M5" s="4">
        <v>20</v>
      </c>
      <c r="N5" s="100">
        <f>$L$5/$M$5</f>
        <v>0</v>
      </c>
      <c r="O5" s="100">
        <f t="shared" ref="O5:R5" si="0">$L$5/$M$5</f>
        <v>0</v>
      </c>
      <c r="P5" s="100">
        <f t="shared" si="0"/>
        <v>0</v>
      </c>
      <c r="Q5" s="100">
        <f t="shared" si="0"/>
        <v>0</v>
      </c>
      <c r="R5" s="100">
        <f t="shared" si="0"/>
        <v>0</v>
      </c>
    </row>
    <row r="6" spans="2:18" x14ac:dyDescent="0.25">
      <c r="B6" s="85"/>
      <c r="C6" s="74"/>
      <c r="D6" s="80"/>
      <c r="E6" s="77"/>
      <c r="F6" s="71">
        <f>D6*E6</f>
        <v>0</v>
      </c>
      <c r="H6" s="94" t="s">
        <v>74</v>
      </c>
      <c r="I6" s="136">
        <f>F35</f>
        <v>1520232</v>
      </c>
      <c r="K6" s="93" t="s">
        <v>74</v>
      </c>
      <c r="L6" s="100">
        <f>I6</f>
        <v>1520232</v>
      </c>
      <c r="M6" s="4">
        <v>10</v>
      </c>
      <c r="N6" s="100">
        <f>$L$6/$M$6</f>
        <v>152023.20000000001</v>
      </c>
      <c r="O6" s="100">
        <f t="shared" ref="O6:R6" si="1">$L$6/$M$6</f>
        <v>152023.20000000001</v>
      </c>
      <c r="P6" s="100">
        <f t="shared" si="1"/>
        <v>152023.20000000001</v>
      </c>
      <c r="Q6" s="100">
        <f t="shared" si="1"/>
        <v>152023.20000000001</v>
      </c>
      <c r="R6" s="100">
        <f t="shared" si="1"/>
        <v>152023.20000000001</v>
      </c>
    </row>
    <row r="7" spans="2:18" x14ac:dyDescent="0.25">
      <c r="B7" s="86"/>
      <c r="C7" s="75"/>
      <c r="D7" s="83"/>
      <c r="E7" s="78"/>
      <c r="F7" s="71">
        <f t="shared" ref="F7:F8" si="2">D7*E7</f>
        <v>0</v>
      </c>
      <c r="H7" s="95" t="s">
        <v>75</v>
      </c>
      <c r="I7" s="186">
        <f>F52</f>
        <v>6500000</v>
      </c>
      <c r="K7" s="93" t="s">
        <v>75</v>
      </c>
      <c r="L7" s="100">
        <f>I7</f>
        <v>6500000</v>
      </c>
      <c r="M7" s="4">
        <v>5</v>
      </c>
      <c r="N7" s="100">
        <f>$L$7/$M$7</f>
        <v>1300000</v>
      </c>
      <c r="O7" s="100">
        <f t="shared" ref="O7:R7" si="3">$L$7/$M$7</f>
        <v>1300000</v>
      </c>
      <c r="P7" s="100">
        <f t="shared" si="3"/>
        <v>1300000</v>
      </c>
      <c r="Q7" s="100">
        <f t="shared" si="3"/>
        <v>1300000</v>
      </c>
      <c r="R7" s="100">
        <f t="shared" si="3"/>
        <v>1300000</v>
      </c>
    </row>
    <row r="8" spans="2:18" ht="15.75" thickBot="1" x14ac:dyDescent="0.3">
      <c r="B8" s="86"/>
      <c r="C8" s="75"/>
      <c r="D8" s="81"/>
      <c r="E8" s="78"/>
      <c r="F8" s="71">
        <f t="shared" si="2"/>
        <v>0</v>
      </c>
      <c r="H8" s="96" t="s">
        <v>46</v>
      </c>
      <c r="I8" s="97">
        <f>SUM(I4:I7)</f>
        <v>8020232</v>
      </c>
      <c r="K8" s="98" t="s">
        <v>46</v>
      </c>
      <c r="L8" s="99">
        <f>SUM(L4:L7)</f>
        <v>8020232</v>
      </c>
      <c r="M8" s="1"/>
      <c r="N8" s="99">
        <f>SUM(N5:N7)</f>
        <v>1452023.2</v>
      </c>
      <c r="O8" s="99">
        <f t="shared" ref="O8:R8" si="4">SUM(O5:O7)</f>
        <v>1452023.2</v>
      </c>
      <c r="P8" s="99">
        <f t="shared" si="4"/>
        <v>1452023.2</v>
      </c>
      <c r="Q8" s="99">
        <f t="shared" si="4"/>
        <v>1452023.2</v>
      </c>
      <c r="R8" s="99">
        <f t="shared" si="4"/>
        <v>1452023.2</v>
      </c>
    </row>
    <row r="9" spans="2:18" ht="15.75" thickBot="1" x14ac:dyDescent="0.3">
      <c r="B9" s="36" t="s">
        <v>46</v>
      </c>
      <c r="C9" s="36"/>
      <c r="D9" s="79"/>
      <c r="E9" s="36"/>
      <c r="F9" s="82">
        <f>SUM(F5:F8)</f>
        <v>0</v>
      </c>
    </row>
    <row r="11" spans="2:18" ht="15.75" thickBot="1" x14ac:dyDescent="0.3"/>
    <row r="12" spans="2:18" ht="15.75" thickBot="1" x14ac:dyDescent="0.3">
      <c r="B12" s="196" t="s">
        <v>73</v>
      </c>
      <c r="C12" s="197"/>
      <c r="D12" s="197"/>
      <c r="E12" s="197"/>
      <c r="F12" s="198"/>
    </row>
    <row r="13" spans="2:18" ht="15.75" thickBot="1" x14ac:dyDescent="0.3">
      <c r="B13" s="43" t="s">
        <v>67</v>
      </c>
      <c r="C13" s="43" t="s">
        <v>68</v>
      </c>
      <c r="D13" s="44" t="s">
        <v>69</v>
      </c>
      <c r="E13" s="43" t="s">
        <v>70</v>
      </c>
      <c r="F13" s="43" t="s">
        <v>46</v>
      </c>
    </row>
    <row r="14" spans="2:18" x14ac:dyDescent="0.25">
      <c r="B14" s="84"/>
      <c r="C14" s="73"/>
      <c r="D14" s="72"/>
      <c r="E14" s="76"/>
      <c r="F14" s="70">
        <f>D14*E14</f>
        <v>0</v>
      </c>
    </row>
    <row r="15" spans="2:18" x14ac:dyDescent="0.25">
      <c r="B15" s="85"/>
      <c r="C15" s="74"/>
      <c r="D15" s="80"/>
      <c r="E15" s="77"/>
      <c r="F15" s="71">
        <f>(D15*E15)</f>
        <v>0</v>
      </c>
    </row>
    <row r="16" spans="2:18" x14ac:dyDescent="0.25">
      <c r="B16" s="86"/>
      <c r="C16" s="75"/>
      <c r="D16" s="83"/>
      <c r="E16" s="78"/>
      <c r="F16" s="71">
        <f t="shared" ref="F16:F17" si="5">(D16*E16)</f>
        <v>0</v>
      </c>
    </row>
    <row r="17" spans="2:6" ht="15.75" thickBot="1" x14ac:dyDescent="0.3">
      <c r="B17" s="86"/>
      <c r="C17" s="75"/>
      <c r="D17" s="81"/>
      <c r="E17" s="78"/>
      <c r="F17" s="71">
        <f t="shared" si="5"/>
        <v>0</v>
      </c>
    </row>
    <row r="18" spans="2:6" ht="15.75" thickBot="1" x14ac:dyDescent="0.3">
      <c r="B18" s="36" t="s">
        <v>46</v>
      </c>
      <c r="C18" s="36"/>
      <c r="D18" s="79"/>
      <c r="E18" s="36"/>
      <c r="F18" s="82">
        <f>SUM(F14:F17)</f>
        <v>0</v>
      </c>
    </row>
    <row r="20" spans="2:6" ht="15.75" thickBot="1" x14ac:dyDescent="0.3"/>
    <row r="21" spans="2:6" ht="15.75" thickBot="1" x14ac:dyDescent="0.3">
      <c r="B21" s="196" t="s">
        <v>74</v>
      </c>
      <c r="C21" s="197"/>
      <c r="D21" s="197"/>
      <c r="E21" s="197"/>
      <c r="F21" s="198"/>
    </row>
    <row r="22" spans="2:6" ht="15.75" thickBot="1" x14ac:dyDescent="0.3">
      <c r="B22" s="43" t="s">
        <v>67</v>
      </c>
      <c r="C22" s="43" t="s">
        <v>68</v>
      </c>
      <c r="D22" s="44" t="s">
        <v>69</v>
      </c>
      <c r="E22" s="43" t="s">
        <v>70</v>
      </c>
      <c r="F22" s="43" t="s">
        <v>46</v>
      </c>
    </row>
    <row r="23" spans="2:6" x14ac:dyDescent="0.25">
      <c r="B23" s="84" t="s">
        <v>155</v>
      </c>
      <c r="C23" s="73" t="s">
        <v>61</v>
      </c>
      <c r="D23" s="72">
        <v>3</v>
      </c>
      <c r="E23" s="76">
        <v>138900</v>
      </c>
      <c r="F23" s="70">
        <f>D23*E23</f>
        <v>416700</v>
      </c>
    </row>
    <row r="24" spans="2:6" x14ac:dyDescent="0.25">
      <c r="B24" s="87" t="s">
        <v>156</v>
      </c>
      <c r="C24" s="88" t="s">
        <v>61</v>
      </c>
      <c r="D24" s="89">
        <v>3</v>
      </c>
      <c r="E24" s="90">
        <v>367844</v>
      </c>
      <c r="F24" s="91">
        <f>D24*E24</f>
        <v>1103532</v>
      </c>
    </row>
    <row r="25" spans="2:6" x14ac:dyDescent="0.25">
      <c r="B25" s="87"/>
      <c r="C25" s="88"/>
      <c r="D25" s="89"/>
      <c r="E25" s="90"/>
      <c r="F25" s="91">
        <f t="shared" ref="F25:F31" si="6">D25*E25</f>
        <v>0</v>
      </c>
    </row>
    <row r="26" spans="2:6" x14ac:dyDescent="0.25">
      <c r="B26" s="87"/>
      <c r="C26" s="88"/>
      <c r="D26" s="89"/>
      <c r="E26" s="90"/>
      <c r="F26" s="91">
        <f t="shared" si="6"/>
        <v>0</v>
      </c>
    </row>
    <row r="27" spans="2:6" x14ac:dyDescent="0.25">
      <c r="B27" s="87"/>
      <c r="C27" s="88"/>
      <c r="D27" s="89"/>
      <c r="E27" s="90"/>
      <c r="F27" s="91">
        <f t="shared" si="6"/>
        <v>0</v>
      </c>
    </row>
    <row r="28" spans="2:6" x14ac:dyDescent="0.25">
      <c r="B28" s="87"/>
      <c r="C28" s="88"/>
      <c r="D28" s="89"/>
      <c r="E28" s="90"/>
      <c r="F28" s="91">
        <f t="shared" si="6"/>
        <v>0</v>
      </c>
    </row>
    <row r="29" spans="2:6" x14ac:dyDescent="0.25">
      <c r="B29" s="87"/>
      <c r="C29" s="88"/>
      <c r="D29" s="89"/>
      <c r="E29" s="90"/>
      <c r="F29" s="91">
        <f t="shared" si="6"/>
        <v>0</v>
      </c>
    </row>
    <row r="30" spans="2:6" x14ac:dyDescent="0.25">
      <c r="B30" s="87"/>
      <c r="C30" s="88"/>
      <c r="D30" s="89"/>
      <c r="E30" s="90"/>
      <c r="F30" s="91">
        <f t="shared" si="6"/>
        <v>0</v>
      </c>
    </row>
    <row r="31" spans="2:6" x14ac:dyDescent="0.25">
      <c r="B31" s="87"/>
      <c r="C31" s="88"/>
      <c r="D31" s="89"/>
      <c r="E31" s="90"/>
      <c r="F31" s="91">
        <f t="shared" si="6"/>
        <v>0</v>
      </c>
    </row>
    <row r="32" spans="2:6" x14ac:dyDescent="0.25">
      <c r="B32" s="85"/>
      <c r="C32" s="74"/>
      <c r="D32" s="80"/>
      <c r="E32" s="77"/>
      <c r="F32" s="71">
        <f>(D32*E32)</f>
        <v>0</v>
      </c>
    </row>
    <row r="33" spans="2:6" x14ac:dyDescent="0.25">
      <c r="B33" s="86"/>
      <c r="C33" s="75"/>
      <c r="D33" s="83"/>
      <c r="E33" s="78"/>
      <c r="F33" s="71">
        <f t="shared" ref="F33:F34" si="7">(D33*E33)</f>
        <v>0</v>
      </c>
    </row>
    <row r="34" spans="2:6" ht="15.75" thickBot="1" x14ac:dyDescent="0.3">
      <c r="B34" s="86"/>
      <c r="C34" s="75"/>
      <c r="D34" s="81"/>
      <c r="E34" s="78"/>
      <c r="F34" s="71">
        <f t="shared" si="7"/>
        <v>0</v>
      </c>
    </row>
    <row r="35" spans="2:6" ht="15.75" thickBot="1" x14ac:dyDescent="0.3">
      <c r="B35" s="36" t="s">
        <v>46</v>
      </c>
      <c r="C35" s="36"/>
      <c r="D35" s="79"/>
      <c r="E35" s="36"/>
      <c r="F35" s="82">
        <f>SUM(F23:F34)</f>
        <v>1520232</v>
      </c>
    </row>
    <row r="37" spans="2:6" ht="15.75" thickBot="1" x14ac:dyDescent="0.3"/>
    <row r="38" spans="2:6" ht="15.75" thickBot="1" x14ac:dyDescent="0.3">
      <c r="B38" s="196" t="s">
        <v>75</v>
      </c>
      <c r="C38" s="197"/>
      <c r="D38" s="197"/>
      <c r="E38" s="197"/>
      <c r="F38" s="198"/>
    </row>
    <row r="39" spans="2:6" ht="15.75" thickBot="1" x14ac:dyDescent="0.3">
      <c r="B39" s="43" t="s">
        <v>67</v>
      </c>
      <c r="C39" s="43" t="s">
        <v>68</v>
      </c>
      <c r="D39" s="44" t="s">
        <v>69</v>
      </c>
      <c r="E39" s="43" t="s">
        <v>70</v>
      </c>
      <c r="F39" s="43" t="s">
        <v>46</v>
      </c>
    </row>
    <row r="40" spans="2:6" x14ac:dyDescent="0.25">
      <c r="B40" s="84" t="s">
        <v>76</v>
      </c>
      <c r="C40" s="73" t="s">
        <v>61</v>
      </c>
      <c r="D40" s="72">
        <v>2</v>
      </c>
      <c r="E40" s="76">
        <v>2000000</v>
      </c>
      <c r="F40" s="70">
        <f>D40*E40</f>
        <v>4000000</v>
      </c>
    </row>
    <row r="41" spans="2:6" x14ac:dyDescent="0.25">
      <c r="B41" s="87" t="s">
        <v>77</v>
      </c>
      <c r="C41" s="88" t="s">
        <v>61</v>
      </c>
      <c r="D41" s="89">
        <v>1</v>
      </c>
      <c r="E41" s="90">
        <v>2500000</v>
      </c>
      <c r="F41" s="91">
        <f>D41*E41</f>
        <v>2500000</v>
      </c>
    </row>
    <row r="42" spans="2:6" x14ac:dyDescent="0.25">
      <c r="B42" s="87"/>
      <c r="C42" s="88"/>
      <c r="D42" s="89"/>
      <c r="E42" s="90"/>
      <c r="F42" s="91">
        <f t="shared" ref="F42:F48" si="8">D42*E42</f>
        <v>0</v>
      </c>
    </row>
    <row r="43" spans="2:6" x14ac:dyDescent="0.25">
      <c r="B43" s="87"/>
      <c r="C43" s="88"/>
      <c r="D43" s="89"/>
      <c r="E43" s="90"/>
      <c r="F43" s="91">
        <f t="shared" si="8"/>
        <v>0</v>
      </c>
    </row>
    <row r="44" spans="2:6" x14ac:dyDescent="0.25">
      <c r="B44" s="87"/>
      <c r="C44" s="88"/>
      <c r="D44" s="89"/>
      <c r="E44" s="90"/>
      <c r="F44" s="91">
        <f t="shared" si="8"/>
        <v>0</v>
      </c>
    </row>
    <row r="45" spans="2:6" x14ac:dyDescent="0.25">
      <c r="B45" s="87"/>
      <c r="C45" s="88"/>
      <c r="D45" s="89"/>
      <c r="E45" s="90"/>
      <c r="F45" s="91">
        <f t="shared" si="8"/>
        <v>0</v>
      </c>
    </row>
    <row r="46" spans="2:6" x14ac:dyDescent="0.25">
      <c r="B46" s="87"/>
      <c r="C46" s="88"/>
      <c r="D46" s="89"/>
      <c r="E46" s="90"/>
      <c r="F46" s="91">
        <f t="shared" si="8"/>
        <v>0</v>
      </c>
    </row>
    <row r="47" spans="2:6" x14ac:dyDescent="0.25">
      <c r="B47" s="87"/>
      <c r="C47" s="88"/>
      <c r="D47" s="89"/>
      <c r="E47" s="90"/>
      <c r="F47" s="91">
        <f t="shared" si="8"/>
        <v>0</v>
      </c>
    </row>
    <row r="48" spans="2:6" x14ac:dyDescent="0.25">
      <c r="B48" s="87"/>
      <c r="C48" s="88"/>
      <c r="D48" s="89"/>
      <c r="E48" s="90"/>
      <c r="F48" s="91">
        <f t="shared" si="8"/>
        <v>0</v>
      </c>
    </row>
    <row r="49" spans="2:6" x14ac:dyDescent="0.25">
      <c r="B49" s="85"/>
      <c r="C49" s="74"/>
      <c r="D49" s="80"/>
      <c r="E49" s="77"/>
      <c r="F49" s="71">
        <f>(D49*E49)</f>
        <v>0</v>
      </c>
    </row>
    <row r="50" spans="2:6" x14ac:dyDescent="0.25">
      <c r="B50" s="86"/>
      <c r="C50" s="75"/>
      <c r="D50" s="83"/>
      <c r="E50" s="78"/>
      <c r="F50" s="71">
        <f t="shared" ref="F50:F51" si="9">(D50*E50)</f>
        <v>0</v>
      </c>
    </row>
    <row r="51" spans="2:6" ht="15.75" thickBot="1" x14ac:dyDescent="0.3">
      <c r="B51" s="86"/>
      <c r="C51" s="75"/>
      <c r="D51" s="81"/>
      <c r="E51" s="78"/>
      <c r="F51" s="71">
        <f t="shared" si="9"/>
        <v>0</v>
      </c>
    </row>
    <row r="52" spans="2:6" ht="15.75" thickBot="1" x14ac:dyDescent="0.3">
      <c r="B52" s="36" t="s">
        <v>46</v>
      </c>
      <c r="C52" s="36"/>
      <c r="D52" s="79"/>
      <c r="E52" s="36"/>
      <c r="F52" s="82">
        <f>SUM(F40:F51)</f>
        <v>6500000</v>
      </c>
    </row>
  </sheetData>
  <mergeCells count="6">
    <mergeCell ref="K3:R3"/>
    <mergeCell ref="B3:F3"/>
    <mergeCell ref="B12:F12"/>
    <mergeCell ref="B21:F21"/>
    <mergeCell ref="B38:F38"/>
    <mergeCell ref="H3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opLeftCell="I39" workbookViewId="0">
      <selection activeCell="S58" sqref="S58"/>
    </sheetView>
  </sheetViews>
  <sheetFormatPr baseColWidth="10" defaultColWidth="11.42578125" defaultRowHeight="15" x14ac:dyDescent="0.25"/>
  <cols>
    <col min="2" max="2" width="22.7109375" bestFit="1" customWidth="1"/>
    <col min="3" max="3" width="24" customWidth="1"/>
    <col min="4" max="4" width="19" customWidth="1"/>
    <col min="5" max="5" width="26.140625" customWidth="1"/>
    <col min="6" max="6" width="18.5703125" customWidth="1"/>
    <col min="7" max="7" width="18.85546875" customWidth="1"/>
    <col min="8" max="8" width="19.28515625" customWidth="1"/>
    <col min="9" max="9" width="17.5703125" customWidth="1"/>
    <col min="10" max="10" width="18.42578125" customWidth="1"/>
    <col min="11" max="11" width="23" customWidth="1"/>
    <col min="12" max="12" width="22.7109375" customWidth="1"/>
    <col min="13" max="13" width="18.28515625" customWidth="1"/>
    <col min="14" max="15" width="15.7109375" customWidth="1"/>
    <col min="16" max="16" width="14.5703125" customWidth="1"/>
    <col min="17" max="17" width="14.7109375" customWidth="1"/>
  </cols>
  <sheetData>
    <row r="2" spans="2:13" ht="15.75" thickBot="1" x14ac:dyDescent="0.3"/>
    <row r="3" spans="2:13" ht="15.75" thickBot="1" x14ac:dyDescent="0.3">
      <c r="B3" s="206" t="s">
        <v>78</v>
      </c>
      <c r="C3" s="207"/>
      <c r="D3" s="208"/>
      <c r="E3" s="206" t="s">
        <v>53</v>
      </c>
      <c r="F3" s="207"/>
      <c r="G3" s="208"/>
      <c r="H3" s="206" t="s">
        <v>56</v>
      </c>
      <c r="I3" s="207"/>
      <c r="J3" s="207"/>
      <c r="K3" s="43" t="s">
        <v>79</v>
      </c>
      <c r="L3" s="102" t="s">
        <v>80</v>
      </c>
      <c r="M3" s="209" t="s">
        <v>81</v>
      </c>
    </row>
    <row r="4" spans="2:13" ht="15.75" thickBot="1" x14ac:dyDescent="0.3">
      <c r="B4" s="44" t="s">
        <v>82</v>
      </c>
      <c r="C4" s="44" t="s">
        <v>83</v>
      </c>
      <c r="D4" s="44" t="s">
        <v>84</v>
      </c>
      <c r="E4" s="44" t="s">
        <v>55</v>
      </c>
      <c r="F4" s="44" t="s">
        <v>54</v>
      </c>
      <c r="G4" s="44" t="s">
        <v>46</v>
      </c>
      <c r="H4" s="44" t="s">
        <v>55</v>
      </c>
      <c r="I4" s="44" t="s">
        <v>54</v>
      </c>
      <c r="J4" s="44" t="s">
        <v>46</v>
      </c>
      <c r="K4" s="44" t="s">
        <v>55</v>
      </c>
      <c r="L4" s="117" t="s">
        <v>46</v>
      </c>
      <c r="M4" s="210"/>
    </row>
    <row r="5" spans="2:13" x14ac:dyDescent="0.25">
      <c r="B5" s="45" t="s">
        <v>157</v>
      </c>
      <c r="C5" s="103">
        <v>1800000</v>
      </c>
      <c r="D5" s="105">
        <v>30</v>
      </c>
      <c r="E5" s="122">
        <f>C5*ParaFiscales!$C$21</f>
        <v>72000</v>
      </c>
      <c r="F5" s="124">
        <f>C5*ParaFiscales!$C$20</f>
        <v>153000</v>
      </c>
      <c r="G5" s="124">
        <f>SUM(E5:F5)</f>
        <v>225000</v>
      </c>
      <c r="H5" s="124">
        <f>C5*ParaFiscales!$C$24</f>
        <v>72000</v>
      </c>
      <c r="I5" s="124">
        <f>C5*ParaFiscales!$C$23</f>
        <v>216000</v>
      </c>
      <c r="J5" s="124">
        <f>SUM(H5:I5)</f>
        <v>288000</v>
      </c>
      <c r="K5" s="103">
        <v>200000</v>
      </c>
      <c r="L5" s="124">
        <f>(C5-E5-H5+K5)</f>
        <v>1856000</v>
      </c>
      <c r="M5" s="126">
        <f>C5*12</f>
        <v>21600000</v>
      </c>
    </row>
    <row r="6" spans="2:13" x14ac:dyDescent="0.25">
      <c r="B6" s="25" t="s">
        <v>85</v>
      </c>
      <c r="C6" s="104">
        <v>1800000</v>
      </c>
      <c r="D6" s="106">
        <v>30</v>
      </c>
      <c r="E6" s="123">
        <f>C6*ParaFiscales!$C$21</f>
        <v>72000</v>
      </c>
      <c r="F6" s="125">
        <f>C6*ParaFiscales!$C$20</f>
        <v>153000</v>
      </c>
      <c r="G6" s="125">
        <f t="shared" ref="G6:G16" si="0">SUM(E6:F6)</f>
        <v>225000</v>
      </c>
      <c r="H6" s="125">
        <f>C6*ParaFiscales!$C$24</f>
        <v>72000</v>
      </c>
      <c r="I6" s="125">
        <f>C6*ParaFiscales!$C$23</f>
        <v>216000</v>
      </c>
      <c r="J6" s="125">
        <f t="shared" ref="J6:J16" si="1">SUM(H6:I6)</f>
        <v>288000</v>
      </c>
      <c r="K6" s="104">
        <v>200000</v>
      </c>
      <c r="L6" s="125">
        <f t="shared" ref="L6:L16" si="2">(C6-E6-H6+K6)</f>
        <v>1856000</v>
      </c>
      <c r="M6" s="126">
        <f t="shared" ref="M6:M16" si="3">C6*12</f>
        <v>21600000</v>
      </c>
    </row>
    <row r="7" spans="2:13" x14ac:dyDescent="0.25">
      <c r="B7" s="25" t="s">
        <v>86</v>
      </c>
      <c r="C7" s="104">
        <v>1600000</v>
      </c>
      <c r="D7" s="106">
        <v>30</v>
      </c>
      <c r="E7" s="123">
        <f>C7*ParaFiscales!$C$21</f>
        <v>64000</v>
      </c>
      <c r="F7" s="125">
        <f>C7*ParaFiscales!$C$20</f>
        <v>136000</v>
      </c>
      <c r="G7" s="125">
        <f t="shared" si="0"/>
        <v>200000</v>
      </c>
      <c r="H7" s="125">
        <f>C7*ParaFiscales!$C$24</f>
        <v>64000</v>
      </c>
      <c r="I7" s="125">
        <f>C7*ParaFiscales!$C$23</f>
        <v>192000</v>
      </c>
      <c r="J7" s="125">
        <f t="shared" si="1"/>
        <v>256000</v>
      </c>
      <c r="K7" s="104">
        <v>200000</v>
      </c>
      <c r="L7" s="125">
        <f t="shared" si="2"/>
        <v>1672000</v>
      </c>
      <c r="M7" s="126">
        <f t="shared" si="3"/>
        <v>19200000</v>
      </c>
    </row>
    <row r="8" spans="2:13" x14ac:dyDescent="0.25">
      <c r="B8" s="25"/>
      <c r="C8" s="104"/>
      <c r="D8" s="106"/>
      <c r="E8" s="123">
        <f>C8*ParaFiscales!$C$21</f>
        <v>0</v>
      </c>
      <c r="F8" s="125">
        <f>C8*ParaFiscales!$C$20</f>
        <v>0</v>
      </c>
      <c r="G8" s="125">
        <f t="shared" si="0"/>
        <v>0</v>
      </c>
      <c r="H8" s="125">
        <f>C8*ParaFiscales!$C$24</f>
        <v>0</v>
      </c>
      <c r="I8" s="125">
        <f>C8*ParaFiscales!$C$23</f>
        <v>0</v>
      </c>
      <c r="J8" s="125">
        <f t="shared" si="1"/>
        <v>0</v>
      </c>
      <c r="K8" s="104"/>
      <c r="L8" s="125">
        <f t="shared" si="2"/>
        <v>0</v>
      </c>
      <c r="M8" s="126">
        <f t="shared" si="3"/>
        <v>0</v>
      </c>
    </row>
    <row r="9" spans="2:13" x14ac:dyDescent="0.25">
      <c r="B9" s="25"/>
      <c r="C9" s="104"/>
      <c r="D9" s="106"/>
      <c r="E9" s="123">
        <f>C9*ParaFiscales!$C$21</f>
        <v>0</v>
      </c>
      <c r="F9" s="125">
        <f>C9*ParaFiscales!$C$20</f>
        <v>0</v>
      </c>
      <c r="G9" s="125">
        <f t="shared" si="0"/>
        <v>0</v>
      </c>
      <c r="H9" s="125">
        <f>C9*ParaFiscales!$C$24</f>
        <v>0</v>
      </c>
      <c r="I9" s="125">
        <f>C9*ParaFiscales!$C$23</f>
        <v>0</v>
      </c>
      <c r="J9" s="125">
        <f t="shared" si="1"/>
        <v>0</v>
      </c>
      <c r="K9" s="104"/>
      <c r="L9" s="125">
        <f t="shared" si="2"/>
        <v>0</v>
      </c>
      <c r="M9" s="126">
        <f t="shared" si="3"/>
        <v>0</v>
      </c>
    </row>
    <row r="10" spans="2:13" x14ac:dyDescent="0.25">
      <c r="B10" s="25"/>
      <c r="C10" s="104"/>
      <c r="D10" s="54"/>
      <c r="E10" s="123">
        <f>C10*ParaFiscales!$C$21</f>
        <v>0</v>
      </c>
      <c r="F10" s="125">
        <f>C10*ParaFiscales!$C$20</f>
        <v>0</v>
      </c>
      <c r="G10" s="125">
        <f t="shared" si="0"/>
        <v>0</v>
      </c>
      <c r="H10" s="125">
        <f>C10*ParaFiscales!$C$24</f>
        <v>0</v>
      </c>
      <c r="I10" s="125">
        <f>C10*ParaFiscales!$C$23</f>
        <v>0</v>
      </c>
      <c r="J10" s="125">
        <f t="shared" si="1"/>
        <v>0</v>
      </c>
      <c r="K10" s="104"/>
      <c r="L10" s="125">
        <f t="shared" si="2"/>
        <v>0</v>
      </c>
      <c r="M10" s="126">
        <f t="shared" si="3"/>
        <v>0</v>
      </c>
    </row>
    <row r="11" spans="2:13" x14ac:dyDescent="0.25">
      <c r="B11" s="25"/>
      <c r="C11" s="104"/>
      <c r="D11" s="54"/>
      <c r="E11" s="123">
        <f>C11*ParaFiscales!$C$21</f>
        <v>0</v>
      </c>
      <c r="F11" s="125">
        <f>C11*ParaFiscales!$C$20</f>
        <v>0</v>
      </c>
      <c r="G11" s="125">
        <f t="shared" si="0"/>
        <v>0</v>
      </c>
      <c r="H11" s="125">
        <f>C11*ParaFiscales!$C$24</f>
        <v>0</v>
      </c>
      <c r="I11" s="125">
        <f>C11*ParaFiscales!$C$23</f>
        <v>0</v>
      </c>
      <c r="J11" s="125">
        <f t="shared" si="1"/>
        <v>0</v>
      </c>
      <c r="K11" s="104"/>
      <c r="L11" s="125">
        <f t="shared" si="2"/>
        <v>0</v>
      </c>
      <c r="M11" s="126">
        <f t="shared" si="3"/>
        <v>0</v>
      </c>
    </row>
    <row r="12" spans="2:13" x14ac:dyDescent="0.25">
      <c r="B12" s="25"/>
      <c r="C12" s="104"/>
      <c r="D12" s="54"/>
      <c r="E12" s="123">
        <f>C12*ParaFiscales!$C$21</f>
        <v>0</v>
      </c>
      <c r="F12" s="125">
        <f>C12*ParaFiscales!$C$20</f>
        <v>0</v>
      </c>
      <c r="G12" s="125">
        <f t="shared" si="0"/>
        <v>0</v>
      </c>
      <c r="H12" s="125">
        <f>C12*ParaFiscales!$C$24</f>
        <v>0</v>
      </c>
      <c r="I12" s="125">
        <f>C12*ParaFiscales!$C$23</f>
        <v>0</v>
      </c>
      <c r="J12" s="125">
        <f t="shared" si="1"/>
        <v>0</v>
      </c>
      <c r="K12" s="104"/>
      <c r="L12" s="125">
        <f t="shared" si="2"/>
        <v>0</v>
      </c>
      <c r="M12" s="126">
        <f t="shared" si="3"/>
        <v>0</v>
      </c>
    </row>
    <row r="13" spans="2:13" x14ac:dyDescent="0.25">
      <c r="B13" s="25"/>
      <c r="C13" s="104"/>
      <c r="D13" s="54"/>
      <c r="E13" s="123">
        <f>C13*ParaFiscales!$C$21</f>
        <v>0</v>
      </c>
      <c r="F13" s="125">
        <f>C13*ParaFiscales!$C$20</f>
        <v>0</v>
      </c>
      <c r="G13" s="125">
        <f t="shared" si="0"/>
        <v>0</v>
      </c>
      <c r="H13" s="125">
        <f>C13*ParaFiscales!$C$24</f>
        <v>0</v>
      </c>
      <c r="I13" s="125">
        <f>C13*ParaFiscales!$C$23</f>
        <v>0</v>
      </c>
      <c r="J13" s="125">
        <f t="shared" si="1"/>
        <v>0</v>
      </c>
      <c r="K13" s="104"/>
      <c r="L13" s="125">
        <f t="shared" si="2"/>
        <v>0</v>
      </c>
      <c r="M13" s="126">
        <f t="shared" si="3"/>
        <v>0</v>
      </c>
    </row>
    <row r="14" spans="2:13" x14ac:dyDescent="0.25">
      <c r="B14" s="25"/>
      <c r="C14" s="104"/>
      <c r="D14" s="54"/>
      <c r="E14" s="123">
        <f>C14*ParaFiscales!$C$21</f>
        <v>0</v>
      </c>
      <c r="F14" s="125">
        <f>C14*ParaFiscales!$C$20</f>
        <v>0</v>
      </c>
      <c r="G14" s="125">
        <f t="shared" si="0"/>
        <v>0</v>
      </c>
      <c r="H14" s="125">
        <f>C14*ParaFiscales!$C$24</f>
        <v>0</v>
      </c>
      <c r="I14" s="125">
        <f>C14*ParaFiscales!$C$23</f>
        <v>0</v>
      </c>
      <c r="J14" s="125">
        <f t="shared" si="1"/>
        <v>0</v>
      </c>
      <c r="K14" s="104"/>
      <c r="L14" s="125">
        <f t="shared" si="2"/>
        <v>0</v>
      </c>
      <c r="M14" s="126">
        <f t="shared" si="3"/>
        <v>0</v>
      </c>
    </row>
    <row r="15" spans="2:13" x14ac:dyDescent="0.25">
      <c r="B15" s="25"/>
      <c r="C15" s="104"/>
      <c r="D15" s="54"/>
      <c r="E15" s="123">
        <f>C15*ParaFiscales!$C$21</f>
        <v>0</v>
      </c>
      <c r="F15" s="125">
        <f>C15*ParaFiscales!$C$20</f>
        <v>0</v>
      </c>
      <c r="G15" s="125">
        <f t="shared" si="0"/>
        <v>0</v>
      </c>
      <c r="H15" s="125">
        <f>C15*ParaFiscales!$C$24</f>
        <v>0</v>
      </c>
      <c r="I15" s="125">
        <f>C15*ParaFiscales!$C$23</f>
        <v>0</v>
      </c>
      <c r="J15" s="125">
        <f t="shared" si="1"/>
        <v>0</v>
      </c>
      <c r="K15" s="104"/>
      <c r="L15" s="125">
        <f t="shared" si="2"/>
        <v>0</v>
      </c>
      <c r="M15" s="126">
        <f t="shared" si="3"/>
        <v>0</v>
      </c>
    </row>
    <row r="16" spans="2:13" ht="15.75" thickBot="1" x14ac:dyDescent="0.3">
      <c r="B16" s="107"/>
      <c r="C16" s="108"/>
      <c r="D16" s="109"/>
      <c r="E16" s="123">
        <f>C16*ParaFiscales!$C$21</f>
        <v>0</v>
      </c>
      <c r="F16" s="125">
        <f>C16*ParaFiscales!$C$20</f>
        <v>0</v>
      </c>
      <c r="G16" s="125">
        <f t="shared" si="0"/>
        <v>0</v>
      </c>
      <c r="H16" s="125">
        <f>C16*ParaFiscales!$C$24</f>
        <v>0</v>
      </c>
      <c r="I16" s="125">
        <f>C16*ParaFiscales!$C$23</f>
        <v>0</v>
      </c>
      <c r="J16" s="125">
        <f t="shared" si="1"/>
        <v>0</v>
      </c>
      <c r="K16" s="108"/>
      <c r="L16" s="125">
        <f t="shared" si="2"/>
        <v>0</v>
      </c>
      <c r="M16" s="126">
        <f t="shared" si="3"/>
        <v>0</v>
      </c>
    </row>
    <row r="17" spans="2:17" ht="15.75" thickBot="1" x14ac:dyDescent="0.3">
      <c r="B17" s="36" t="s">
        <v>21</v>
      </c>
      <c r="C17" s="82">
        <f>SUM(C5:C16)</f>
        <v>5200000</v>
      </c>
      <c r="D17" s="36"/>
      <c r="E17" s="82">
        <f>SUM(E5:E16)</f>
        <v>208000</v>
      </c>
      <c r="F17" s="82">
        <f t="shared" ref="F17:L17" si="4">SUM(F5:F16)</f>
        <v>442000</v>
      </c>
      <c r="G17" s="82">
        <f t="shared" si="4"/>
        <v>650000</v>
      </c>
      <c r="H17" s="82">
        <f t="shared" si="4"/>
        <v>208000</v>
      </c>
      <c r="I17" s="82">
        <f t="shared" si="4"/>
        <v>624000</v>
      </c>
      <c r="J17" s="82">
        <f t="shared" si="4"/>
        <v>832000</v>
      </c>
      <c r="K17" s="82">
        <f t="shared" si="4"/>
        <v>600000</v>
      </c>
      <c r="L17" s="118">
        <f t="shared" si="4"/>
        <v>5384000</v>
      </c>
      <c r="M17" s="82">
        <f>SUM(M5:M16)</f>
        <v>62400000</v>
      </c>
    </row>
    <row r="18" spans="2:17" ht="15.75" thickBot="1" x14ac:dyDescent="0.3">
      <c r="C18" s="115"/>
      <c r="E18" s="115"/>
      <c r="F18" s="115"/>
      <c r="G18" s="115"/>
      <c r="H18" s="115"/>
      <c r="I18" s="115"/>
      <c r="J18" s="115"/>
      <c r="K18" s="115"/>
      <c r="L18" s="115"/>
    </row>
    <row r="19" spans="2:17" ht="15.75" thickBot="1" x14ac:dyDescent="0.3">
      <c r="E19" s="201" t="s">
        <v>87</v>
      </c>
      <c r="F19" s="211"/>
      <c r="G19" s="211"/>
      <c r="H19" s="202"/>
    </row>
    <row r="20" spans="2:17" ht="15.75" thickBot="1" x14ac:dyDescent="0.3">
      <c r="B20" s="201" t="s">
        <v>42</v>
      </c>
      <c r="C20" s="202"/>
      <c r="E20" s="44" t="s">
        <v>88</v>
      </c>
      <c r="F20" s="44" t="s">
        <v>42</v>
      </c>
      <c r="G20" s="44" t="s">
        <v>89</v>
      </c>
      <c r="H20" s="44" t="s">
        <v>52</v>
      </c>
    </row>
    <row r="21" spans="2:17" ht="15.75" thickBot="1" x14ac:dyDescent="0.3">
      <c r="B21" s="46" t="s">
        <v>43</v>
      </c>
      <c r="C21" s="129">
        <f>$C$17*ParaFiscales!C8</f>
        <v>104000</v>
      </c>
      <c r="E21" s="128">
        <f>C17*12</f>
        <v>62400000</v>
      </c>
      <c r="F21" s="128">
        <f>C24*12</f>
        <v>5616000</v>
      </c>
      <c r="G21" s="128">
        <f>C30*12</f>
        <v>13621920</v>
      </c>
      <c r="H21" s="128">
        <f>(C33+C35)*12</f>
        <v>12792000</v>
      </c>
    </row>
    <row r="22" spans="2:17" x14ac:dyDescent="0.25">
      <c r="B22" s="47" t="s">
        <v>44</v>
      </c>
      <c r="C22" s="129">
        <f>$C$17*ParaFiscales!C9</f>
        <v>156000</v>
      </c>
    </row>
    <row r="23" spans="2:17" ht="15.75" thickBot="1" x14ac:dyDescent="0.3">
      <c r="B23" s="60" t="s">
        <v>45</v>
      </c>
      <c r="C23" s="129">
        <f>$C$17*ParaFiscales!C10</f>
        <v>208000</v>
      </c>
    </row>
    <row r="24" spans="2:17" ht="15.75" thickBot="1" x14ac:dyDescent="0.3">
      <c r="B24" s="62" t="s">
        <v>46</v>
      </c>
      <c r="C24" s="110">
        <f>SUM(C21:C23)</f>
        <v>468000</v>
      </c>
      <c r="E24" s="191" t="s">
        <v>90</v>
      </c>
      <c r="F24" s="195"/>
      <c r="G24" s="195"/>
      <c r="H24" s="195"/>
      <c r="I24" s="195"/>
      <c r="J24" s="192"/>
      <c r="L24" s="191" t="s">
        <v>91</v>
      </c>
      <c r="M24" s="195"/>
      <c r="N24" s="195"/>
      <c r="O24" s="195"/>
      <c r="P24" s="195"/>
      <c r="Q24" s="192"/>
    </row>
    <row r="25" spans="2:17" ht="15.75" thickBot="1" x14ac:dyDescent="0.3">
      <c r="B25" s="191" t="s">
        <v>47</v>
      </c>
      <c r="C25" s="194"/>
      <c r="E25" s="44" t="s">
        <v>82</v>
      </c>
      <c r="F25" s="44" t="s">
        <v>28</v>
      </c>
      <c r="G25" s="44" t="s">
        <v>29</v>
      </c>
      <c r="H25" s="44" t="s">
        <v>30</v>
      </c>
      <c r="I25" s="44" t="s">
        <v>31</v>
      </c>
      <c r="J25" s="44" t="s">
        <v>32</v>
      </c>
      <c r="L25" s="44" t="s">
        <v>82</v>
      </c>
      <c r="M25" s="44" t="s">
        <v>28</v>
      </c>
      <c r="N25" s="44" t="s">
        <v>29</v>
      </c>
      <c r="O25" s="44" t="s">
        <v>30</v>
      </c>
      <c r="P25" s="44" t="s">
        <v>31</v>
      </c>
      <c r="Q25" s="44" t="s">
        <v>32</v>
      </c>
    </row>
    <row r="26" spans="2:17" x14ac:dyDescent="0.25">
      <c r="B26" s="112" t="s">
        <v>48</v>
      </c>
      <c r="C26" s="40">
        <f>$C$17*ParaFiscales!C13</f>
        <v>433160</v>
      </c>
      <c r="E26" s="131" t="str">
        <f>B5</f>
        <v>Director Tecnico</v>
      </c>
      <c r="F26" s="132">
        <f>M5</f>
        <v>21600000</v>
      </c>
      <c r="G26" s="133">
        <f>(F26*'Datos Economicos'!D20)+F26</f>
        <v>22356000</v>
      </c>
      <c r="H26" s="133">
        <f>(G26*'Datos Economicos'!E20)+G26</f>
        <v>23138460</v>
      </c>
      <c r="I26" s="133">
        <f>(H26*'Datos Economicos'!F20)+H26</f>
        <v>23994583.02</v>
      </c>
      <c r="J26" s="133">
        <f>(I26*'Datos Economicos'!G20)+I26</f>
        <v>24762409.67664</v>
      </c>
      <c r="L26" s="131" t="str">
        <f>B21</f>
        <v>SENA</v>
      </c>
      <c r="M26" s="132">
        <f>C21</f>
        <v>104000</v>
      </c>
      <c r="N26" s="132">
        <f>(M26*'Datos Economicos'!$D$20)+M26</f>
        <v>107640</v>
      </c>
      <c r="O26" s="132">
        <f>(N26*'Datos Economicos'!$D$20)+N26</f>
        <v>111407.4</v>
      </c>
      <c r="P26" s="132">
        <f>(O26*'Datos Economicos'!$D$20)+O26</f>
        <v>115306.659</v>
      </c>
      <c r="Q26" s="133">
        <f>(P26*'Datos Economicos'!$D$20)+P26</f>
        <v>119342.39206499999</v>
      </c>
    </row>
    <row r="27" spans="2:17" x14ac:dyDescent="0.25">
      <c r="B27" s="59" t="s">
        <v>49</v>
      </c>
      <c r="C27" s="39">
        <f>$C$17*ParaFiscales!C14</f>
        <v>52000</v>
      </c>
      <c r="E27" s="134" t="str">
        <f t="shared" ref="E27:E29" si="5">B6</f>
        <v>Ditector Administrativo</v>
      </c>
      <c r="F27" s="135">
        <f t="shared" ref="F27:F36" si="6">M6</f>
        <v>21600000</v>
      </c>
      <c r="G27" s="136">
        <f>(F27*'Datos Economicos'!D20)+F27</f>
        <v>22356000</v>
      </c>
      <c r="H27" s="136">
        <f>(G27*'Datos Economicos'!E20)+G27</f>
        <v>23138460</v>
      </c>
      <c r="I27" s="136">
        <f>(H27*'Datos Economicos'!D20)+H27</f>
        <v>23948306.100000001</v>
      </c>
      <c r="J27" s="136">
        <f>(I27*'Datos Economicos'!D20)+I27</f>
        <v>24786496.813500002</v>
      </c>
      <c r="L27" s="134" t="str">
        <f t="shared" ref="L27:L28" si="7">B22</f>
        <v>ICBF</v>
      </c>
      <c r="M27" s="135">
        <f t="shared" ref="M27:M28" si="8">C22</f>
        <v>156000</v>
      </c>
      <c r="N27" s="135">
        <f>(M27*'Datos Economicos'!$D$20)+M27</f>
        <v>161460</v>
      </c>
      <c r="O27" s="135">
        <f>(N27*'Datos Economicos'!$D$20)+N27</f>
        <v>167111.1</v>
      </c>
      <c r="P27" s="135">
        <f>(O27*'Datos Economicos'!$D$20)+O27</f>
        <v>172959.98850000001</v>
      </c>
      <c r="Q27" s="136">
        <f>(P27*'Datos Economicos'!$D$20)+P27</f>
        <v>179013.5880975</v>
      </c>
    </row>
    <row r="28" spans="2:17" x14ac:dyDescent="0.25">
      <c r="B28" s="59" t="s">
        <v>50</v>
      </c>
      <c r="C28" s="39">
        <f>$C$17*ParaFiscales!C15</f>
        <v>433160</v>
      </c>
      <c r="E28" s="134" t="str">
        <f t="shared" si="5"/>
        <v>Programador Junior</v>
      </c>
      <c r="F28" s="135">
        <f t="shared" si="6"/>
        <v>19200000</v>
      </c>
      <c r="G28" s="136">
        <f>(F28*'Datos Economicos'!D22)+F28</f>
        <v>19891200</v>
      </c>
      <c r="H28" s="136">
        <f>(F28*'Datos Economicos'!E22)+F28</f>
        <v>19852800</v>
      </c>
      <c r="I28" s="136">
        <f>(F28*'Datos Economicos'!F22)+F28</f>
        <v>19814400</v>
      </c>
      <c r="J28" s="136">
        <f>(F28*'Datos Economicos'!G22)+F28</f>
        <v>19814400</v>
      </c>
      <c r="L28" s="134" t="str">
        <f t="shared" si="7"/>
        <v>Cajas</v>
      </c>
      <c r="M28" s="135">
        <f t="shared" si="8"/>
        <v>208000</v>
      </c>
      <c r="N28" s="135">
        <f>(M28*'Datos Economicos'!$D$20)+M28</f>
        <v>215280</v>
      </c>
      <c r="O28" s="135">
        <f>(N28*'Datos Economicos'!$D$20)+N28</f>
        <v>222814.8</v>
      </c>
      <c r="P28" s="135">
        <f>(O28*'Datos Economicos'!$D$20)+O28</f>
        <v>230613.318</v>
      </c>
      <c r="Q28" s="136">
        <f>(P28*'Datos Economicos'!$D$20)+P28</f>
        <v>238684.78412999999</v>
      </c>
    </row>
    <row r="29" spans="2:17" ht="15.75" thickBot="1" x14ac:dyDescent="0.3">
      <c r="B29" s="113" t="s">
        <v>51</v>
      </c>
      <c r="C29" s="130">
        <f>$C$17*ParaFiscales!C16</f>
        <v>216840</v>
      </c>
      <c r="E29" s="134">
        <f t="shared" si="5"/>
        <v>0</v>
      </c>
      <c r="F29" s="135">
        <f t="shared" si="6"/>
        <v>0</v>
      </c>
      <c r="G29" s="136">
        <f>(F29*'Datos Economicos'!D23)+F29</f>
        <v>0</v>
      </c>
      <c r="H29" s="136">
        <f>(F29*'Datos Economicos'!E23)+F29</f>
        <v>0</v>
      </c>
      <c r="I29" s="136">
        <f>(F29*'Datos Economicos'!F23)+F29</f>
        <v>0</v>
      </c>
      <c r="J29" s="136">
        <f>(F29*'Datos Economicos'!G23)+F29</f>
        <v>0</v>
      </c>
      <c r="L29" s="134" t="str">
        <f>B26</f>
        <v>Cesantias</v>
      </c>
      <c r="M29" s="135">
        <f>C26</f>
        <v>433160</v>
      </c>
      <c r="N29" s="135">
        <f>(M29*'Datos Economicos'!$D$20)+M29</f>
        <v>448320.6</v>
      </c>
      <c r="O29" s="135">
        <f>(N29*'Datos Economicos'!$D$20)+N29</f>
        <v>464011.821</v>
      </c>
      <c r="P29" s="135">
        <f>(O29*'Datos Economicos'!$D$20)+O29</f>
        <v>480252.23473500001</v>
      </c>
      <c r="Q29" s="136">
        <f>(P29*'Datos Economicos'!$D$20)+P29</f>
        <v>497061.06295072503</v>
      </c>
    </row>
    <row r="30" spans="2:17" ht="15.75" thickBot="1" x14ac:dyDescent="0.3">
      <c r="B30" s="62" t="s">
        <v>46</v>
      </c>
      <c r="C30" s="114">
        <f>SUM(C26:C29)</f>
        <v>1135160</v>
      </c>
      <c r="E30" s="134"/>
      <c r="F30" s="135">
        <f t="shared" si="6"/>
        <v>0</v>
      </c>
      <c r="G30" s="136">
        <f>(F30*'Datos Economicos'!D24)+F30</f>
        <v>0</v>
      </c>
      <c r="H30" s="136">
        <f>(F30*'Datos Economicos'!E24)+F30</f>
        <v>0</v>
      </c>
      <c r="I30" s="136">
        <f>(F30*'Datos Economicos'!F24)+F30</f>
        <v>0</v>
      </c>
      <c r="J30" s="136">
        <f>(F30*'Datos Economicos'!G24)+F30</f>
        <v>0</v>
      </c>
      <c r="L30" s="134" t="str">
        <f t="shared" ref="L30:L32" si="9">B27</f>
        <v>Intereses a las Cesantias</v>
      </c>
      <c r="M30" s="135">
        <f t="shared" ref="M30:M32" si="10">C27</f>
        <v>52000</v>
      </c>
      <c r="N30" s="135">
        <f>(M30*'Datos Economicos'!$D$20)+M30</f>
        <v>53820</v>
      </c>
      <c r="O30" s="135">
        <f>(N30*'Datos Economicos'!$D$20)+N30</f>
        <v>55703.7</v>
      </c>
      <c r="P30" s="135">
        <f>(O30*'Datos Economicos'!$D$20)+O30</f>
        <v>57653.3295</v>
      </c>
      <c r="Q30" s="136">
        <f>(P30*'Datos Economicos'!$D$20)+P30</f>
        <v>59671.196032499996</v>
      </c>
    </row>
    <row r="31" spans="2:17" ht="15.75" thickBot="1" x14ac:dyDescent="0.3">
      <c r="B31" s="191" t="s">
        <v>52</v>
      </c>
      <c r="C31" s="192"/>
      <c r="E31" s="134"/>
      <c r="F31" s="135">
        <f t="shared" si="6"/>
        <v>0</v>
      </c>
      <c r="G31" s="136">
        <f>(F31*'Datos Economicos'!D25)+F31</f>
        <v>0</v>
      </c>
      <c r="H31" s="136">
        <f>(F31*'Datos Economicos'!E25)+F31</f>
        <v>0</v>
      </c>
      <c r="I31" s="136">
        <f>(F31*'Datos Economicos'!F25)+F31</f>
        <v>0</v>
      </c>
      <c r="J31" s="136">
        <f>(F31*'Datos Economicos'!G25)+F31</f>
        <v>0</v>
      </c>
      <c r="L31" s="134" t="str">
        <f t="shared" si="9"/>
        <v>Prima de Servicios</v>
      </c>
      <c r="M31" s="135">
        <f t="shared" si="10"/>
        <v>433160</v>
      </c>
      <c r="N31" s="135">
        <f>(M31*'Datos Economicos'!$D$20)+M31</f>
        <v>448320.6</v>
      </c>
      <c r="O31" s="135">
        <f>(N31*'Datos Economicos'!$D$20)+N31</f>
        <v>464011.821</v>
      </c>
      <c r="P31" s="135">
        <f>(O31*'Datos Economicos'!$D$20)+O31</f>
        <v>480252.23473500001</v>
      </c>
      <c r="Q31" s="136">
        <f>(P31*'Datos Economicos'!$D$20)+P31</f>
        <v>497061.06295072503</v>
      </c>
    </row>
    <row r="32" spans="2:17" ht="15.75" thickBot="1" x14ac:dyDescent="0.3">
      <c r="B32" s="199" t="s">
        <v>53</v>
      </c>
      <c r="C32" s="200"/>
      <c r="E32" s="134"/>
      <c r="F32" s="135">
        <f t="shared" si="6"/>
        <v>0</v>
      </c>
      <c r="G32" s="136">
        <f>(F32*'Datos Economicos'!D26)+F32</f>
        <v>0</v>
      </c>
      <c r="H32" s="136">
        <f>(F32*'Datos Economicos'!E26)+F32</f>
        <v>0</v>
      </c>
      <c r="I32" s="136">
        <f>(F32*'Datos Economicos'!F26)+F32</f>
        <v>0</v>
      </c>
      <c r="J32" s="136">
        <f>(F32*'Datos Economicos'!G26)+F32</f>
        <v>0</v>
      </c>
      <c r="L32" s="134" t="str">
        <f t="shared" si="9"/>
        <v>Vacaciones</v>
      </c>
      <c r="M32" s="135">
        <f t="shared" si="10"/>
        <v>216840</v>
      </c>
      <c r="N32" s="135">
        <f>(M32*'Datos Economicos'!$D$20)+M32</f>
        <v>224429.4</v>
      </c>
      <c r="O32" s="135">
        <f>(N32*'Datos Economicos'!$D$20)+N32</f>
        <v>232284.429</v>
      </c>
      <c r="P32" s="135">
        <f>(O32*'Datos Economicos'!$D$20)+O32</f>
        <v>240414.38401500002</v>
      </c>
      <c r="Q32" s="136">
        <f>(P32*'Datos Economicos'!$D$20)+P32</f>
        <v>248828.88745552502</v>
      </c>
    </row>
    <row r="33" spans="2:17" ht="15.75" thickBot="1" x14ac:dyDescent="0.3">
      <c r="B33" s="46" t="s">
        <v>54</v>
      </c>
      <c r="C33" s="40">
        <f>C17*ParaFiscales!C20</f>
        <v>442000.00000000006</v>
      </c>
      <c r="E33" s="134"/>
      <c r="F33" s="135">
        <f t="shared" si="6"/>
        <v>0</v>
      </c>
      <c r="G33" s="136">
        <f>(F33*'Datos Economicos'!D27)+F33</f>
        <v>0</v>
      </c>
      <c r="H33" s="136">
        <f>(F33*'Datos Economicos'!E27)+F33</f>
        <v>0</v>
      </c>
      <c r="I33" s="136">
        <f>(F33*'Datos Economicos'!F27)+F33</f>
        <v>0</v>
      </c>
      <c r="J33" s="136">
        <f>(F33*'Datos Economicos'!G27)+F33</f>
        <v>0</v>
      </c>
      <c r="L33" s="134" t="str">
        <f>B32</f>
        <v>Salud</v>
      </c>
      <c r="M33" s="135">
        <f>C33</f>
        <v>442000.00000000006</v>
      </c>
      <c r="N33" s="135">
        <f>(M33*'Datos Economicos'!$D$20)+M33</f>
        <v>457470.00000000006</v>
      </c>
      <c r="O33" s="135">
        <f>(N33*'Datos Economicos'!$D$20)+N33</f>
        <v>473481.45000000007</v>
      </c>
      <c r="P33" s="135">
        <f>(O33*'Datos Economicos'!$D$20)+O33</f>
        <v>490053.30075000005</v>
      </c>
      <c r="Q33" s="136">
        <f>(P33*'Datos Economicos'!$D$20)+P33</f>
        <v>507205.16627625003</v>
      </c>
    </row>
    <row r="34" spans="2:17" ht="15.75" thickBot="1" x14ac:dyDescent="0.3">
      <c r="B34" s="199" t="s">
        <v>56</v>
      </c>
      <c r="C34" s="200"/>
      <c r="E34" s="134"/>
      <c r="F34" s="135">
        <f t="shared" si="6"/>
        <v>0</v>
      </c>
      <c r="G34" s="136">
        <f>(F34*'Datos Economicos'!D28)+F34</f>
        <v>0</v>
      </c>
      <c r="H34" s="136">
        <f>(F34*'Datos Economicos'!E28)+F34</f>
        <v>0</v>
      </c>
      <c r="I34" s="136">
        <f>(F34*'Datos Economicos'!F28)+F34</f>
        <v>0</v>
      </c>
      <c r="J34" s="136">
        <f>(F34*'Datos Economicos'!G28)+F34</f>
        <v>0</v>
      </c>
      <c r="L34" s="134" t="str">
        <f>B34</f>
        <v>Pension</v>
      </c>
      <c r="M34" s="135">
        <f>C35</f>
        <v>624000</v>
      </c>
      <c r="N34" s="135">
        <f>(M34*'Datos Economicos'!$D$20)+M34</f>
        <v>645840</v>
      </c>
      <c r="O34" s="135">
        <f>(N34*'Datos Economicos'!$D$20)+N34</f>
        <v>668444.4</v>
      </c>
      <c r="P34" s="135">
        <f>(O34*'Datos Economicos'!$D$20)+O34</f>
        <v>691839.95400000003</v>
      </c>
      <c r="Q34" s="136">
        <f>(P34*'Datos Economicos'!$D$20)+P34</f>
        <v>716054.35239000001</v>
      </c>
    </row>
    <row r="35" spans="2:17" ht="15.75" thickBot="1" x14ac:dyDescent="0.3">
      <c r="B35" s="46" t="s">
        <v>54</v>
      </c>
      <c r="C35" s="40">
        <f>C17*ParaFiscales!C23</f>
        <v>624000</v>
      </c>
      <c r="E35" s="134"/>
      <c r="F35" s="135">
        <f t="shared" si="6"/>
        <v>0</v>
      </c>
      <c r="G35" s="136">
        <f>(F35*'Datos Economicos'!D29)+F35</f>
        <v>0</v>
      </c>
      <c r="H35" s="136">
        <f>(F35*'Datos Economicos'!E29)+F35</f>
        <v>0</v>
      </c>
      <c r="I35" s="136">
        <f>(F35*'Datos Economicos'!F29)+F35</f>
        <v>0</v>
      </c>
      <c r="J35" s="136">
        <f>(F35*'Datos Economicos'!G29)+F35</f>
        <v>0</v>
      </c>
      <c r="L35" s="134"/>
      <c r="M35" s="135">
        <f t="shared" ref="M35:M36" si="11">T14</f>
        <v>0</v>
      </c>
      <c r="N35" s="135">
        <f>(M35*'Datos Economicos'!K29)+M35</f>
        <v>0</v>
      </c>
      <c r="O35" s="135">
        <f>(M35*'Datos Economicos'!L29)+M35</f>
        <v>0</v>
      </c>
      <c r="P35" s="135">
        <f>(M35*'Datos Economicos'!M29)+M35</f>
        <v>0</v>
      </c>
      <c r="Q35" s="136">
        <f>(M35*'Datos Economicos'!N29)+M35</f>
        <v>0</v>
      </c>
    </row>
    <row r="36" spans="2:17" ht="15.75" thickBot="1" x14ac:dyDescent="0.3">
      <c r="B36" s="61" t="s">
        <v>21</v>
      </c>
      <c r="C36" s="111">
        <f>SUM(C24+C30+C33+C35)</f>
        <v>2669160</v>
      </c>
      <c r="E36" s="137"/>
      <c r="F36" s="135">
        <f t="shared" si="6"/>
        <v>0</v>
      </c>
      <c r="G36" s="136">
        <f>(F36*'Datos Economicos'!D30)+F36</f>
        <v>0</v>
      </c>
      <c r="H36" s="136">
        <f>(F36*'Datos Economicos'!E30)+F36</f>
        <v>0</v>
      </c>
      <c r="I36" s="136">
        <f>(F36*'Datos Economicos'!F30)+F36</f>
        <v>0</v>
      </c>
      <c r="J36" s="136">
        <f>(F36*'Datos Economicos'!G30)+F36</f>
        <v>0</v>
      </c>
      <c r="L36" s="142"/>
      <c r="M36" s="145">
        <f t="shared" si="11"/>
        <v>0</v>
      </c>
      <c r="N36" s="145">
        <f>(M36*'Datos Economicos'!K30)+M36</f>
        <v>0</v>
      </c>
      <c r="O36" s="145">
        <f>(M36*'Datos Economicos'!L30)+M36</f>
        <v>0</v>
      </c>
      <c r="P36" s="145">
        <f>(M36*'Datos Economicos'!M30)+M36</f>
        <v>0</v>
      </c>
      <c r="Q36" s="144">
        <f>(M36*'Datos Economicos'!N30)+M36</f>
        <v>0</v>
      </c>
    </row>
    <row r="37" spans="2:17" ht="15.75" thickBot="1" x14ac:dyDescent="0.3">
      <c r="E37" s="36" t="s">
        <v>46</v>
      </c>
      <c r="F37" s="82">
        <f>SUM(F26:F36)</f>
        <v>62400000</v>
      </c>
      <c r="G37" s="82">
        <f t="shared" ref="G37:J37" si="12">SUM(G26:G36)</f>
        <v>64603200</v>
      </c>
      <c r="H37" s="82">
        <f t="shared" si="12"/>
        <v>66129720</v>
      </c>
      <c r="I37" s="82">
        <f t="shared" si="12"/>
        <v>67757289.120000005</v>
      </c>
      <c r="J37" s="82">
        <f t="shared" si="12"/>
        <v>69363306.490140006</v>
      </c>
      <c r="L37" s="79" t="s">
        <v>46</v>
      </c>
      <c r="M37" s="143">
        <f>SUM(M26:M36)</f>
        <v>2669160</v>
      </c>
      <c r="N37" s="143">
        <f t="shared" ref="N37" si="13">SUM(N26:N36)</f>
        <v>2762580.6</v>
      </c>
      <c r="O37" s="143">
        <f t="shared" ref="O37" si="14">SUM(O26:O36)</f>
        <v>2859270.9210000001</v>
      </c>
      <c r="P37" s="143">
        <f t="shared" ref="P37" si="15">SUM(P26:P36)</f>
        <v>2959345.4032350001</v>
      </c>
      <c r="Q37" s="143">
        <f t="shared" ref="Q37" si="16">SUM(Q26:Q36)</f>
        <v>3062922.4923482253</v>
      </c>
    </row>
  </sheetData>
  <mergeCells count="12">
    <mergeCell ref="M3:M4"/>
    <mergeCell ref="L24:Q24"/>
    <mergeCell ref="E19:H19"/>
    <mergeCell ref="E24:J24"/>
    <mergeCell ref="E3:G3"/>
    <mergeCell ref="H3:J3"/>
    <mergeCell ref="B34:C34"/>
    <mergeCell ref="B3:D3"/>
    <mergeCell ref="B20:C20"/>
    <mergeCell ref="B25:C25"/>
    <mergeCell ref="B31:C31"/>
    <mergeCell ref="B32:C3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1"/>
  <sheetViews>
    <sheetView topLeftCell="A6" workbookViewId="0">
      <selection activeCell="C26" sqref="C26"/>
    </sheetView>
  </sheetViews>
  <sheetFormatPr baseColWidth="10" defaultColWidth="11.42578125" defaultRowHeight="15" x14ac:dyDescent="0.25"/>
  <cols>
    <col min="3" max="3" width="32.28515625" customWidth="1"/>
    <col min="4" max="4" width="23" customWidth="1"/>
    <col min="5" max="5" width="30.28515625" customWidth="1"/>
    <col min="6" max="6" width="25" customWidth="1"/>
    <col min="7" max="7" width="24.7109375" customWidth="1"/>
    <col min="8" max="8" width="22.7109375" customWidth="1"/>
  </cols>
  <sheetData>
    <row r="2" spans="3:6" ht="15.75" thickBot="1" x14ac:dyDescent="0.3"/>
    <row r="3" spans="3:6" ht="15.75" thickBot="1" x14ac:dyDescent="0.3">
      <c r="C3" s="196" t="s">
        <v>92</v>
      </c>
      <c r="D3" s="197"/>
      <c r="E3" s="197"/>
      <c r="F3" s="198"/>
    </row>
    <row r="4" spans="3:6" ht="15.75" thickBot="1" x14ac:dyDescent="0.3">
      <c r="C4" s="44" t="s">
        <v>60</v>
      </c>
      <c r="D4" s="44" t="s">
        <v>62</v>
      </c>
      <c r="E4" s="44" t="s">
        <v>93</v>
      </c>
      <c r="F4" s="44" t="s">
        <v>94</v>
      </c>
    </row>
    <row r="5" spans="3:6" x14ac:dyDescent="0.25">
      <c r="C5" s="45" t="s">
        <v>95</v>
      </c>
      <c r="D5" s="37">
        <v>800000</v>
      </c>
      <c r="E5" s="40">
        <f>D5</f>
        <v>800000</v>
      </c>
      <c r="F5" s="40">
        <f>E5*12</f>
        <v>9600000</v>
      </c>
    </row>
    <row r="6" spans="3:6" x14ac:dyDescent="0.25">
      <c r="C6" s="25" t="s">
        <v>96</v>
      </c>
      <c r="D6" s="54">
        <v>200000</v>
      </c>
      <c r="E6" s="39">
        <f>D6</f>
        <v>200000</v>
      </c>
      <c r="F6" s="39">
        <f>E6*12</f>
        <v>2400000</v>
      </c>
    </row>
    <row r="7" spans="3:6" x14ac:dyDescent="0.25">
      <c r="C7" s="25" t="s">
        <v>97</v>
      </c>
      <c r="D7" s="54">
        <v>80000</v>
      </c>
      <c r="E7" s="39">
        <f>D7</f>
        <v>80000</v>
      </c>
      <c r="F7" s="39">
        <f>E7*12</f>
        <v>960000</v>
      </c>
    </row>
    <row r="8" spans="3:6" x14ac:dyDescent="0.25">
      <c r="C8" s="25" t="s">
        <v>98</v>
      </c>
      <c r="D8" s="54">
        <v>50000</v>
      </c>
      <c r="E8" s="39">
        <f t="shared" ref="E8:E15" si="0">D8</f>
        <v>50000</v>
      </c>
      <c r="F8" s="39">
        <f t="shared" ref="F8:F15" si="1">E8*12</f>
        <v>600000</v>
      </c>
    </row>
    <row r="9" spans="3:6" x14ac:dyDescent="0.25">
      <c r="C9" s="25" t="s">
        <v>99</v>
      </c>
      <c r="D9" s="54">
        <v>90000</v>
      </c>
      <c r="E9" s="39">
        <f t="shared" si="0"/>
        <v>90000</v>
      </c>
      <c r="F9" s="39">
        <f t="shared" si="1"/>
        <v>1080000</v>
      </c>
    </row>
    <row r="10" spans="3:6" x14ac:dyDescent="0.25">
      <c r="C10" s="25" t="s">
        <v>100</v>
      </c>
      <c r="D10" s="54">
        <v>120000</v>
      </c>
      <c r="E10" s="39">
        <f t="shared" si="0"/>
        <v>120000</v>
      </c>
      <c r="F10" s="39">
        <f t="shared" si="1"/>
        <v>1440000</v>
      </c>
    </row>
    <row r="11" spans="3:6" x14ac:dyDescent="0.25">
      <c r="C11" s="25"/>
      <c r="D11" s="54"/>
      <c r="E11" s="39">
        <f t="shared" si="0"/>
        <v>0</v>
      </c>
      <c r="F11" s="39">
        <f t="shared" si="1"/>
        <v>0</v>
      </c>
    </row>
    <row r="12" spans="3:6" x14ac:dyDescent="0.25">
      <c r="C12" s="25"/>
      <c r="D12" s="54"/>
      <c r="E12" s="39">
        <f t="shared" si="0"/>
        <v>0</v>
      </c>
      <c r="F12" s="39">
        <f t="shared" si="1"/>
        <v>0</v>
      </c>
    </row>
    <row r="13" spans="3:6" x14ac:dyDescent="0.25">
      <c r="C13" s="25"/>
      <c r="D13" s="54"/>
      <c r="E13" s="39">
        <f t="shared" si="0"/>
        <v>0</v>
      </c>
      <c r="F13" s="39">
        <f t="shared" si="1"/>
        <v>0</v>
      </c>
    </row>
    <row r="14" spans="3:6" x14ac:dyDescent="0.25">
      <c r="C14" s="25"/>
      <c r="D14" s="54"/>
      <c r="E14" s="39">
        <f t="shared" si="0"/>
        <v>0</v>
      </c>
      <c r="F14" s="39">
        <f t="shared" si="1"/>
        <v>0</v>
      </c>
    </row>
    <row r="15" spans="3:6" ht="15.75" thickBot="1" x14ac:dyDescent="0.3">
      <c r="C15" s="107"/>
      <c r="D15" s="109"/>
      <c r="E15" s="39">
        <f t="shared" si="0"/>
        <v>0</v>
      </c>
      <c r="F15" s="39">
        <f t="shared" si="1"/>
        <v>0</v>
      </c>
    </row>
    <row r="16" spans="3:6" ht="15.75" thickBot="1" x14ac:dyDescent="0.3">
      <c r="C16" s="36" t="s">
        <v>46</v>
      </c>
      <c r="D16" s="116">
        <f>SUM(D5:D15)</f>
        <v>1340000</v>
      </c>
      <c r="E16" s="116">
        <f t="shared" ref="E16:F16" si="2">SUM(E5:E15)</f>
        <v>1340000</v>
      </c>
      <c r="F16" s="116">
        <f t="shared" si="2"/>
        <v>16080000</v>
      </c>
    </row>
    <row r="17" spans="3:8" ht="15.75" thickBot="1" x14ac:dyDescent="0.3"/>
    <row r="18" spans="3:8" ht="15.75" thickBot="1" x14ac:dyDescent="0.3">
      <c r="C18" s="191" t="s">
        <v>101</v>
      </c>
      <c r="D18" s="195"/>
      <c r="E18" s="195"/>
      <c r="F18" s="195"/>
      <c r="G18" s="195"/>
      <c r="H18" s="192"/>
    </row>
    <row r="19" spans="3:8" ht="15.75" thickBot="1" x14ac:dyDescent="0.3">
      <c r="C19" s="44" t="s">
        <v>60</v>
      </c>
      <c r="D19" s="44" t="s">
        <v>28</v>
      </c>
      <c r="E19" s="44" t="s">
        <v>29</v>
      </c>
      <c r="F19" s="44" t="s">
        <v>30</v>
      </c>
      <c r="G19" s="44" t="s">
        <v>31</v>
      </c>
      <c r="H19" s="44" t="s">
        <v>32</v>
      </c>
    </row>
    <row r="20" spans="3:8" x14ac:dyDescent="0.25">
      <c r="C20" s="131" t="str">
        <f>C5</f>
        <v>Arrendamiento</v>
      </c>
      <c r="D20" s="133">
        <f>F5</f>
        <v>9600000</v>
      </c>
      <c r="E20" s="138">
        <f>(D20*'Datos Economicos'!$E$20)+D20</f>
        <v>9936000</v>
      </c>
      <c r="F20" s="132">
        <f>(E20*'Datos Economicos'!$F$20)+E20</f>
        <v>10303632</v>
      </c>
      <c r="G20" s="132">
        <f>(F20*'Datos Economicos'!$G$20)+F20</f>
        <v>10633348.223999999</v>
      </c>
      <c r="H20" s="133">
        <f>(G20*'Datos Economicos'!$H$20)+G20</f>
        <v>10962982.018943999</v>
      </c>
    </row>
    <row r="21" spans="3:8" x14ac:dyDescent="0.25">
      <c r="C21" s="134" t="str">
        <f t="shared" ref="C21:C26" si="3">C6</f>
        <v>Servicios Publicos</v>
      </c>
      <c r="D21" s="136">
        <f t="shared" ref="D21:D26" si="4">F6</f>
        <v>2400000</v>
      </c>
      <c r="E21" s="139">
        <f>(D21*'Datos Economicos'!$E$20)+D21</f>
        <v>2484000</v>
      </c>
      <c r="F21" s="135">
        <f>(E21*'Datos Economicos'!$F$20)+E21</f>
        <v>2575908</v>
      </c>
      <c r="G21" s="135">
        <f>(F21*'Datos Economicos'!$G$20)+F21</f>
        <v>2658337.0559999999</v>
      </c>
      <c r="H21" s="136">
        <f>(G21*'Datos Economicos'!$H$20)+G21</f>
        <v>2740745.5047359997</v>
      </c>
    </row>
    <row r="22" spans="3:8" x14ac:dyDescent="0.25">
      <c r="C22" s="134" t="str">
        <f t="shared" si="3"/>
        <v>Suministros de Oficina</v>
      </c>
      <c r="D22" s="136">
        <f t="shared" si="4"/>
        <v>960000</v>
      </c>
      <c r="E22" s="139">
        <f>(D22*'Datos Economicos'!$E$20)+D22</f>
        <v>993600</v>
      </c>
      <c r="F22" s="135">
        <f>(E22*'Datos Economicos'!$F$20)+E22</f>
        <v>1030363.2</v>
      </c>
      <c r="G22" s="135">
        <f>(F22*'Datos Economicos'!$G$20)+F22</f>
        <v>1063334.8223999999</v>
      </c>
      <c r="H22" s="136">
        <f>(G22*'Datos Economicos'!$H$20)+G22</f>
        <v>1096298.2018943999</v>
      </c>
    </row>
    <row r="23" spans="3:8" x14ac:dyDescent="0.25">
      <c r="C23" s="134" t="str">
        <f t="shared" si="3"/>
        <v>Aseo e Higiene</v>
      </c>
      <c r="D23" s="136">
        <f t="shared" si="4"/>
        <v>600000</v>
      </c>
      <c r="E23" s="139">
        <f>(D23*'Datos Economicos'!$E$20)+D23</f>
        <v>621000</v>
      </c>
      <c r="F23" s="135">
        <f>(E23*'Datos Economicos'!$F$20)+E23</f>
        <v>643977</v>
      </c>
      <c r="G23" s="135">
        <f>(F23*'Datos Economicos'!$G$20)+F23</f>
        <v>664584.26399999997</v>
      </c>
      <c r="H23" s="136">
        <f>(G23*'Datos Economicos'!$H$20)+G23</f>
        <v>685186.37618399994</v>
      </c>
    </row>
    <row r="24" spans="3:8" x14ac:dyDescent="0.25">
      <c r="C24" s="134" t="str">
        <f t="shared" si="3"/>
        <v>Telefonia</v>
      </c>
      <c r="D24" s="136">
        <f t="shared" si="4"/>
        <v>1080000</v>
      </c>
      <c r="E24" s="139">
        <f>(D24*'Datos Economicos'!$E$20)+D24</f>
        <v>1117800</v>
      </c>
      <c r="F24" s="135">
        <f>(E24*'Datos Economicos'!$F$20)+E24</f>
        <v>1159158.6000000001</v>
      </c>
      <c r="G24" s="135">
        <f>(F24*'Datos Economicos'!$G$20)+F24</f>
        <v>1196251.6752000002</v>
      </c>
      <c r="H24" s="136">
        <f>(G24*'Datos Economicos'!$H$20)+G24</f>
        <v>1233335.4771312003</v>
      </c>
    </row>
    <row r="25" spans="3:8" x14ac:dyDescent="0.25">
      <c r="C25" s="134" t="str">
        <f t="shared" si="3"/>
        <v>Internet</v>
      </c>
      <c r="D25" s="136">
        <f t="shared" si="4"/>
        <v>1440000</v>
      </c>
      <c r="E25" s="139">
        <f>(D25*'Datos Economicos'!$E$20)+D25</f>
        <v>1490400</v>
      </c>
      <c r="F25" s="135">
        <f>(E25*'Datos Economicos'!$F$20)+E25</f>
        <v>1545544.8</v>
      </c>
      <c r="G25" s="135">
        <f>(F25*'Datos Economicos'!$G$20)+F25</f>
        <v>1595002.2336000002</v>
      </c>
      <c r="H25" s="136">
        <f>(G25*'Datos Economicos'!$H$20)+G25</f>
        <v>1644447.3028416003</v>
      </c>
    </row>
    <row r="26" spans="3:8" x14ac:dyDescent="0.25">
      <c r="C26" s="134">
        <f t="shared" si="3"/>
        <v>0</v>
      </c>
      <c r="D26" s="136">
        <f t="shared" si="4"/>
        <v>0</v>
      </c>
      <c r="E26" s="139">
        <f>(D26*'Datos Economicos'!$E$20)+D26</f>
        <v>0</v>
      </c>
      <c r="F26" s="135">
        <f>(E26*'Datos Economicos'!$F$20)+E26</f>
        <v>0</v>
      </c>
      <c r="G26" s="135">
        <f>(F26*'Datos Economicos'!$G$20)+F26</f>
        <v>0</v>
      </c>
      <c r="H26" s="136">
        <f>(G26*'Datos Economicos'!$H$20)+G26</f>
        <v>0</v>
      </c>
    </row>
    <row r="27" spans="3:8" x14ac:dyDescent="0.25">
      <c r="C27" s="134"/>
      <c r="D27" s="136"/>
      <c r="E27" s="139"/>
      <c r="F27" s="135"/>
      <c r="G27" s="135"/>
      <c r="H27" s="136"/>
    </row>
    <row r="28" spans="3:8" x14ac:dyDescent="0.25">
      <c r="C28" s="134"/>
      <c r="D28" s="136"/>
      <c r="E28" s="139"/>
      <c r="F28" s="135"/>
      <c r="G28" s="135"/>
      <c r="H28" s="136"/>
    </row>
    <row r="29" spans="3:8" x14ac:dyDescent="0.25">
      <c r="C29" s="134"/>
      <c r="D29" s="136"/>
      <c r="E29" s="139"/>
      <c r="F29" s="135"/>
      <c r="G29" s="135"/>
      <c r="H29" s="136"/>
    </row>
    <row r="30" spans="3:8" ht="15.75" thickBot="1" x14ac:dyDescent="0.3">
      <c r="C30" s="142"/>
      <c r="D30" s="144"/>
      <c r="E30" s="146"/>
      <c r="F30" s="145"/>
      <c r="G30" s="145"/>
      <c r="H30" s="144"/>
    </row>
    <row r="31" spans="3:8" ht="15.75" thickBot="1" x14ac:dyDescent="0.3">
      <c r="C31" s="79" t="s">
        <v>46</v>
      </c>
      <c r="D31" s="143">
        <f>SUM(D20:D30)</f>
        <v>16080000</v>
      </c>
      <c r="E31" s="143">
        <f t="shared" ref="E31:H31" si="5">SUM(E20:E30)</f>
        <v>16642800</v>
      </c>
      <c r="F31" s="143">
        <f t="shared" si="5"/>
        <v>17258583.599999998</v>
      </c>
      <c r="G31" s="143">
        <f t="shared" si="5"/>
        <v>17810858.275200002</v>
      </c>
      <c r="H31" s="143">
        <f t="shared" si="5"/>
        <v>18362994.881731201</v>
      </c>
    </row>
  </sheetData>
  <mergeCells count="2">
    <mergeCell ref="C3:F3"/>
    <mergeCell ref="C18:H1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1"/>
  <sheetViews>
    <sheetView workbookViewId="0">
      <selection activeCell="D1" sqref="D1"/>
    </sheetView>
  </sheetViews>
  <sheetFormatPr baseColWidth="10" defaultColWidth="11.42578125" defaultRowHeight="15" x14ac:dyDescent="0.25"/>
  <cols>
    <col min="3" max="3" width="23" bestFit="1" customWidth="1"/>
    <col min="4" max="4" width="17.85546875" customWidth="1"/>
    <col min="5" max="5" width="21.28515625" customWidth="1"/>
    <col min="6" max="6" width="22" customWidth="1"/>
    <col min="7" max="7" width="18.5703125" customWidth="1"/>
    <col min="8" max="8" width="19.5703125" customWidth="1"/>
  </cols>
  <sheetData>
    <row r="2" spans="3:6" ht="15.75" thickBot="1" x14ac:dyDescent="0.3"/>
    <row r="3" spans="3:6" ht="15.75" thickBot="1" x14ac:dyDescent="0.3">
      <c r="C3" s="196" t="s">
        <v>92</v>
      </c>
      <c r="D3" s="197"/>
      <c r="E3" s="197"/>
      <c r="F3" s="198"/>
    </row>
    <row r="4" spans="3:6" ht="15.75" thickBot="1" x14ac:dyDescent="0.3">
      <c r="C4" s="44" t="s">
        <v>60</v>
      </c>
      <c r="D4" s="44" t="s">
        <v>62</v>
      </c>
      <c r="E4" s="44" t="s">
        <v>93</v>
      </c>
      <c r="F4" s="44" t="s">
        <v>94</v>
      </c>
    </row>
    <row r="5" spans="3:6" x14ac:dyDescent="0.25">
      <c r="C5" s="45"/>
      <c r="D5" s="37"/>
      <c r="E5" s="40">
        <f>D5</f>
        <v>0</v>
      </c>
      <c r="F5" s="40">
        <f>E5*12</f>
        <v>0</v>
      </c>
    </row>
    <row r="6" spans="3:6" x14ac:dyDescent="0.25">
      <c r="C6" s="25"/>
      <c r="D6" s="54"/>
      <c r="E6" s="39">
        <f>D6</f>
        <v>0</v>
      </c>
      <c r="F6" s="39">
        <f>E6*12</f>
        <v>0</v>
      </c>
    </row>
    <row r="7" spans="3:6" x14ac:dyDescent="0.25">
      <c r="C7" s="25"/>
      <c r="D7" s="54"/>
      <c r="E7" s="39">
        <f>D7</f>
        <v>0</v>
      </c>
      <c r="F7" s="39">
        <f>E7*12</f>
        <v>0</v>
      </c>
    </row>
    <row r="8" spans="3:6" x14ac:dyDescent="0.25">
      <c r="C8" s="25"/>
      <c r="D8" s="54"/>
      <c r="E8" s="39">
        <f t="shared" ref="E8:E15" si="0">D8</f>
        <v>0</v>
      </c>
      <c r="F8" s="39">
        <f t="shared" ref="F8:F15" si="1">E8*12</f>
        <v>0</v>
      </c>
    </row>
    <row r="9" spans="3:6" x14ac:dyDescent="0.25">
      <c r="C9" s="25"/>
      <c r="D9" s="54"/>
      <c r="E9" s="39">
        <f t="shared" si="0"/>
        <v>0</v>
      </c>
      <c r="F9" s="39">
        <f t="shared" si="1"/>
        <v>0</v>
      </c>
    </row>
    <row r="10" spans="3:6" x14ac:dyDescent="0.25">
      <c r="C10" s="25"/>
      <c r="D10" s="54"/>
      <c r="E10" s="39">
        <f t="shared" si="0"/>
        <v>0</v>
      </c>
      <c r="F10" s="39">
        <f t="shared" si="1"/>
        <v>0</v>
      </c>
    </row>
    <row r="11" spans="3:6" x14ac:dyDescent="0.25">
      <c r="C11" s="25"/>
      <c r="D11" s="54"/>
      <c r="E11" s="39">
        <f t="shared" si="0"/>
        <v>0</v>
      </c>
      <c r="F11" s="39">
        <f t="shared" si="1"/>
        <v>0</v>
      </c>
    </row>
    <row r="12" spans="3:6" x14ac:dyDescent="0.25">
      <c r="C12" s="25"/>
      <c r="D12" s="54"/>
      <c r="E12" s="39">
        <f t="shared" si="0"/>
        <v>0</v>
      </c>
      <c r="F12" s="39">
        <f t="shared" si="1"/>
        <v>0</v>
      </c>
    </row>
    <row r="13" spans="3:6" x14ac:dyDescent="0.25">
      <c r="C13" s="25"/>
      <c r="D13" s="54"/>
      <c r="E13" s="39">
        <f t="shared" si="0"/>
        <v>0</v>
      </c>
      <c r="F13" s="39">
        <f t="shared" si="1"/>
        <v>0</v>
      </c>
    </row>
    <row r="14" spans="3:6" x14ac:dyDescent="0.25">
      <c r="C14" s="25"/>
      <c r="D14" s="54"/>
      <c r="E14" s="39">
        <f t="shared" si="0"/>
        <v>0</v>
      </c>
      <c r="F14" s="39">
        <f t="shared" si="1"/>
        <v>0</v>
      </c>
    </row>
    <row r="15" spans="3:6" ht="15.75" thickBot="1" x14ac:dyDescent="0.3">
      <c r="C15" s="107"/>
      <c r="D15" s="109"/>
      <c r="E15" s="39">
        <f t="shared" si="0"/>
        <v>0</v>
      </c>
      <c r="F15" s="39">
        <f t="shared" si="1"/>
        <v>0</v>
      </c>
    </row>
    <row r="16" spans="3:6" ht="15.75" thickBot="1" x14ac:dyDescent="0.3">
      <c r="C16" s="36" t="s">
        <v>46</v>
      </c>
      <c r="D16" s="116">
        <f>SUM(D5:D15)</f>
        <v>0</v>
      </c>
      <c r="E16" s="116">
        <f t="shared" ref="E16:F16" si="2">SUM(E5:E15)</f>
        <v>0</v>
      </c>
      <c r="F16" s="116">
        <f t="shared" si="2"/>
        <v>0</v>
      </c>
    </row>
    <row r="17" spans="3:8" ht="15.75" thickBot="1" x14ac:dyDescent="0.3"/>
    <row r="18" spans="3:8" ht="15.75" thickBot="1" x14ac:dyDescent="0.3">
      <c r="C18" s="191" t="s">
        <v>102</v>
      </c>
      <c r="D18" s="195"/>
      <c r="E18" s="195"/>
      <c r="F18" s="195"/>
      <c r="G18" s="195"/>
      <c r="H18" s="192"/>
    </row>
    <row r="19" spans="3:8" ht="15.75" thickBot="1" x14ac:dyDescent="0.3">
      <c r="C19" s="44" t="s">
        <v>60</v>
      </c>
      <c r="D19" s="44" t="s">
        <v>28</v>
      </c>
      <c r="E19" s="44" t="s">
        <v>29</v>
      </c>
      <c r="F19" s="44" t="s">
        <v>30</v>
      </c>
      <c r="G19" s="44" t="s">
        <v>31</v>
      </c>
      <c r="H19" s="44" t="s">
        <v>32</v>
      </c>
    </row>
    <row r="20" spans="3:8" x14ac:dyDescent="0.25">
      <c r="C20" s="131">
        <f>C5</f>
        <v>0</v>
      </c>
      <c r="D20" s="133">
        <f>F5</f>
        <v>0</v>
      </c>
      <c r="E20" s="138">
        <f>(D20*'Datos Economicos'!$E$20)+D20</f>
        <v>0</v>
      </c>
      <c r="F20" s="132">
        <f>(E20*'Datos Economicos'!$F$20)+E20</f>
        <v>0</v>
      </c>
      <c r="G20" s="132">
        <f>(F20*'Datos Economicos'!$G$20)+F20</f>
        <v>0</v>
      </c>
      <c r="H20" s="133">
        <f>(G20*'Datos Economicos'!$H$20)+G20</f>
        <v>0</v>
      </c>
    </row>
    <row r="21" spans="3:8" x14ac:dyDescent="0.25">
      <c r="C21" s="134">
        <f t="shared" ref="C21:C22" si="3">C6</f>
        <v>0</v>
      </c>
      <c r="D21" s="136">
        <f t="shared" ref="D21:D22" si="4">F6</f>
        <v>0</v>
      </c>
      <c r="E21" s="139">
        <f>(D21*'Datos Economicos'!$E$20)+D21</f>
        <v>0</v>
      </c>
      <c r="F21" s="135">
        <f>(E21*'Datos Economicos'!$F$20)+E21</f>
        <v>0</v>
      </c>
      <c r="G21" s="135">
        <f>(F21*'Datos Economicos'!$G$20)+F21</f>
        <v>0</v>
      </c>
      <c r="H21" s="136">
        <f>(G21*'Datos Economicos'!$H$20)+G21</f>
        <v>0</v>
      </c>
    </row>
    <row r="22" spans="3:8" x14ac:dyDescent="0.25">
      <c r="C22" s="134">
        <f t="shared" si="3"/>
        <v>0</v>
      </c>
      <c r="D22" s="136">
        <f t="shared" si="4"/>
        <v>0</v>
      </c>
      <c r="E22" s="139">
        <f>(D22*'Datos Economicos'!$E$20)+D22</f>
        <v>0</v>
      </c>
      <c r="F22" s="135">
        <f>(E22*'Datos Economicos'!$F$20)+E22</f>
        <v>0</v>
      </c>
      <c r="G22" s="135">
        <f>(F22*'Datos Economicos'!$G$20)+F22</f>
        <v>0</v>
      </c>
      <c r="H22" s="136">
        <f>(G22*'Datos Economicos'!$H$20)+G22</f>
        <v>0</v>
      </c>
    </row>
    <row r="23" spans="3:8" x14ac:dyDescent="0.25">
      <c r="C23" s="134"/>
      <c r="D23" s="136"/>
      <c r="E23" s="139"/>
      <c r="F23" s="135"/>
      <c r="G23" s="135"/>
      <c r="H23" s="136"/>
    </row>
    <row r="24" spans="3:8" x14ac:dyDescent="0.25">
      <c r="C24" s="134"/>
      <c r="D24" s="136"/>
      <c r="E24" s="139"/>
      <c r="F24" s="135"/>
      <c r="G24" s="135"/>
      <c r="H24" s="136"/>
    </row>
    <row r="25" spans="3:8" x14ac:dyDescent="0.25">
      <c r="C25" s="134"/>
      <c r="D25" s="136"/>
      <c r="E25" s="139"/>
      <c r="F25" s="135"/>
      <c r="G25" s="135"/>
      <c r="H25" s="136"/>
    </row>
    <row r="26" spans="3:8" x14ac:dyDescent="0.25">
      <c r="C26" s="134"/>
      <c r="D26" s="136"/>
      <c r="E26" s="139"/>
      <c r="F26" s="135"/>
      <c r="G26" s="135"/>
      <c r="H26" s="136"/>
    </row>
    <row r="27" spans="3:8" x14ac:dyDescent="0.25">
      <c r="C27" s="134"/>
      <c r="D27" s="136"/>
      <c r="E27" s="139"/>
      <c r="F27" s="135"/>
      <c r="G27" s="135"/>
      <c r="H27" s="136"/>
    </row>
    <row r="28" spans="3:8" x14ac:dyDescent="0.25">
      <c r="C28" s="134"/>
      <c r="D28" s="136"/>
      <c r="E28" s="139"/>
      <c r="F28" s="135"/>
      <c r="G28" s="135"/>
      <c r="H28" s="136"/>
    </row>
    <row r="29" spans="3:8" x14ac:dyDescent="0.25">
      <c r="C29" s="134"/>
      <c r="D29" s="136"/>
      <c r="E29" s="139"/>
      <c r="F29" s="135"/>
      <c r="G29" s="135"/>
      <c r="H29" s="136"/>
    </row>
    <row r="30" spans="3:8" ht="15.75" thickBot="1" x14ac:dyDescent="0.3">
      <c r="C30" s="142"/>
      <c r="D30" s="144"/>
      <c r="E30" s="146"/>
      <c r="F30" s="145"/>
      <c r="G30" s="145"/>
      <c r="H30" s="144"/>
    </row>
    <row r="31" spans="3:8" ht="15.75" thickBot="1" x14ac:dyDescent="0.3">
      <c r="C31" s="79" t="s">
        <v>46</v>
      </c>
      <c r="D31" s="143">
        <f>SUM(D20:D30)</f>
        <v>0</v>
      </c>
      <c r="E31" s="143">
        <f t="shared" ref="E31:H31" si="5">SUM(E20:E30)</f>
        <v>0</v>
      </c>
      <c r="F31" s="143">
        <f t="shared" si="5"/>
        <v>0</v>
      </c>
      <c r="G31" s="143">
        <f t="shared" si="5"/>
        <v>0</v>
      </c>
      <c r="H31" s="143">
        <f t="shared" si="5"/>
        <v>0</v>
      </c>
    </row>
  </sheetData>
  <mergeCells count="2">
    <mergeCell ref="C3:F3"/>
    <mergeCell ref="C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Analisis de Mercado</vt:lpstr>
      <vt:lpstr>Estructura de Mercado</vt:lpstr>
      <vt:lpstr>Datos Economicos</vt:lpstr>
      <vt:lpstr>ParaFiscales</vt:lpstr>
      <vt:lpstr>Gastos de Constitución</vt:lpstr>
      <vt:lpstr>Plan de Inversion</vt:lpstr>
      <vt:lpstr>Gastos de Personal</vt:lpstr>
      <vt:lpstr>Gastos Administrativos</vt:lpstr>
      <vt:lpstr>Gastos de Marketing</vt:lpstr>
      <vt:lpstr>Producto 1</vt:lpstr>
      <vt:lpstr>Producto 2</vt:lpstr>
      <vt:lpstr>Producto 3</vt:lpstr>
      <vt:lpstr>Producto 4</vt:lpstr>
      <vt:lpstr>Comportamiento de Ventas</vt:lpstr>
      <vt:lpstr>Comportamiento de Compras</vt:lpstr>
      <vt:lpstr>Costos del Proyecto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Andres</dc:creator>
  <cp:keywords/>
  <dc:description/>
  <cp:lastModifiedBy>Julian Andres</cp:lastModifiedBy>
  <cp:revision/>
  <dcterms:created xsi:type="dcterms:W3CDTF">2023-05-18T14:47:45Z</dcterms:created>
  <dcterms:modified xsi:type="dcterms:W3CDTF">2025-07-03T20:01:13Z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b4b65bec-42e9-415c-89bf-665daa844c10</vt:lpwstr>
  </property>
</Properties>
</file>