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- AYUDA -" sheetId="1" r:id="rId4"/>
    <sheet state="visible" name="Precios " sheetId="2" r:id="rId5"/>
    <sheet state="visible" name="Precios  (2)" sheetId="3" r:id="rId6"/>
    <sheet state="visible" name="Argumentación" sheetId="4" r:id="rId7"/>
    <sheet state="hidden" name="Soporte" sheetId="5" r:id="rId8"/>
  </sheets>
  <externalReferences>
    <externalReference r:id="rId9"/>
  </externalReferences>
  <definedNames/>
  <calcPr/>
  <extLst>
    <ext uri="GoogleSheetsCustomDataVersion2">
      <go:sheetsCustomData xmlns:go="http://customooxmlschemas.google.com/" r:id="rId10" roundtripDataChecksum="CMhwlK1JefTwBpP9MyY8fvdI5xKGOSHWCaZ2iZ972HI="/>
    </ext>
  </extLst>
</workbook>
</file>

<file path=xl/sharedStrings.xml><?xml version="1.0" encoding="utf-8"?>
<sst xmlns="http://schemas.openxmlformats.org/spreadsheetml/2006/main" count="144" uniqueCount="110">
  <si>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</si>
  <si>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</si>
  <si>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</si>
  <si>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</si>
  <si>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</si>
  <si>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</si>
  <si>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</si>
  <si>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</si>
  <si>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</si>
  <si>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</si>
  <si>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</si>
  <si>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</si>
  <si>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</si>
  <si>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</si>
  <si>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</si>
  <si>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Torre Dell OptiPlex 9020 i5, 8GB RAM, 256GB SSD</t>
  </si>
  <si>
    <t>Monitor LED 22” Full HD, entrada HDMI y VGA</t>
  </si>
  <si>
    <t>Kingston NV2 NVMe PCIe 4.0 1 TB</t>
  </si>
  <si>
    <t>WD Blue 1 TB, 7200 RPM, SATA III, 3.5"</t>
  </si>
  <si>
    <t>Servidor Dell PowerEdge R740 – Xeon Silver 4110, 32GB RAM, 2TB HDD</t>
  </si>
  <si>
    <t>Kingston Fury Beast 8 GB DDR4 3200 MHz</t>
  </si>
  <si>
    <t>Logitech K120, USB, tamaño completo</t>
  </si>
  <si>
    <t>Mouse Ergonomico Vertical Inalambrico 2.4g Recargable Usb Color Negro</t>
  </si>
  <si>
    <t>Pin Microsoft Windows Pro FPP 11 64-bit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</si>
  <si>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</si>
  <si>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</si>
  <si>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</si>
  <si>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</si>
  <si>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</si>
  <si>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</si>
  <si>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</si>
  <si>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</si>
  <si>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</si>
  <si>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</si>
  <si>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</si>
  <si>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</si>
  <si>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</si>
  <si>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</si>
  <si>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</si>
  <si>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Lenovo ThinkPad E14 Gen 5 – i5, 16 GB RAM, 512 GB SSD</t>
  </si>
  <si>
    <t>ASUS ProArt Display PA278QV, 27" WQHD, IPS, calibrado de fábrica, ergonómico</t>
  </si>
  <si>
    <t>Seagate SkyHawk AI 2 TB, SATA III, 7200 RPM, 64 MB caché</t>
  </si>
  <si>
    <t>Kit Memoria RAM Kingston Fury Beast DDR4 32 GB (2×16 GB), 3200 MHz</t>
  </si>
  <si>
    <t>Servidor Dell PowerEdge T350 - Xeon E-2378, 16 GB RAM, 2 TB HDD</t>
  </si>
  <si>
    <t>Tarjeta De Vídeo Zotac GeForce RTX 5060 Twin Edge OC 8GB</t>
  </si>
  <si>
    <t>Procesador gamer AMD Ryzen 7 7700X 100-100000591WOF de 8 núcleos</t>
  </si>
  <si>
    <t>Teclado AdminTeclado Genius Smart Kb 100</t>
  </si>
  <si>
    <t>Mouse AdminMouse HP 150 alámbrico, Negro</t>
  </si>
  <si>
    <t>software licenciaMicrosoft 365 Familia 1 Años En Formato Digital</t>
  </si>
  <si>
    <t>Licencia Visual Studio 2022 Enterprise</t>
  </si>
  <si>
    <t>SQL Server Standard 2019 – licencia digital perpetua</t>
  </si>
  <si>
    <t>Producto y argumento</t>
  </si>
  <si>
    <t>Torre administrador</t>
  </si>
  <si>
    <t>Elegida por su excelente balance entre precio y rendimiento para tareas administrativas. La marca Dell es reconocida por su durabilidad y soporte técnico confiable. Comparada con opciones similares como HP ProDesk o Lenovo ThinkCentre, ofrece un costo más bajo manteniendo la misma calidad de componentes.Esta equipada con 8GB de RAM DDR3 y un SSD de 256GB, garantiza rapidez en la apertura de programas y en el arranque del sistema.</t>
  </si>
  <si>
    <t>Monitor administrador</t>
  </si>
  <si>
    <t>Pantalla nítida y versátil con entradas modernas (HDMI) y tradicionales (VGA), asegurando compatibilidad con equipos nuevos y antiguos. Su panel ofrece buena fidelidad de color y tiempo de respuesta rápido para uso administrativo. Frente a monitores Samsung o LG de la misma gama, presenta un precio más económico sin sacrificar resolución ni calidad de imagen.</t>
  </si>
  <si>
    <t>Disco solido administrador</t>
  </si>
  <si>
    <t>Cuenta con velocidades de lectura superiores a 3,000 MB/s y escritura de más de 2,500 MB/s, ofrece un rendimiento muy superior a discos SATA, acelerando carga de sistemas y aplicaciones. Kingston es reconocida por su fiabilidad y garantía. Comparado con marcas como Crucial o WD, mantiene un costo más competitivo para la misma capacidad y velocidad.</t>
  </si>
  <si>
    <t>Disco duro interno administrador</t>
  </si>
  <si>
    <t>Almacenamiento mecánico confiable, con velocidad de 7200 RPM que lo hace más rápido que modelos de 5400 RPM. Western Digital es líder en el sector, y este modelo tiene mejor precio que alternativas Seagate con especificaciones similares.</t>
  </si>
  <si>
    <t>Servidor administrador</t>
  </si>
  <si>
    <t>Potente y escalable, con procesador de 8 núcleos y 16 hilos, 32GB de RAM ECC y capacidad de almacenamiento de 2TB. Diseñado para manejar operaciones críticas sin caídas de rendimiento. Dell ofrece mejor soporte postventa que marcas como HPE, y su precio, aunque alto, es competitivo considerando la potencia y fiabilidad del hardware.</t>
  </si>
  <si>
    <t>RAM administrador</t>
  </si>
  <si>
    <t>Memoria confiable y de alto rendimiento a un precio accesible. Frente a Corsair o G.Skill, Kingston ofrece la misma velocidad y estabilidad con un costo ligeramente menor.</t>
  </si>
  <si>
    <t>Teclado administrador</t>
  </si>
  <si>
    <t>Diseño ergonómico, resistente y cómodo para uso prolongado. Comparado con teclados de marcas genéricas, ofrece mejor durabilidad por un precio apenas superior.</t>
  </si>
  <si>
    <t>Mouse administrador</t>
  </si>
  <si>
    <t>Preciso y cómodo, con alta durabilidad. Frente a modelos genéricos, ofrece mayor garantía y fiabilidad, manteniendo un precio muy bajo.</t>
  </si>
  <si>
    <t>Portatil nosotros</t>
  </si>
  <si>
    <t>Portátil empresarial reconocido por su resistencia, teclado ergonómico y rendimiento sólido. En comparación con HP o Dell en la misma gama, Lenovo ofrece mejor autonomía y precio ligeramente inferior.</t>
  </si>
  <si>
    <t>Monitor nosotros</t>
  </si>
  <si>
    <t>Ideal para trabajos de diseño y visualización precisa gracias a su calibración de fábrica. Frente a modelos de LG o BenQ de características similares, ofrece más funciones de ajuste y mejor garantía por un precio competitivo.</t>
  </si>
  <si>
    <t>Disco mecanico nosotros</t>
  </si>
  <si>
    <t>Diseñado para alta durabilidad y uso continuo, con mejor tolerancia térmica que modelos WD de igual capacidad. Precio justo para un disco especializado.</t>
  </si>
  <si>
    <t>RAM nosotros</t>
  </si>
  <si>
    <t>Ideal para aplicaciones pesadas y multitarea avanzada. Frente a Corsair o Crucial, ofrece igual rendimiento pero con mejor precio y disponibilidad local.</t>
  </si>
  <si>
    <t>Servidor nosotros</t>
  </si>
  <si>
    <t>Fiable y potente, perfecto para centralizar operaciones. Comparado con HPE ProLiant, ofrece precio más competitivo con similar capacidad de expansión.</t>
  </si>
  <si>
    <t>Tarjeta de video nosotros</t>
  </si>
  <si>
    <t>Ofrece alto rendimiento para edición, modelado 3D y renderizado. Frente a MSI o ASUS, Zotac mantiene precios más bajos sin sacrificar rendimiento.</t>
  </si>
  <si>
    <t>Procesador nosotros</t>
  </si>
  <si>
    <t>Excelente rendimiento multinúcleo y eficiencia energética. Comparado con Intel i7 de gama similar, ofrece más núcleos por menor precio.</t>
  </si>
  <si>
    <t>Teclado nosotros</t>
  </si>
  <si>
    <t>Funcional y económico, con buena durabilidad para uso diario. Frente a opciones similares, ofrece el mejor precio con características equivalentes.</t>
  </si>
  <si>
    <t>Mouse nosotros</t>
  </si>
  <si>
    <t>Diseño ergonómico y buena precisión. Comparado con modelos genéricos, ofrece mejor durabilidad y respaldo de marca por un costo accesible.</t>
  </si>
  <si>
    <t>Software licencia</t>
  </si>
  <si>
    <t>Incluye Word, Excel, PowerPoint, Outlook y 1TB de almacenamiento en OneDrive. Frente a Google Workspace, ofrece mejor integración con Windows y herramientas sin conexión.</t>
  </si>
  <si>
    <t>Licencia visual</t>
  </si>
  <si>
    <t>Herramienta completa para desarrollo de software. Comparado con JetBrains o Eclipse, ofrece más soporte para entornos Microsoft, lo que lo hace ideal para el proyecto.</t>
  </si>
  <si>
    <t>Windows 11 licencia</t>
  </si>
  <si>
    <t>Sistema operativo actualizado con mejores funciones de seguridad y productividad. Frente a versiones Home, ofrece más herramientas administrativas.</t>
  </si>
  <si>
    <t>Licencia SQL</t>
  </si>
  <si>
    <t>Base de datos robusta y segura. Comparada con MySQL o PostgreSQL, ofrece mejor integración con Windows Server y soporte empresarial.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</si>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</sst>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\ #,##0.00"/>
    <numFmt numFmtId="165" formatCode="&quot;$&quot;\ #,##0.00;[Red]\-&quot;$&quot;\ #,##0.00"/>
  </numFmts>
  <fonts count="21">
    <font>
      <sz val="8.0"/>
      <color theme="1"/>
      <name val="Arial"/>
      <scheme val="minor"/>
    </font>
    <font>
      <sz val="12.0"/>
      <color theme="1"/>
      <name val="Calibri"/>
    </font>
    <font>
      <sz val="8.0"/>
      <color theme="1"/>
      <name val="Arial"/>
    </font>
    <font>
      <b/>
      <sz val="22.0"/>
      <color rgb="FF3F3F3F"/>
      <name val="Calibri"/>
    </font>
    <font>
      <sz val="10.0"/>
      <color theme="1"/>
      <name val="Calibri"/>
    </font>
    <font>
      <sz val="16.0"/>
      <color rgb="FF7F7F7F"/>
      <name val="Calibri"/>
    </font>
    <font>
      <sz val="20.0"/>
      <color theme="1"/>
      <name val="Calibri"/>
    </font>
    <font>
      <b/>
      <sz val="14.0"/>
      <color theme="0"/>
      <name val="Calibri"/>
    </font>
    <font/>
    <font>
      <b/>
      <sz val="14.0"/>
      <color rgb="FF8745EC"/>
      <name val="Calibri"/>
    </font>
    <font>
      <sz val="14.0"/>
      <color rgb="FF595959"/>
      <name val="Calibri"/>
    </font>
    <font>
      <b/>
      <sz val="14.0"/>
      <color rgb="FF595959"/>
      <name val="Calibri"/>
    </font>
    <font>
      <b/>
      <sz val="14.0"/>
      <color rgb="FF7F7F7F"/>
      <name val="Calibri"/>
    </font>
    <font>
      <sz val="10.0"/>
      <color rgb="FFFF0000"/>
      <name val="Calibri"/>
    </font>
    <font>
      <sz val="8.0"/>
      <color rgb="FF595959"/>
      <name val="Calibri"/>
    </font>
    <font>
      <sz val="11.0"/>
      <color rgb="FF4D5156"/>
      <name val="Arial"/>
    </font>
    <font>
      <sz val="18.0"/>
      <color rgb="FF000000"/>
      <name val="Proxima Nova"/>
    </font>
    <font>
      <sz val="11.0"/>
      <color rgb="FF000000"/>
      <name val="Arial"/>
    </font>
    <font>
      <sz val="13.0"/>
      <color rgb="FF595959"/>
      <name val="Calibri"/>
    </font>
    <font>
      <b/>
      <sz val="19.0"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8745EC"/>
        <bgColor rgb="FF8745EC"/>
      </patternFill>
    </fill>
    <fill>
      <patternFill patternType="solid">
        <fgColor theme="0"/>
        <bgColor theme="0"/>
      </patternFill>
    </fill>
    <fill>
      <patternFill patternType="solid">
        <fgColor rgb="FFF8F3FF"/>
        <bgColor rgb="FFF8F3F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2">
    <border/>
    <border>
      <left/>
      <right/>
      <top/>
      <bottom/>
    </border>
    <border>
      <left/>
      <right/>
      <top/>
      <bottom style="thin">
        <color theme="0"/>
      </bottom>
    </border>
    <border>
      <left style="medium">
        <color rgb="FF8745EC"/>
      </left>
      <top style="medium">
        <color rgb="FF8745EC"/>
      </top>
      <bottom style="thin">
        <color theme="0"/>
      </bottom>
    </border>
    <border>
      <top style="medium">
        <color rgb="FF8745EC"/>
      </top>
      <bottom style="thin">
        <color theme="0"/>
      </bottom>
    </border>
    <border>
      <right style="medium">
        <color rgb="FF8745EC"/>
      </right>
      <top style="medium">
        <color rgb="FF8745EC"/>
      </top>
      <bottom style="thin">
        <color theme="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</border>
    <border>
      <left/>
      <right/>
      <top/>
      <bottom style="medium">
        <color rgb="FFF2F2F2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bottom style="medium">
        <color rgb="FFF2F2F2"/>
      </bottom>
    </border>
    <border>
      <left style="medium">
        <color rgb="FF8745EC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medium">
        <color rgb="FF8745EC"/>
      </right>
      <top style="thin">
        <color theme="0"/>
      </top>
      <bottom/>
    </border>
    <border>
      <top style="dotted">
        <color rgb="FFF2F2F2"/>
      </top>
      <bottom style="medium">
        <color rgb="FFF2F2F2"/>
      </bottom>
    </border>
    <border>
      <left style="medium">
        <color rgb="FF8745EC"/>
      </left>
      <top/>
      <bottom/>
    </border>
    <border>
      <right style="medium">
        <color theme="0"/>
      </right>
      <top/>
      <bottom/>
    </border>
    <border>
      <left style="medium">
        <color theme="0"/>
      </left>
      <right style="medium">
        <color theme="0"/>
      </right>
      <top style="medium">
        <color theme="0"/>
      </top>
    </border>
    <border>
      <left style="thin">
        <color theme="0"/>
      </left>
      <top style="thin">
        <color theme="0"/>
      </top>
      <bottom style="thin">
        <color theme="0"/>
      </bottom>
    </border>
    <border>
      <right/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A5A5A5"/>
      </right>
      <bottom style="thin">
        <color rgb="FF7F7F7F"/>
      </bottom>
    </border>
    <border>
      <left style="thin">
        <color rgb="FFA5A5A5"/>
      </left>
      <right style="thin">
        <color rgb="FFA5A5A5"/>
      </right>
      <bottom style="thin">
        <color rgb="FF7F7F7F"/>
      </bottom>
    </border>
    <border>
      <left style="thin">
        <color theme="0"/>
      </left>
      <top style="thin">
        <color theme="0"/>
      </top>
    </border>
    <border>
      <right/>
      <top style="thin">
        <color theme="0"/>
      </top>
    </border>
    <border>
      <left style="thin">
        <color rgb="FF7F7F7F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rgb="FFA5A5A5"/>
      </left>
      <right style="thin">
        <color rgb="FFA5A5A5"/>
      </right>
      <top style="thin">
        <color rgb="FF7F7F7F"/>
      </top>
      <bottom style="dotted">
        <color rgb="FFA5A5A5"/>
      </bottom>
    </border>
    <border>
      <left style="thin">
        <color theme="0"/>
      </left>
    </border>
    <border>
      <right/>
    </border>
    <border>
      <left style="thin">
        <color rgb="FF7F7F7F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</border>
    <border>
      <left style="thin">
        <color theme="0"/>
      </left>
      <bottom style="thin">
        <color theme="0"/>
      </bottom>
    </border>
    <border>
      <right/>
      <bottom style="thin">
        <color theme="0"/>
      </bottom>
    </border>
    <border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thin">
        <color rgb="FF7F7F7F"/>
      </bottom>
    </border>
    <border>
      <right style="thin">
        <color rgb="FFFFFF66"/>
      </right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</border>
    <border>
      <left style="thin">
        <color rgb="FFFFFF66"/>
      </left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</border>
    <border>
      <left style="thin">
        <color rgb="FF7F7F7F"/>
      </left>
      <right style="thin">
        <color rgb="FFA5A5A5"/>
      </right>
      <top style="thin">
        <color rgb="FF7F7F7F"/>
      </top>
      <bottom style="thin">
        <color rgb="FF7F7F7F"/>
      </bottom>
    </border>
    <border>
      <left style="thin">
        <color rgb="FFA5A5A5"/>
      </left>
      <right style="thin">
        <color rgb="FFA5A5A5"/>
      </right>
      <top style="dotted">
        <color rgb="FFA5A5A5"/>
      </top>
      <bottom style="dotted">
        <color rgb="FFA5A5A5"/>
      </bottom>
    </border>
    <border>
      <left style="thin">
        <color rgb="FF7F7F7F"/>
      </left>
      <right style="thin">
        <color rgb="FFA5A5A5"/>
      </right>
      <top style="dotted">
        <color rgb="FFA5A5A5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F2F2F2"/>
      </bottom>
    </border>
    <border>
      <left/>
      <right/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Alignment="1" applyFont="1">
      <alignment vertical="center"/>
    </xf>
    <xf borderId="0" fillId="0" fontId="3" numFmtId="0" xfId="0" applyAlignment="1" applyFont="1">
      <alignment vertical="top"/>
    </xf>
    <xf borderId="1" fillId="3" fontId="4" numFmtId="0" xfId="0" applyBorder="1" applyFill="1" applyFont="1"/>
    <xf borderId="0" fillId="0" fontId="4" numFmtId="0" xfId="0" applyFont="1"/>
    <xf borderId="2" fillId="2" fontId="2" numFmtId="0" xfId="0" applyBorder="1" applyFont="1"/>
    <xf borderId="0" fillId="0" fontId="5" numFmtId="0" xfId="0" applyAlignment="1" applyFont="1">
      <alignment vertical="top"/>
    </xf>
    <xf borderId="1" fillId="3" fontId="6" numFmtId="0" xfId="0" applyAlignment="1" applyBorder="1" applyFont="1">
      <alignment vertical="center"/>
    </xf>
    <xf borderId="3" fillId="2" fontId="7" numFmtId="0" xfId="0" applyAlignment="1" applyBorder="1" applyFont="1">
      <alignment horizontal="center" shrinkToFit="0" vertical="center" wrapText="1"/>
    </xf>
    <xf borderId="4" fillId="0" fontId="8" numFmtId="0" xfId="0" applyBorder="1" applyFont="1"/>
    <xf borderId="5" fillId="0" fontId="8" numFmtId="0" xfId="0" applyBorder="1" applyFont="1"/>
    <xf borderId="1" fillId="3" fontId="1" numFmtId="0" xfId="0" applyAlignment="1" applyBorder="1" applyFont="1">
      <alignment horizontal="center"/>
    </xf>
    <xf borderId="6" fillId="4" fontId="9" numFmtId="0" xfId="0" applyAlignment="1" applyBorder="1" applyFill="1" applyFont="1">
      <alignment horizontal="center" shrinkToFit="0" vertical="center" wrapText="1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" fillId="3" fontId="1" numFmtId="0" xfId="0" applyBorder="1" applyFont="1"/>
    <xf borderId="10" fillId="3" fontId="10" numFmtId="164" xfId="0" applyAlignment="1" applyBorder="1" applyFont="1" applyNumberFormat="1">
      <alignment horizontal="center" readingOrder="0" shrinkToFit="0" vertical="center" wrapText="0"/>
    </xf>
    <xf borderId="10" fillId="4" fontId="10" numFmtId="2" xfId="0" applyAlignment="1" applyBorder="1" applyFont="1" applyNumberFormat="1">
      <alignment horizontal="center" vertical="center"/>
    </xf>
    <xf borderId="10" fillId="3" fontId="10" numFmtId="164" xfId="0" applyAlignment="1" applyBorder="1" applyFont="1" applyNumberFormat="1">
      <alignment horizontal="center" readingOrder="0" vertical="center"/>
    </xf>
    <xf borderId="10" fillId="4" fontId="10" numFmtId="164" xfId="0" applyAlignment="1" applyBorder="1" applyFont="1" applyNumberFormat="1">
      <alignment horizontal="center" readingOrder="0" vertical="center"/>
    </xf>
    <xf borderId="10" fillId="4" fontId="10" numFmtId="164" xfId="0" applyAlignment="1" applyBorder="1" applyFont="1" applyNumberFormat="1">
      <alignment horizontal="center" vertical="center"/>
    </xf>
    <xf borderId="1" fillId="4" fontId="11" numFmtId="164" xfId="0" applyAlignment="1" applyBorder="1" applyFont="1" applyNumberFormat="1">
      <alignment horizontal="center" vertical="center"/>
    </xf>
    <xf borderId="11" fillId="5" fontId="12" numFmtId="164" xfId="0" applyAlignment="1" applyBorder="1" applyFill="1" applyFont="1" applyNumberFormat="1">
      <alignment horizontal="center"/>
    </xf>
    <xf borderId="8" fillId="5" fontId="12" numFmtId="164" xfId="0" applyAlignment="1" applyBorder="1" applyFont="1" applyNumberFormat="1">
      <alignment horizontal="center"/>
    </xf>
    <xf borderId="9" fillId="5" fontId="12" numFmtId="164" xfId="0" applyAlignment="1" applyBorder="1" applyFont="1" applyNumberFormat="1">
      <alignment horizontal="center"/>
    </xf>
    <xf borderId="12" fillId="0" fontId="10" numFmtId="164" xfId="0" applyAlignment="1" applyBorder="1" applyFont="1" applyNumberFormat="1">
      <alignment horizontal="center" readingOrder="0" shrinkToFit="0" vertical="center" wrapText="0"/>
    </xf>
    <xf borderId="12" fillId="0" fontId="10" numFmtId="2" xfId="0" applyAlignment="1" applyBorder="1" applyFont="1" applyNumberFormat="1">
      <alignment horizontal="center" readingOrder="0" vertical="center"/>
    </xf>
    <xf borderId="12" fillId="0" fontId="10" numFmtId="164" xfId="0" applyAlignment="1" applyBorder="1" applyFont="1" applyNumberFormat="1">
      <alignment horizontal="center" readingOrder="0" vertical="center"/>
    </xf>
    <xf borderId="12" fillId="0" fontId="10" numFmtId="164" xfId="0" applyAlignment="1" applyBorder="1" applyFont="1" applyNumberFormat="1">
      <alignment horizontal="center" vertical="center"/>
    </xf>
    <xf borderId="7" fillId="5" fontId="12" numFmtId="164" xfId="0" applyAlignment="1" applyBorder="1" applyFont="1" applyNumberFormat="1">
      <alignment horizontal="center"/>
    </xf>
    <xf borderId="12" fillId="0" fontId="10" numFmtId="2" xfId="0" applyAlignment="1" applyBorder="1" applyFont="1" applyNumberFormat="1">
      <alignment horizontal="center" vertical="center"/>
    </xf>
    <xf borderId="0" fillId="0" fontId="13" numFmtId="0" xfId="0" applyFont="1"/>
    <xf borderId="13" fillId="5" fontId="12" numFmtId="164" xfId="0" applyAlignment="1" applyBorder="1" applyFont="1" applyNumberFormat="1">
      <alignment horizontal="center"/>
    </xf>
    <xf borderId="14" fillId="5" fontId="12" numFmtId="164" xfId="0" applyAlignment="1" applyBorder="1" applyFont="1" applyNumberFormat="1">
      <alignment horizontal="center"/>
    </xf>
    <xf borderId="15" fillId="5" fontId="12" numFmtId="164" xfId="0" applyAlignment="1" applyBorder="1" applyFont="1" applyNumberFormat="1">
      <alignment horizontal="center"/>
    </xf>
    <xf borderId="16" fillId="0" fontId="10" numFmtId="164" xfId="0" applyAlignment="1" applyBorder="1" applyFont="1" applyNumberFormat="1">
      <alignment horizontal="center" readingOrder="0" shrinkToFit="0" vertical="center" wrapText="0"/>
    </xf>
    <xf borderId="16" fillId="0" fontId="10" numFmtId="2" xfId="0" applyAlignment="1" applyBorder="1" applyFont="1" applyNumberFormat="1">
      <alignment horizontal="center" vertical="center"/>
    </xf>
    <xf borderId="16" fillId="0" fontId="10" numFmtId="164" xfId="0" applyAlignment="1" applyBorder="1" applyFont="1" applyNumberFormat="1">
      <alignment horizontal="center" readingOrder="0" vertical="center"/>
    </xf>
    <xf borderId="16" fillId="0" fontId="10" numFmtId="164" xfId="0" applyAlignment="1" applyBorder="1" applyFont="1" applyNumberFormat="1">
      <alignment horizontal="center" vertical="center"/>
    </xf>
    <xf borderId="10" fillId="3" fontId="10" numFmtId="164" xfId="0" applyAlignment="1" applyBorder="1" applyFont="1" applyNumberFormat="1">
      <alignment horizontal="center" vertical="center"/>
    </xf>
    <xf borderId="10" fillId="3" fontId="10" numFmtId="2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 vertical="center"/>
    </xf>
    <xf borderId="1" fillId="3" fontId="10" numFmtId="164" xfId="0" applyAlignment="1" applyBorder="1" applyFont="1" applyNumberFormat="1">
      <alignment horizontal="center"/>
    </xf>
    <xf borderId="1" fillId="5" fontId="11" numFmtId="0" xfId="0" applyAlignment="1" applyBorder="1" applyFont="1">
      <alignment horizontal="center" vertical="center"/>
    </xf>
    <xf borderId="10" fillId="5" fontId="11" numFmtId="164" xfId="0" applyAlignment="1" applyBorder="1" applyFont="1" applyNumberFormat="1">
      <alignment horizontal="center" vertical="center"/>
    </xf>
    <xf borderId="0" fillId="0" fontId="12" numFmtId="0" xfId="0" applyAlignment="1" applyFont="1">
      <alignment horizontal="center"/>
    </xf>
    <xf borderId="0" fillId="0" fontId="12" numFmtId="164" xfId="0" applyAlignment="1" applyFont="1" applyNumberFormat="1">
      <alignment horizontal="center"/>
    </xf>
    <xf borderId="17" fillId="2" fontId="7" numFmtId="0" xfId="0" applyAlignment="1" applyBorder="1" applyFont="1">
      <alignment horizontal="center" shrinkToFit="0" vertical="center" wrapText="1"/>
    </xf>
    <xf borderId="18" fillId="0" fontId="8" numFmtId="0" xfId="0" applyBorder="1" applyFont="1"/>
    <xf borderId="19" fillId="0" fontId="9" numFmtId="0" xfId="0" applyAlignment="1" applyBorder="1" applyFont="1">
      <alignment horizontal="left" shrinkToFit="0" vertical="center" wrapText="1"/>
    </xf>
    <xf borderId="20" fillId="4" fontId="9" numFmtId="0" xfId="0" applyAlignment="1" applyBorder="1" applyFont="1">
      <alignment horizontal="center" shrinkToFit="0" vertical="center" wrapText="1"/>
    </xf>
    <xf borderId="21" fillId="0" fontId="8" numFmtId="0" xfId="0" applyBorder="1" applyFont="1"/>
    <xf borderId="22" fillId="0" fontId="14" numFmtId="0" xfId="0" applyAlignment="1" applyBorder="1" applyFont="1">
      <alignment horizontal="center" vertical="center"/>
    </xf>
    <xf borderId="23" fillId="0" fontId="10" numFmtId="0" xfId="0" applyAlignment="1" applyBorder="1" applyFont="1">
      <alignment horizontal="center" vertical="center"/>
    </xf>
    <xf borderId="24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horizontal="center" vertical="center"/>
    </xf>
    <xf borderId="25" fillId="0" fontId="10" numFmtId="0" xfId="0" applyAlignment="1" applyBorder="1" applyFont="1">
      <alignment horizontal="center" vertical="center"/>
    </xf>
    <xf borderId="26" fillId="0" fontId="10" numFmtId="164" xfId="0" applyAlignment="1" applyBorder="1" applyFont="1" applyNumberFormat="1">
      <alignment horizontal="center" vertical="center"/>
    </xf>
    <xf borderId="0" fillId="0" fontId="15" numFmtId="0" xfId="0" applyFont="1"/>
    <xf borderId="25" fillId="0" fontId="10" numFmtId="164" xfId="0" applyAlignment="1" applyBorder="1" applyFont="1" applyNumberFormat="1">
      <alignment horizontal="center" vertical="center"/>
    </xf>
    <xf borderId="27" fillId="0" fontId="10" numFmtId="0" xfId="0" applyAlignment="1" applyBorder="1" applyFont="1">
      <alignment horizontal="center" vertical="center"/>
    </xf>
    <xf borderId="28" fillId="4" fontId="9" numFmtId="0" xfId="0" applyAlignment="1" applyBorder="1" applyFont="1">
      <alignment horizontal="center" shrinkToFit="0" vertical="center" wrapText="1"/>
    </xf>
    <xf borderId="29" fillId="0" fontId="8" numFmtId="0" xfId="0" applyBorder="1" applyFont="1"/>
    <xf borderId="30" fillId="0" fontId="10" numFmtId="164" xfId="0" applyAlignment="1" applyBorder="1" applyFont="1" applyNumberFormat="1">
      <alignment horizontal="center" vertical="center"/>
    </xf>
    <xf borderId="31" fillId="0" fontId="10" numFmtId="164" xfId="0" applyAlignment="1" applyBorder="1" applyFont="1" applyNumberForma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10" numFmtId="0" xfId="0" applyAlignment="1" applyBorder="1" applyFont="1">
      <alignment horizontal="center" vertical="center"/>
    </xf>
    <xf borderId="35" fillId="0" fontId="11" numFmtId="4" xfId="0" applyAlignment="1" applyBorder="1" applyFont="1" applyNumberFormat="1">
      <alignment horizontal="center" vertical="center"/>
    </xf>
    <xf borderId="34" fillId="0" fontId="11" numFmtId="4" xfId="0" applyAlignment="1" applyBorder="1" applyFont="1" applyNumberFormat="1">
      <alignment horizontal="center" vertical="center"/>
    </xf>
    <xf borderId="36" fillId="0" fontId="8" numFmtId="0" xfId="0" applyBorder="1" applyFont="1"/>
    <xf borderId="37" fillId="0" fontId="8" numFmtId="0" xfId="0" applyBorder="1" applyFont="1"/>
    <xf borderId="22" fillId="0" fontId="16" numFmtId="0" xfId="0" applyAlignment="1" applyBorder="1" applyFont="1">
      <alignment shrinkToFit="0" wrapText="1"/>
    </xf>
    <xf borderId="38" fillId="0" fontId="10" numFmtId="0" xfId="0" applyAlignment="1" applyBorder="1" applyFont="1">
      <alignment horizontal="center" vertical="center"/>
    </xf>
    <xf borderId="39" fillId="0" fontId="10" numFmtId="0" xfId="0" applyAlignment="1" applyBorder="1" applyFont="1">
      <alignment horizontal="center" vertical="center"/>
    </xf>
    <xf borderId="0" fillId="0" fontId="17" numFmtId="165" xfId="0" applyAlignment="1" applyFont="1" applyNumberFormat="1">
      <alignment shrinkToFit="0" vertical="center" wrapText="1"/>
    </xf>
    <xf borderId="40" fillId="0" fontId="17" numFmtId="165" xfId="0" applyAlignment="1" applyBorder="1" applyFont="1" applyNumberFormat="1">
      <alignment shrinkToFit="0" vertical="center" wrapText="1"/>
    </xf>
    <xf borderId="41" fillId="0" fontId="18" numFmtId="165" xfId="0" applyAlignment="1" applyBorder="1" applyFont="1" applyNumberFormat="1">
      <alignment shrinkToFit="0" vertical="center" wrapText="1"/>
    </xf>
    <xf borderId="42" fillId="0" fontId="17" numFmtId="165" xfId="0" applyAlignment="1" applyBorder="1" applyFont="1" applyNumberFormat="1">
      <alignment shrinkToFit="0" vertical="center" wrapText="1"/>
    </xf>
    <xf borderId="43" fillId="0" fontId="18" numFmtId="165" xfId="0" applyAlignment="1" applyBorder="1" applyFont="1" applyNumberFormat="1">
      <alignment shrinkToFit="0" vertical="center" wrapText="1"/>
    </xf>
    <xf borderId="44" fillId="0" fontId="10" numFmtId="0" xfId="0" applyAlignment="1" applyBorder="1" applyFont="1">
      <alignment horizontal="center" vertical="center"/>
    </xf>
    <xf borderId="44" fillId="0" fontId="10" numFmtId="164" xfId="0" applyAlignment="1" applyBorder="1" applyFont="1" applyNumberFormat="1">
      <alignment horizontal="center" vertical="center"/>
    </xf>
    <xf borderId="45" fillId="0" fontId="10" numFmtId="0" xfId="0" applyAlignment="1" applyBorder="1" applyFont="1">
      <alignment horizontal="center" vertical="center"/>
    </xf>
    <xf borderId="45" fillId="0" fontId="11" numFmtId="4" xfId="0" applyAlignment="1" applyBorder="1" applyFont="1" applyNumberFormat="1">
      <alignment horizontal="center" vertical="center"/>
    </xf>
    <xf borderId="46" fillId="0" fontId="10" numFmtId="0" xfId="0" applyAlignment="1" applyBorder="1" applyFont="1">
      <alignment horizontal="center" vertical="center"/>
    </xf>
    <xf borderId="0" fillId="0" fontId="19" numFmtId="0" xfId="0" applyAlignment="1" applyFont="1">
      <alignment readingOrder="0" vertical="center"/>
    </xf>
    <xf borderId="47" fillId="0" fontId="20" numFmtId="0" xfId="0" applyAlignment="1" applyBorder="1" applyFont="1">
      <alignment readingOrder="0"/>
    </xf>
    <xf borderId="48" fillId="0" fontId="8" numFmtId="0" xfId="0" applyBorder="1" applyFont="1"/>
    <xf borderId="49" fillId="0" fontId="8" numFmtId="0" xfId="0" applyBorder="1" applyFont="1"/>
    <xf borderId="16" fillId="0" fontId="10" numFmtId="164" xfId="0" applyAlignment="1" applyBorder="1" applyFont="1" applyNumberFormat="1">
      <alignment horizontal="center" vertical="center"/>
    </xf>
    <xf borderId="16" fillId="0" fontId="10" numFmtId="2" xfId="0" applyAlignment="1" applyBorder="1" applyFont="1" applyNumberFormat="1">
      <alignment horizontal="center" vertical="center"/>
    </xf>
    <xf borderId="0" fillId="0" fontId="17" numFmtId="0" xfId="0" applyFont="1"/>
    <xf borderId="50" fillId="6" fontId="18" numFmtId="165" xfId="0" applyAlignment="1" applyBorder="1" applyFill="1" applyFont="1" applyNumberFormat="1">
      <alignment shrinkToFit="0" vertical="center" wrapText="1"/>
    </xf>
    <xf borderId="51" fillId="6" fontId="18" numFmtId="165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>
        <left style="thin">
          <color rgb="FFFFFF66"/>
        </left>
        <right style="thin">
          <color rgb="FFFFFF66"/>
        </right>
        <top style="thin">
          <color rgb="FFFFFF66"/>
        </top>
      </border>
    </dxf>
    <dxf>
      <font/>
      <fill>
        <patternFill patternType="none"/>
      </fill>
      <border>
        <left style="thin">
          <color rgb="FFFFFF66"/>
        </left>
        <right style="thin">
          <color rgb="FFFFFF66"/>
        </right>
      </border>
    </dxf>
    <dxf>
      <font/>
      <fill>
        <patternFill patternType="none"/>
      </fill>
      <border/>
    </dxf>
    <dxf>
      <font/>
      <fill>
        <patternFill patternType="solid">
          <fgColor rgb="FFF8F3FF"/>
          <bgColor rgb="FFF8F3FF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2">
    <tableStyle count="4" pivot="0" name="Precios -style">
      <tableStyleElement dxfId="3" type="headerRow"/>
      <tableStyleElement dxfId="2" type="firstRowStripe"/>
      <tableStyleElement dxfId="2" type="secondRowStripe"/>
      <tableStyleElement dxfId="4" type="totalRow"/>
    </tableStyle>
    <tableStyle count="4" pivot="0" name="Precios  (2)-style">
      <tableStyleElement dxfId="3" type="headerRow"/>
      <tableStyleElement dxfId="2" type="firstRowStripe"/>
      <tableStyleElement dxfId="2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4</xdr:row>
      <xdr:rowOff>142875</xdr:rowOff>
    </xdr:from>
    <xdr:ext cx="8058150" cy="6124575"/>
    <xdr:sp>
      <xdr:nvSpPr>
        <xdr:cNvPr id="3" name="Shape 3"/>
        <xdr:cNvSpPr txBox="1"/>
      </xdr:nvSpPr>
      <xdr:spPr>
        <a:xfrm>
          <a:off x="1316925" y="722475"/>
          <a:ext cx="8058150" cy="61150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la plantilla de excel de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comparación de precios entre proveedores le permitirá saber que proveedor le da el mejor precio para cada producto que quiera comprar.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 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Para usarla,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 sigue estos pasos: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1.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el nombre de los proveedores en la fila 8.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2.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Complete los productos a comparar en la columna B, la cantidad de cada uno de ellos en la columna C  y los precios a partir de la celda D9.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3. </a:t>
          </a: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Opcional: Se pueden agregar datos adicionales que hacen a la decisión del proveedor: 	 	Cantidad de días de entrega</a:t>
          </a:r>
          <a:b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Costo de envío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		Formas de pago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1" sz="1600" u="sng" strike="noStrike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Resultados</a:t>
          </a:r>
          <a:endParaRPr b="0" i="0" sz="110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obtiene el precio más bajo, el promedio y el más alto en las columnas J, K y L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Se marcará en amarillo el proveedor que ofrece el precio más bajo total.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Aclaración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rgbClr val="595959"/>
              </a:solidFill>
              <a:latin typeface="Calibri"/>
              <a:ea typeface="Calibri"/>
              <a:cs typeface="Calibri"/>
              <a:sym typeface="Calibri"/>
            </a:rPr>
            <a:t>En el caso de que haya más de un proveedor con el precio más bajo se marcará en amarillo también.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>
            <a:solidFill>
              <a:srgbClr val="595959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76200</xdr:colOff>
      <xdr:row>0</xdr:row>
      <xdr:rowOff>104775</xdr:rowOff>
    </xdr:from>
    <xdr:ext cx="6657975" cy="752475"/>
    <xdr:sp>
      <xdr:nvSpPr>
        <xdr:cNvPr id="4" name="Shape 4"/>
        <xdr:cNvSpPr txBox="1"/>
      </xdr:nvSpPr>
      <xdr:spPr>
        <a:xfrm>
          <a:off x="2021775" y="3408525"/>
          <a:ext cx="66484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 de precios entre proveedores</a:t>
          </a:r>
          <a:endParaRPr sz="1400"/>
        </a:p>
      </xdr:txBody>
    </xdr:sp>
    <xdr:clientData fLocksWithSheet="0"/>
  </xdr:oneCellAnchor>
  <xdr:oneCellAnchor>
    <xdr:from>
      <xdr:col>9</xdr:col>
      <xdr:colOff>419100</xdr:colOff>
      <xdr:row>0</xdr:row>
      <xdr:rowOff>104775</xdr:rowOff>
    </xdr:from>
    <xdr:ext cx="2009775" cy="752475"/>
    <xdr:sp>
      <xdr:nvSpPr>
        <xdr:cNvPr id="5" name="Shape 5"/>
        <xdr:cNvSpPr txBox="1"/>
      </xdr:nvSpPr>
      <xdr:spPr>
        <a:xfrm>
          <a:off x="4345875" y="3408525"/>
          <a:ext cx="2000250" cy="7429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DCF8F0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67625" cy="742950"/>
    <xdr:sp>
      <xdr:nvSpPr>
        <xdr:cNvPr id="6" name="Shape 6"/>
        <xdr:cNvSpPr txBox="1"/>
      </xdr:nvSpPr>
      <xdr:spPr>
        <a:xfrm>
          <a:off x="1516950" y="3413288"/>
          <a:ext cx="7658100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1104900</xdr:colOff>
      <xdr:row>1</xdr:row>
      <xdr:rowOff>142875</xdr:rowOff>
    </xdr:from>
    <xdr:ext cx="3000375" cy="466725"/>
    <xdr:sp>
      <xdr:nvSpPr>
        <xdr:cNvPr id="7" name="Shape 7"/>
        <xdr:cNvSpPr txBox="1"/>
      </xdr:nvSpPr>
      <xdr:spPr>
        <a:xfrm>
          <a:off x="3850575" y="3551400"/>
          <a:ext cx="2990850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7677150" cy="742950"/>
    <xdr:sp>
      <xdr:nvSpPr>
        <xdr:cNvPr id="8" name="Shape 8"/>
        <xdr:cNvSpPr txBox="1"/>
      </xdr:nvSpPr>
      <xdr:spPr>
        <a:xfrm>
          <a:off x="1512188" y="3413288"/>
          <a:ext cx="7667625" cy="73342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Comparación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 precios entre proveedores</a:t>
          </a:r>
          <a:endParaRPr b="1" sz="24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1209675</xdr:colOff>
      <xdr:row>1</xdr:row>
      <xdr:rowOff>142875</xdr:rowOff>
    </xdr:from>
    <xdr:ext cx="3000375" cy="466725"/>
    <xdr:sp>
      <xdr:nvSpPr>
        <xdr:cNvPr id="9" name="Shape 9"/>
        <xdr:cNvSpPr txBox="1"/>
      </xdr:nvSpPr>
      <xdr:spPr>
        <a:xfrm>
          <a:off x="3850575" y="3551400"/>
          <a:ext cx="2990850" cy="4572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8F3FF"/>
              </a:solidFill>
              <a:latin typeface="Arial Rounded"/>
              <a:ea typeface="Arial Rounded"/>
              <a:cs typeface="Arial Rounded"/>
              <a:sym typeface="Arial Rounded"/>
            </a:rPr>
            <a:t>Larause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ause Admin"/>
      <sheetName val="Portatil Nosotros"/>
      <sheetName val="Monitor Nosotros"/>
      <sheetName val=" Disco mecanico Nosotros"/>
      <sheetName val=" ram nosotros"/>
      <sheetName val=" Servidor Nosotros"/>
      <sheetName val="Tarjeta de video nosotros"/>
      <sheetName val="Procesador Nosotros"/>
      <sheetName val="Teclado nosostros "/>
      <sheetName val="Muse nosotros"/>
      <sheetName val="software licencia"/>
      <sheetName val="licencia visual"/>
      <sheetName val="windows 11 licencia"/>
      <sheetName val="licencia SQ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ref="B8:L26" displayName="Table_1" name="Table_1" id="1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Precios -style" showColumnStripes="0" showFirstColumn="1" showLastColumn="1" showRowStripes="1"/>
</table>
</file>

<file path=xl/tables/table2.xml><?xml version="1.0" encoding="utf-8"?>
<table xmlns="http://schemas.openxmlformats.org/spreadsheetml/2006/main" ref="B8:L25" displayName="Table_2" name="Table_2" id="2">
  <tableColumns count="11">
    <tableColumn name="PRODUCTO" id="1"/>
    <tableColumn name="CANTIDAD" id="2"/>
    <tableColumn name="PROVEEDOR 1" id="3"/>
    <tableColumn name="PROVEEDOR 2" id="4"/>
    <tableColumn name="PROVEEDOR 3" id="5"/>
    <tableColumn name="PROVEEDOR 4" id="6"/>
    <tableColumn name="PROVEEDOR 5" id="7"/>
    <tableColumn name="PROVEEDOR 6" id="8"/>
    <tableColumn name="PRECIO MÁS BAJO" id="9"/>
    <tableColumn name="PRECIO PROMEDIO" id="10"/>
    <tableColumn name="PRECIO MÁS ALTO" id="11"/>
  </tableColumns>
  <tableStyleInfo name="Precios  (2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67"/>
    <col customWidth="1" min="2" max="11" width="22.17"/>
    <col customWidth="1" min="12" max="26" width="12.0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4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2.0" customHeight="1">
      <c r="A4" s="1"/>
      <c r="B4" s="3" t="s">
        <v>0</v>
      </c>
      <c r="C4" s="4"/>
      <c r="D4" s="4"/>
      <c r="E4" s="4"/>
      <c r="F4" s="4"/>
      <c r="G4" s="4"/>
      <c r="H4" s="4"/>
      <c r="I4" s="4"/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7.5"/>
    <col customWidth="1" min="5" max="5" width="23.17"/>
    <col customWidth="1" min="6" max="6" width="25.17"/>
    <col customWidth="1" min="7" max="7" width="32.5"/>
    <col customWidth="1" min="8" max="9" width="22.17"/>
    <col customWidth="1" min="10" max="10" width="27.17"/>
    <col customWidth="1" min="11" max="11" width="23.5"/>
    <col customWidth="1" min="12" max="12" width="24.67"/>
    <col customWidth="1" min="13" max="13" width="20.5"/>
    <col customWidth="1" min="14" max="14" width="20.67"/>
    <col customWidth="1" min="15" max="26" width="9.17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19" t="s">
        <v>15</v>
      </c>
      <c r="C9" s="20">
        <v>1.0</v>
      </c>
      <c r="D9" s="21">
        <v>920000.0</v>
      </c>
      <c r="E9" s="22">
        <v>950000.0</v>
      </c>
      <c r="F9" s="22">
        <v>910000.0</v>
      </c>
      <c r="G9" s="23"/>
      <c r="H9" s="23"/>
      <c r="I9" s="24"/>
      <c r="J9" s="25">
        <f>MIN('Precios '!$D9:$I9)</f>
        <v>910000</v>
      </c>
      <c r="K9" s="26">
        <f>IFERROR(AVERAGE('Precios '!$D9:$I9),0)</f>
        <v>926666.6667</v>
      </c>
      <c r="L9" s="27">
        <f>MAX('Precios '!$D9:$I9)</f>
        <v>950000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28" t="s">
        <v>16</v>
      </c>
      <c r="C10" s="29">
        <v>1.0</v>
      </c>
      <c r="D10" s="30">
        <v>420000.0</v>
      </c>
      <c r="E10" s="30">
        <v>400000.0</v>
      </c>
      <c r="F10" s="30">
        <v>390000.0</v>
      </c>
      <c r="G10" s="31"/>
      <c r="H10" s="31"/>
      <c r="I10" s="31"/>
      <c r="J10" s="32">
        <f>MIN('Precios '!$D10:$I10)</f>
        <v>390000</v>
      </c>
      <c r="K10" s="26">
        <f>IFERROR(AVERAGE('Precios '!$D10:$I10),0)</f>
        <v>403333.3333</v>
      </c>
      <c r="L10" s="27">
        <f>MAX('Precios '!$D10:$I10)</f>
        <v>420000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28" t="s">
        <v>16</v>
      </c>
      <c r="C11" s="33">
        <v>1.0</v>
      </c>
      <c r="D11" s="30">
        <v>420000.0</v>
      </c>
      <c r="E11" s="30">
        <v>400000.0</v>
      </c>
      <c r="F11" s="30">
        <v>390000.0</v>
      </c>
      <c r="G11" s="31"/>
      <c r="H11" s="31"/>
      <c r="I11" s="31"/>
      <c r="J11" s="32">
        <f>MIN('Precios '!$D11:$I11)</f>
        <v>390000</v>
      </c>
      <c r="K11" s="26">
        <f>IFERROR(AVERAGE('Precios '!$D11:$I11),0)</f>
        <v>403333.3333</v>
      </c>
      <c r="L11" s="27">
        <f>MAX('Precios '!$D11:$I11)</f>
        <v>420000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28" t="s">
        <v>17</v>
      </c>
      <c r="C12" s="33">
        <v>1.0</v>
      </c>
      <c r="D12" s="30">
        <v>331900.0</v>
      </c>
      <c r="E12" s="30">
        <v>258565.0</v>
      </c>
      <c r="F12" s="30">
        <v>299900.0</v>
      </c>
      <c r="G12" s="31"/>
      <c r="H12" s="31"/>
      <c r="I12" s="31"/>
      <c r="J12" s="32">
        <f>MIN('Precios '!$D12:$I12)</f>
        <v>258565</v>
      </c>
      <c r="K12" s="26">
        <f>IFERROR(AVERAGE('Precios '!$D12:$I12),0)</f>
        <v>296788.3333</v>
      </c>
      <c r="L12" s="27">
        <f>MAX('Precios '!$D12:$I12)</f>
        <v>331900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28" t="s">
        <v>18</v>
      </c>
      <c r="C13" s="33">
        <v>1.0</v>
      </c>
      <c r="D13" s="30">
        <v>201000.0</v>
      </c>
      <c r="E13" s="30">
        <v>199900.0</v>
      </c>
      <c r="F13" s="30">
        <v>147000.0</v>
      </c>
      <c r="G13" s="31"/>
      <c r="H13" s="31"/>
      <c r="I13" s="31"/>
      <c r="J13" s="32">
        <f>MIN('Precios '!$D13:$I13)</f>
        <v>147000</v>
      </c>
      <c r="K13" s="26">
        <f>IFERROR(AVERAGE('Precios '!$D13:$I13),0)</f>
        <v>182633.3333</v>
      </c>
      <c r="L13" s="27">
        <f>MAX('Precios '!$D13:$I13)</f>
        <v>201000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18"/>
      <c r="B14" s="28" t="s">
        <v>19</v>
      </c>
      <c r="C14" s="33">
        <v>1.0</v>
      </c>
      <c r="D14" s="30">
        <v>1620327.0</v>
      </c>
      <c r="E14" s="30">
        <v>1.0E7</v>
      </c>
      <c r="F14" s="30">
        <v>1.7262312E7</v>
      </c>
      <c r="G14" s="31"/>
      <c r="H14" s="31"/>
      <c r="I14" s="31"/>
      <c r="J14" s="32">
        <f>MIN('Precios '!$D14:$I14)</f>
        <v>1620327</v>
      </c>
      <c r="K14" s="26">
        <f>IFERROR(AVERAGE('Precios '!$D14:$I14),0)</f>
        <v>9627546.333</v>
      </c>
      <c r="L14" s="27">
        <f>MAX('Precios '!$D14:$I14)</f>
        <v>17262312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4"/>
      <c r="B15" s="28" t="s">
        <v>20</v>
      </c>
      <c r="C15" s="33">
        <v>1.0</v>
      </c>
      <c r="D15" s="30">
        <v>134000.0</v>
      </c>
      <c r="E15" s="30">
        <v>126000.0</v>
      </c>
      <c r="F15" s="30">
        <v>120636.0</v>
      </c>
      <c r="G15" s="31"/>
      <c r="H15" s="31"/>
      <c r="I15" s="31"/>
      <c r="J15" s="35">
        <f>MIN('Precios '!$D15:$I15)</f>
        <v>120636</v>
      </c>
      <c r="K15" s="36">
        <f>IFERROR(AVERAGE('Precios '!$D15:$I15),0)</f>
        <v>126878.6667</v>
      </c>
      <c r="L15" s="37">
        <f>MAX('Precios '!$D15:$I15)</f>
        <v>134000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3.5" customHeight="1">
      <c r="A16" s="34"/>
      <c r="B16" s="38" t="s">
        <v>21</v>
      </c>
      <c r="C16" s="39">
        <v>1.0</v>
      </c>
      <c r="D16" s="40">
        <v>49900.0</v>
      </c>
      <c r="E16" s="40">
        <v>69900.0</v>
      </c>
      <c r="F16" s="40">
        <v>58200.0</v>
      </c>
      <c r="G16" s="41"/>
      <c r="H16" s="41"/>
      <c r="I16" s="41"/>
      <c r="J16" s="35">
        <f>MIN('Precios '!$D16:$I16)</f>
        <v>49900</v>
      </c>
      <c r="K16" s="26">
        <f>IFERROR(AVERAGE('Precios '!$D16:$I16),0)</f>
        <v>59333.33333</v>
      </c>
      <c r="L16" s="27">
        <f>MAX('Precios '!$D16:$I16)</f>
        <v>69900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3.5" customHeight="1">
      <c r="A17" s="34"/>
      <c r="B17" s="38" t="s">
        <v>22</v>
      </c>
      <c r="C17" s="39">
        <v>1.0</v>
      </c>
      <c r="D17" s="40">
        <v>40336.0</v>
      </c>
      <c r="E17" s="40">
        <v>41270.0</v>
      </c>
      <c r="F17" s="40">
        <v>36699.0</v>
      </c>
      <c r="G17" s="41"/>
      <c r="H17" s="41"/>
      <c r="I17" s="41"/>
      <c r="J17" s="35">
        <f>MIN('Precios '!$D17:$I17)</f>
        <v>36699</v>
      </c>
      <c r="K17" s="26">
        <f>IFERROR(AVERAGE('Precios '!$D17:$I17),0)</f>
        <v>39435</v>
      </c>
      <c r="L17" s="27">
        <f>MAX('Precios '!$D17:$I17)</f>
        <v>41270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5" customHeight="1">
      <c r="A18" s="34"/>
      <c r="B18" s="38" t="s">
        <v>23</v>
      </c>
      <c r="C18" s="39">
        <v>1.0</v>
      </c>
      <c r="D18" s="40">
        <v>1020000.0</v>
      </c>
      <c r="E18" s="40">
        <v>799000.0</v>
      </c>
      <c r="F18" s="40">
        <v>1010000.0</v>
      </c>
      <c r="G18" s="41"/>
      <c r="H18" s="41"/>
      <c r="I18" s="41"/>
      <c r="J18" s="35">
        <f>MIN('Precios '!$D18:$I18)</f>
        <v>799000</v>
      </c>
      <c r="K18" s="36">
        <f>IFERROR(AVERAGE('Precios '!$D18:$I18),0)</f>
        <v>943000</v>
      </c>
      <c r="L18" s="37">
        <f>MAX('Precios '!$D18:$I18)</f>
        <v>1020000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4"/>
      <c r="B19" s="42"/>
      <c r="C19" s="43"/>
      <c r="D19" s="44"/>
      <c r="E19" s="44"/>
      <c r="F19" s="44"/>
      <c r="G19" s="44"/>
      <c r="H19" s="42"/>
      <c r="I19" s="45"/>
      <c r="J19" s="35">
        <f>MIN('Precios '!$D19:$I19)</f>
        <v>0</v>
      </c>
      <c r="K19" s="26">
        <f>IFERROR(AVERAGE('Precios '!$D19:$I19),0)</f>
        <v>0</v>
      </c>
      <c r="L19" s="27">
        <f>MAX('Precios '!$D19:$I19)</f>
        <v>0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4"/>
      <c r="B20" s="42"/>
      <c r="C20" s="43"/>
      <c r="D20" s="44"/>
      <c r="E20" s="44"/>
      <c r="F20" s="44"/>
      <c r="G20" s="44"/>
      <c r="H20" s="42"/>
      <c r="I20" s="45"/>
      <c r="J20" s="35">
        <f>MIN('Precios '!$D20:$I20)</f>
        <v>0</v>
      </c>
      <c r="K20" s="26">
        <f>IFERROR(AVERAGE('Precios '!$D20:$I20),0)</f>
        <v>0</v>
      </c>
      <c r="L20" s="27">
        <f>MAX('Precios '!$D20:$I20)</f>
        <v>0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4"/>
      <c r="B21" s="42"/>
      <c r="C21" s="43"/>
      <c r="D21" s="44"/>
      <c r="E21" s="44"/>
      <c r="F21" s="44"/>
      <c r="G21" s="44"/>
      <c r="H21" s="42"/>
      <c r="I21" s="45"/>
      <c r="J21" s="35">
        <f>MIN('Precios '!$D21:$I21)</f>
        <v>0</v>
      </c>
      <c r="K21" s="26">
        <f>IFERROR(AVERAGE('Precios '!$D21:$I21),0)</f>
        <v>0</v>
      </c>
      <c r="L21" s="27">
        <f>MAX('Precios '!$D21:$I21)</f>
        <v>0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42"/>
      <c r="C22" s="43"/>
      <c r="D22" s="44"/>
      <c r="E22" s="44"/>
      <c r="F22" s="44"/>
      <c r="G22" s="44"/>
      <c r="H22" s="42"/>
      <c r="I22" s="45"/>
      <c r="J22" s="35">
        <f>MIN('Precios '!$D22:$I22)</f>
        <v>0</v>
      </c>
      <c r="K22" s="26">
        <f>IFERROR(AVERAGE('Precios '!$D22:$I22),0)</f>
        <v>0</v>
      </c>
      <c r="L22" s="27">
        <f>MAX('Precios '!$D22:$I22)</f>
        <v>0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42"/>
      <c r="C23" s="43"/>
      <c r="D23" s="44"/>
      <c r="E23" s="44"/>
      <c r="F23" s="44"/>
      <c r="G23" s="44"/>
      <c r="H23" s="42"/>
      <c r="I23" s="45"/>
      <c r="J23" s="35">
        <f>MIN('Precios '!$D23:$I23)</f>
        <v>0</v>
      </c>
      <c r="K23" s="26">
        <f>IFERROR(AVERAGE('Precios '!$D23:$I23),0)</f>
        <v>0</v>
      </c>
      <c r="L23" s="27">
        <f>MAX('Precios '!$D23:$I23)</f>
        <v>0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42"/>
      <c r="C24" s="43"/>
      <c r="D24" s="44"/>
      <c r="E24" s="44"/>
      <c r="F24" s="44"/>
      <c r="G24" s="44"/>
      <c r="H24" s="42"/>
      <c r="I24" s="45"/>
      <c r="J24" s="35">
        <f>MIN('Precios '!$D24:$I24)</f>
        <v>0</v>
      </c>
      <c r="K24" s="26">
        <f>IFERROR(AVERAGE('Precios '!$D24:$I24),0)</f>
        <v>0</v>
      </c>
      <c r="L24" s="27">
        <f>MAX('Precios '!$D24:$I24)</f>
        <v>0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42"/>
      <c r="C25" s="43"/>
      <c r="D25" s="44"/>
      <c r="E25" s="44"/>
      <c r="F25" s="44"/>
      <c r="G25" s="44"/>
      <c r="H25" s="42"/>
      <c r="I25" s="45"/>
      <c r="J25" s="35">
        <f>MIN('Precios '!$D25:$I25)</f>
        <v>0</v>
      </c>
      <c r="K25" s="26">
        <f>IFERROR(AVERAGE('Precios '!$D25:$I25),0)</f>
        <v>0</v>
      </c>
      <c r="L25" s="27">
        <f>MAX('Precios '!$D25:$I25)</f>
        <v>0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46" t="s">
        <v>24</v>
      </c>
      <c r="C26" s="46"/>
      <c r="D26" s="47">
        <f>ROUND(SUMPRODUCT('Precios '!$C$9:$C$25,'Precios '!$D$9:$D$25),2)</f>
        <v>5157463</v>
      </c>
      <c r="E26" s="47">
        <f>ROUND(SUMPRODUCT('Precios '!$C$9:$C$25,'Precios '!$E$9:$E$25),2)</f>
        <v>13244635</v>
      </c>
      <c r="F26" s="47">
        <f>ROUND(SUMPRODUCT('Precios '!$C$9:$C$25,'Precios '!$F$9:$F$25),2)</f>
        <v>20624747</v>
      </c>
      <c r="G26" s="47">
        <f>ROUND(SUMPRODUCT('Precios '!$C$9:$C$25,'Precios '!$G$9:$G$25),2)</f>
        <v>0</v>
      </c>
      <c r="H26" s="47">
        <f>ROUND(SUMPRODUCT('Precios '!$C$9:$C$25,'Precios '!$H$9:$H$25),2)</f>
        <v>0</v>
      </c>
      <c r="I26" s="47">
        <f>ROUND(SUMPRODUCT('Precios '!$C$9:$C$25,'Precios '!$I$9:$I$25),2)</f>
        <v>0</v>
      </c>
      <c r="J26" s="48"/>
      <c r="K26" s="48"/>
      <c r="L26" s="49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48.0" customHeight="1">
      <c r="A28" s="34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33.0" customHeight="1">
      <c r="A29" s="34"/>
      <c r="B29" s="50" t="s">
        <v>25</v>
      </c>
      <c r="C29" s="51"/>
      <c r="D29" s="52"/>
      <c r="E29" s="52"/>
      <c r="F29" s="52"/>
      <c r="G29" s="52"/>
      <c r="H29" s="52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5.5" customHeight="1">
      <c r="A30" s="34"/>
      <c r="B30" s="53" t="s">
        <v>26</v>
      </c>
      <c r="C30" s="54"/>
      <c r="D30" s="55" t="s">
        <v>27</v>
      </c>
      <c r="E30" s="56" t="s">
        <v>28</v>
      </c>
      <c r="F30" s="57" t="s">
        <v>29</v>
      </c>
      <c r="G30" s="58" t="s">
        <v>30</v>
      </c>
      <c r="H30" s="56" t="s">
        <v>31</v>
      </c>
      <c r="I30" s="59" t="s">
        <v>32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8.0" customHeight="1">
      <c r="A31" s="34"/>
      <c r="B31" s="53" t="s">
        <v>33</v>
      </c>
      <c r="C31" s="54"/>
      <c r="D31" s="60">
        <v>0.0</v>
      </c>
      <c r="E31" s="61" t="s">
        <v>34</v>
      </c>
      <c r="F31" s="62" t="s">
        <v>35</v>
      </c>
      <c r="G31" s="63">
        <v>0.0</v>
      </c>
      <c r="H31" s="62" t="s">
        <v>36</v>
      </c>
      <c r="I31" s="62">
        <v>0.0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64" t="s">
        <v>37</v>
      </c>
      <c r="C32" s="65"/>
      <c r="D32" s="66"/>
      <c r="E32" s="67"/>
      <c r="F32" s="67"/>
      <c r="G32" s="67"/>
      <c r="H32" s="67"/>
      <c r="I32" s="67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68"/>
      <c r="C33" s="69"/>
      <c r="D33" s="70"/>
      <c r="E33" s="70"/>
      <c r="F33" s="70"/>
      <c r="G33" s="70"/>
      <c r="H33" s="70"/>
      <c r="I33" s="70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5"/>
      <c r="B34" s="68"/>
      <c r="C34" s="69"/>
      <c r="D34" s="71" t="s">
        <v>38</v>
      </c>
      <c r="E34" s="72" t="s">
        <v>38</v>
      </c>
      <c r="F34" s="72" t="s">
        <v>38</v>
      </c>
      <c r="G34" s="72" t="s">
        <v>38</v>
      </c>
      <c r="H34" s="72" t="s">
        <v>38</v>
      </c>
      <c r="I34" s="72" t="s">
        <v>38</v>
      </c>
      <c r="J34" s="34"/>
      <c r="K34" s="34"/>
      <c r="L34" s="3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73"/>
      <c r="C35" s="74"/>
      <c r="D35" s="75"/>
      <c r="E35" s="76"/>
      <c r="F35" s="77"/>
      <c r="G35" s="77"/>
      <c r="H35" s="77"/>
      <c r="I35" s="77"/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78"/>
      <c r="E38" s="78"/>
      <c r="F38" s="79"/>
      <c r="G38" s="80"/>
      <c r="H38" s="81"/>
      <c r="I38" s="78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78"/>
      <c r="E39" s="78"/>
      <c r="F39" s="79"/>
      <c r="G39" s="82"/>
      <c r="H39" s="81"/>
      <c r="I39" s="78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78"/>
      <c r="E40" s="78"/>
      <c r="F40" s="79"/>
      <c r="G40" s="82"/>
      <c r="H40" s="81"/>
      <c r="I40" s="78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78"/>
      <c r="E41" s="78"/>
      <c r="F41" s="79"/>
      <c r="G41" s="82"/>
      <c r="H41" s="81"/>
      <c r="I41" s="78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78"/>
      <c r="E42" s="78"/>
      <c r="F42" s="79"/>
      <c r="G42" s="82"/>
      <c r="H42" s="81"/>
      <c r="I42" s="78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78"/>
      <c r="E43" s="78"/>
      <c r="F43" s="79"/>
      <c r="G43" s="82"/>
      <c r="H43" s="81"/>
      <c r="I43" s="78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0" priority="1">
      <formula>AND(B$26=MIN($D$26:$I$26),B$26&lt;&gt;0)</formula>
    </cfRule>
  </conditionalFormatting>
  <conditionalFormatting sqref="D8:I9">
    <cfRule type="expression" dxfId="0" priority="2">
      <formula>AND(D$26=MIN($D$26:$I$26),D$26&lt;&gt;0)</formula>
    </cfRule>
  </conditionalFormatting>
  <conditionalFormatting sqref="D9:I25">
    <cfRule type="expression" dxfId="1" priority="3">
      <formula>AND(D$26=MIN($D$26:$I$26),D$26&lt;&gt;0)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6.83" defaultRowHeight="15.0"/>
  <cols>
    <col customWidth="1" min="1" max="1" width="4.0"/>
    <col customWidth="1" min="2" max="2" width="23.5"/>
    <col customWidth="1" min="3" max="3" width="31.5"/>
    <col customWidth="1" min="4" max="4" width="25.0"/>
    <col customWidth="1" min="5" max="5" width="34.17"/>
    <col customWidth="1" min="6" max="6" width="25.17"/>
    <col customWidth="1" min="7" max="9" width="22.17"/>
    <col customWidth="1" min="10" max="10" width="27.17"/>
    <col customWidth="1" min="11" max="11" width="23.5"/>
    <col customWidth="1" min="12" max="12" width="24.67"/>
    <col customWidth="1" min="13" max="13" width="20.5"/>
    <col customWidth="1" min="14" max="14" width="20.67"/>
    <col customWidth="1" min="15" max="26" width="9.17"/>
  </cols>
  <sheetData>
    <row r="1" ht="15.0" customHeight="1">
      <c r="A1" s="5"/>
      <c r="B1" s="5"/>
      <c r="C1" s="5"/>
      <c r="D1" s="5"/>
      <c r="E1" s="5"/>
      <c r="F1" s="5"/>
      <c r="G1" s="5"/>
      <c r="H1" s="5"/>
      <c r="I1" s="5"/>
      <c r="J1" s="5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54.75" customHeight="1">
      <c r="A2" s="5"/>
      <c r="B2" s="2"/>
      <c r="C2" s="2"/>
      <c r="D2" s="2"/>
      <c r="E2" s="2"/>
      <c r="F2" s="2"/>
      <c r="G2" s="2"/>
      <c r="H2" s="2"/>
      <c r="I2" s="7"/>
      <c r="J2" s="7"/>
      <c r="K2" s="7"/>
      <c r="L2" s="7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0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0" customHeight="1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5" customHeight="1">
      <c r="A5" s="5"/>
      <c r="B5" s="3" t="s">
        <v>1</v>
      </c>
      <c r="C5" s="3"/>
      <c r="D5" s="5"/>
      <c r="E5" s="5"/>
      <c r="F5" s="5"/>
      <c r="G5" s="5"/>
      <c r="H5" s="5"/>
      <c r="I5" s="5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5" customHeight="1">
      <c r="A6" s="5"/>
      <c r="B6" s="8" t="s">
        <v>2</v>
      </c>
      <c r="C6" s="8"/>
      <c r="D6" s="3"/>
      <c r="E6" s="3"/>
      <c r="F6" s="3"/>
      <c r="G6" s="3"/>
      <c r="H6" s="3"/>
      <c r="I6" s="3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4.75" customHeight="1">
      <c r="A7" s="5"/>
      <c r="B7" s="5"/>
      <c r="C7" s="5"/>
      <c r="D7" s="5"/>
      <c r="E7" s="5"/>
      <c r="F7" s="5"/>
      <c r="G7" s="5"/>
      <c r="H7" s="5"/>
      <c r="I7" s="5"/>
      <c r="J7" s="10" t="s">
        <v>3</v>
      </c>
      <c r="K7" s="11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46.5" customHeight="1">
      <c r="A8" s="13"/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5" t="s">
        <v>12</v>
      </c>
      <c r="K8" s="16" t="s">
        <v>13</v>
      </c>
      <c r="L8" s="17" t="s">
        <v>14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3.5" customHeight="1">
      <c r="A9" s="18"/>
      <c r="B9" s="28" t="s">
        <v>39</v>
      </c>
      <c r="C9" s="33">
        <v>3.0</v>
      </c>
      <c r="D9" s="30">
        <f>4189000*3 </f>
        <v>12567000</v>
      </c>
      <c r="E9" s="30">
        <f>4689721*3</f>
        <v>14069163</v>
      </c>
      <c r="F9" s="30">
        <f>5091492*3</f>
        <v>15274476</v>
      </c>
      <c r="G9" s="31"/>
      <c r="H9" s="31"/>
      <c r="I9" s="31"/>
      <c r="J9" s="32">
        <f>MIN('Precios  (2)'!$D9:$I9)</f>
        <v>12567000</v>
      </c>
      <c r="K9" s="26">
        <f>IFERROR(AVERAGE('Precios  (2)'!$D9:$I9),0)</f>
        <v>13970213</v>
      </c>
      <c r="L9" s="27">
        <f>MAX('Precios  (2)'!$D9:$I9)</f>
        <v>15274476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3.5" customHeight="1">
      <c r="A10" s="18"/>
      <c r="B10" s="28" t="s">
        <v>40</v>
      </c>
      <c r="C10" s="33">
        <v>3.0</v>
      </c>
      <c r="D10" s="30">
        <f>1345150*3</f>
        <v>4035450</v>
      </c>
      <c r="E10" s="31">
        <f>1606900*3</f>
        <v>4820700</v>
      </c>
      <c r="F10" s="31">
        <f>1429000*3</f>
        <v>4287000</v>
      </c>
      <c r="G10" s="31"/>
      <c r="H10" s="31"/>
      <c r="I10" s="31"/>
      <c r="J10" s="32">
        <f>MIN('Precios  (2)'!$D10:$I10)</f>
        <v>4035450</v>
      </c>
      <c r="K10" s="26">
        <f>IFERROR(AVERAGE('Precios  (2)'!$D10:$I10),0)</f>
        <v>4381050</v>
      </c>
      <c r="L10" s="27">
        <f>MAX('Precios  (2)'!$D10:$I10)</f>
        <v>4820700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3.5" customHeight="1">
      <c r="A11" s="18"/>
      <c r="B11" s="28" t="s">
        <v>41</v>
      </c>
      <c r="C11" s="33">
        <v>3.0</v>
      </c>
      <c r="D11" s="31">
        <f>356900*3</f>
        <v>1070700</v>
      </c>
      <c r="E11" s="31">
        <f>399900*3</f>
        <v>1199700</v>
      </c>
      <c r="F11" s="31">
        <f>464397*3</f>
        <v>1393191</v>
      </c>
      <c r="G11" s="31"/>
      <c r="H11" s="31"/>
      <c r="I11" s="31"/>
      <c r="J11" s="32">
        <f>MIN('Precios  (2)'!$D11:$I11)</f>
        <v>1070700</v>
      </c>
      <c r="K11" s="26">
        <f>IFERROR(AVERAGE('Precios  (2)'!$D11:$I11),0)</f>
        <v>1221197</v>
      </c>
      <c r="L11" s="27">
        <f>MAX('Precios  (2)'!$D11:$I11)</f>
        <v>1393191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3.5" customHeight="1">
      <c r="A12" s="18"/>
      <c r="B12" s="28" t="s">
        <v>42</v>
      </c>
      <c r="C12" s="33">
        <v>3.0</v>
      </c>
      <c r="D12" s="31">
        <f>319000*3</f>
        <v>957000</v>
      </c>
      <c r="E12" s="31">
        <f>306900*3</f>
        <v>920700</v>
      </c>
      <c r="F12" s="31">
        <f>993900*3</f>
        <v>2981700</v>
      </c>
      <c r="G12" s="31"/>
      <c r="H12" s="31"/>
      <c r="I12" s="31"/>
      <c r="J12" s="32">
        <f>MIN('Precios  (2)'!$D12:$I12)</f>
        <v>920700</v>
      </c>
      <c r="K12" s="26">
        <f>IFERROR(AVERAGE('Precios  (2)'!$D12:$I12),0)</f>
        <v>1619800</v>
      </c>
      <c r="L12" s="27">
        <f>MAX('Precios  (2)'!$D12:$I12)</f>
        <v>2981700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3.5" customHeight="1">
      <c r="A13" s="18"/>
      <c r="B13" s="28" t="s">
        <v>43</v>
      </c>
      <c r="C13" s="33">
        <v>3.0</v>
      </c>
      <c r="D13" s="31">
        <f>10671887*3</f>
        <v>32015661</v>
      </c>
      <c r="E13" s="31">
        <f>98529*3</f>
        <v>295587</v>
      </c>
      <c r="F13" s="31">
        <f>13500000*3</f>
        <v>40500000</v>
      </c>
      <c r="G13" s="31"/>
      <c r="H13" s="31"/>
      <c r="I13" s="31"/>
      <c r="J13" s="32">
        <f>MIN('Precios  (2)'!$D13:$I13)</f>
        <v>295587</v>
      </c>
      <c r="K13" s="26">
        <f>IFERROR(AVERAGE('Precios  (2)'!$D13:$I13),0)</f>
        <v>24270416</v>
      </c>
      <c r="L13" s="27">
        <f>MAX('Precios  (2)'!$D13:$I13)</f>
        <v>40500000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3.5" customHeight="1">
      <c r="A14" s="18"/>
      <c r="B14" s="28" t="s">
        <v>44</v>
      </c>
      <c r="C14" s="33">
        <v>3.0</v>
      </c>
      <c r="D14" s="31">
        <f>2291700*3</f>
        <v>6875100</v>
      </c>
      <c r="E14" s="31">
        <f>1450000*3</f>
        <v>4350000</v>
      </c>
      <c r="F14" s="31">
        <f>2295000*3</f>
        <v>6885000</v>
      </c>
      <c r="G14" s="31"/>
      <c r="H14" s="31"/>
      <c r="I14" s="31"/>
      <c r="J14" s="35">
        <f>MIN('Precios  (2)'!$D14:$I14)</f>
        <v>4350000</v>
      </c>
      <c r="K14" s="36">
        <f>IFERROR(AVERAGE('Precios  (2)'!$D14:$I14),0)</f>
        <v>6036700</v>
      </c>
      <c r="L14" s="37">
        <f>MAX('Precios  (2)'!$D14:$I14)</f>
        <v>6885000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3.5" customHeight="1">
      <c r="A15" s="34"/>
      <c r="B15" s="38" t="s">
        <v>45</v>
      </c>
      <c r="C15" s="39">
        <v>3.0</v>
      </c>
      <c r="D15" s="41">
        <f>1655910*3</f>
        <v>4967730</v>
      </c>
      <c r="E15" s="41">
        <f>1740000*3</f>
        <v>5220000</v>
      </c>
      <c r="F15" s="41">
        <f>1290000*3</f>
        <v>3870000</v>
      </c>
      <c r="G15" s="41"/>
      <c r="H15" s="41"/>
      <c r="I15" s="41"/>
      <c r="J15" s="35">
        <f>MIN('Precios  (2)'!$D15:$I15)</f>
        <v>3870000</v>
      </c>
      <c r="K15" s="26">
        <f>IFERROR(AVERAGE('Precios  (2)'!$D15:$I15),0)</f>
        <v>4685910</v>
      </c>
      <c r="L15" s="27">
        <f>MAX('Precios  (2)'!$D15:$I15)</f>
        <v>5220000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3.5" customHeight="1">
      <c r="A16" s="34"/>
      <c r="B16" s="38" t="s">
        <v>46</v>
      </c>
      <c r="C16" s="39">
        <v>3.0</v>
      </c>
      <c r="D16" s="41">
        <f>32900*3</f>
        <v>98700</v>
      </c>
      <c r="E16" s="41">
        <f>69500*3</f>
        <v>208500</v>
      </c>
      <c r="F16" s="41">
        <f>31900*3</f>
        <v>95700</v>
      </c>
      <c r="G16" s="41"/>
      <c r="H16" s="41"/>
      <c r="I16" s="41"/>
      <c r="J16" s="35">
        <f>MIN('Precios  (2)'!$D16:$I16)</f>
        <v>95700</v>
      </c>
      <c r="K16" s="26">
        <f>IFERROR(AVERAGE('Precios  (2)'!$D16:$I16),0)</f>
        <v>134300</v>
      </c>
      <c r="L16" s="27">
        <f>MAX('Precios  (2)'!$D16:$I16)</f>
        <v>208500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3.5" customHeight="1">
      <c r="A17" s="34"/>
      <c r="B17" s="38" t="s">
        <v>47</v>
      </c>
      <c r="C17" s="39">
        <v>3.0</v>
      </c>
      <c r="D17" s="41">
        <f>41000*3</f>
        <v>123000</v>
      </c>
      <c r="E17" s="41">
        <f>29000*3</f>
        <v>87000</v>
      </c>
      <c r="F17" s="41">
        <f>29900*3</f>
        <v>89700</v>
      </c>
      <c r="G17" s="41"/>
      <c r="H17" s="41"/>
      <c r="I17" s="41"/>
      <c r="J17" s="35">
        <f>MIN('Precios  (2)'!$D17:$I17)</f>
        <v>87000</v>
      </c>
      <c r="K17" s="36">
        <f>IFERROR(AVERAGE('Precios  (2)'!$D17:$I17),0)</f>
        <v>99900</v>
      </c>
      <c r="L17" s="37">
        <f>MAX('Precios  (2)'!$D17:$I17)</f>
        <v>123000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5" customHeight="1">
      <c r="A18" s="34"/>
      <c r="B18" s="19" t="s">
        <v>48</v>
      </c>
      <c r="C18" s="43">
        <v>3.0</v>
      </c>
      <c r="D18" s="44">
        <f>357900*3</f>
        <v>1073700</v>
      </c>
      <c r="E18" s="44">
        <f>459999*3</f>
        <v>1379997</v>
      </c>
      <c r="F18" s="44">
        <f>449900*3</f>
        <v>1349700</v>
      </c>
      <c r="G18" s="44"/>
      <c r="H18" s="42"/>
      <c r="I18" s="45"/>
      <c r="J18" s="35">
        <f>MIN('Precios  (2)'!$D18:$I18)</f>
        <v>1073700</v>
      </c>
      <c r="K18" s="26">
        <f>IFERROR(AVERAGE('Precios  (2)'!$D18:$I18),0)</f>
        <v>1267799</v>
      </c>
      <c r="L18" s="27">
        <f>MAX('Precios  (2)'!$D18:$I18)</f>
        <v>1379997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4"/>
      <c r="B19" s="19" t="s">
        <v>49</v>
      </c>
      <c r="C19" s="43">
        <v>3.0</v>
      </c>
      <c r="D19" s="44">
        <f>176500*3</f>
        <v>529500</v>
      </c>
      <c r="E19" s="44">
        <f>259363*3</f>
        <v>778089</v>
      </c>
      <c r="F19" s="44">
        <f>90000*3</f>
        <v>270000</v>
      </c>
      <c r="G19" s="44"/>
      <c r="H19" s="42"/>
      <c r="I19" s="45"/>
      <c r="J19" s="35">
        <f>MIN('Precios  (2)'!$D19:$I19)</f>
        <v>270000</v>
      </c>
      <c r="K19" s="26">
        <f>IFERROR(AVERAGE('Precios  (2)'!$D19:$I19),0)</f>
        <v>525863</v>
      </c>
      <c r="L19" s="27">
        <f>MAX('Precios  (2)'!$D19:$I19)</f>
        <v>778089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4"/>
      <c r="B20" s="19" t="s">
        <v>23</v>
      </c>
      <c r="C20" s="43">
        <v>3.0</v>
      </c>
      <c r="D20" s="44">
        <f>1020000*3</f>
        <v>3060000</v>
      </c>
      <c r="E20" s="44">
        <f>799000*3</f>
        <v>2397000</v>
      </c>
      <c r="F20" s="44">
        <f>1010000*3</f>
        <v>3030000</v>
      </c>
      <c r="G20" s="44"/>
      <c r="H20" s="42"/>
      <c r="I20" s="45"/>
      <c r="J20" s="35">
        <f>MIN('Precios  (2)'!$D20:$I20)</f>
        <v>2397000</v>
      </c>
      <c r="K20" s="26">
        <f>IFERROR(AVERAGE('Precios  (2)'!$D20:$I20),0)</f>
        <v>2829000</v>
      </c>
      <c r="L20" s="27">
        <f>MAX('Precios  (2)'!$D20:$I20)</f>
        <v>3060000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4"/>
      <c r="B21" s="19" t="s">
        <v>50</v>
      </c>
      <c r="C21" s="43">
        <v>3.0</v>
      </c>
      <c r="D21" s="44">
        <f>1790000*3</f>
        <v>5370000</v>
      </c>
      <c r="E21" s="44">
        <f>4788860*3</f>
        <v>14366580</v>
      </c>
      <c r="F21" s="44">
        <f>3890000*3</f>
        <v>11670000</v>
      </c>
      <c r="G21" s="44"/>
      <c r="H21" s="42"/>
      <c r="I21" s="45"/>
      <c r="J21" s="35">
        <f>MIN('Precios  (2)'!$D21:$I21)</f>
        <v>5370000</v>
      </c>
      <c r="K21" s="26">
        <f>IFERROR(AVERAGE('Precios  (2)'!$D21:$I21),0)</f>
        <v>10468860</v>
      </c>
      <c r="L21" s="27">
        <f>MAX('Precios  (2)'!$D21:$I21)</f>
        <v>14366580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42"/>
      <c r="C22" s="43"/>
      <c r="D22" s="44"/>
      <c r="E22" s="44"/>
      <c r="F22" s="44"/>
      <c r="G22" s="44"/>
      <c r="H22" s="42"/>
      <c r="I22" s="45"/>
      <c r="J22" s="35">
        <f>MIN('Precios  (2)'!$D22:$I22)</f>
        <v>0</v>
      </c>
      <c r="K22" s="26">
        <f>IFERROR(AVERAGE('Precios  (2)'!$D22:$I22),0)</f>
        <v>0</v>
      </c>
      <c r="L22" s="27">
        <f>MAX('Precios  (2)'!$D22:$I22)</f>
        <v>0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42"/>
      <c r="C23" s="43"/>
      <c r="D23" s="44"/>
      <c r="E23" s="44"/>
      <c r="F23" s="44"/>
      <c r="G23" s="44"/>
      <c r="H23" s="42"/>
      <c r="I23" s="45"/>
      <c r="J23" s="35">
        <f>MIN('Precios  (2)'!$D23:$I23)</f>
        <v>0</v>
      </c>
      <c r="K23" s="26">
        <f>IFERROR(AVERAGE('Precios  (2)'!$D23:$I23),0)</f>
        <v>0</v>
      </c>
      <c r="L23" s="27">
        <f>MAX('Precios  (2)'!$D23:$I23)</f>
        <v>0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42"/>
      <c r="C24" s="43"/>
      <c r="D24" s="44"/>
      <c r="E24" s="44"/>
      <c r="F24" s="44"/>
      <c r="G24" s="44"/>
      <c r="H24" s="42"/>
      <c r="I24" s="45"/>
      <c r="J24" s="35">
        <f>MIN('Precios  (2)'!$D24:$I24)</f>
        <v>0</v>
      </c>
      <c r="K24" s="26">
        <f>IFERROR(AVERAGE('Precios  (2)'!$D24:$I24),0)</f>
        <v>0</v>
      </c>
      <c r="L24" s="27">
        <f>MAX('Precios  (2)'!$D24:$I24)</f>
        <v>0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46" t="s">
        <v>24</v>
      </c>
      <c r="C25" s="46"/>
      <c r="D25" s="47">
        <f>ROUND(SUMPRODUCT('Precios  (2)'!$C$9:$C$24,'Precios  (2)'!$D$9:$D$24),2)</f>
        <v>218230623</v>
      </c>
      <c r="E25" s="47">
        <f>ROUND(SUMPRODUCT('Precios  (2)'!$C$9:$C$24,'Precios  (2)'!$E$9:$E$24),2)</f>
        <v>150279048</v>
      </c>
      <c r="F25" s="47">
        <f>ROUND(SUMPRODUCT('Precios  (2)'!$C$9:$C$24,'Precios  (2)'!$F$9:$F$24),2)</f>
        <v>275089401</v>
      </c>
      <c r="G25" s="47">
        <f>ROUND(SUMPRODUCT('Precios  (2)'!$C$9:$C$24,'Precios  (2)'!$G$9:$G$24),2)</f>
        <v>0</v>
      </c>
      <c r="H25" s="47">
        <f>ROUND(SUMPRODUCT('Precios  (2)'!$C$9:$C$24,'Precios  (2)'!$H$9:$H$24),2)</f>
        <v>0</v>
      </c>
      <c r="I25" s="47">
        <f>ROUND(SUMPRODUCT('Precios  (2)'!$C$9:$C$24,'Precios  (2)'!$I$9:$I$24),2)</f>
        <v>0</v>
      </c>
      <c r="J25" s="48"/>
      <c r="K25" s="48"/>
      <c r="L25" s="49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48.0" customHeight="1">
      <c r="A28" s="34"/>
      <c r="B28" s="50" t="s">
        <v>25</v>
      </c>
      <c r="C28" s="51"/>
      <c r="D28" s="52"/>
      <c r="E28" s="52"/>
      <c r="F28" s="52"/>
      <c r="G28" s="52"/>
      <c r="H28" s="52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33.0" customHeight="1">
      <c r="A29" s="34"/>
      <c r="B29" s="53" t="s">
        <v>26</v>
      </c>
      <c r="C29" s="54"/>
      <c r="D29" s="83"/>
      <c r="E29" s="59"/>
      <c r="F29" s="59"/>
      <c r="G29" s="59"/>
      <c r="H29" s="59"/>
      <c r="I29" s="5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25.5" customHeight="1">
      <c r="A30" s="34"/>
      <c r="B30" s="53" t="s">
        <v>33</v>
      </c>
      <c r="C30" s="54"/>
      <c r="D30" s="84"/>
      <c r="E30" s="62"/>
      <c r="F30" s="62"/>
      <c r="G30" s="59"/>
      <c r="H30" s="62"/>
      <c r="I30" s="62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8.0" customHeight="1">
      <c r="A31" s="34"/>
      <c r="B31" s="64" t="s">
        <v>37</v>
      </c>
      <c r="C31" s="65"/>
      <c r="D31" s="66"/>
      <c r="E31" s="67"/>
      <c r="F31" s="67"/>
      <c r="G31" s="67"/>
      <c r="H31" s="67"/>
      <c r="I31" s="67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68"/>
      <c r="C32" s="69"/>
      <c r="D32" s="70"/>
      <c r="E32" s="85"/>
      <c r="F32" s="85"/>
      <c r="G32" s="85"/>
      <c r="H32" s="85"/>
      <c r="I32" s="85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68"/>
      <c r="C33" s="69"/>
      <c r="D33" s="72"/>
      <c r="E33" s="86"/>
      <c r="F33" s="86"/>
      <c r="G33" s="86"/>
      <c r="H33" s="86"/>
      <c r="I33" s="86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5"/>
      <c r="B34" s="73"/>
      <c r="C34" s="74"/>
      <c r="D34" s="87"/>
      <c r="E34" s="77"/>
      <c r="F34" s="77"/>
      <c r="G34" s="77"/>
      <c r="H34" s="77"/>
      <c r="I34" s="77"/>
      <c r="J34" s="3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6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5" customHeight="1">
      <c r="A37" s="5"/>
      <c r="B37" s="5"/>
      <c r="C37" s="5"/>
      <c r="D37" s="78"/>
      <c r="E37" s="78"/>
      <c r="F37" s="79"/>
      <c r="G37" s="80"/>
      <c r="H37" s="81"/>
      <c r="I37" s="78"/>
      <c r="J37" s="6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5" customHeight="1">
      <c r="A38" s="5"/>
      <c r="B38" s="5"/>
      <c r="C38" s="5"/>
      <c r="D38" s="78"/>
      <c r="E38" s="78"/>
      <c r="F38" s="79"/>
      <c r="G38" s="82"/>
      <c r="H38" s="81"/>
      <c r="I38" s="78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5" customHeight="1">
      <c r="A39" s="5"/>
      <c r="B39" s="5"/>
      <c r="C39" s="5"/>
      <c r="D39" s="78"/>
      <c r="E39" s="78"/>
      <c r="F39" s="79"/>
      <c r="G39" s="82"/>
      <c r="H39" s="81"/>
      <c r="I39" s="78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5" customHeight="1">
      <c r="A40" s="5"/>
      <c r="B40" s="5"/>
      <c r="C40" s="5"/>
      <c r="D40" s="78"/>
      <c r="E40" s="78"/>
      <c r="F40" s="79"/>
      <c r="G40" s="82"/>
      <c r="H40" s="81"/>
      <c r="I40" s="78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5" customHeight="1">
      <c r="A41" s="5"/>
      <c r="B41" s="5"/>
      <c r="C41" s="5"/>
      <c r="D41" s="78"/>
      <c r="E41" s="78"/>
      <c r="F41" s="79"/>
      <c r="G41" s="82"/>
      <c r="H41" s="81"/>
      <c r="I41" s="78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5" customHeight="1">
      <c r="A42" s="5"/>
      <c r="B42" s="5"/>
      <c r="C42" s="5"/>
      <c r="D42" s="78"/>
      <c r="E42" s="78"/>
      <c r="F42" s="79"/>
      <c r="G42" s="82"/>
      <c r="H42" s="81"/>
      <c r="I42" s="78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0" priority="1">
      <formula>AND(B$25=MIN($D$25:$I$25),B$25&lt;&gt;0)</formula>
    </cfRule>
  </conditionalFormatting>
  <conditionalFormatting sqref="D8:I8 D25:I25">
    <cfRule type="expression" dxfId="0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sheetData>
    <row r="3">
      <c r="D3" s="88" t="s">
        <v>51</v>
      </c>
    </row>
    <row r="7">
      <c r="D7" s="89" t="s">
        <v>52</v>
      </c>
      <c r="E7" s="90"/>
      <c r="F7" s="89" t="s">
        <v>53</v>
      </c>
      <c r="G7" s="91"/>
      <c r="H7" s="91"/>
      <c r="I7" s="90"/>
    </row>
    <row r="8">
      <c r="D8" s="89" t="s">
        <v>54</v>
      </c>
      <c r="E8" s="90"/>
      <c r="F8" s="89" t="s">
        <v>55</v>
      </c>
      <c r="G8" s="91"/>
      <c r="H8" s="91"/>
      <c r="I8" s="90"/>
    </row>
    <row r="9">
      <c r="D9" s="89" t="s">
        <v>56</v>
      </c>
      <c r="E9" s="90"/>
      <c r="F9" s="89" t="s">
        <v>57</v>
      </c>
      <c r="G9" s="91"/>
      <c r="H9" s="91"/>
      <c r="I9" s="90"/>
    </row>
    <row r="10">
      <c r="D10" s="89" t="s">
        <v>58</v>
      </c>
      <c r="E10" s="90"/>
      <c r="F10" s="89" t="s">
        <v>59</v>
      </c>
      <c r="G10" s="91"/>
      <c r="H10" s="91"/>
      <c r="I10" s="90"/>
    </row>
    <row r="11">
      <c r="D11" s="89" t="s">
        <v>60</v>
      </c>
      <c r="E11" s="90"/>
      <c r="F11" s="89" t="s">
        <v>61</v>
      </c>
      <c r="G11" s="91"/>
      <c r="H11" s="91"/>
      <c r="I11" s="90"/>
    </row>
    <row r="12">
      <c r="D12" s="89" t="s">
        <v>62</v>
      </c>
      <c r="E12" s="90"/>
      <c r="F12" s="89" t="s">
        <v>63</v>
      </c>
      <c r="G12" s="91"/>
      <c r="H12" s="91"/>
      <c r="I12" s="90"/>
    </row>
    <row r="13">
      <c r="D13" s="89" t="s">
        <v>64</v>
      </c>
      <c r="E13" s="90"/>
      <c r="F13" s="89" t="s">
        <v>65</v>
      </c>
      <c r="G13" s="91"/>
      <c r="H13" s="91"/>
      <c r="I13" s="90"/>
    </row>
    <row r="14">
      <c r="D14" s="89" t="s">
        <v>66</v>
      </c>
      <c r="E14" s="90"/>
      <c r="F14" s="89" t="s">
        <v>67</v>
      </c>
      <c r="G14" s="91"/>
      <c r="H14" s="91"/>
      <c r="I14" s="90"/>
    </row>
    <row r="15">
      <c r="D15" s="89" t="s">
        <v>68</v>
      </c>
      <c r="E15" s="90"/>
      <c r="F15" s="89" t="s">
        <v>69</v>
      </c>
      <c r="G15" s="91"/>
      <c r="H15" s="91"/>
      <c r="I15" s="90"/>
    </row>
    <row r="16">
      <c r="D16" s="89" t="s">
        <v>70</v>
      </c>
      <c r="E16" s="90"/>
      <c r="F16" s="89" t="s">
        <v>71</v>
      </c>
      <c r="G16" s="91"/>
      <c r="H16" s="91"/>
      <c r="I16" s="90"/>
    </row>
    <row r="17">
      <c r="D17" s="89" t="s">
        <v>72</v>
      </c>
      <c r="E17" s="90"/>
      <c r="F17" s="89" t="s">
        <v>73</v>
      </c>
      <c r="G17" s="91"/>
      <c r="H17" s="91"/>
      <c r="I17" s="90"/>
    </row>
    <row r="18">
      <c r="D18" s="89" t="s">
        <v>74</v>
      </c>
      <c r="E18" s="90"/>
      <c r="F18" s="89" t="s">
        <v>75</v>
      </c>
      <c r="G18" s="91"/>
      <c r="H18" s="91"/>
      <c r="I18" s="90"/>
    </row>
    <row r="19">
      <c r="D19" s="89" t="s">
        <v>76</v>
      </c>
      <c r="E19" s="90"/>
      <c r="F19" s="89" t="s">
        <v>77</v>
      </c>
      <c r="G19" s="91"/>
      <c r="H19" s="91"/>
      <c r="I19" s="90"/>
    </row>
    <row r="20">
      <c r="D20" s="89" t="s">
        <v>78</v>
      </c>
      <c r="E20" s="90"/>
      <c r="F20" s="89" t="s">
        <v>79</v>
      </c>
      <c r="G20" s="91"/>
      <c r="H20" s="91"/>
      <c r="I20" s="90"/>
    </row>
    <row r="21">
      <c r="D21" s="89" t="s">
        <v>80</v>
      </c>
      <c r="E21" s="90"/>
      <c r="F21" s="89" t="s">
        <v>81</v>
      </c>
      <c r="G21" s="91"/>
      <c r="H21" s="91"/>
      <c r="I21" s="90"/>
    </row>
    <row r="22">
      <c r="D22" s="89" t="s">
        <v>82</v>
      </c>
      <c r="E22" s="90"/>
      <c r="F22" s="89" t="s">
        <v>83</v>
      </c>
      <c r="G22" s="91"/>
      <c r="H22" s="91"/>
      <c r="I22" s="90"/>
    </row>
    <row r="23">
      <c r="D23" s="89" t="s">
        <v>84</v>
      </c>
      <c r="E23" s="90"/>
      <c r="F23" s="89" t="s">
        <v>85</v>
      </c>
      <c r="G23" s="91"/>
      <c r="H23" s="91"/>
      <c r="I23" s="90"/>
    </row>
    <row r="24">
      <c r="D24" s="89" t="s">
        <v>86</v>
      </c>
      <c r="E24" s="90"/>
      <c r="F24" s="89" t="s">
        <v>87</v>
      </c>
      <c r="G24" s="91"/>
      <c r="H24" s="91"/>
      <c r="I24" s="90"/>
    </row>
    <row r="25">
      <c r="D25" s="89" t="s">
        <v>88</v>
      </c>
      <c r="E25" s="90"/>
      <c r="F25" s="89" t="s">
        <v>89</v>
      </c>
      <c r="G25" s="91"/>
      <c r="H25" s="91"/>
      <c r="I25" s="90"/>
    </row>
    <row r="26">
      <c r="D26" s="89" t="s">
        <v>90</v>
      </c>
      <c r="E26" s="90"/>
      <c r="F26" s="89" t="s">
        <v>91</v>
      </c>
      <c r="G26" s="91"/>
      <c r="H26" s="91"/>
      <c r="I26" s="90"/>
    </row>
    <row r="27">
      <c r="D27" s="89" t="s">
        <v>92</v>
      </c>
      <c r="E27" s="90"/>
      <c r="F27" s="89" t="s">
        <v>93</v>
      </c>
      <c r="G27" s="91"/>
      <c r="H27" s="91"/>
      <c r="I27" s="90"/>
    </row>
  </sheetData>
  <mergeCells count="43">
    <mergeCell ref="D3:I4"/>
    <mergeCell ref="D7:E7"/>
    <mergeCell ref="F7:I7"/>
    <mergeCell ref="D8:E8"/>
    <mergeCell ref="F8:I8"/>
    <mergeCell ref="D9:E9"/>
    <mergeCell ref="F9:I9"/>
    <mergeCell ref="D10:E10"/>
    <mergeCell ref="F10:I10"/>
    <mergeCell ref="D11:E11"/>
    <mergeCell ref="F11:I11"/>
    <mergeCell ref="D12:E12"/>
    <mergeCell ref="F12:I12"/>
    <mergeCell ref="F13:I13"/>
    <mergeCell ref="D20:E20"/>
    <mergeCell ref="D21:E21"/>
    <mergeCell ref="D22:E22"/>
    <mergeCell ref="D23:E23"/>
    <mergeCell ref="D24:E24"/>
    <mergeCell ref="D25:E25"/>
    <mergeCell ref="D26:E26"/>
    <mergeCell ref="D27:E27"/>
    <mergeCell ref="D13:E13"/>
    <mergeCell ref="D14:E14"/>
    <mergeCell ref="D15:E15"/>
    <mergeCell ref="D16:E16"/>
    <mergeCell ref="D17:E17"/>
    <mergeCell ref="D18:E18"/>
    <mergeCell ref="D19:E19"/>
    <mergeCell ref="F21:I21"/>
    <mergeCell ref="F22:I22"/>
    <mergeCell ref="F23:I23"/>
    <mergeCell ref="F24:I24"/>
    <mergeCell ref="F25:I25"/>
    <mergeCell ref="F26:I26"/>
    <mergeCell ref="F27:I27"/>
    <mergeCell ref="F14:I14"/>
    <mergeCell ref="F15:I15"/>
    <mergeCell ref="F16:I16"/>
    <mergeCell ref="F17:I17"/>
    <mergeCell ref="F18:I18"/>
    <mergeCell ref="F19:I19"/>
    <mergeCell ref="F20:I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2.0"/>
    <col customWidth="1" min="2" max="2" width="19.67"/>
    <col customWidth="1" min="3" max="3" width="12.0"/>
    <col customWidth="1" min="4" max="9" width="18.5"/>
    <col customWidth="1" min="10" max="26" width="12.0"/>
  </cols>
  <sheetData>
    <row r="1" ht="10.5" customHeight="1"/>
    <row r="2" ht="10.5" customHeight="1"/>
    <row r="3" ht="10.5" customHeight="1"/>
    <row r="4" ht="10.5" customHeight="1"/>
    <row r="5" ht="10.5" customHeight="1"/>
    <row r="6" ht="10.5" customHeight="1"/>
    <row r="7" ht="10.5" customHeight="1">
      <c r="B7" s="92" t="s">
        <v>94</v>
      </c>
      <c r="C7" s="93">
        <v>1.0</v>
      </c>
      <c r="D7" s="92">
        <v>498.0</v>
      </c>
      <c r="E7" s="92">
        <v>420.0</v>
      </c>
      <c r="F7" s="92">
        <v>450.0</v>
      </c>
      <c r="G7" s="92">
        <v>230.0</v>
      </c>
      <c r="H7" s="92">
        <v>600.0</v>
      </c>
      <c r="I7" s="92">
        <v>520.0</v>
      </c>
    </row>
    <row r="8" ht="10.5" customHeight="1">
      <c r="B8" s="92" t="s">
        <v>95</v>
      </c>
      <c r="C8" s="93">
        <v>2.0</v>
      </c>
      <c r="D8" s="92">
        <v>450.0</v>
      </c>
      <c r="E8" s="92">
        <v>220.0</v>
      </c>
      <c r="F8" s="92">
        <v>405.0</v>
      </c>
      <c r="G8" s="92">
        <v>495.0</v>
      </c>
      <c r="H8" s="92">
        <v>540.0</v>
      </c>
      <c r="I8" s="92">
        <v>200.0</v>
      </c>
    </row>
    <row r="9" ht="10.5" customHeight="1">
      <c r="B9" s="92" t="s">
        <v>96</v>
      </c>
      <c r="C9" s="93">
        <v>2.0</v>
      </c>
      <c r="D9" s="92">
        <v>650.0</v>
      </c>
      <c r="E9" s="92">
        <v>620.0</v>
      </c>
      <c r="F9" s="92">
        <v>666.0</v>
      </c>
      <c r="G9" s="92">
        <v>400.0</v>
      </c>
      <c r="H9" s="92">
        <v>648.0</v>
      </c>
      <c r="I9" s="92">
        <v>452.4</v>
      </c>
    </row>
    <row r="10" ht="10.5" customHeight="1">
      <c r="B10" s="92" t="s">
        <v>97</v>
      </c>
      <c r="C10" s="93">
        <v>1.0</v>
      </c>
      <c r="D10" s="92">
        <v>585.0</v>
      </c>
      <c r="E10" s="92">
        <v>558.0</v>
      </c>
      <c r="F10" s="92">
        <v>320.0</v>
      </c>
      <c r="G10" s="92">
        <v>360.0</v>
      </c>
      <c r="H10" s="92">
        <v>583.2</v>
      </c>
      <c r="I10" s="92">
        <v>407.16</v>
      </c>
    </row>
    <row r="11" ht="10.5" customHeight="1">
      <c r="B11" s="92" t="s">
        <v>98</v>
      </c>
      <c r="C11" s="93">
        <v>3.0</v>
      </c>
      <c r="D11" s="92">
        <v>526.5</v>
      </c>
      <c r="E11" s="92">
        <v>502.2</v>
      </c>
      <c r="F11" s="92">
        <v>539.46</v>
      </c>
      <c r="G11" s="92">
        <v>300.0</v>
      </c>
      <c r="H11" s="92">
        <v>500.0</v>
      </c>
      <c r="I11" s="92">
        <v>366.44</v>
      </c>
    </row>
    <row r="12" ht="10.5" customHeight="1">
      <c r="B12" s="92" t="s">
        <v>99</v>
      </c>
      <c r="C12" s="93">
        <v>1.0</v>
      </c>
      <c r="D12" s="92">
        <v>473.8</v>
      </c>
      <c r="E12" s="92">
        <v>200.0</v>
      </c>
      <c r="F12" s="92">
        <v>485.51</v>
      </c>
      <c r="G12" s="92">
        <v>291.6</v>
      </c>
      <c r="H12" s="92">
        <v>270.0</v>
      </c>
      <c r="I12" s="92">
        <v>220.0</v>
      </c>
    </row>
    <row r="13" ht="10.5" customHeight="1"/>
    <row r="14" ht="10.5" customHeight="1"/>
    <row r="15" ht="10.5" customHeight="1"/>
    <row r="16" ht="10.5" customHeight="1"/>
    <row r="17" ht="10.5" customHeight="1"/>
    <row r="18" ht="10.5" customHeight="1"/>
    <row r="19" ht="10.5" customHeight="1">
      <c r="D19" s="83">
        <v>30.0</v>
      </c>
      <c r="E19" s="59">
        <v>10.0</v>
      </c>
      <c r="F19" s="59">
        <v>15.0</v>
      </c>
      <c r="G19" s="59">
        <v>15.0</v>
      </c>
      <c r="H19" s="59">
        <v>15.0</v>
      </c>
      <c r="I19" s="59">
        <v>10.0</v>
      </c>
    </row>
    <row r="20" ht="10.5" customHeight="1">
      <c r="D20" s="84">
        <v>10.0</v>
      </c>
      <c r="E20" s="62">
        <v>10.0</v>
      </c>
      <c r="F20" s="62">
        <v>10.0</v>
      </c>
      <c r="G20" s="59" t="s">
        <v>100</v>
      </c>
      <c r="H20" s="62">
        <v>5.0</v>
      </c>
      <c r="I20" s="62" t="s">
        <v>100</v>
      </c>
    </row>
    <row r="21" ht="10.5" customHeight="1">
      <c r="D21" s="66" t="s">
        <v>101</v>
      </c>
      <c r="E21" s="67" t="s">
        <v>101</v>
      </c>
      <c r="F21" s="67" t="s">
        <v>102</v>
      </c>
      <c r="G21" s="67" t="s">
        <v>103</v>
      </c>
      <c r="H21" s="67" t="s">
        <v>102</v>
      </c>
      <c r="I21" s="67" t="s">
        <v>102</v>
      </c>
    </row>
    <row r="22" ht="10.5" customHeight="1">
      <c r="D22" s="70" t="s">
        <v>104</v>
      </c>
      <c r="E22" s="85" t="s">
        <v>104</v>
      </c>
      <c r="F22" s="85" t="s">
        <v>105</v>
      </c>
      <c r="G22" s="85" t="s">
        <v>102</v>
      </c>
      <c r="H22" s="85" t="s">
        <v>105</v>
      </c>
      <c r="I22" s="85" t="s">
        <v>105</v>
      </c>
    </row>
    <row r="23" ht="10.5" customHeight="1">
      <c r="D23" s="72"/>
      <c r="E23" s="86"/>
      <c r="F23" s="86"/>
      <c r="G23" s="86"/>
      <c r="H23" s="86"/>
      <c r="I23" s="86"/>
    </row>
    <row r="24" ht="10.5" customHeight="1">
      <c r="D24" s="87"/>
      <c r="E24" s="77"/>
      <c r="F24" s="77"/>
      <c r="G24" s="77"/>
      <c r="H24" s="77"/>
      <c r="I24" s="77"/>
    </row>
    <row r="25" ht="10.5" customHeight="1"/>
    <row r="26" ht="10.5" customHeight="1"/>
    <row r="27" ht="10.5" customHeight="1"/>
    <row r="28" ht="10.5" customHeight="1">
      <c r="B28" s="92" t="s">
        <v>106</v>
      </c>
      <c r="C28" s="93">
        <v>1.0</v>
      </c>
      <c r="D28" s="92">
        <v>340.0</v>
      </c>
      <c r="E28" s="92">
        <v>330.0</v>
      </c>
      <c r="F28" s="92">
        <v>440.0</v>
      </c>
      <c r="G28" s="92">
        <v>400.0</v>
      </c>
      <c r="H28" s="92">
        <v>320.0</v>
      </c>
      <c r="I28" s="92">
        <v>330.0</v>
      </c>
    </row>
    <row r="29" ht="10.5" customHeight="1">
      <c r="B29" s="92" t="s">
        <v>107</v>
      </c>
      <c r="C29" s="93">
        <v>1.0</v>
      </c>
      <c r="D29" s="92">
        <v>220.0</v>
      </c>
      <c r="E29" s="92">
        <v>230.0</v>
      </c>
      <c r="F29" s="92">
        <v>240.0</v>
      </c>
      <c r="G29" s="92">
        <v>220.0</v>
      </c>
      <c r="H29" s="92">
        <v>219.0</v>
      </c>
      <c r="I29" s="92">
        <v>218.0</v>
      </c>
    </row>
    <row r="30" ht="10.5" customHeight="1">
      <c r="B30" s="92" t="s">
        <v>108</v>
      </c>
      <c r="C30" s="93">
        <v>2.0</v>
      </c>
      <c r="D30" s="92">
        <v>560.0</v>
      </c>
      <c r="E30" s="92">
        <v>580.0</v>
      </c>
      <c r="F30" s="92">
        <v>550.0</v>
      </c>
      <c r="G30" s="92">
        <v>520.0</v>
      </c>
      <c r="H30" s="92">
        <v>551.0</v>
      </c>
      <c r="I30" s="92">
        <v>550.0</v>
      </c>
    </row>
    <row r="31" ht="10.5" customHeight="1"/>
    <row r="32" ht="10.5" customHeight="1"/>
    <row r="33" ht="10.5" customHeight="1"/>
    <row r="34" ht="10.5" customHeight="1"/>
    <row r="35" ht="10.5" customHeight="1">
      <c r="B35" s="94" t="s">
        <v>109</v>
      </c>
    </row>
    <row r="36" ht="10.5" customHeight="1">
      <c r="B36" s="95">
        <v>250.0</v>
      </c>
    </row>
    <row r="37" ht="10.5" customHeight="1">
      <c r="B37" s="96">
        <v>440.0</v>
      </c>
    </row>
    <row r="38" ht="10.5" customHeight="1">
      <c r="B38" s="96">
        <v>440.0</v>
      </c>
    </row>
    <row r="39" ht="10.5" customHeight="1">
      <c r="B39" s="96">
        <v>350.0</v>
      </c>
    </row>
    <row r="40" ht="10.5" customHeight="1">
      <c r="B40" s="96">
        <v>420.0</v>
      </c>
    </row>
    <row r="41" ht="10.5" customHeight="1">
      <c r="B41" s="96">
        <v>199.0</v>
      </c>
    </row>
    <row r="42" ht="10.5" customHeight="1"/>
    <row r="43" ht="10.5" customHeight="1"/>
    <row r="44" ht="10.5" customHeight="1"/>
    <row r="45" ht="10.5" customHeight="1"/>
    <row r="46" ht="10.5" customHeight="1"/>
    <row r="47" ht="10.5" customHeight="1"/>
    <row r="48" ht="10.5" customHeight="1"/>
    <row r="49" ht="10.5" customHeight="1"/>
    <row r="50" ht="10.5" customHeight="1"/>
    <row r="51" ht="10.5" customHeight="1"/>
    <row r="52" ht="10.5" customHeight="1"/>
    <row r="53" ht="10.5" customHeight="1"/>
    <row r="54" ht="10.5" customHeight="1"/>
    <row r="55" ht="10.5" customHeight="1"/>
    <row r="56" ht="10.5" customHeight="1"/>
    <row r="57" ht="10.5" customHeight="1"/>
    <row r="58" ht="10.5" customHeight="1"/>
    <row r="59" ht="10.5" customHeight="1"/>
    <row r="60" ht="10.5" customHeight="1"/>
    <row r="61" ht="10.5" customHeight="1"/>
    <row r="62" ht="10.5" customHeight="1"/>
    <row r="63" ht="10.5" customHeight="1"/>
    <row r="64" ht="10.5" customHeight="1"/>
    <row r="65" ht="10.5" customHeight="1"/>
    <row r="66" ht="10.5" customHeight="1"/>
    <row r="67" ht="10.5" customHeight="1"/>
    <row r="68" ht="10.5" customHeight="1"/>
    <row r="69" ht="10.5" customHeight="1"/>
    <row r="70" ht="10.5" customHeight="1"/>
    <row r="71" ht="10.5" customHeight="1"/>
    <row r="72" ht="10.5" customHeight="1"/>
    <row r="73" ht="10.5" customHeight="1"/>
    <row r="74" ht="10.5" customHeight="1"/>
    <row r="75" ht="10.5" customHeight="1"/>
    <row r="76" ht="10.5" customHeight="1"/>
    <row r="77" ht="10.5" customHeight="1"/>
    <row r="78" ht="10.5" customHeight="1"/>
    <row r="79" ht="10.5" customHeight="1"/>
    <row r="80" ht="10.5" customHeight="1"/>
    <row r="81" ht="10.5" customHeight="1"/>
    <row r="82" ht="10.5" customHeight="1"/>
    <row r="83" ht="10.5" customHeight="1"/>
    <row r="84" ht="10.5" customHeight="1"/>
    <row r="85" ht="10.5" customHeight="1"/>
    <row r="86" ht="10.5" customHeight="1"/>
    <row r="87" ht="10.5" customHeight="1"/>
    <row r="88" ht="10.5" customHeight="1"/>
    <row r="89" ht="10.5" customHeight="1"/>
    <row r="90" ht="10.5" customHeight="1"/>
    <row r="91" ht="10.5" customHeight="1"/>
    <row r="92" ht="10.5" customHeight="1"/>
    <row r="93" ht="10.5" customHeight="1"/>
    <row r="94" ht="10.5" customHeight="1"/>
    <row r="95" ht="10.5" customHeight="1"/>
    <row r="96" ht="10.5" customHeight="1"/>
    <row r="97" ht="10.5" customHeight="1"/>
    <row r="98" ht="10.5" customHeight="1"/>
    <row r="99" ht="10.5" customHeight="1"/>
    <row r="100" ht="10.5" customHeight="1"/>
    <row r="101" ht="10.5" customHeight="1"/>
    <row r="102" ht="10.5" customHeight="1"/>
    <row r="103" ht="10.5" customHeight="1"/>
    <row r="104" ht="10.5" customHeight="1"/>
    <row r="105" ht="10.5" customHeight="1"/>
    <row r="106" ht="10.5" customHeight="1"/>
    <row r="107" ht="10.5" customHeight="1"/>
    <row r="108" ht="10.5" customHeight="1"/>
    <row r="109" ht="10.5" customHeight="1"/>
    <row r="110" ht="10.5" customHeight="1"/>
    <row r="111" ht="10.5" customHeight="1"/>
    <row r="112" ht="10.5" customHeight="1"/>
    <row r="113" ht="10.5" customHeight="1"/>
    <row r="114" ht="10.5" customHeight="1"/>
    <row r="115" ht="10.5" customHeight="1"/>
    <row r="116" ht="10.5" customHeight="1"/>
    <row r="117" ht="10.5" customHeight="1"/>
    <row r="118" ht="10.5" customHeight="1"/>
    <row r="119" ht="10.5" customHeight="1"/>
    <row r="120" ht="10.5" customHeight="1"/>
    <row r="121" ht="10.5" customHeight="1"/>
    <row r="122" ht="10.5" customHeight="1"/>
    <row r="123" ht="10.5" customHeight="1"/>
    <row r="124" ht="10.5" customHeight="1"/>
    <row r="125" ht="10.5" customHeight="1"/>
    <row r="126" ht="10.5" customHeight="1"/>
    <row r="127" ht="10.5" customHeight="1"/>
    <row r="128" ht="10.5" customHeight="1"/>
    <row r="129" ht="10.5" customHeight="1"/>
    <row r="130" ht="10.5" customHeight="1"/>
    <row r="131" ht="10.5" customHeight="1"/>
    <row r="132" ht="10.5" customHeight="1"/>
    <row r="133" ht="10.5" customHeight="1"/>
    <row r="134" ht="10.5" customHeight="1"/>
    <row r="135" ht="10.5" customHeight="1"/>
    <row r="136" ht="10.5" customHeight="1"/>
    <row r="137" ht="10.5" customHeight="1"/>
    <row r="138" ht="10.5" customHeight="1"/>
    <row r="139" ht="10.5" customHeight="1"/>
    <row r="140" ht="10.5" customHeight="1"/>
    <row r="141" ht="10.5" customHeight="1"/>
    <row r="142" ht="10.5" customHeight="1"/>
    <row r="143" ht="10.5" customHeight="1"/>
    <row r="144" ht="10.5" customHeight="1"/>
    <row r="145" ht="10.5" customHeight="1"/>
    <row r="146" ht="10.5" customHeight="1"/>
    <row r="147" ht="10.5" customHeight="1"/>
    <row r="148" ht="10.5" customHeight="1"/>
    <row r="149" ht="10.5" customHeight="1"/>
    <row r="150" ht="10.5" customHeight="1"/>
    <row r="151" ht="10.5" customHeight="1"/>
    <row r="152" ht="10.5" customHeight="1"/>
    <row r="153" ht="10.5" customHeight="1"/>
    <row r="154" ht="10.5" customHeight="1"/>
    <row r="155" ht="10.5" customHeight="1"/>
    <row r="156" ht="10.5" customHeight="1"/>
    <row r="157" ht="10.5" customHeight="1"/>
    <row r="158" ht="10.5" customHeight="1"/>
    <row r="159" ht="10.5" customHeight="1"/>
    <row r="160" ht="10.5" customHeight="1"/>
    <row r="161" ht="10.5" customHeight="1"/>
    <row r="162" ht="10.5" customHeight="1"/>
    <row r="163" ht="10.5" customHeight="1"/>
    <row r="164" ht="10.5" customHeight="1"/>
    <row r="165" ht="10.5" customHeight="1"/>
    <row r="166" ht="10.5" customHeight="1"/>
    <row r="167" ht="10.5" customHeight="1"/>
    <row r="168" ht="10.5" customHeight="1"/>
    <row r="169" ht="10.5" customHeight="1"/>
    <row r="170" ht="10.5" customHeight="1"/>
    <row r="171" ht="10.5" customHeight="1"/>
    <row r="172" ht="10.5" customHeight="1"/>
    <row r="173" ht="10.5" customHeight="1"/>
    <row r="174" ht="10.5" customHeight="1"/>
    <row r="175" ht="10.5" customHeight="1"/>
    <row r="176" ht="10.5" customHeight="1"/>
    <row r="177" ht="10.5" customHeight="1"/>
    <row r="178" ht="10.5" customHeight="1"/>
    <row r="179" ht="10.5" customHeight="1"/>
    <row r="180" ht="10.5" customHeight="1"/>
    <row r="181" ht="10.5" customHeight="1"/>
    <row r="182" ht="10.5" customHeight="1"/>
    <row r="183" ht="10.5" customHeight="1"/>
    <row r="184" ht="10.5" customHeight="1"/>
    <row r="185" ht="10.5" customHeight="1"/>
    <row r="186" ht="10.5" customHeight="1"/>
    <row r="187" ht="10.5" customHeight="1"/>
    <row r="188" ht="10.5" customHeight="1"/>
    <row r="189" ht="10.5" customHeight="1"/>
    <row r="190" ht="10.5" customHeight="1"/>
    <row r="191" ht="10.5" customHeight="1"/>
    <row r="192" ht="10.5" customHeight="1"/>
    <row r="193" ht="10.5" customHeight="1"/>
    <row r="194" ht="10.5" customHeight="1"/>
    <row r="195" ht="10.5" customHeight="1"/>
    <row r="196" ht="10.5" customHeight="1"/>
    <row r="197" ht="10.5" customHeight="1"/>
    <row r="198" ht="10.5" customHeight="1"/>
    <row r="199" ht="10.5" customHeight="1"/>
    <row r="200" ht="10.5" customHeight="1"/>
    <row r="201" ht="10.5" customHeight="1"/>
    <row r="202" ht="10.5" customHeight="1"/>
    <row r="203" ht="10.5" customHeight="1"/>
    <row r="204" ht="10.5" customHeight="1"/>
    <row r="205" ht="10.5" customHeight="1"/>
    <row r="206" ht="10.5" customHeight="1"/>
    <row r="207" ht="10.5" customHeight="1"/>
    <row r="208" ht="10.5" customHeight="1"/>
    <row r="209" ht="10.5" customHeight="1"/>
    <row r="210" ht="10.5" customHeight="1"/>
    <row r="211" ht="10.5" customHeight="1"/>
    <row r="212" ht="10.5" customHeight="1"/>
    <row r="213" ht="10.5" customHeight="1"/>
    <row r="214" ht="10.5" customHeight="1"/>
    <row r="215" ht="10.5" customHeight="1"/>
    <row r="216" ht="10.5" customHeight="1"/>
    <row r="217" ht="10.5" customHeight="1"/>
    <row r="218" ht="10.5" customHeight="1"/>
    <row r="219" ht="10.5" customHeight="1"/>
    <row r="220" ht="10.5" customHeight="1"/>
    <row r="221" ht="10.5" customHeight="1"/>
    <row r="222" ht="10.5" customHeight="1"/>
    <row r="223" ht="10.5" customHeight="1"/>
    <row r="224" ht="10.5" customHeight="1"/>
    <row r="225" ht="10.5" customHeight="1"/>
    <row r="226" ht="10.5" customHeight="1"/>
    <row r="227" ht="10.5" customHeight="1"/>
    <row r="228" ht="10.5" customHeight="1"/>
    <row r="229" ht="10.5" customHeight="1"/>
    <row r="230" ht="10.5" customHeight="1"/>
    <row r="231" ht="10.5" customHeight="1"/>
    <row r="232" ht="10.5" customHeight="1"/>
    <row r="233" ht="10.5" customHeight="1"/>
    <row r="234" ht="10.5" customHeight="1"/>
    <row r="235" ht="10.5" customHeight="1"/>
    <row r="236" ht="10.5" customHeight="1"/>
    <row r="237" ht="10.5" customHeight="1"/>
    <row r="238" ht="10.5" customHeight="1"/>
    <row r="239" ht="10.5" customHeight="1"/>
    <row r="240" ht="10.5" customHeight="1"/>
    <row r="241" ht="10.5" customHeight="1"/>
    <row r="242" ht="10.5" customHeight="1"/>
    <row r="243" ht="10.5" customHeight="1"/>
    <row r="244" ht="10.5" customHeight="1"/>
    <row r="245" ht="10.5" customHeight="1"/>
    <row r="246" ht="10.5" customHeight="1"/>
    <row r="247" ht="10.5" customHeight="1"/>
    <row r="248" ht="10.5" customHeight="1"/>
    <row r="249" ht="10.5" customHeight="1"/>
    <row r="250" ht="10.5" customHeight="1"/>
    <row r="251" ht="10.5" customHeight="1"/>
    <row r="252" ht="10.5" customHeight="1"/>
    <row r="253" ht="10.5" customHeight="1"/>
    <row r="254" ht="10.5" customHeight="1"/>
    <row r="255" ht="10.5" customHeight="1"/>
    <row r="256" ht="10.5" customHeight="1"/>
    <row r="257" ht="10.5" customHeight="1"/>
    <row r="258" ht="10.5" customHeight="1"/>
    <row r="259" ht="10.5" customHeight="1"/>
    <row r="260" ht="10.5" customHeight="1"/>
    <row r="261" ht="10.5" customHeight="1"/>
    <row r="262" ht="10.5" customHeight="1"/>
    <row r="263" ht="10.5" customHeight="1"/>
    <row r="264" ht="10.5" customHeight="1"/>
    <row r="265" ht="10.5" customHeight="1"/>
    <row r="266" ht="10.5" customHeight="1"/>
    <row r="267" ht="10.5" customHeight="1"/>
    <row r="268" ht="10.5" customHeight="1"/>
    <row r="269" ht="10.5" customHeight="1"/>
    <row r="270" ht="10.5" customHeight="1"/>
    <row r="271" ht="10.5" customHeight="1"/>
    <row r="272" ht="10.5" customHeight="1"/>
    <row r="273" ht="10.5" customHeight="1"/>
    <row r="274" ht="10.5" customHeight="1"/>
    <row r="275" ht="10.5" customHeight="1"/>
    <row r="276" ht="10.5" customHeight="1"/>
    <row r="277" ht="10.5" customHeight="1"/>
    <row r="278" ht="10.5" customHeight="1"/>
    <row r="279" ht="10.5" customHeight="1"/>
    <row r="280" ht="10.5" customHeight="1"/>
    <row r="281" ht="10.5" customHeight="1"/>
    <row r="282" ht="10.5" customHeight="1"/>
    <row r="283" ht="10.5" customHeight="1"/>
    <row r="284" ht="10.5" customHeight="1"/>
    <row r="285" ht="10.5" customHeight="1"/>
    <row r="286" ht="10.5" customHeight="1"/>
    <row r="287" ht="10.5" customHeight="1"/>
    <row r="288" ht="10.5" customHeight="1"/>
    <row r="289" ht="10.5" customHeight="1"/>
    <row r="290" ht="10.5" customHeight="1"/>
    <row r="291" ht="10.5" customHeight="1"/>
    <row r="292" ht="10.5" customHeight="1"/>
    <row r="293" ht="10.5" customHeight="1"/>
    <row r="294" ht="10.5" customHeight="1"/>
    <row r="295" ht="10.5" customHeight="1"/>
    <row r="296" ht="10.5" customHeight="1"/>
    <row r="297" ht="10.5" customHeight="1"/>
    <row r="298" ht="10.5" customHeight="1"/>
    <row r="299" ht="10.5" customHeight="1"/>
    <row r="300" ht="10.5" customHeight="1"/>
    <row r="301" ht="10.5" customHeight="1"/>
    <row r="302" ht="10.5" customHeight="1"/>
    <row r="303" ht="10.5" customHeight="1"/>
    <row r="304" ht="10.5" customHeight="1"/>
    <row r="305" ht="10.5" customHeight="1"/>
    <row r="306" ht="10.5" customHeight="1"/>
    <row r="307" ht="10.5" customHeight="1"/>
    <row r="308" ht="10.5" customHeight="1"/>
    <row r="309" ht="10.5" customHeight="1"/>
    <row r="310" ht="10.5" customHeight="1"/>
    <row r="311" ht="10.5" customHeight="1"/>
    <row r="312" ht="10.5" customHeight="1"/>
    <row r="313" ht="10.5" customHeight="1"/>
    <row r="314" ht="10.5" customHeight="1"/>
    <row r="315" ht="10.5" customHeight="1"/>
    <row r="316" ht="10.5" customHeight="1"/>
    <row r="317" ht="10.5" customHeight="1"/>
    <row r="318" ht="10.5" customHeight="1"/>
    <row r="319" ht="10.5" customHeight="1"/>
    <row r="320" ht="10.5" customHeight="1"/>
    <row r="321" ht="10.5" customHeight="1"/>
    <row r="322" ht="10.5" customHeight="1"/>
    <row r="323" ht="10.5" customHeight="1"/>
    <row r="324" ht="10.5" customHeight="1"/>
    <row r="325" ht="10.5" customHeight="1"/>
    <row r="326" ht="10.5" customHeight="1"/>
    <row r="327" ht="10.5" customHeight="1"/>
    <row r="328" ht="10.5" customHeight="1"/>
    <row r="329" ht="10.5" customHeight="1"/>
    <row r="330" ht="10.5" customHeight="1"/>
    <row r="331" ht="10.5" customHeight="1"/>
    <row r="332" ht="10.5" customHeight="1"/>
    <row r="333" ht="10.5" customHeight="1"/>
    <row r="334" ht="10.5" customHeight="1"/>
    <row r="335" ht="10.5" customHeight="1"/>
    <row r="336" ht="10.5" customHeight="1"/>
    <row r="337" ht="10.5" customHeight="1"/>
    <row r="338" ht="10.5" customHeight="1"/>
    <row r="339" ht="10.5" customHeight="1"/>
    <row r="340" ht="10.5" customHeight="1"/>
    <row r="341" ht="10.5" customHeight="1"/>
    <row r="342" ht="10.5" customHeight="1"/>
    <row r="343" ht="10.5" customHeight="1"/>
    <row r="344" ht="10.5" customHeight="1"/>
    <row r="345" ht="10.5" customHeight="1"/>
    <row r="346" ht="10.5" customHeight="1"/>
    <row r="347" ht="10.5" customHeight="1"/>
    <row r="348" ht="10.5" customHeight="1"/>
    <row r="349" ht="10.5" customHeight="1"/>
    <row r="350" ht="10.5" customHeight="1"/>
    <row r="351" ht="10.5" customHeight="1"/>
    <row r="352" ht="10.5" customHeight="1"/>
    <row r="353" ht="10.5" customHeight="1"/>
    <row r="354" ht="10.5" customHeight="1"/>
    <row r="355" ht="10.5" customHeight="1"/>
    <row r="356" ht="10.5" customHeight="1"/>
    <row r="357" ht="10.5" customHeight="1"/>
    <row r="358" ht="10.5" customHeight="1"/>
    <row r="359" ht="10.5" customHeight="1"/>
    <row r="360" ht="10.5" customHeight="1"/>
    <row r="361" ht="10.5" customHeight="1"/>
    <row r="362" ht="10.5" customHeight="1"/>
    <row r="363" ht="10.5" customHeight="1"/>
    <row r="364" ht="10.5" customHeight="1"/>
    <row r="365" ht="10.5" customHeight="1"/>
    <row r="366" ht="10.5" customHeight="1"/>
    <row r="367" ht="10.5" customHeight="1"/>
    <row r="368" ht="10.5" customHeight="1"/>
    <row r="369" ht="10.5" customHeight="1"/>
    <row r="370" ht="10.5" customHeight="1"/>
    <row r="371" ht="10.5" customHeight="1"/>
    <row r="372" ht="10.5" customHeight="1"/>
    <row r="373" ht="10.5" customHeight="1"/>
    <row r="374" ht="10.5" customHeight="1"/>
    <row r="375" ht="10.5" customHeight="1"/>
    <row r="376" ht="10.5" customHeight="1"/>
    <row r="377" ht="10.5" customHeight="1"/>
    <row r="378" ht="10.5" customHeight="1"/>
    <row r="379" ht="10.5" customHeight="1"/>
    <row r="380" ht="10.5" customHeight="1"/>
    <row r="381" ht="10.5" customHeight="1"/>
    <row r="382" ht="10.5" customHeight="1"/>
    <row r="383" ht="10.5" customHeight="1"/>
    <row r="384" ht="10.5" customHeight="1"/>
    <row r="385" ht="10.5" customHeight="1"/>
    <row r="386" ht="10.5" customHeight="1"/>
    <row r="387" ht="10.5" customHeight="1"/>
    <row r="388" ht="10.5" customHeight="1"/>
    <row r="389" ht="10.5" customHeight="1"/>
    <row r="390" ht="10.5" customHeight="1"/>
    <row r="391" ht="10.5" customHeight="1"/>
    <row r="392" ht="10.5" customHeight="1"/>
    <row r="393" ht="10.5" customHeight="1"/>
    <row r="394" ht="10.5" customHeight="1"/>
    <row r="395" ht="10.5" customHeight="1"/>
    <row r="396" ht="10.5" customHeight="1"/>
    <row r="397" ht="10.5" customHeight="1"/>
    <row r="398" ht="10.5" customHeight="1"/>
    <row r="399" ht="10.5" customHeight="1"/>
    <row r="400" ht="10.5" customHeight="1"/>
    <row r="401" ht="10.5" customHeight="1"/>
    <row r="402" ht="10.5" customHeight="1"/>
    <row r="403" ht="10.5" customHeight="1"/>
    <row r="404" ht="10.5" customHeight="1"/>
    <row r="405" ht="10.5" customHeight="1"/>
    <row r="406" ht="10.5" customHeight="1"/>
    <row r="407" ht="10.5" customHeight="1"/>
    <row r="408" ht="10.5" customHeight="1"/>
    <row r="409" ht="10.5" customHeight="1"/>
    <row r="410" ht="10.5" customHeight="1"/>
    <row r="411" ht="10.5" customHeight="1"/>
    <row r="412" ht="10.5" customHeight="1"/>
    <row r="413" ht="10.5" customHeight="1"/>
    <row r="414" ht="10.5" customHeight="1"/>
    <row r="415" ht="10.5" customHeight="1"/>
    <row r="416" ht="10.5" customHeight="1"/>
    <row r="417" ht="10.5" customHeight="1"/>
    <row r="418" ht="10.5" customHeight="1"/>
    <row r="419" ht="10.5" customHeight="1"/>
    <row r="420" ht="10.5" customHeight="1"/>
    <row r="421" ht="10.5" customHeight="1"/>
    <row r="422" ht="10.5" customHeight="1"/>
    <row r="423" ht="10.5" customHeight="1"/>
    <row r="424" ht="10.5" customHeight="1"/>
    <row r="425" ht="10.5" customHeight="1"/>
    <row r="426" ht="10.5" customHeight="1"/>
    <row r="427" ht="10.5" customHeight="1"/>
    <row r="428" ht="10.5" customHeight="1"/>
    <row r="429" ht="10.5" customHeight="1"/>
    <row r="430" ht="10.5" customHeight="1"/>
    <row r="431" ht="10.5" customHeight="1"/>
    <row r="432" ht="10.5" customHeight="1"/>
    <row r="433" ht="10.5" customHeight="1"/>
    <row r="434" ht="10.5" customHeight="1"/>
    <row r="435" ht="10.5" customHeight="1"/>
    <row r="436" ht="10.5" customHeight="1"/>
    <row r="437" ht="10.5" customHeight="1"/>
    <row r="438" ht="10.5" customHeight="1"/>
    <row r="439" ht="10.5" customHeight="1"/>
    <row r="440" ht="10.5" customHeight="1"/>
    <row r="441" ht="10.5" customHeight="1"/>
    <row r="442" ht="10.5" customHeight="1"/>
    <row r="443" ht="10.5" customHeight="1"/>
    <row r="444" ht="10.5" customHeight="1"/>
    <row r="445" ht="10.5" customHeight="1"/>
    <row r="446" ht="10.5" customHeight="1"/>
    <row r="447" ht="10.5" customHeight="1"/>
    <row r="448" ht="10.5" customHeight="1"/>
    <row r="449" ht="10.5" customHeight="1"/>
    <row r="450" ht="10.5" customHeight="1"/>
    <row r="451" ht="10.5" customHeight="1"/>
    <row r="452" ht="10.5" customHeight="1"/>
    <row r="453" ht="10.5" customHeight="1"/>
    <row r="454" ht="10.5" customHeight="1"/>
    <row r="455" ht="10.5" customHeight="1"/>
    <row r="456" ht="10.5" customHeight="1"/>
    <row r="457" ht="10.5" customHeight="1"/>
    <row r="458" ht="10.5" customHeight="1"/>
    <row r="459" ht="10.5" customHeight="1"/>
    <row r="460" ht="10.5" customHeight="1"/>
    <row r="461" ht="10.5" customHeight="1"/>
    <row r="462" ht="10.5" customHeight="1"/>
    <row r="463" ht="10.5" customHeight="1"/>
    <row r="464" ht="10.5" customHeight="1"/>
    <row r="465" ht="10.5" customHeight="1"/>
    <row r="466" ht="10.5" customHeight="1"/>
    <row r="467" ht="10.5" customHeight="1"/>
    <row r="468" ht="10.5" customHeight="1"/>
    <row r="469" ht="10.5" customHeight="1"/>
    <row r="470" ht="10.5" customHeight="1"/>
    <row r="471" ht="10.5" customHeight="1"/>
    <row r="472" ht="10.5" customHeight="1"/>
    <row r="473" ht="10.5" customHeight="1"/>
    <row r="474" ht="10.5" customHeight="1"/>
    <row r="475" ht="10.5" customHeight="1"/>
    <row r="476" ht="10.5" customHeight="1"/>
    <row r="477" ht="10.5" customHeight="1"/>
    <row r="478" ht="10.5" customHeight="1"/>
    <row r="479" ht="10.5" customHeight="1"/>
    <row r="480" ht="10.5" customHeight="1"/>
    <row r="481" ht="10.5" customHeight="1"/>
    <row r="482" ht="10.5" customHeight="1"/>
    <row r="483" ht="10.5" customHeight="1"/>
    <row r="484" ht="10.5" customHeight="1"/>
    <row r="485" ht="10.5" customHeight="1"/>
    <row r="486" ht="10.5" customHeight="1"/>
    <row r="487" ht="10.5" customHeight="1"/>
    <row r="488" ht="10.5" customHeight="1"/>
    <row r="489" ht="10.5" customHeight="1"/>
    <row r="490" ht="10.5" customHeight="1"/>
    <row r="491" ht="10.5" customHeight="1"/>
    <row r="492" ht="10.5" customHeight="1"/>
    <row r="493" ht="10.5" customHeight="1"/>
    <row r="494" ht="10.5" customHeight="1"/>
    <row r="495" ht="10.5" customHeight="1"/>
    <row r="496" ht="10.5" customHeight="1"/>
    <row r="497" ht="10.5" customHeight="1"/>
    <row r="498" ht="10.5" customHeight="1"/>
    <row r="499" ht="10.5" customHeight="1"/>
    <row r="500" ht="10.5" customHeight="1"/>
    <row r="501" ht="10.5" customHeight="1"/>
    <row r="502" ht="10.5" customHeight="1"/>
    <row r="503" ht="10.5" customHeight="1"/>
    <row r="504" ht="10.5" customHeight="1"/>
    <row r="505" ht="10.5" customHeight="1"/>
    <row r="506" ht="10.5" customHeight="1"/>
    <row r="507" ht="10.5" customHeight="1"/>
    <row r="508" ht="10.5" customHeight="1"/>
    <row r="509" ht="10.5" customHeight="1"/>
    <row r="510" ht="10.5" customHeight="1"/>
    <row r="511" ht="10.5" customHeight="1"/>
    <row r="512" ht="10.5" customHeight="1"/>
    <row r="513" ht="10.5" customHeight="1"/>
    <row r="514" ht="10.5" customHeight="1"/>
    <row r="515" ht="10.5" customHeight="1"/>
    <row r="516" ht="10.5" customHeight="1"/>
    <row r="517" ht="10.5" customHeight="1"/>
    <row r="518" ht="10.5" customHeight="1"/>
    <row r="519" ht="10.5" customHeight="1"/>
    <row r="520" ht="10.5" customHeight="1"/>
    <row r="521" ht="10.5" customHeight="1"/>
    <row r="522" ht="10.5" customHeight="1"/>
    <row r="523" ht="10.5" customHeight="1"/>
    <row r="524" ht="10.5" customHeight="1"/>
    <row r="525" ht="10.5" customHeight="1"/>
    <row r="526" ht="10.5" customHeight="1"/>
    <row r="527" ht="10.5" customHeight="1"/>
    <row r="528" ht="10.5" customHeight="1"/>
    <row r="529" ht="10.5" customHeight="1"/>
    <row r="530" ht="10.5" customHeight="1"/>
    <row r="531" ht="10.5" customHeight="1"/>
    <row r="532" ht="10.5" customHeight="1"/>
    <row r="533" ht="10.5" customHeight="1"/>
    <row r="534" ht="10.5" customHeight="1"/>
    <row r="535" ht="10.5" customHeight="1"/>
    <row r="536" ht="10.5" customHeight="1"/>
    <row r="537" ht="10.5" customHeight="1"/>
    <row r="538" ht="10.5" customHeight="1"/>
    <row r="539" ht="10.5" customHeight="1"/>
    <row r="540" ht="10.5" customHeight="1"/>
    <row r="541" ht="10.5" customHeight="1"/>
    <row r="542" ht="10.5" customHeight="1"/>
    <row r="543" ht="10.5" customHeight="1"/>
    <row r="544" ht="10.5" customHeight="1"/>
    <row r="545" ht="10.5" customHeight="1"/>
    <row r="546" ht="10.5" customHeight="1"/>
    <row r="547" ht="10.5" customHeight="1"/>
    <row r="548" ht="10.5" customHeight="1"/>
    <row r="549" ht="10.5" customHeight="1"/>
    <row r="550" ht="10.5" customHeight="1"/>
    <row r="551" ht="10.5" customHeight="1"/>
    <row r="552" ht="10.5" customHeight="1"/>
    <row r="553" ht="10.5" customHeight="1"/>
    <row r="554" ht="10.5" customHeight="1"/>
    <row r="555" ht="10.5" customHeight="1"/>
    <row r="556" ht="10.5" customHeight="1"/>
    <row r="557" ht="10.5" customHeight="1"/>
    <row r="558" ht="10.5" customHeight="1"/>
    <row r="559" ht="10.5" customHeight="1"/>
    <row r="560" ht="10.5" customHeight="1"/>
    <row r="561" ht="10.5" customHeight="1"/>
    <row r="562" ht="10.5" customHeight="1"/>
    <row r="563" ht="10.5" customHeight="1"/>
    <row r="564" ht="10.5" customHeight="1"/>
    <row r="565" ht="10.5" customHeight="1"/>
    <row r="566" ht="10.5" customHeight="1"/>
    <row r="567" ht="10.5" customHeight="1"/>
    <row r="568" ht="10.5" customHeight="1"/>
    <row r="569" ht="10.5" customHeight="1"/>
    <row r="570" ht="10.5" customHeight="1"/>
    <row r="571" ht="10.5" customHeight="1"/>
    <row r="572" ht="10.5" customHeight="1"/>
    <row r="573" ht="10.5" customHeight="1"/>
    <row r="574" ht="10.5" customHeight="1"/>
    <row r="575" ht="10.5" customHeight="1"/>
    <row r="576" ht="10.5" customHeight="1"/>
    <row r="577" ht="10.5" customHeight="1"/>
    <row r="578" ht="10.5" customHeight="1"/>
    <row r="579" ht="10.5" customHeight="1"/>
    <row r="580" ht="10.5" customHeight="1"/>
    <row r="581" ht="10.5" customHeight="1"/>
    <row r="582" ht="10.5" customHeight="1"/>
    <row r="583" ht="10.5" customHeight="1"/>
    <row r="584" ht="10.5" customHeight="1"/>
    <row r="585" ht="10.5" customHeight="1"/>
    <row r="586" ht="10.5" customHeight="1"/>
    <row r="587" ht="10.5" customHeight="1"/>
    <row r="588" ht="10.5" customHeight="1"/>
    <row r="589" ht="10.5" customHeight="1"/>
    <row r="590" ht="10.5" customHeight="1"/>
    <row r="591" ht="10.5" customHeight="1"/>
    <row r="592" ht="10.5" customHeight="1"/>
    <row r="593" ht="10.5" customHeight="1"/>
    <row r="594" ht="10.5" customHeight="1"/>
    <row r="595" ht="10.5" customHeight="1"/>
    <row r="596" ht="10.5" customHeight="1"/>
    <row r="597" ht="10.5" customHeight="1"/>
    <row r="598" ht="10.5" customHeight="1"/>
    <row r="599" ht="10.5" customHeight="1"/>
    <row r="600" ht="10.5" customHeight="1"/>
    <row r="601" ht="10.5" customHeight="1"/>
    <row r="602" ht="10.5" customHeight="1"/>
    <row r="603" ht="10.5" customHeight="1"/>
    <row r="604" ht="10.5" customHeight="1"/>
    <row r="605" ht="10.5" customHeight="1"/>
    <row r="606" ht="10.5" customHeight="1"/>
    <row r="607" ht="10.5" customHeight="1"/>
    <row r="608" ht="10.5" customHeight="1"/>
    <row r="609" ht="10.5" customHeight="1"/>
    <row r="610" ht="10.5" customHeight="1"/>
    <row r="611" ht="10.5" customHeight="1"/>
    <row r="612" ht="10.5" customHeight="1"/>
    <row r="613" ht="10.5" customHeight="1"/>
    <row r="614" ht="10.5" customHeight="1"/>
    <row r="615" ht="10.5" customHeight="1"/>
    <row r="616" ht="10.5" customHeight="1"/>
    <row r="617" ht="10.5" customHeight="1"/>
    <row r="618" ht="10.5" customHeight="1"/>
    <row r="619" ht="10.5" customHeight="1"/>
    <row r="620" ht="10.5" customHeight="1"/>
    <row r="621" ht="10.5" customHeight="1"/>
    <row r="622" ht="10.5" customHeight="1"/>
    <row r="623" ht="10.5" customHeight="1"/>
    <row r="624" ht="10.5" customHeight="1"/>
    <row r="625" ht="10.5" customHeight="1"/>
    <row r="626" ht="10.5" customHeight="1"/>
    <row r="627" ht="10.5" customHeight="1"/>
    <row r="628" ht="10.5" customHeight="1"/>
    <row r="629" ht="10.5" customHeight="1"/>
    <row r="630" ht="10.5" customHeight="1"/>
    <row r="631" ht="10.5" customHeight="1"/>
    <row r="632" ht="10.5" customHeight="1"/>
    <row r="633" ht="10.5" customHeight="1"/>
    <row r="634" ht="10.5" customHeight="1"/>
    <row r="635" ht="10.5" customHeight="1"/>
    <row r="636" ht="10.5" customHeight="1"/>
    <row r="637" ht="10.5" customHeight="1"/>
    <row r="638" ht="10.5" customHeight="1"/>
    <row r="639" ht="10.5" customHeight="1"/>
    <row r="640" ht="10.5" customHeight="1"/>
    <row r="641" ht="10.5" customHeight="1"/>
    <row r="642" ht="10.5" customHeight="1"/>
    <row r="643" ht="10.5" customHeight="1"/>
    <row r="644" ht="10.5" customHeight="1"/>
    <row r="645" ht="10.5" customHeight="1"/>
    <row r="646" ht="10.5" customHeight="1"/>
    <row r="647" ht="10.5" customHeight="1"/>
    <row r="648" ht="10.5" customHeight="1"/>
    <row r="649" ht="10.5" customHeight="1"/>
    <row r="650" ht="10.5" customHeight="1"/>
    <row r="651" ht="10.5" customHeight="1"/>
    <row r="652" ht="10.5" customHeight="1"/>
    <row r="653" ht="10.5" customHeight="1"/>
    <row r="654" ht="10.5" customHeight="1"/>
    <row r="655" ht="10.5" customHeight="1"/>
    <row r="656" ht="10.5" customHeight="1"/>
    <row r="657" ht="10.5" customHeight="1"/>
    <row r="658" ht="10.5" customHeight="1"/>
    <row r="659" ht="10.5" customHeight="1"/>
    <row r="660" ht="10.5" customHeight="1"/>
    <row r="661" ht="10.5" customHeight="1"/>
    <row r="662" ht="10.5" customHeight="1"/>
    <row r="663" ht="10.5" customHeight="1"/>
    <row r="664" ht="10.5" customHeight="1"/>
    <row r="665" ht="10.5" customHeight="1"/>
    <row r="666" ht="10.5" customHeight="1"/>
    <row r="667" ht="10.5" customHeight="1"/>
    <row r="668" ht="10.5" customHeight="1"/>
    <row r="669" ht="10.5" customHeight="1"/>
    <row r="670" ht="10.5" customHeight="1"/>
    <row r="671" ht="10.5" customHeight="1"/>
    <row r="672" ht="10.5" customHeight="1"/>
    <row r="673" ht="10.5" customHeight="1"/>
    <row r="674" ht="10.5" customHeight="1"/>
    <row r="675" ht="10.5" customHeight="1"/>
    <row r="676" ht="10.5" customHeight="1"/>
    <row r="677" ht="10.5" customHeight="1"/>
    <row r="678" ht="10.5" customHeight="1"/>
    <row r="679" ht="10.5" customHeight="1"/>
    <row r="680" ht="10.5" customHeight="1"/>
    <row r="681" ht="10.5" customHeight="1"/>
    <row r="682" ht="10.5" customHeight="1"/>
    <row r="683" ht="10.5" customHeight="1"/>
    <row r="684" ht="10.5" customHeight="1"/>
    <row r="685" ht="10.5" customHeight="1"/>
    <row r="686" ht="10.5" customHeight="1"/>
    <row r="687" ht="10.5" customHeight="1"/>
    <row r="688" ht="10.5" customHeight="1"/>
    <row r="689" ht="10.5" customHeight="1"/>
    <row r="690" ht="10.5" customHeight="1"/>
    <row r="691" ht="10.5" customHeight="1"/>
    <row r="692" ht="10.5" customHeight="1"/>
    <row r="693" ht="10.5" customHeight="1"/>
    <row r="694" ht="10.5" customHeight="1"/>
    <row r="695" ht="10.5" customHeight="1"/>
    <row r="696" ht="10.5" customHeight="1"/>
    <row r="697" ht="10.5" customHeight="1"/>
    <row r="698" ht="10.5" customHeight="1"/>
    <row r="699" ht="10.5" customHeight="1"/>
    <row r="700" ht="10.5" customHeight="1"/>
    <row r="701" ht="10.5" customHeight="1"/>
    <row r="702" ht="10.5" customHeight="1"/>
    <row r="703" ht="10.5" customHeight="1"/>
    <row r="704" ht="10.5" customHeight="1"/>
    <row r="705" ht="10.5" customHeight="1"/>
    <row r="706" ht="10.5" customHeight="1"/>
    <row r="707" ht="10.5" customHeight="1"/>
    <row r="708" ht="10.5" customHeight="1"/>
    <row r="709" ht="10.5" customHeight="1"/>
    <row r="710" ht="10.5" customHeight="1"/>
    <row r="711" ht="10.5" customHeight="1"/>
    <row r="712" ht="10.5" customHeight="1"/>
    <row r="713" ht="10.5" customHeight="1"/>
    <row r="714" ht="10.5" customHeight="1"/>
    <row r="715" ht="10.5" customHeight="1"/>
    <row r="716" ht="10.5" customHeight="1"/>
    <row r="717" ht="10.5" customHeight="1"/>
    <row r="718" ht="10.5" customHeight="1"/>
    <row r="719" ht="10.5" customHeight="1"/>
    <row r="720" ht="10.5" customHeight="1"/>
    <row r="721" ht="10.5" customHeight="1"/>
    <row r="722" ht="10.5" customHeight="1"/>
    <row r="723" ht="10.5" customHeight="1"/>
    <row r="724" ht="10.5" customHeight="1"/>
    <row r="725" ht="10.5" customHeight="1"/>
    <row r="726" ht="10.5" customHeight="1"/>
    <row r="727" ht="10.5" customHeight="1"/>
    <row r="728" ht="10.5" customHeight="1"/>
    <row r="729" ht="10.5" customHeight="1"/>
    <row r="730" ht="10.5" customHeight="1"/>
    <row r="731" ht="10.5" customHeight="1"/>
    <row r="732" ht="10.5" customHeight="1"/>
    <row r="733" ht="10.5" customHeight="1"/>
    <row r="734" ht="10.5" customHeight="1"/>
    <row r="735" ht="10.5" customHeight="1"/>
    <row r="736" ht="10.5" customHeight="1"/>
    <row r="737" ht="10.5" customHeight="1"/>
    <row r="738" ht="10.5" customHeight="1"/>
    <row r="739" ht="10.5" customHeight="1"/>
    <row r="740" ht="10.5" customHeight="1"/>
    <row r="741" ht="10.5" customHeight="1"/>
    <row r="742" ht="10.5" customHeight="1"/>
    <row r="743" ht="10.5" customHeight="1"/>
    <row r="744" ht="10.5" customHeight="1"/>
    <row r="745" ht="10.5" customHeight="1"/>
    <row r="746" ht="10.5" customHeight="1"/>
    <row r="747" ht="10.5" customHeight="1"/>
    <row r="748" ht="10.5" customHeight="1"/>
    <row r="749" ht="10.5" customHeight="1"/>
    <row r="750" ht="10.5" customHeight="1"/>
    <row r="751" ht="10.5" customHeight="1"/>
    <row r="752" ht="10.5" customHeight="1"/>
    <row r="753" ht="10.5" customHeight="1"/>
    <row r="754" ht="10.5" customHeight="1"/>
    <row r="755" ht="10.5" customHeight="1"/>
    <row r="756" ht="10.5" customHeight="1"/>
    <row r="757" ht="10.5" customHeight="1"/>
    <row r="758" ht="10.5" customHeight="1"/>
    <row r="759" ht="10.5" customHeight="1"/>
    <row r="760" ht="10.5" customHeight="1"/>
    <row r="761" ht="10.5" customHeight="1"/>
    <row r="762" ht="10.5" customHeight="1"/>
    <row r="763" ht="10.5" customHeight="1"/>
    <row r="764" ht="10.5" customHeight="1"/>
    <row r="765" ht="10.5" customHeight="1"/>
    <row r="766" ht="10.5" customHeight="1"/>
    <row r="767" ht="10.5" customHeight="1"/>
    <row r="768" ht="10.5" customHeight="1"/>
    <row r="769" ht="10.5" customHeight="1"/>
    <row r="770" ht="10.5" customHeight="1"/>
    <row r="771" ht="10.5" customHeight="1"/>
    <row r="772" ht="10.5" customHeight="1"/>
    <row r="773" ht="10.5" customHeight="1"/>
    <row r="774" ht="10.5" customHeight="1"/>
    <row r="775" ht="10.5" customHeight="1"/>
    <row r="776" ht="10.5" customHeight="1"/>
    <row r="777" ht="10.5" customHeight="1"/>
    <row r="778" ht="10.5" customHeight="1"/>
    <row r="779" ht="10.5" customHeight="1"/>
    <row r="780" ht="10.5" customHeight="1"/>
    <row r="781" ht="10.5" customHeight="1"/>
    <row r="782" ht="10.5" customHeight="1"/>
    <row r="783" ht="10.5" customHeight="1"/>
    <row r="784" ht="10.5" customHeight="1"/>
    <row r="785" ht="10.5" customHeight="1"/>
    <row r="786" ht="10.5" customHeight="1"/>
    <row r="787" ht="10.5" customHeight="1"/>
    <row r="788" ht="10.5" customHeight="1"/>
    <row r="789" ht="10.5" customHeight="1"/>
    <row r="790" ht="10.5" customHeight="1"/>
    <row r="791" ht="10.5" customHeight="1"/>
    <row r="792" ht="10.5" customHeight="1"/>
    <row r="793" ht="10.5" customHeight="1"/>
    <row r="794" ht="10.5" customHeight="1"/>
    <row r="795" ht="10.5" customHeight="1"/>
    <row r="796" ht="10.5" customHeight="1"/>
    <row r="797" ht="10.5" customHeight="1"/>
    <row r="798" ht="10.5" customHeight="1"/>
    <row r="799" ht="10.5" customHeight="1"/>
    <row r="800" ht="10.5" customHeight="1"/>
    <row r="801" ht="10.5" customHeight="1"/>
    <row r="802" ht="10.5" customHeight="1"/>
    <row r="803" ht="10.5" customHeight="1"/>
    <row r="804" ht="10.5" customHeight="1"/>
    <row r="805" ht="10.5" customHeight="1"/>
    <row r="806" ht="10.5" customHeight="1"/>
    <row r="807" ht="10.5" customHeight="1"/>
    <row r="808" ht="10.5" customHeight="1"/>
    <row r="809" ht="10.5" customHeight="1"/>
    <row r="810" ht="10.5" customHeight="1"/>
    <row r="811" ht="10.5" customHeight="1"/>
    <row r="812" ht="10.5" customHeight="1"/>
    <row r="813" ht="10.5" customHeight="1"/>
    <row r="814" ht="10.5" customHeight="1"/>
    <row r="815" ht="10.5" customHeight="1"/>
    <row r="816" ht="10.5" customHeight="1"/>
    <row r="817" ht="10.5" customHeight="1"/>
    <row r="818" ht="10.5" customHeight="1"/>
    <row r="819" ht="10.5" customHeight="1"/>
    <row r="820" ht="10.5" customHeight="1"/>
    <row r="821" ht="10.5" customHeight="1"/>
    <row r="822" ht="10.5" customHeight="1"/>
    <row r="823" ht="10.5" customHeight="1"/>
    <row r="824" ht="10.5" customHeight="1"/>
    <row r="825" ht="10.5" customHeight="1"/>
    <row r="826" ht="10.5" customHeight="1"/>
    <row r="827" ht="10.5" customHeight="1"/>
    <row r="828" ht="10.5" customHeight="1"/>
    <row r="829" ht="10.5" customHeight="1"/>
    <row r="830" ht="10.5" customHeight="1"/>
    <row r="831" ht="10.5" customHeight="1"/>
    <row r="832" ht="10.5" customHeight="1"/>
    <row r="833" ht="10.5" customHeight="1"/>
    <row r="834" ht="10.5" customHeight="1"/>
    <row r="835" ht="10.5" customHeight="1"/>
    <row r="836" ht="10.5" customHeight="1"/>
    <row r="837" ht="10.5" customHeight="1"/>
    <row r="838" ht="10.5" customHeight="1"/>
    <row r="839" ht="10.5" customHeight="1"/>
    <row r="840" ht="10.5" customHeight="1"/>
    <row r="841" ht="10.5" customHeight="1"/>
    <row r="842" ht="10.5" customHeight="1"/>
    <row r="843" ht="10.5" customHeight="1"/>
    <row r="844" ht="10.5" customHeight="1"/>
    <row r="845" ht="10.5" customHeight="1"/>
    <row r="846" ht="10.5" customHeight="1"/>
    <row r="847" ht="10.5" customHeight="1"/>
    <row r="848" ht="10.5" customHeight="1"/>
    <row r="849" ht="10.5" customHeight="1"/>
    <row r="850" ht="10.5" customHeight="1"/>
    <row r="851" ht="10.5" customHeight="1"/>
    <row r="852" ht="10.5" customHeight="1"/>
    <row r="853" ht="10.5" customHeight="1"/>
    <row r="854" ht="10.5" customHeight="1"/>
    <row r="855" ht="10.5" customHeight="1"/>
    <row r="856" ht="10.5" customHeight="1"/>
    <row r="857" ht="10.5" customHeight="1"/>
    <row r="858" ht="10.5" customHeight="1"/>
    <row r="859" ht="10.5" customHeight="1"/>
    <row r="860" ht="10.5" customHeight="1"/>
    <row r="861" ht="10.5" customHeight="1"/>
    <row r="862" ht="10.5" customHeight="1"/>
    <row r="863" ht="10.5" customHeight="1"/>
    <row r="864" ht="10.5" customHeight="1"/>
    <row r="865" ht="10.5" customHeight="1"/>
    <row r="866" ht="10.5" customHeight="1"/>
    <row r="867" ht="10.5" customHeight="1"/>
    <row r="868" ht="10.5" customHeight="1"/>
    <row r="869" ht="10.5" customHeight="1"/>
    <row r="870" ht="10.5" customHeight="1"/>
    <row r="871" ht="10.5" customHeight="1"/>
    <row r="872" ht="10.5" customHeight="1"/>
    <row r="873" ht="10.5" customHeight="1"/>
    <row r="874" ht="10.5" customHeight="1"/>
    <row r="875" ht="10.5" customHeight="1"/>
    <row r="876" ht="10.5" customHeight="1"/>
    <row r="877" ht="10.5" customHeight="1"/>
    <row r="878" ht="10.5" customHeight="1"/>
    <row r="879" ht="10.5" customHeight="1"/>
    <row r="880" ht="10.5" customHeight="1"/>
    <row r="881" ht="10.5" customHeight="1"/>
    <row r="882" ht="10.5" customHeight="1"/>
    <row r="883" ht="10.5" customHeight="1"/>
    <row r="884" ht="10.5" customHeight="1"/>
    <row r="885" ht="10.5" customHeight="1"/>
    <row r="886" ht="10.5" customHeight="1"/>
    <row r="887" ht="10.5" customHeight="1"/>
    <row r="888" ht="10.5" customHeight="1"/>
    <row r="889" ht="10.5" customHeight="1"/>
    <row r="890" ht="10.5" customHeight="1"/>
    <row r="891" ht="10.5" customHeight="1"/>
    <row r="892" ht="10.5" customHeight="1"/>
    <row r="893" ht="10.5" customHeight="1"/>
    <row r="894" ht="10.5" customHeight="1"/>
    <row r="895" ht="10.5" customHeight="1"/>
    <row r="896" ht="10.5" customHeight="1"/>
    <row r="897" ht="10.5" customHeight="1"/>
    <row r="898" ht="10.5" customHeight="1"/>
    <row r="899" ht="10.5" customHeight="1"/>
    <row r="900" ht="10.5" customHeight="1"/>
    <row r="901" ht="10.5" customHeight="1"/>
    <row r="902" ht="10.5" customHeight="1"/>
    <row r="903" ht="10.5" customHeight="1"/>
    <row r="904" ht="10.5" customHeight="1"/>
    <row r="905" ht="10.5" customHeight="1"/>
    <row r="906" ht="10.5" customHeight="1"/>
    <row r="907" ht="10.5" customHeight="1"/>
    <row r="908" ht="10.5" customHeight="1"/>
    <row r="909" ht="10.5" customHeight="1"/>
    <row r="910" ht="10.5" customHeight="1"/>
    <row r="911" ht="10.5" customHeight="1"/>
    <row r="912" ht="10.5" customHeight="1"/>
    <row r="913" ht="10.5" customHeight="1"/>
    <row r="914" ht="10.5" customHeight="1"/>
    <row r="915" ht="10.5" customHeight="1"/>
    <row r="916" ht="10.5" customHeight="1"/>
    <row r="917" ht="10.5" customHeight="1"/>
    <row r="918" ht="10.5" customHeight="1"/>
    <row r="919" ht="10.5" customHeight="1"/>
    <row r="920" ht="10.5" customHeight="1"/>
    <row r="921" ht="10.5" customHeight="1"/>
    <row r="922" ht="10.5" customHeight="1"/>
    <row r="923" ht="10.5" customHeight="1"/>
    <row r="924" ht="10.5" customHeight="1"/>
    <row r="925" ht="10.5" customHeight="1"/>
    <row r="926" ht="10.5" customHeight="1"/>
    <row r="927" ht="10.5" customHeight="1"/>
    <row r="928" ht="10.5" customHeight="1"/>
    <row r="929" ht="10.5" customHeight="1"/>
    <row r="930" ht="10.5" customHeight="1"/>
    <row r="931" ht="10.5" customHeight="1"/>
    <row r="932" ht="10.5" customHeight="1"/>
    <row r="933" ht="10.5" customHeight="1"/>
    <row r="934" ht="10.5" customHeight="1"/>
    <row r="935" ht="10.5" customHeight="1"/>
    <row r="936" ht="10.5" customHeight="1"/>
    <row r="937" ht="10.5" customHeight="1"/>
    <row r="938" ht="10.5" customHeight="1"/>
    <row r="939" ht="10.5" customHeight="1"/>
    <row r="940" ht="10.5" customHeight="1"/>
    <row r="941" ht="10.5" customHeight="1"/>
    <row r="942" ht="10.5" customHeight="1"/>
    <row r="943" ht="10.5" customHeight="1"/>
    <row r="944" ht="10.5" customHeight="1"/>
    <row r="945" ht="10.5" customHeight="1"/>
    <row r="946" ht="10.5" customHeight="1"/>
    <row r="947" ht="10.5" customHeight="1"/>
    <row r="948" ht="10.5" customHeight="1"/>
    <row r="949" ht="10.5" customHeight="1"/>
    <row r="950" ht="10.5" customHeight="1"/>
    <row r="951" ht="10.5" customHeight="1"/>
    <row r="952" ht="10.5" customHeight="1"/>
    <row r="953" ht="10.5" customHeight="1"/>
    <row r="954" ht="10.5" customHeight="1"/>
    <row r="955" ht="10.5" customHeight="1"/>
    <row r="956" ht="10.5" customHeight="1"/>
    <row r="957" ht="10.5" customHeight="1"/>
    <row r="958" ht="10.5" customHeight="1"/>
    <row r="959" ht="10.5" customHeight="1"/>
    <row r="960" ht="10.5" customHeight="1"/>
    <row r="961" ht="10.5" customHeight="1"/>
    <row r="962" ht="10.5" customHeight="1"/>
    <row r="963" ht="10.5" customHeight="1"/>
    <row r="964" ht="10.5" customHeight="1"/>
    <row r="965" ht="10.5" customHeight="1"/>
    <row r="966" ht="10.5" customHeight="1"/>
    <row r="967" ht="10.5" customHeight="1"/>
    <row r="968" ht="10.5" customHeight="1"/>
    <row r="969" ht="10.5" customHeight="1"/>
    <row r="970" ht="10.5" customHeight="1"/>
    <row r="971" ht="10.5" customHeight="1"/>
    <row r="972" ht="10.5" customHeight="1"/>
    <row r="973" ht="10.5" customHeight="1"/>
    <row r="974" ht="10.5" customHeight="1"/>
    <row r="975" ht="10.5" customHeight="1"/>
    <row r="976" ht="10.5" customHeight="1"/>
    <row r="977" ht="10.5" customHeight="1"/>
    <row r="978" ht="10.5" customHeight="1"/>
    <row r="979" ht="10.5" customHeight="1"/>
    <row r="980" ht="10.5" customHeight="1"/>
    <row r="981" ht="10.5" customHeight="1"/>
    <row r="982" ht="10.5" customHeight="1"/>
    <row r="983" ht="10.5" customHeight="1"/>
    <row r="984" ht="10.5" customHeight="1"/>
    <row r="985" ht="10.5" customHeight="1"/>
    <row r="986" ht="10.5" customHeight="1"/>
    <row r="987" ht="10.5" customHeight="1"/>
    <row r="988" ht="10.5" customHeight="1"/>
    <row r="989" ht="10.5" customHeight="1"/>
    <row r="990" ht="10.5" customHeight="1"/>
    <row r="991" ht="10.5" customHeight="1"/>
    <row r="992" ht="10.5" customHeight="1"/>
    <row r="993" ht="10.5" customHeight="1"/>
    <row r="994" ht="10.5" customHeight="1"/>
    <row r="995" ht="10.5" customHeight="1"/>
    <row r="996" ht="10.5" customHeight="1"/>
    <row r="997" ht="10.5" customHeight="1"/>
    <row r="998" ht="10.5" customHeight="1"/>
    <row r="999" ht="10.5" customHeight="1"/>
    <row r="1000" ht="10.5" customHeight="1"/>
  </sheetData>
  <conditionalFormatting sqref="D7:I12 D28:I30">
    <cfRule type="expression" dxfId="1" priority="1">
      <formula>AND(D$15=MIN($D$15:$I$15),D$15&lt;&gt;0)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2013-10-17T12:18:53Z</dcterms:created>
  <dc:creator>Planilla excel</dc:creator>
</cp:coreProperties>
</file>