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- AYUDA -" sheetId="1" r:id="rId4"/>
    <sheet state="visible" name="Precios " sheetId="2" r:id="rId5"/>
    <sheet state="visible" name="Precios  (2)" sheetId="3" r:id="rId6"/>
    <sheet state="visible" name="Argumentación" sheetId="4" r:id="rId7"/>
    <sheet state="hidden" name="Soporte" sheetId="5" r:id="rId8"/>
  </sheets>
  <externalReferences>
    <externalReference r:id="rId9"/>
  </externalReferences>
  <definedNames/>
  <calcPr/>
  <extLst>
    <ext uri="GoogleSheetsCustomDataVersion2">
      <go:sheetsCustomData xmlns:go="http://customooxmlschemas.google.com/" r:id="rId10" roundtripDataChecksum="CMhwlK1JefTwBpP9MyY8fvdI5xKGOSHWCaZ2iZ972HI="/>
    </ext>
  </extLst>
</workbook>
</file>

<file path=xl/sharedStrings.xml><?xml version="1.0" encoding="utf-8"?>
<sst xmlns="http://schemas.openxmlformats.org/spreadsheetml/2006/main" count="151" uniqueCount="112">
  <si>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</si>
  <si>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</si>
  <si>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</si>
  <si>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</si>
  <si>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</si>
  <si>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</si>
  <si>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</si>
  <si>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</si>
  <si>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</si>
  <si>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</si>
  <si>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</si>
  <si>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</si>
  <si>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</si>
  <si>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</si>
  <si>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</si>
  <si>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Torre admin</t>
  </si>
  <si>
    <t>Monitor admin</t>
  </si>
  <si>
    <t>Disco solido admin</t>
  </si>
  <si>
    <t>Disco duro interno admin</t>
  </si>
  <si>
    <t>Servidor admin</t>
  </si>
  <si>
    <t>RAM admin</t>
  </si>
  <si>
    <t>Teclado admin</t>
  </si>
  <si>
    <t>Mouse admin</t>
  </si>
  <si>
    <t>Placa base</t>
  </si>
  <si>
    <t>Alquilar equipo de mesa</t>
  </si>
  <si>
    <t>Servidor en la nube</t>
  </si>
  <si>
    <t>Total</t>
  </si>
  <si>
    <t>DATOS ADICIONALES</t>
  </si>
  <si>
    <t>TIEMPO DE ENTREGA (DÍAS)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</si>
  <si>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</si>
  <si>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</si>
  <si>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</si>
  <si>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</si>
  <si>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</si>
  <si>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</si>
  <si>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ENVÍO</t>
  </si>
  <si>
    <t>$ 7.055</t>
  </si>
  <si>
    <t>$287.497</t>
  </si>
  <si>
    <t>$295.39</t>
  </si>
  <si>
    <t>FORMAS DE PAGO</t>
  </si>
  <si>
    <t>contado</t>
  </si>
  <si>
    <t>Portatil nosotros</t>
  </si>
  <si>
    <t>Monitor nosotros</t>
  </si>
  <si>
    <t xml:space="preserve"> Disco mecanico Nosotros</t>
  </si>
  <si>
    <t xml:space="preserve"> ram nosotros</t>
  </si>
  <si>
    <t xml:space="preserve"> Servidor Nosotros</t>
  </si>
  <si>
    <t>Tarjeta de video nosotros</t>
  </si>
  <si>
    <t>Procesador Nosotros</t>
  </si>
  <si>
    <t xml:space="preserve">Teclado nosostros </t>
  </si>
  <si>
    <t>Mouse nosotros</t>
  </si>
  <si>
    <t>software licencia</t>
  </si>
  <si>
    <t>licencia visual</t>
  </si>
  <si>
    <t>windows 11 licencia</t>
  </si>
  <si>
    <t>licencia SQL</t>
  </si>
  <si>
    <t>Producto y argumento</t>
  </si>
  <si>
    <t>Torre administrador</t>
  </si>
  <si>
    <t>Tras realizar el análisis comparativo de tres cotizaciones obtenidas de diferentes proveedores (Amazon, MercadoLibre y PC Master Bogotá), se ha seleccionado la opción de PC Master Bogotá con el producto CoolerMaster MasterBox TD500 CRYSTAL, por las siguientes razones:
Relación Costo-Beneficio: Aunque su precio no es el más bajo, ofrece una configuración robusta y un gabinete de alto rendimiento que facilita la ventilación y el manejo térmico, crucial para tareas administrativas que requieren largas horas de operación.
Garantía Prolongada: Ofrece una garantía de entre 6 y 12 meses, lo cual reduce significativamente el riesgo de pérdida para el cliente en caso de falla técnica, comparado con las garantías más cortas de otras opciones.
Disponibilidad Nacional y Soporte Local: Al ser un proveedor nacional, se cuenta con mayor facilidad de soporte, garantía y disponibilidad de partes.
Adecuada para el Rol del Usuario (Administrador de Aplicativo Web): El equipo cotizado ofrece suficiente capacidad de procesamiento, almacenamiento y ventilación para cubrir las necesidades del usuario, quien trabaja administrando una aplicación web. Esto incluye tareas como manejo de base de datos, conexión remota, gestión de servidores y operación continua.</t>
  </si>
  <si>
    <t>Monitor administrador</t>
  </si>
  <si>
    <t>Tras realizar el análisis comparativo de tres cotizaciones obtenidas de diferentes proveedores (MercadoLibre, Ebay y Éxito), se ha seleccionado la opción de MercadoLibre con el Monitor Dell Ultrasharp 24 U2424h Full HD 120Hz, por las siguientes razones:
Relación Costo-Beneficio: Aunque no es la opción más económica, ofrece un panel IPS de alta calidad con frecuencia de actualización de 120Hz, lo que asegura una visualización fluida y precisa para tareas administrativas intensivas.
Garantía: Ofrece un año de garantía, superior a otras opciones que no cuentan con cobertura o son productos usados.
Disponibilidad y soporte: Se consigue en el mercado nacional con envío rápido y soporte de garantía local.
Adecuación al rol del usuario: El administrador de aplicativo web requiere trabajar con múltiples ventanas y datos en pantalla. La resolución Full HD y el tamaño de 24 pulgadas garantizan comodidad visual y mejor productividad en jornadas prolongadas."</t>
  </si>
  <si>
    <t>Disco solido administrador</t>
  </si>
  <si>
    <t>Tras realizar el análisis comparativo de tres cotizaciones obtenidas de diferentes proveedores (Falabella, Éxito y MercadoLibre), se ha seleccionado la opción de Falabella con el SSD Kingston NV2 1TB M.2 PCIe NVMe, por las siguientes razones:
Relación Costo-Beneficio: Su precio es competitivo considerando la velocidad de transferencia NVMe y la capacidad de 1TB.
Garantía: Ofrece 12 meses directamente con la marca Kingston, asegurando respaldo confiable.
Disponibilidad y soporte: Se encuentra fácilmente en el mercado nacional y con envíos inmediatos.
Adecuación al rol del usuario: Un SSD de alto rendimiento permite iniciar el sistema y ejecutar aplicaciones críticas con rapidez, lo cual es esencial para la administración de aplicativos web y manejo de bases de datos.</t>
  </si>
  <si>
    <t>Disco duro interno administrador</t>
  </si>
  <si>
    <t>Tras realizar el análisis comparativo de tres cotizaciones obtenidas de diferentes proveedores (Newegg, PCWare y MercadoLibre), se ha seleccionado la opción de Newegg con el Seagate BarraCuda 2TB 7200 RPM, por las siguientes razones:
Relación Costo-Beneficio: Ofrece gran capacidad de almacenamiento (2TB) y velocidad de 7200 RPM con caché de 256 MB, a un costo razonable.
Garantía: Incluye garantía limitada de 2 años por parte del fabricante, mayor que otras opciones con menor cobertura.
Disponibilidad y soporte: Se trata de una marca reconocida (Seagate), con disponibilidad de soporte global.
Adecuación al rol del usuario: El HDD permite almacenar respaldos, registros de bases de datos y archivos pesados, asegurando espacio suficiente para la administración de aplicativos web.</t>
  </si>
  <si>
    <t>Servidor administrador</t>
  </si>
  <si>
    <t>Tras realizar el análisis comparativo de tres cotizaciones obtenidas de diferentes proveedores (MercadoLibre, Systore Colombia y Frontier), se ha seleccionado la opción de Systore Colombia con el Servidor Qnap TS-262 Dual Core 2.9GHz, 8GB RAM, por las siguientes razones:
Relación Costo-Beneficio: Aunque no es el más económico, incluye procesador Dual Core y 8GB de RAM, lo que brinda mayor robustez que otros modelos más básicos.
Garantía: Ofrece garantía de 24 meses, superando ampliamente a las demás opciones.
Disponibilidad y soporte: Al ser un proveedor nacional, ofrece soporte técnico local y entrega rápida.
Adecuación al rol del usuario: El servidor es esencial para virtualización, almacenamiento de datos y acceso remoto seguro. Con dos bahías de discos, permite escalar capacidad de almacenamiento y soporta virtualización ligera, ideal para administración de aplicaciones web.</t>
  </si>
  <si>
    <t>RAM administrador</t>
  </si>
  <si>
    <t>Tras realizar el análisis comparativo de tres cotizaciones obtenidas de diferentes proveedores (Systore Colombia, Speed Logic y MercadoLibre), se ha seleccionado la opción de Speed Logic con la memoria Kingston Fury Beast 8GB DDR4 3200MHz, por las siguientes razones:
Relación Costo-Beneficio: Su precio es intermedio, pero al ser DDR4 de 3200MHz ofrece un mayor rendimiento frente a opciones DDR3 más antiguas.
Garantía: Aunque no especifica, la marca Kingston es reconocida por su fiabilidad y soporte.
Disponibilidad y soporte: Se encuentra en el mercado nacional con disponibilidad inmediata.
Adecuación al rol del usuario: Un módulo DDR4 de alta frecuencia asegura un mejor desempeño en multitarea y procesos críticos, mejorando la administración de aplicativos y bases de datos.</t>
  </si>
  <si>
    <t>Teclado administrador</t>
  </si>
  <si>
    <t>Tras realizar el análisis comparativo de tres cotizaciones obtenidas de diferentes proveedores (Falabella, Mega Computer y MercadoLibre), se ha seleccionado la opción de Mega Computer con el Teclado Logitech K120 USB, por las siguientes razones:
Relación Costo-Beneficio: Es el más económico de las opciones y cuenta con excelente reputación en cuanto a durabilidad y confiabilidad.
Garantía: Ofrece 12 meses de garantía, el doble del tiempo comparado con otros productos similares.
Disponibilidad y soporte: Logitech es una marca reconocida y con soporte en Colombia, lo que asegura repuestos y respaldo.
Adecuación al rol del usuario: El administrador requiere un teclado de uso intensivo y confiable. El modelo K120, de tamaño completo y diseño estándar, es ideal para tareas de escritura continua sin complicaciones.</t>
  </si>
  <si>
    <t>Mouse administrador</t>
  </si>
  <si>
    <t>Tras realizar el análisis comparativo de tres cotizaciones obtenidas de diferentes proveedores (MercadoLibre, Olímpica y MercadoLibre), se ha seleccionado la opción de Olímpica con el Mouse Ergonómico Vertical Inalámbrico 2.4G Recargable, por las siguientes razones:
Relación Costo-Beneficio: Aunque no es el más barato, su diseño ergonómico vertical reduce la fatiga en largas jornadas de trabajo.
Garantía: Cuenta con garantía formal del proveedor, lo cual no está claramente especificado en otras opciones.
Disponibilidad y soporte: Es un producto de distribución nacional con entrega garantizada en corto plazo.
Adecuación al rol del usuario: El administrador pasa varias horas frente al computador; el diseño vertical ergonómico minimiza el riesgo de lesiones por movimientos repetitivos.</t>
  </si>
  <si>
    <t>Tras realizar el análisis comparativo de tres cotizaciones obtenidas de diferentes proveedores (Technology Store, MercadoLibre y Acer), se ha seleccionado la opción de Technology Store con el Lenovo ThinkPad E14 Gen 5 (i5, 16GB RAM, 512GB SSD), por las siguientes razones:
Relación Costo-Beneficio: Aunque su precio es mayor que el de otras alternativas, su configuración (procesador Intel Core i5 de 13ª generación, 16GB de RAM y SSD de 512GB) ofrece un mejor balance para entornos de programación que requieren ejecutar múltiples herramientas de desarrollo de manera simultánea.
Garantía: Ofrece 12 meses de garantía, lo que brinda respaldo en caso de fallas técnicas y asegura continuidad operativa para el equipo de desarrollo.
Disponibilidad y soporte: Lenovo cuenta con soporte técnico local y global, lo cual es esencial para minimizar riesgos en el tiempo de inactividad.
Adecuación al rol del usuario (Programadores): El equipo seleccionado proporciona la capacidad de ejecutar IDEs, máquinas virtuales y bases de datos locales sin afectar el rendimiento. Además, su portabilidad permite a los programadores trabajar de forma remota o presencial según las necesidades del proyecto.</t>
  </si>
  <si>
    <t>Tras realizar el análisis comparativo de tres cotizaciones obtenidas de diferentes proveedores (Compubit, MercadoLibre y PC Master), se ha seleccionado la opción de PC Master por las siguientes razones:
Relación Costo-Beneficio: Aunque no es el más barato, el monitor ofrece resolución y calidad de imagen superiores, fundamentales para programadores que pasan largas jornadas frente a la pantalla.
Garantía: Incluye garantía de 12 meses, lo que respalda el equipo frente a posibles fallas.
Disponibilidad y soporte: PC Master ofrece soporte técnico en Colombia y facilidad de reposición.
Adecuación al rol del usuario (Programadores): Un monitor con buena resolución y ergonomía visual reduce la fatiga ocular y mejora la productividad en entornos de desarrollo.</t>
  </si>
  <si>
    <t>Disco mecanico nosotros</t>
  </si>
  <si>
    <t>Tras realizar el análisis comparativo de tres cotizaciones obtenidas de diferentes proveedores (Compubit, MercadoLibre – Seagate y MercadoLibre – genérico), se ha seleccionado la opción de MercadoLibre con el Seagate SkyHawk AI 2TB SATA III por las siguientes razones:
Relación Costo-Beneficio: Aunque existen opciones más económicas, el Seagate SkyHawk ofrece mayor rendimiento (7200 RPM y 64MB de caché), asegurando mejor velocidad de lectura/escritura.
Garantía: 12 meses, superior a los 90 días de opciones más básicas.
Disponibilidad y soporte: Modelo estándar en el mercado, fácil de reemplazar en caso de falla.
Adecuación al rol del usuario (Programadores): Permite almacenamiento seguro y confiable de grandes cantidades de datos, proyectos y respaldos.</t>
  </si>
  <si>
    <t>RAM nosotros</t>
  </si>
  <si>
    <t>Tras realizar el análisis comparativo de tres cotizaciones obtenidas de diferentes proveedores (MercadoLibre, Tienda Akiba y Compulago), se ha seleccionado la opción de Tienda Akiba con la memoria RAM Kingston Fury Beast 32GB DDR4 por las siguientes razones:
Relación Costo-Beneficio: Su precio es más alto que las alternativas de 8GB, pero la capacidad de 32GB DDR4 a 3200MHz proporciona un rendimiento muy superior en entornos de programación.
Garantía: 12 meses, asegurando respaldo en caso de fallas.
Disponibilidad y soporte: Tienda Akiba cuenta con respaldo oficial de Kingston, garantizando repuestos y servicio técnico.
Adecuación al rol del usuario (Programadores): La alta capacidad de memoria permite ejecutar múltiples IDEs, máquinas virtuales y entornos de desarrollo sin ralentizar el sistema.</t>
  </si>
  <si>
    <t>Servidor nosotros</t>
  </si>
  <si>
    <t>Tras realizar el análisis comparativo de tres cotizaciones obtenidas de diferentes proveedores (Sytore Colombia, MB Servidores y Compulago), se ha seleccionado la opción de MB Servidores con el Dell PowerEdge T350 por las siguientes razones:
Relación Costo-Beneficio: El Dell PowerEdge T350 ofrece un balance ideal entre costo y especificaciones (Xeon E-2378, 16GB RAM y 2TB HDD), con un precio accesible en comparación con los otros modelos.
Garantía: 12 meses, adecuada para servidores de uso empresarial.
Disponibilidad y soporte: Dell EMC tiene soporte técnico especializado en Colombia, asegurando continuidad operativa.
Adecuación al rol del usuario (Programadores): Brinda la capacidad de alojar repositorios, entornos de prueba y bases de datos para proyectos de desarrollo sin comprometer el rendimiento.</t>
  </si>
  <si>
    <t>Tras realizar el análisis comparativo de tres cotizaciones obtenidas de diferentes proveedores (MercadoLibre, Tauret y Compulago), se ha seleccionado la opción de Compulago con la tarjeta Gigabyte GT 1650 D6 OC 4GB por las siguientes razones:
Relación Costo-Beneficio: Su costo es inferior al de las tarjetas de la serie RTX, pero ofrece un rendimiento sólido para tareas de desarrollo que requieran procesamiento gráfico básico o moderado.
Garantía: 12 meses, lo que asegura cobertura adecuada.
Disponibilidad y soporte: Modelo de uso extendido, con disponibilidad en el mercado y soporte de Gigabyte.
Adecuación al rol del usuario (Programadores): Permite ejecutar entornos de simulación, procesamiento gráfico ligero y soporte para múltiples pantallas sin necesidad de hardware de gama ultra-alta.</t>
  </si>
  <si>
    <t>Procesador nosotros</t>
  </si>
  <si>
    <t>Tras realizar el análisis comparativo de tres cotizaciones obtenidas de diferentes proveedores (MercadoLibre, Computadores en Bogotá y Enjoyvideo Games), se ha seleccionado la opción de MercadoLibre con el AMD Ryzen 7 5700G por las siguientes razones:
Relación Costo-Beneficio: Ofrece un balance entre precio y rendimiento, con 8 núcleos, 16 hilos y gráfica integrada, ideal para programación sin requerir tarjeta de video dedicada en todos los escenarios.
Garantía: Aunque no especifica claramente, los distribuidores oficiales de AMD suelen ofrecer 12 meses de respaldo.
Disponibilidad y soporte: Es un procesador muy común en el mercado colombiano, con fácil disponibilidad.
Adecuación al rol del usuario (Programadores): Su potencia de procesamiento permite ejecutar entornos de desarrollo exigentes, compilaciones y máquinas virtuales de manera fluida.</t>
  </si>
  <si>
    <t>Teclado nosotros</t>
  </si>
  <si>
    <t>Tras realizar el análisis comparativo de tres cotizaciones obtenidas de diferentes proveedores (Computadores en Bogotá, Éxito y MercadoLibre), se ha seleccionado la opción de Éxito con el Teclado Genius Smart KB100 por las siguientes razones:
Relación Costo-Beneficio: Es la alternativa más económica y cumple con las funciones requeridas sin sacrificar durabilidad.
Garantía: 6 meses de respaldo.
Disponibilidad y soporte: Al ser un producto de venta masiva en grandes superficies, la reposición es sencilla.
Adecuación al rol del usuario (Programadores): Proporciona un diseño cómodo y confiable para largas jornadas de escritura de código.</t>
  </si>
  <si>
    <t>Tras realizar el análisis comparativo de tres cotizaciones obtenidas de diferentes proveedores (Falabella, Éxito y MercadoLibre), se ha seleccionado la opción de Éxito con el Mouse HP 200 inalámbrico por las siguientes razones:
Relación Costo-Beneficio: Su precio es competitivo y ofrece la comodidad de ser inalámbrico frente a opciones más básicas.
Garantía: 12 meses, mayor que otras alternativas.
Disponibilidad y soporte: HP es una marca con soporte local y global, lo que garantiza respaldo.
Adecuación al rol del usuario (Programadores): La portabilidad y la reducción de cables mejoran la ergonomía del espacio de trabajo.</t>
  </si>
  <si>
    <t>Software licencia</t>
  </si>
  <si>
    <t>Tras realizar el análisis comparativo de tres cotizaciones obtenidas de diferentes proveedores (Mercado Libre, Falabella y Alkosto), se ha seleccionado la opción de Alkosto por las siguientes razones:
Relación Costo–Beneficio: Aunque Mercado Libre ofrece el precio más bajo inicial (COP 357,900), Alkosto (COP 449,900) brinda un mejor balance gracias a su claridad en el licenciamiento para hasta 6 usuarios y compatibilidad con múltiples dispositivos.
Garantía y Condiciones: Aunque ninguna opción ofrece garantía tradicional, Alkosto detalla de manera más completa las características, lo que asegura una compra confiable.
Disponibilidad y Seguridad: Alkosto, como proveedor oficial, asegura soporte y entrega digital inmediata.
Selección final: Alkosto – Microsoft 365 Familia Licencia Digital 12 meses.</t>
  </si>
  <si>
    <t>Licencia visual</t>
  </si>
  <si>
    <t>Tras realizar el análisis comparativo de tres cotizaciones obtenidas de diferentes proveedores (Latinkeys, Lasus y 3Clics), se ha seleccionado la opción de Lasus por las siguientes razones:
Relación Costo–Beneficio: Aunque 3Clics presenta un valor muy inferior (COP 90,000), la propuesta de Lasus (COP 259,363) ofrece mayores garantías, soporte y claridad en el tipo de licencia (Enterprise Volumen).
Garantía: Incluye 12 meses, frente a las demás opciones que no lo contemplan.
Disponibilidad y Soporte: Lasus es un proveedor reconocido en software educativo y empresarial, asegurando respaldo durante el tiempo de uso.
Selección final: Lasus – Licencia Visual Studio 2022 Enterprise (1 año).</t>
  </si>
  <si>
    <t>Windows 11 licencia</t>
  </si>
  <si>
    <t>Tras realizar el análisis comparativo de tres cotizaciones obtenidas de diferentes proveedores (Alkosto, Tauret y Kalley), se ha seleccionado la opción de Tauret Computadores por las siguientes razones:
Relación Costo–Beneficio: Con un costo de COP 950,810, representa la opción más competitiva frente a Alkosto (COP 1,020,000) y Kalley (COP 1,201,900).
Garantía: Ninguno ofrece garantía estándar, pero Tauret resalta en claridad de los requisitos técnicos del sistema.
Disponibilidad y Soporte: Tauret es un distribuidor de confianza en licencias Microsoft, lo que asegura respaldo en la activación.
Selección final: Tauret – Licencia Windows 11 Pro FPP 64 bits.</t>
  </si>
  <si>
    <t>Licencia SQL</t>
  </si>
  <si>
    <t>Tras realizar el análisis comparativo de tres cotizaciones obtenidas de diferentes proveedores (RevoSoft, Frontier y Cyberlicense), se ha seleccionado la opción de RevoSoft Colombia por las siguientes razones:
Relación Costo–Beneficio: Su valor (COP 1,790,000) resulta más accesible que Cyberlicense (COP 3,890,000) y mucho más que Frontier (COP 4,788,860).
Garantía y Condiciones: Incluye soporte y factura con IVA desglosado, lo que ofrece mayor formalidad.
Disponibilidad: Entrega inmediata por correo electrónico, asegurando continuidad en la implementación.
Selección final: RevoSoft – SQL Server Standard 2019 Licencia Digital Perpetua.</t>
  </si>
  <si>
    <t>Tras realizar el análisis comparativo de tres cotizaciones obtenidas de diferentes proveedores (PC Masters Bogotá, Mercado Libre y Speed Logic), se ha seleccionado la opción de Mercado Libre con la MSI B550M Pro VDH WiFi por las siguientes razones:
Relación Costo–Beneficio: Su precio de COP 530,000 es menor al de PC Masters (COP 599,000) y Speed Logic (COP 789,000).
Garantía: Ofrece 12 meses, siendo superior a la de Speed Logic (6 meses) y similar a la de PC Masters.
Disponibilidad y Soporte: Mercado Libre asegura envío rápido, soporte de la plataforma y respaldo en caso de devoluciones.
Selección final: Mercado Libre – Board MSI B550M Pro VDH WiFi.</t>
  </si>
  <si>
    <t>Tras realizar el análisis comparativo de tres cotizaciones obtenidas de diferentes proveedores (Amazon AWS, DigitalOcean y Kamatera), se ha seleccionado la opción de DigitalOcean por las siguientes razones:
Relación Costo–Beneficio: Con un costo de COP 48,750 ofrece el mejor balance, ya que cuenta con 2 GB de RAM frente a los 1 GB de AWS y Kamatera.
Disponibilidad y Escalabilidad: Permite ampliar recursos fácilmente, adaptándose a las necesidades del proyecto.
Soporte y Facilidad: Interfaz amigable que facilita la gestión del servidor.
Selección final: DigitalOcean – Droplet Basic (1 vCPU, 2 GB RAM, 25 GB SSD).</t>
  </si>
  <si>
    <t>Tras realizar el análisis comparativo de tres cotizaciones obtenidas de diferentes proveedores (Rentek, Converger IT y Speed Logic), se ha seleccionado la opción de Rentek por las siguientes razones:
Relación Costo–Beneficio: Con precios desde COP 17,000 diarios, es más competitivo que Converger IT (COP 100,000–200,000 por día).
Garantía y Servicios: Incluye instalación, soporte, mantenimiento preventivo y seguros, sin costos adicionales.
Disponibilidad: Rentek ofrece contratos empresariales con renovación tecnológica, lo que garantiza equipos actualizados.
Selección final: Rentek – Alquiler de computadores de escritorio y portátiles.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</si>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</sst>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\ #,##0.00"/>
    <numFmt numFmtId="165" formatCode="&quot;$&quot;\ #,##0.00;[Red]\-&quot;$&quot;\ #,##0.00"/>
  </numFmts>
  <fonts count="23">
    <font>
      <sz val="8.0"/>
      <color theme="1"/>
      <name val="Arial"/>
      <scheme val="minor"/>
    </font>
    <font>
      <sz val="12.0"/>
      <color theme="1"/>
      <name val="Calibri"/>
    </font>
    <font>
      <sz val="8.0"/>
      <color theme="1"/>
      <name val="Arial"/>
    </font>
    <font>
      <b/>
      <sz val="22.0"/>
      <color rgb="FF3F3F3F"/>
      <name val="Calibri"/>
    </font>
    <font>
      <sz val="10.0"/>
      <color theme="1"/>
      <name val="Calibri"/>
    </font>
    <font>
      <sz val="16.0"/>
      <color rgb="FF7F7F7F"/>
      <name val="Calibri"/>
    </font>
    <font>
      <sz val="20.0"/>
      <color theme="1"/>
      <name val="Calibri"/>
    </font>
    <font>
      <b/>
      <sz val="14.0"/>
      <color theme="0"/>
      <name val="Calibri"/>
    </font>
    <font/>
    <font>
      <b/>
      <sz val="14.0"/>
      <color rgb="FF8745EC"/>
      <name val="Calibri"/>
    </font>
    <font>
      <sz val="14.0"/>
      <color rgb="FF595959"/>
      <name val="Calibri"/>
    </font>
    <font>
      <b/>
      <sz val="14.0"/>
      <color rgb="FF595959"/>
      <name val="Calibri"/>
    </font>
    <font>
      <b/>
      <sz val="14.0"/>
      <color rgb="FF7F7F7F"/>
      <name val="Calibri"/>
    </font>
    <font>
      <sz val="10.0"/>
      <color rgb="FFFF0000"/>
      <name val="Calibri"/>
    </font>
    <font>
      <sz val="14.0"/>
      <color rgb="FF222222"/>
      <name val="Calibri"/>
    </font>
    <font>
      <sz val="8.0"/>
      <color rgb="FF595959"/>
      <name val="Calibri"/>
    </font>
    <font>
      <sz val="11.0"/>
      <color rgb="FF4D5156"/>
      <name val="Arial"/>
    </font>
    <font>
      <sz val="18.0"/>
      <color rgb="FF000000"/>
      <name val="Proxima Nova"/>
    </font>
    <font>
      <sz val="11.0"/>
      <color rgb="FF000000"/>
      <name val="Arial"/>
    </font>
    <font>
      <sz val="13.0"/>
      <color rgb="FF595959"/>
      <name val="Calibri"/>
    </font>
    <font>
      <sz val="14.0"/>
      <color theme="1"/>
      <name val="Calibri"/>
    </font>
    <font>
      <b/>
      <sz val="19.0"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1">
    <border/>
    <border>
      <left/>
      <right/>
      <top/>
      <bottom/>
    </border>
    <border>
      <left/>
      <right/>
      <top/>
      <bottom style="thin">
        <color theme="0"/>
      </bottom>
    </border>
    <border>
      <left style="medium">
        <color rgb="FF8745EC"/>
      </left>
      <top style="medium">
        <color rgb="FF8745EC"/>
      </top>
      <bottom style="thin">
        <color theme="0"/>
      </bottom>
    </border>
    <border>
      <top style="medium">
        <color rgb="FF8745EC"/>
      </top>
      <bottom style="thin">
        <color theme="0"/>
      </bottom>
    </border>
    <border>
      <right style="medium">
        <color rgb="FF8745EC"/>
      </right>
      <top style="medium">
        <color rgb="FF8745EC"/>
      </top>
      <bottom style="thin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</border>
    <border>
      <bottom style="medium">
        <color rgb="FFF2F2F2"/>
      </bottom>
    </border>
    <border>
      <left/>
      <right/>
      <top/>
      <bottom style="medium">
        <color rgb="FFF2F2F2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top style="dotted">
        <color rgb="FFF2F2F2"/>
      </top>
      <bottom style="medium">
        <color rgb="FFF2F2F2"/>
      </bottom>
    </border>
    <border>
      <left style="medium">
        <color rgb="FF8745EC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medium">
        <color rgb="FF8745EC"/>
      </right>
      <top style="thin">
        <color theme="0"/>
      </top>
      <bottom/>
    </border>
    <border>
      <left style="medium">
        <color rgb="FF8745EC"/>
      </left>
      <top/>
      <bottom/>
    </border>
    <border>
      <right style="medium">
        <color theme="0"/>
      </right>
      <top/>
      <bottom/>
    </border>
    <border>
      <left style="medium">
        <color theme="0"/>
      </left>
      <right style="medium">
        <color theme="0"/>
      </right>
      <top style="medium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right/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A5A5A5"/>
      </right>
      <bottom style="thin">
        <color rgb="FF7F7F7F"/>
      </bottom>
    </border>
    <border>
      <left style="thin">
        <color rgb="FFA5A5A5"/>
      </left>
      <right style="thin">
        <color rgb="FFA5A5A5"/>
      </right>
      <bottom style="thin">
        <color rgb="FF7F7F7F"/>
      </bottom>
    </border>
    <border>
      <left style="thin">
        <color theme="0"/>
      </left>
      <top style="thin">
        <color theme="0"/>
      </top>
    </border>
    <border>
      <right/>
      <top style="thin">
        <color theme="0"/>
      </top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theme="0"/>
      </left>
    </border>
    <border>
      <right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</border>
    <border>
      <left style="thin">
        <color theme="0"/>
      </left>
      <bottom style="thin">
        <color theme="0"/>
      </bottom>
    </border>
    <border>
      <right/>
      <bottom style="thin">
        <color theme="0"/>
      </bottom>
    </border>
    <border>
      <right style="thin">
        <color rgb="FFA5A5A5"/>
      </right>
      <top style="dotted">
        <color rgb="FFA5A5A5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</border>
    <border>
      <right style="thin">
        <color rgb="FFFFFF66"/>
      </right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</border>
    <border>
      <left style="thin">
        <color rgb="FFFFFF66"/>
      </left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F2F2F2"/>
      </bottom>
    </border>
    <border>
      <left/>
      <right/>
      <top style="thin">
        <color rgb="FFF2F2F2"/>
      </top>
      <bottom style="thin">
        <color rgb="FFF2F2F2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top"/>
    </xf>
    <xf borderId="1" fillId="3" fontId="4" numFmtId="0" xfId="0" applyBorder="1" applyFill="1" applyFont="1"/>
    <xf borderId="0" fillId="0" fontId="4" numFmtId="0" xfId="0" applyFont="1"/>
    <xf borderId="2" fillId="2" fontId="2" numFmtId="0" xfId="0" applyBorder="1" applyFont="1"/>
    <xf borderId="0" fillId="0" fontId="5" numFmtId="0" xfId="0" applyAlignment="1" applyFont="1">
      <alignment vertical="top"/>
    </xf>
    <xf borderId="1" fillId="3" fontId="6" numFmtId="0" xfId="0" applyAlignment="1" applyBorder="1" applyFont="1">
      <alignment vertical="center"/>
    </xf>
    <xf borderId="3" fillId="2" fontId="7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1" fillId="3" fontId="1" numFmtId="0" xfId="0" applyAlignment="1" applyBorder="1" applyFont="1">
      <alignment horizontal="center"/>
    </xf>
    <xf borderId="6" fillId="4" fontId="9" numFmtId="0" xfId="0" applyAlignment="1" applyBorder="1" applyFill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1" fillId="3" fontId="1" numFmtId="0" xfId="0" applyBorder="1" applyFont="1"/>
    <xf borderId="10" fillId="0" fontId="10" numFmtId="164" xfId="0" applyAlignment="1" applyBorder="1" applyFont="1" applyNumberFormat="1">
      <alignment horizontal="center" readingOrder="0" shrinkToFit="0" vertical="center" wrapText="0"/>
    </xf>
    <xf borderId="11" fillId="4" fontId="10" numFmtId="2" xfId="0" applyAlignment="1" applyBorder="1" applyFont="1" applyNumberFormat="1">
      <alignment horizontal="center" vertical="center"/>
    </xf>
    <xf borderId="10" fillId="0" fontId="10" numFmtId="164" xfId="0" applyAlignment="1" applyBorder="1" applyFont="1" applyNumberFormat="1">
      <alignment horizontal="center" readingOrder="0" vertical="center"/>
    </xf>
    <xf borderId="11" fillId="4" fontId="10" numFmtId="164" xfId="0" applyAlignment="1" applyBorder="1" applyFont="1" applyNumberFormat="1">
      <alignment horizontal="center" vertical="center"/>
    </xf>
    <xf borderId="1" fillId="4" fontId="11" numFmtId="164" xfId="0" applyAlignment="1" applyBorder="1" applyFont="1" applyNumberFormat="1">
      <alignment horizontal="center" vertical="center"/>
    </xf>
    <xf borderId="12" fillId="5" fontId="12" numFmtId="164" xfId="0" applyAlignment="1" applyBorder="1" applyFill="1" applyFont="1" applyNumberFormat="1">
      <alignment horizontal="center"/>
    </xf>
    <xf borderId="8" fillId="5" fontId="12" numFmtId="164" xfId="0" applyAlignment="1" applyBorder="1" applyFont="1" applyNumberFormat="1">
      <alignment horizontal="center"/>
    </xf>
    <xf borderId="9" fillId="5" fontId="12" numFmtId="164" xfId="0" applyAlignment="1" applyBorder="1" applyFont="1" applyNumberFormat="1">
      <alignment horizontal="center"/>
    </xf>
    <xf borderId="10" fillId="0" fontId="10" numFmtId="2" xfId="0" applyAlignment="1" applyBorder="1" applyFont="1" applyNumberFormat="1">
      <alignment horizontal="center" readingOrder="0" vertical="center"/>
    </xf>
    <xf borderId="10" fillId="0" fontId="10" numFmtId="164" xfId="0" applyAlignment="1" applyBorder="1" applyFont="1" applyNumberFormat="1">
      <alignment horizontal="center" vertical="center"/>
    </xf>
    <xf borderId="7" fillId="5" fontId="12" numFmtId="164" xfId="0" applyAlignment="1" applyBorder="1" applyFont="1" applyNumberFormat="1">
      <alignment horizontal="center"/>
    </xf>
    <xf borderId="10" fillId="0" fontId="10" numFmtId="2" xfId="0" applyAlignment="1" applyBorder="1" applyFont="1" applyNumberFormat="1">
      <alignment horizontal="center" vertical="center"/>
    </xf>
    <xf borderId="0" fillId="0" fontId="13" numFmtId="0" xfId="0" applyFont="1"/>
    <xf borderId="13" fillId="0" fontId="10" numFmtId="164" xfId="0" applyAlignment="1" applyBorder="1" applyFont="1" applyNumberFormat="1">
      <alignment horizontal="center" readingOrder="0" shrinkToFit="0" vertical="center" wrapText="0"/>
    </xf>
    <xf borderId="14" fillId="5" fontId="12" numFmtId="164" xfId="0" applyAlignment="1" applyBorder="1" applyFont="1" applyNumberFormat="1">
      <alignment horizontal="center"/>
    </xf>
    <xf borderId="15" fillId="5" fontId="12" numFmtId="164" xfId="0" applyAlignment="1" applyBorder="1" applyFont="1" applyNumberFormat="1">
      <alignment horizontal="center"/>
    </xf>
    <xf borderId="16" fillId="5" fontId="12" numFmtId="164" xfId="0" applyAlignment="1" applyBorder="1" applyFont="1" applyNumberFormat="1">
      <alignment horizontal="center"/>
    </xf>
    <xf borderId="13" fillId="0" fontId="10" numFmtId="2" xfId="0" applyAlignment="1" applyBorder="1" applyFont="1" applyNumberFormat="1">
      <alignment horizontal="center" vertical="center"/>
    </xf>
    <xf borderId="13" fillId="0" fontId="10" numFmtId="164" xfId="0" applyAlignment="1" applyBorder="1" applyFont="1" applyNumberFormat="1">
      <alignment horizontal="center" readingOrder="0" vertical="center"/>
    </xf>
    <xf borderId="13" fillId="0" fontId="10" numFmtId="164" xfId="0" applyAlignment="1" applyBorder="1" applyFont="1" applyNumberFormat="1">
      <alignment horizontal="center" vertical="center"/>
    </xf>
    <xf borderId="0" fillId="0" fontId="14" numFmtId="164" xfId="0" applyAlignment="1" applyFont="1" applyNumberFormat="1">
      <alignment readingOrder="0"/>
    </xf>
    <xf borderId="11" fillId="3" fontId="10" numFmtId="2" xfId="0" applyAlignment="1" applyBorder="1" applyFont="1" applyNumberFormat="1">
      <alignment horizontal="center" readingOrder="0" vertical="center"/>
    </xf>
    <xf borderId="1" fillId="3" fontId="10" numFmtId="164" xfId="0" applyAlignment="1" applyBorder="1" applyFont="1" applyNumberFormat="1">
      <alignment horizontal="center" readingOrder="0" vertical="center"/>
    </xf>
    <xf borderId="1" fillId="3" fontId="10" numFmtId="164" xfId="0" applyAlignment="1" applyBorder="1" applyFont="1" applyNumberFormat="1">
      <alignment horizontal="center" vertical="center"/>
    </xf>
    <xf borderId="11" fillId="3" fontId="10" numFmtId="164" xfId="0" applyAlignment="1" applyBorder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/>
    </xf>
    <xf borderId="11" fillId="3" fontId="10" numFmtId="2" xfId="0" applyAlignment="1" applyBorder="1" applyFont="1" applyNumberFormat="1">
      <alignment horizontal="center" vertical="center"/>
    </xf>
    <xf borderId="1" fillId="5" fontId="11" numFmtId="0" xfId="0" applyAlignment="1" applyBorder="1" applyFont="1">
      <alignment horizontal="center" vertical="center"/>
    </xf>
    <xf borderId="11" fillId="5" fontId="11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/>
    </xf>
    <xf borderId="0" fillId="0" fontId="12" numFmtId="164" xfId="0" applyAlignment="1" applyFont="1" applyNumberFormat="1">
      <alignment horizontal="center"/>
    </xf>
    <xf borderId="17" fillId="2" fontId="7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9" fillId="0" fontId="9" numFmtId="0" xfId="0" applyAlignment="1" applyBorder="1" applyFont="1">
      <alignment horizontal="left" shrinkToFit="0" vertical="center" wrapText="1"/>
    </xf>
    <xf borderId="20" fillId="4" fontId="9" numFmtId="0" xfId="0" applyAlignment="1" applyBorder="1" applyFont="1">
      <alignment horizontal="center" shrinkToFit="0" vertical="center" wrapText="1"/>
    </xf>
    <xf borderId="21" fillId="0" fontId="8" numFmtId="0" xfId="0" applyBorder="1" applyFont="1"/>
    <xf borderId="22" fillId="0" fontId="15" numFmtId="0" xfId="0" applyAlignment="1" applyBorder="1" applyFont="1">
      <alignment horizontal="center" vertical="center"/>
    </xf>
    <xf borderId="23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5" fillId="0" fontId="10" numFmtId="0" xfId="0" applyAlignment="1" applyBorder="1" applyFont="1">
      <alignment horizontal="center" vertical="center"/>
    </xf>
    <xf borderId="26" fillId="0" fontId="10" numFmtId="164" xfId="0" applyAlignment="1" applyBorder="1" applyFont="1" applyNumberFormat="1">
      <alignment horizontal="center" vertical="center"/>
    </xf>
    <xf borderId="0" fillId="0" fontId="16" numFmtId="0" xfId="0" applyFont="1"/>
    <xf borderId="25" fillId="0" fontId="10" numFmtId="164" xfId="0" applyAlignment="1" applyBorder="1" applyFont="1" applyNumberFormat="1">
      <alignment horizontal="center" vertical="center"/>
    </xf>
    <xf borderId="27" fillId="0" fontId="10" numFmtId="0" xfId="0" applyAlignment="1" applyBorder="1" applyFont="1">
      <alignment horizontal="center" vertical="center"/>
    </xf>
    <xf borderId="28" fillId="4" fontId="9" numFmtId="0" xfId="0" applyAlignment="1" applyBorder="1" applyFont="1">
      <alignment horizontal="center" shrinkToFit="0" vertical="center" wrapText="1"/>
    </xf>
    <xf borderId="29" fillId="0" fontId="8" numFmtId="0" xfId="0" applyBorder="1" applyFont="1"/>
    <xf borderId="30" fillId="0" fontId="10" numFmtId="164" xfId="0" applyAlignment="1" applyBorder="1" applyFont="1" applyNumberFormat="1">
      <alignment horizontal="center" vertical="center"/>
    </xf>
    <xf borderId="31" fillId="0" fontId="10" numFmtId="164" xfId="0" applyAlignment="1" applyBorder="1" applyFont="1" applyNumberForma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10" numFmtId="0" xfId="0" applyAlignment="1" applyBorder="1" applyFont="1">
      <alignment horizontal="center" vertical="center"/>
    </xf>
    <xf borderId="35" fillId="0" fontId="11" numFmtId="4" xfId="0" applyAlignment="1" applyBorder="1" applyFont="1" applyNumberFormat="1">
      <alignment horizontal="center" vertical="center"/>
    </xf>
    <xf borderId="34" fillId="0" fontId="11" numFmtId="4" xfId="0" applyAlignment="1" applyBorder="1" applyFont="1" applyNumberFormat="1">
      <alignment horizontal="center" vertical="center"/>
    </xf>
    <xf borderId="36" fillId="0" fontId="8" numFmtId="0" xfId="0" applyBorder="1" applyFont="1"/>
    <xf borderId="37" fillId="0" fontId="8" numFmtId="0" xfId="0" applyBorder="1" applyFont="1"/>
    <xf borderId="22" fillId="0" fontId="17" numFmtId="0" xfId="0" applyAlignment="1" applyBorder="1" applyFont="1">
      <alignment shrinkToFit="0" wrapText="1"/>
    </xf>
    <xf borderId="38" fillId="0" fontId="10" numFmtId="0" xfId="0" applyAlignment="1" applyBorder="1" applyFont="1">
      <alignment horizontal="center" vertical="center"/>
    </xf>
    <xf borderId="39" fillId="0" fontId="10" numFmtId="0" xfId="0" applyAlignment="1" applyBorder="1" applyFont="1">
      <alignment horizontal="center" vertical="center"/>
    </xf>
    <xf borderId="0" fillId="0" fontId="18" numFmtId="165" xfId="0" applyAlignment="1" applyFont="1" applyNumberFormat="1">
      <alignment shrinkToFit="0" vertical="center" wrapText="1"/>
    </xf>
    <xf borderId="40" fillId="0" fontId="18" numFmtId="165" xfId="0" applyAlignment="1" applyBorder="1" applyFont="1" applyNumberFormat="1">
      <alignment shrinkToFit="0" vertical="center" wrapText="1"/>
    </xf>
    <xf borderId="41" fillId="0" fontId="19" numFmtId="165" xfId="0" applyAlignment="1" applyBorder="1" applyFont="1" applyNumberFormat="1">
      <alignment shrinkToFit="0" vertical="center" wrapText="1"/>
    </xf>
    <xf borderId="42" fillId="0" fontId="18" numFmtId="165" xfId="0" applyAlignment="1" applyBorder="1" applyFont="1" applyNumberFormat="1">
      <alignment shrinkToFit="0" vertical="center" wrapText="1"/>
    </xf>
    <xf borderId="43" fillId="0" fontId="19" numFmtId="165" xfId="0" applyAlignment="1" applyBorder="1" applyFont="1" applyNumberFormat="1">
      <alignment shrinkToFit="0" vertical="center" wrapText="1"/>
    </xf>
    <xf borderId="0" fillId="0" fontId="20" numFmtId="0" xfId="0" applyFont="1"/>
    <xf borderId="11" fillId="3" fontId="10" numFmtId="164" xfId="0" applyAlignment="1" applyBorder="1" applyFont="1" applyNumberFormat="1">
      <alignment horizontal="center" readingOrder="0" shrinkToFit="0" vertical="center" wrapText="0"/>
    </xf>
    <xf borderId="44" fillId="0" fontId="10" numFmtId="0" xfId="0" applyAlignment="1" applyBorder="1" applyFont="1">
      <alignment horizontal="center" vertical="center"/>
    </xf>
    <xf borderId="44" fillId="0" fontId="10" numFmtId="164" xfId="0" applyAlignment="1" applyBorder="1" applyFont="1" applyNumberFormat="1">
      <alignment horizontal="center" vertical="center"/>
    </xf>
    <xf borderId="45" fillId="0" fontId="10" numFmtId="0" xfId="0" applyAlignment="1" applyBorder="1" applyFont="1">
      <alignment horizontal="center" vertical="center"/>
    </xf>
    <xf borderId="45" fillId="0" fontId="11" numFmtId="4" xfId="0" applyAlignment="1" applyBorder="1" applyFont="1" applyNumberFormat="1">
      <alignment horizontal="center" vertical="center"/>
    </xf>
    <xf borderId="46" fillId="0" fontId="10" numFmtId="0" xfId="0" applyAlignment="1" applyBorder="1" applyFont="1">
      <alignment horizontal="center" vertical="center"/>
    </xf>
    <xf borderId="0" fillId="0" fontId="21" numFmtId="0" xfId="0" applyAlignment="1" applyFont="1">
      <alignment readingOrder="0" vertical="center"/>
    </xf>
    <xf borderId="47" fillId="0" fontId="22" numFmtId="0" xfId="0" applyAlignment="1" applyBorder="1" applyFont="1">
      <alignment horizontal="center" readingOrder="0" vertical="center"/>
    </xf>
    <xf borderId="48" fillId="0" fontId="8" numFmtId="0" xfId="0" applyBorder="1" applyFont="1"/>
    <xf borderId="22" fillId="0" fontId="22" numFmtId="0" xfId="0" applyAlignment="1" applyBorder="1" applyFont="1">
      <alignment readingOrder="0" shrinkToFit="0" wrapText="1"/>
    </xf>
    <xf borderId="0" fillId="0" fontId="22" numFmtId="0" xfId="0" applyAlignment="1" applyFont="1">
      <alignment readingOrder="0"/>
    </xf>
    <xf borderId="13" fillId="0" fontId="10" numFmtId="164" xfId="0" applyAlignment="1" applyBorder="1" applyFont="1" applyNumberFormat="1">
      <alignment horizontal="center" vertical="center"/>
    </xf>
    <xf borderId="13" fillId="0" fontId="10" numFmtId="2" xfId="0" applyAlignment="1" applyBorder="1" applyFont="1" applyNumberFormat="1">
      <alignment horizontal="center" vertical="center"/>
    </xf>
    <xf borderId="0" fillId="0" fontId="18" numFmtId="0" xfId="0" applyFont="1"/>
    <xf borderId="49" fillId="6" fontId="19" numFmtId="165" xfId="0" applyAlignment="1" applyBorder="1" applyFill="1" applyFont="1" applyNumberFormat="1">
      <alignment shrinkToFit="0" vertical="center" wrapText="1"/>
    </xf>
    <xf borderId="50" fillId="6" fontId="19" numFmtId="165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ont/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/>
      <fill>
        <patternFill patternType="none"/>
      </fill>
      <border/>
    </dxf>
    <dxf>
      <font/>
      <fill>
        <patternFill patternType="solid">
          <fgColor rgb="FFF8F3FF"/>
          <bgColor rgb="FFF8F3F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2">
    <tableStyle count="4" pivot="0" name="Precios -style">
      <tableStyleElement dxfId="3" type="headerRow"/>
      <tableStyleElement dxfId="2" type="firstRowStripe"/>
      <tableStyleElement dxfId="2" type="secondRowStripe"/>
      <tableStyleElement dxfId="4" type="totalRow"/>
    </tableStyle>
    <tableStyle count="4" pivot="0" name="Precios  (2)-style">
      <tableStyleElement dxfId="3" type="headerRow"/>
      <tableStyleElement dxfId="2" type="firstRowStripe"/>
      <tableStyleElement dxfId="2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4</xdr:row>
      <xdr:rowOff>142875</xdr:rowOff>
    </xdr:from>
    <xdr:ext cx="8058150" cy="6124575"/>
    <xdr:sp>
      <xdr:nvSpPr>
        <xdr:cNvPr id="3" name="Shape 3"/>
        <xdr:cNvSpPr txBox="1"/>
      </xdr:nvSpPr>
      <xdr:spPr>
        <a:xfrm>
          <a:off x="1316925" y="722475"/>
          <a:ext cx="8058150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comparación de precios entre proveedores le permitirá saber que proveedor le da el mejor precio para cada producto que quiera comprar.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sigue estos pasos: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b="0" i="0" sz="11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>
      <xdr:nvSpPr>
        <xdr:cNvPr id="4" name="Shape 4"/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>
      <xdr:nvSpPr>
        <xdr:cNvPr id="5" name="Shape 5"/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67625" cy="742950"/>
    <xdr:sp>
      <xdr:nvSpPr>
        <xdr:cNvPr id="6" name="Shape 6"/>
        <xdr:cNvSpPr txBox="1"/>
      </xdr:nvSpPr>
      <xdr:spPr>
        <a:xfrm>
          <a:off x="1516950" y="3413288"/>
          <a:ext cx="7658100" cy="7334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1104900</xdr:colOff>
      <xdr:row>1</xdr:row>
      <xdr:rowOff>142875</xdr:rowOff>
    </xdr:from>
    <xdr:ext cx="3000375" cy="466725"/>
    <xdr:sp>
      <xdr:nvSpPr>
        <xdr:cNvPr id="7" name="Shape 7"/>
        <xdr:cNvSpPr txBox="1"/>
      </xdr:nvSpPr>
      <xdr:spPr>
        <a:xfrm>
          <a:off x="3850575" y="3551400"/>
          <a:ext cx="2990850" cy="4572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77150" cy="742950"/>
    <xdr:sp>
      <xdr:nvSpPr>
        <xdr:cNvPr id="8" name="Shape 8"/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1209675</xdr:colOff>
      <xdr:row>1</xdr:row>
      <xdr:rowOff>142875</xdr:rowOff>
    </xdr:from>
    <xdr:ext cx="3000375" cy="466725"/>
    <xdr:sp>
      <xdr:nvSpPr>
        <xdr:cNvPr id="9" name="Shape 9"/>
        <xdr:cNvSpPr txBox="1"/>
      </xdr:nvSpPr>
      <xdr:spPr>
        <a:xfrm>
          <a:off x="3850575" y="3551400"/>
          <a:ext cx="2990850" cy="4572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rre admin"/>
      <sheetName val="Monitor Admin"/>
      <sheetName val="DiscoSolido Admin"/>
      <sheetName val="Disco duro interno Admin"/>
      <sheetName val="Servidor Admin"/>
      <sheetName val="ram Admin"/>
      <sheetName val="Teclado Admin"/>
      <sheetName val="Mause Admin"/>
      <sheetName val="Portatil Nosotros"/>
      <sheetName val="Monitor Nosotros"/>
      <sheetName val=" Disco mecanico Nosotros"/>
      <sheetName val=" ram nosotros"/>
      <sheetName val=" Servidor Nosotros"/>
      <sheetName val="Tarjeta de video nosotros"/>
      <sheetName val="Procesador Nosotros"/>
      <sheetName val="Teclado nosostros "/>
      <sheetName val="Muse nosotros"/>
      <sheetName val="software licencia"/>
      <sheetName val="licencia visual"/>
      <sheetName val="windows 11 licencia"/>
      <sheetName val="licencia SQ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ref="B8:L26" displayName="Table_1" name="Table_1" id="1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Precios -style" showColumnStripes="0" showFirstColumn="1" showLastColumn="1" showRowStripes="1"/>
</table>
</file>

<file path=xl/tables/table2.xml><?xml version="1.0" encoding="utf-8"?>
<table xmlns="http://schemas.openxmlformats.org/spreadsheetml/2006/main" ref="B8:L25" displayName="Table_2" name="Table_2" id="2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Precios  (2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67"/>
    <col customWidth="1" min="2" max="11" width="22.17"/>
    <col customWidth="1" min="12" max="26" width="12.0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2.0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4" width="27.5"/>
    <col customWidth="1" min="5" max="5" width="23.17"/>
    <col customWidth="1" min="6" max="6" width="25.17"/>
    <col customWidth="1" min="7" max="7" width="32.5"/>
    <col customWidth="1" min="8" max="9" width="22.17"/>
    <col customWidth="1" min="10" max="10" width="27.17"/>
    <col customWidth="1" min="11" max="11" width="23.5"/>
    <col customWidth="1" min="12" max="12" width="24.67"/>
    <col customWidth="1" min="13" max="13" width="20.5"/>
    <col customWidth="1" min="14" max="14" width="20.67"/>
    <col customWidth="1" min="15" max="26" width="9.17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18"/>
      <c r="B9" s="19" t="s">
        <v>15</v>
      </c>
      <c r="C9" s="20">
        <v>1.0</v>
      </c>
      <c r="D9" s="21">
        <v>920000.0</v>
      </c>
      <c r="E9" s="21">
        <v>354000.0</v>
      </c>
      <c r="F9" s="21">
        <v>590000.0</v>
      </c>
      <c r="G9" s="22"/>
      <c r="H9" s="22"/>
      <c r="I9" s="23"/>
      <c r="J9" s="24">
        <f>MIN('Precios '!$D9:$I9)</f>
        <v>354000</v>
      </c>
      <c r="K9" s="25">
        <f>IFERROR(AVERAGE('Precios '!$D9:$I9),0)</f>
        <v>621333.3333</v>
      </c>
      <c r="L9" s="26">
        <f>MAX('Precios '!$D9:$I9)</f>
        <v>920000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8"/>
      <c r="B10" s="19" t="s">
        <v>16</v>
      </c>
      <c r="C10" s="27">
        <v>1.0</v>
      </c>
      <c r="D10" s="21">
        <v>1821900.0</v>
      </c>
      <c r="E10" s="21">
        <v>240952.0</v>
      </c>
      <c r="F10" s="21">
        <v>699900.0</v>
      </c>
      <c r="G10" s="28"/>
      <c r="H10" s="28"/>
      <c r="I10" s="28"/>
      <c r="J10" s="29">
        <f>MIN('Precios '!$D10:$I10)</f>
        <v>240952</v>
      </c>
      <c r="K10" s="25">
        <f>IFERROR(AVERAGE('Precios '!$D10:$I10),0)</f>
        <v>920917.3333</v>
      </c>
      <c r="L10" s="26">
        <f>MAX('Precios '!$D10:$I10)</f>
        <v>1821900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8"/>
      <c r="B11" s="19" t="s">
        <v>17</v>
      </c>
      <c r="C11" s="30">
        <v>1.0</v>
      </c>
      <c r="D11" s="21">
        <v>331900.0</v>
      </c>
      <c r="E11" s="21">
        <v>353000.0</v>
      </c>
      <c r="F11" s="21">
        <v>433900.0</v>
      </c>
      <c r="G11" s="28"/>
      <c r="H11" s="28"/>
      <c r="I11" s="28"/>
      <c r="J11" s="29">
        <f>MIN('Precios '!$D11:$I11)</f>
        <v>331900</v>
      </c>
      <c r="K11" s="25">
        <f>IFERROR(AVERAGE('Precios '!$D11:$I11),0)</f>
        <v>372933.3333</v>
      </c>
      <c r="L11" s="26">
        <f>MAX('Precios '!$D11:$I11)</f>
        <v>433900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19" t="s">
        <v>18</v>
      </c>
      <c r="C12" s="30">
        <v>1.0</v>
      </c>
      <c r="D12" s="21">
        <v>350000.0</v>
      </c>
      <c r="E12" s="21">
        <v>19900.0</v>
      </c>
      <c r="F12" s="21">
        <v>14700.0</v>
      </c>
      <c r="G12" s="28"/>
      <c r="H12" s="28"/>
      <c r="I12" s="28"/>
      <c r="J12" s="29">
        <f>MIN('Precios '!$D12:$I12)</f>
        <v>14700</v>
      </c>
      <c r="K12" s="25">
        <f>IFERROR(AVERAGE('Precios '!$D12:$I12),0)</f>
        <v>128200</v>
      </c>
      <c r="L12" s="26">
        <f>MAX('Precios '!$D12:$I12)</f>
        <v>350000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18"/>
      <c r="B13" s="19" t="s">
        <v>19</v>
      </c>
      <c r="C13" s="30">
        <v>1.0</v>
      </c>
      <c r="D13" s="21">
        <v>1177855.0</v>
      </c>
      <c r="E13" s="21">
        <v>1815126.0</v>
      </c>
      <c r="F13" s="21">
        <v>3138878.0</v>
      </c>
      <c r="G13" s="28"/>
      <c r="H13" s="28"/>
      <c r="I13" s="28"/>
      <c r="J13" s="29">
        <f>MIN('Precios '!$D13:$I13)</f>
        <v>1177855</v>
      </c>
      <c r="K13" s="25">
        <f>IFERROR(AVERAGE('Precios '!$D13:$I13),0)</f>
        <v>2043953</v>
      </c>
      <c r="L13" s="26">
        <f>MAX('Precios '!$D13:$I13)</f>
        <v>3138878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18"/>
      <c r="B14" s="19" t="s">
        <v>20</v>
      </c>
      <c r="C14" s="30">
        <v>1.0</v>
      </c>
      <c r="D14" s="21">
        <v>92436.0</v>
      </c>
      <c r="E14" s="21">
        <v>126000.0</v>
      </c>
      <c r="F14" s="21">
        <v>391447.0</v>
      </c>
      <c r="G14" s="28"/>
      <c r="H14" s="28"/>
      <c r="I14" s="28"/>
      <c r="J14" s="29">
        <f>MIN('Precios '!$D14:$I14)</f>
        <v>92436</v>
      </c>
      <c r="K14" s="25">
        <f>IFERROR(AVERAGE('Precios '!$D14:$I14),0)</f>
        <v>203294.3333</v>
      </c>
      <c r="L14" s="26">
        <f>MAX('Precios '!$D14:$I14)</f>
        <v>391447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31"/>
      <c r="B15" s="32" t="s">
        <v>21</v>
      </c>
      <c r="C15" s="30">
        <v>1.0</v>
      </c>
      <c r="D15" s="21">
        <v>20630.0</v>
      </c>
      <c r="E15" s="21">
        <v>41270.0</v>
      </c>
      <c r="F15" s="21">
        <v>15185.0</v>
      </c>
      <c r="G15" s="28"/>
      <c r="H15" s="28"/>
      <c r="I15" s="28"/>
      <c r="J15" s="33">
        <f>MIN('Precios '!$D15:$I15)</f>
        <v>15185</v>
      </c>
      <c r="K15" s="34">
        <f>IFERROR(AVERAGE('Precios '!$D15:$I15),0)</f>
        <v>25695</v>
      </c>
      <c r="L15" s="35">
        <f>MAX('Precios '!$D15:$I15)</f>
        <v>41270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3.5" customHeight="1">
      <c r="A16" s="31"/>
      <c r="B16" s="32" t="s">
        <v>22</v>
      </c>
      <c r="C16" s="36">
        <v>1.0</v>
      </c>
      <c r="D16" s="37">
        <v>20630.0</v>
      </c>
      <c r="E16" s="37">
        <v>41270.0</v>
      </c>
      <c r="F16" s="37">
        <v>15185.0</v>
      </c>
      <c r="G16" s="38"/>
      <c r="H16" s="38"/>
      <c r="I16" s="38"/>
      <c r="J16" s="33">
        <f>MIN('Precios '!$D16:$I16)</f>
        <v>15185</v>
      </c>
      <c r="K16" s="25">
        <f>IFERROR(AVERAGE('Precios '!$D16:$I16),0)</f>
        <v>25695</v>
      </c>
      <c r="L16" s="26">
        <f>MAX('Precios '!$D16:$I16)</f>
        <v>41270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3.5" customHeight="1">
      <c r="A17" s="31"/>
      <c r="B17" s="39" t="s">
        <v>23</v>
      </c>
      <c r="C17" s="36">
        <v>1.0</v>
      </c>
      <c r="D17" s="37">
        <v>599000.0</v>
      </c>
      <c r="E17" s="37">
        <v>530000.0</v>
      </c>
      <c r="F17" s="37">
        <v>789000.0</v>
      </c>
      <c r="G17" s="38"/>
      <c r="H17" s="38"/>
      <c r="I17" s="38"/>
      <c r="J17" s="33">
        <f>MIN('Precios '!$D17:$I17)</f>
        <v>530000</v>
      </c>
      <c r="K17" s="25">
        <f>IFERROR(AVERAGE('Precios '!$D17:$I17),0)</f>
        <v>639333.3333</v>
      </c>
      <c r="L17" s="26">
        <f>MAX('Precios '!$D17:$I17)</f>
        <v>789000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3.5" customHeight="1">
      <c r="A18" s="31"/>
      <c r="B18" s="39" t="s">
        <v>24</v>
      </c>
      <c r="C18" s="36">
        <v>1.0</v>
      </c>
      <c r="D18" s="37">
        <v>17000.0</v>
      </c>
      <c r="E18" s="37">
        <v>100000.0</v>
      </c>
      <c r="F18" s="37"/>
      <c r="G18" s="38"/>
      <c r="H18" s="38"/>
      <c r="I18" s="38"/>
      <c r="J18" s="33">
        <f>MIN('Precios '!$D18:$I18)</f>
        <v>17000</v>
      </c>
      <c r="K18" s="34">
        <f>IFERROR(AVERAGE('Precios '!$D18:$I18),0)</f>
        <v>58500</v>
      </c>
      <c r="L18" s="35">
        <f>MAX('Precios '!$D18:$I18)</f>
        <v>100000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3.5" customHeight="1">
      <c r="A19" s="31"/>
      <c r="B19" s="39" t="s">
        <v>25</v>
      </c>
      <c r="C19" s="40">
        <v>1.0</v>
      </c>
      <c r="D19" s="41">
        <v>39000.0</v>
      </c>
      <c r="E19" s="41">
        <v>48750.0</v>
      </c>
      <c r="F19" s="41">
        <v>16250.0</v>
      </c>
      <c r="G19" s="42"/>
      <c r="H19" s="43"/>
      <c r="I19" s="44"/>
      <c r="J19" s="33">
        <f>MIN('Precios '!$D19:$I19)</f>
        <v>16250</v>
      </c>
      <c r="K19" s="25">
        <f>IFERROR(AVERAGE('Precios '!$D19:$I19),0)</f>
        <v>34666.66667</v>
      </c>
      <c r="L19" s="26">
        <f>MAX('Precios '!$D19:$I19)</f>
        <v>48750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3.5" customHeight="1">
      <c r="A20" s="31"/>
      <c r="C20" s="45"/>
      <c r="D20" s="42"/>
      <c r="E20" s="42"/>
      <c r="F20" s="42"/>
      <c r="G20" s="42"/>
      <c r="H20" s="43"/>
      <c r="I20" s="44"/>
      <c r="J20" s="33">
        <f>MIN('Precios '!$D20:$I20)</f>
        <v>0</v>
      </c>
      <c r="K20" s="25">
        <f>IFERROR(AVERAGE('Precios '!$D20:$I20),0)</f>
        <v>0</v>
      </c>
      <c r="L20" s="26">
        <f>MAX('Precios '!$D20:$I20)</f>
        <v>0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3.5" customHeight="1">
      <c r="A21" s="31"/>
      <c r="B21" s="43"/>
      <c r="C21" s="45"/>
      <c r="D21" s="42"/>
      <c r="E21" s="42"/>
      <c r="F21" s="42"/>
      <c r="G21" s="42"/>
      <c r="H21" s="43"/>
      <c r="I21" s="44"/>
      <c r="J21" s="33">
        <f>MIN('Precios '!$D21:$I21)</f>
        <v>0</v>
      </c>
      <c r="K21" s="25">
        <f>IFERROR(AVERAGE('Precios '!$D21:$I21),0)</f>
        <v>0</v>
      </c>
      <c r="L21" s="26">
        <f>MAX('Precios '!$D21:$I21)</f>
        <v>0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3.5" customHeight="1">
      <c r="A22" s="31"/>
      <c r="B22" s="43"/>
      <c r="C22" s="45"/>
      <c r="D22" s="42"/>
      <c r="E22" s="42"/>
      <c r="F22" s="42"/>
      <c r="G22" s="42"/>
      <c r="H22" s="43"/>
      <c r="I22" s="44"/>
      <c r="J22" s="33">
        <f>MIN('Precios '!$D22:$I22)</f>
        <v>0</v>
      </c>
      <c r="K22" s="25">
        <f>IFERROR(AVERAGE('Precios '!$D22:$I22),0)</f>
        <v>0</v>
      </c>
      <c r="L22" s="26">
        <f>MAX('Precios '!$D22:$I22)</f>
        <v>0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3.5" customHeight="1">
      <c r="A23" s="31"/>
      <c r="B23" s="43"/>
      <c r="C23" s="45"/>
      <c r="D23" s="42"/>
      <c r="E23" s="42"/>
      <c r="F23" s="42"/>
      <c r="G23" s="42"/>
      <c r="H23" s="43"/>
      <c r="I23" s="44"/>
      <c r="J23" s="33">
        <f>MIN('Precios '!$D23:$I23)</f>
        <v>0</v>
      </c>
      <c r="K23" s="25">
        <f>IFERROR(AVERAGE('Precios '!$D23:$I23),0)</f>
        <v>0</v>
      </c>
      <c r="L23" s="26">
        <f>MAX('Precios '!$D23:$I23)</f>
        <v>0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3.5" customHeight="1">
      <c r="A24" s="31"/>
      <c r="B24" s="43"/>
      <c r="C24" s="45"/>
      <c r="D24" s="42"/>
      <c r="E24" s="42"/>
      <c r="F24" s="42"/>
      <c r="G24" s="42"/>
      <c r="H24" s="43"/>
      <c r="I24" s="44"/>
      <c r="J24" s="33">
        <f>MIN('Precios '!$D24:$I24)</f>
        <v>0</v>
      </c>
      <c r="K24" s="25">
        <f>IFERROR(AVERAGE('Precios '!$D24:$I24),0)</f>
        <v>0</v>
      </c>
      <c r="L24" s="26">
        <f>MAX('Precios '!$D24:$I24)</f>
        <v>0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3.5" customHeight="1">
      <c r="A25" s="31"/>
      <c r="B25" s="43"/>
      <c r="C25" s="45"/>
      <c r="D25" s="42"/>
      <c r="E25" s="42"/>
      <c r="F25" s="42"/>
      <c r="G25" s="42"/>
      <c r="H25" s="43"/>
      <c r="I25" s="44"/>
      <c r="J25" s="33">
        <f>MIN('Precios '!$D25:$I25)</f>
        <v>0</v>
      </c>
      <c r="K25" s="25">
        <f>IFERROR(AVERAGE('Precios '!$D25:$I25),0)</f>
        <v>0</v>
      </c>
      <c r="L25" s="26">
        <f>MAX('Precios '!$D25:$I25)</f>
        <v>0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3.5" customHeight="1">
      <c r="A26" s="31"/>
      <c r="B26" s="46" t="s">
        <v>26</v>
      </c>
      <c r="C26" s="46"/>
      <c r="D26" s="47">
        <f>ROUND(SUMPRODUCT('Precios '!$C$9:$C$25,'Precios '!$D$9:$D$25),2)</f>
        <v>5390351</v>
      </c>
      <c r="E26" s="47">
        <f>ROUND(SUMPRODUCT('Precios '!$C$9:$C$25,'Precios '!$E$9:$E$25),2)</f>
        <v>3670268</v>
      </c>
      <c r="F26" s="47">
        <f>ROUND(SUMPRODUCT('Precios '!$C$9:$C$25,'Precios '!$F$9:$F$25),2)</f>
        <v>6104445</v>
      </c>
      <c r="G26" s="47">
        <f>ROUND(SUMPRODUCT('Precios '!$C$9:$C$25,'Precios '!$G$9:$G$25),2)</f>
        <v>0</v>
      </c>
      <c r="H26" s="47">
        <f>ROUND(SUMPRODUCT('Precios '!$C$9:$C$25,'Precios '!$H$9:$H$25),2)</f>
        <v>0</v>
      </c>
      <c r="I26" s="47">
        <f>ROUND(SUMPRODUCT('Precios '!$C$9:$C$25,'Precios '!$I$9:$I$25),2)</f>
        <v>0</v>
      </c>
      <c r="J26" s="48"/>
      <c r="K26" s="48"/>
      <c r="L26" s="49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3.5" customHeight="1">
      <c r="A27" s="31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48.0" customHeight="1">
      <c r="A28" s="31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33.0" customHeight="1">
      <c r="A29" s="31"/>
      <c r="B29" s="50" t="s">
        <v>27</v>
      </c>
      <c r="C29" s="51"/>
      <c r="D29" s="52"/>
      <c r="E29" s="52"/>
      <c r="F29" s="52"/>
      <c r="G29" s="52"/>
      <c r="H29" s="52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25.5" customHeight="1">
      <c r="A30" s="31"/>
      <c r="B30" s="53" t="s">
        <v>28</v>
      </c>
      <c r="C30" s="54"/>
      <c r="D30" s="55" t="s">
        <v>29</v>
      </c>
      <c r="E30" s="56" t="s">
        <v>30</v>
      </c>
      <c r="F30" s="57" t="s">
        <v>31</v>
      </c>
      <c r="G30" s="58" t="s">
        <v>32</v>
      </c>
      <c r="H30" s="56" t="s">
        <v>33</v>
      </c>
      <c r="I30" s="59" t="s">
        <v>34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8.0" customHeight="1">
      <c r="A31" s="31"/>
      <c r="B31" s="53" t="s">
        <v>35</v>
      </c>
      <c r="C31" s="54"/>
      <c r="D31" s="60">
        <v>0.0</v>
      </c>
      <c r="E31" s="61" t="s">
        <v>36</v>
      </c>
      <c r="F31" s="62" t="s">
        <v>37</v>
      </c>
      <c r="G31" s="63">
        <v>0.0</v>
      </c>
      <c r="H31" s="62" t="s">
        <v>38</v>
      </c>
      <c r="I31" s="62">
        <v>0.0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3.5" customHeight="1">
      <c r="A32" s="31"/>
      <c r="B32" s="64" t="s">
        <v>39</v>
      </c>
      <c r="C32" s="65"/>
      <c r="D32" s="66"/>
      <c r="E32" s="67"/>
      <c r="F32" s="67"/>
      <c r="G32" s="67"/>
      <c r="H32" s="67"/>
      <c r="I32" s="67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3.5" customHeight="1">
      <c r="A33" s="31"/>
      <c r="B33" s="68"/>
      <c r="C33" s="69"/>
      <c r="D33" s="70"/>
      <c r="E33" s="70"/>
      <c r="F33" s="70"/>
      <c r="G33" s="70"/>
      <c r="H33" s="70"/>
      <c r="I33" s="7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3.5" customHeight="1">
      <c r="A34" s="5"/>
      <c r="B34" s="68"/>
      <c r="C34" s="69"/>
      <c r="D34" s="71" t="s">
        <v>40</v>
      </c>
      <c r="E34" s="72" t="s">
        <v>40</v>
      </c>
      <c r="F34" s="72" t="s">
        <v>40</v>
      </c>
      <c r="G34" s="72" t="s">
        <v>40</v>
      </c>
      <c r="H34" s="72" t="s">
        <v>40</v>
      </c>
      <c r="I34" s="72" t="s">
        <v>40</v>
      </c>
      <c r="J34" s="31"/>
      <c r="K34" s="31"/>
      <c r="L34" s="3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73"/>
      <c r="C35" s="74"/>
      <c r="D35" s="75"/>
      <c r="E35" s="76"/>
      <c r="F35" s="77"/>
      <c r="G35" s="77"/>
      <c r="H35" s="77"/>
      <c r="I35" s="77"/>
      <c r="J35" s="3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78"/>
      <c r="E38" s="78"/>
      <c r="F38" s="79"/>
      <c r="G38" s="80"/>
      <c r="H38" s="81"/>
      <c r="I38" s="78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78"/>
      <c r="E39" s="78"/>
      <c r="F39" s="79"/>
      <c r="G39" s="82"/>
      <c r="H39" s="81"/>
      <c r="I39" s="78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78"/>
      <c r="E40" s="78"/>
      <c r="F40" s="79"/>
      <c r="G40" s="82"/>
      <c r="H40" s="81"/>
      <c r="I40" s="78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78"/>
      <c r="E41" s="78"/>
      <c r="F41" s="79"/>
      <c r="G41" s="82"/>
      <c r="H41" s="81"/>
      <c r="I41" s="78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78"/>
      <c r="E42" s="78"/>
      <c r="F42" s="79"/>
      <c r="G42" s="82"/>
      <c r="H42" s="81"/>
      <c r="I42" s="78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78"/>
      <c r="E43" s="78"/>
      <c r="F43" s="79"/>
      <c r="G43" s="82"/>
      <c r="H43" s="81"/>
      <c r="I43" s="78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9:C29"/>
    <mergeCell ref="B30:C30"/>
    <mergeCell ref="B31:C31"/>
    <mergeCell ref="B32:C35"/>
  </mergeCells>
  <conditionalFormatting sqref="D9:F9 D11">
    <cfRule type="expression" dxfId="0" priority="1">
      <formula>AND(#REF!=MIN($D$25:$I$25),#REF!&lt;&gt;0)</formula>
    </cfRule>
  </conditionalFormatting>
  <conditionalFormatting sqref="B8 C8:C9 D26:I26">
    <cfRule type="expression" dxfId="1" priority="2">
      <formula>AND(B$26=MIN($D$26:$I$26),B$26&lt;&gt;0)</formula>
    </cfRule>
  </conditionalFormatting>
  <conditionalFormatting sqref="D8:F8 G8:I9">
    <cfRule type="expression" dxfId="1" priority="3">
      <formula>AND(D$26=MIN($D$26:$I$26),D$26&lt;&gt;0)</formula>
    </cfRule>
  </conditionalFormatting>
  <conditionalFormatting sqref="G9:I25 D10:F25">
    <cfRule type="expression" dxfId="0" priority="4">
      <formula>AND(G$26=MIN($D$26:$I$26),G$26&lt;&gt;0)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4" width="25.0"/>
    <col customWidth="1" min="5" max="5" width="34.17"/>
    <col customWidth="1" min="6" max="6" width="25.17"/>
    <col customWidth="1" min="7" max="9" width="22.17"/>
    <col customWidth="1" min="10" max="10" width="27.17"/>
    <col customWidth="1" min="11" max="11" width="23.5"/>
    <col customWidth="1" min="12" max="12" width="24.67"/>
    <col customWidth="1" min="13" max="13" width="20.5"/>
    <col customWidth="1" min="14" max="14" width="20.67"/>
    <col customWidth="1" min="15" max="26" width="9.17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18"/>
      <c r="B9" s="19" t="s">
        <v>41</v>
      </c>
      <c r="C9" s="30">
        <v>3.0</v>
      </c>
      <c r="D9" s="83">
        <f>4189000*3 </f>
        <v>12567000</v>
      </c>
      <c r="E9" s="83">
        <f>1879900*3</f>
        <v>5639700</v>
      </c>
      <c r="F9" s="83">
        <f>3599000*3</f>
        <v>10797000</v>
      </c>
      <c r="G9" s="28"/>
      <c r="H9" s="28"/>
      <c r="I9" s="28"/>
      <c r="J9" s="29">
        <f>MIN('Precios  (2)'!$D9:$I9)</f>
        <v>5639700</v>
      </c>
      <c r="K9" s="25">
        <f>IFERROR(AVERAGE('Precios  (2)'!$D9:$I9),0)</f>
        <v>9667900</v>
      </c>
      <c r="L9" s="26">
        <f>MAX('Precios  (2)'!$D9:$I9)</f>
        <v>12567000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8"/>
      <c r="B10" s="19" t="s">
        <v>42</v>
      </c>
      <c r="C10" s="30">
        <v>3.0</v>
      </c>
      <c r="D10" s="83">
        <f>1345150*3 </f>
        <v>4035450</v>
      </c>
      <c r="E10" s="83">
        <f>747120*3</f>
        <v>2241360</v>
      </c>
      <c r="F10" s="83">
        <f>524900*3</f>
        <v>1574700</v>
      </c>
      <c r="G10" s="28"/>
      <c r="H10" s="28"/>
      <c r="I10" s="28"/>
      <c r="J10" s="29">
        <f>MIN('Precios  (2)'!$D10:$I10)</f>
        <v>1574700</v>
      </c>
      <c r="K10" s="25">
        <f>IFERROR(AVERAGE('Precios  (2)'!$D10:$I10),0)</f>
        <v>2617170</v>
      </c>
      <c r="L10" s="26">
        <f>MAX('Precios  (2)'!$D10:$I10)</f>
        <v>4035450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8"/>
      <c r="B11" s="19" t="s">
        <v>43</v>
      </c>
      <c r="C11" s="30">
        <v>3.0</v>
      </c>
      <c r="D11" s="83">
        <f>889.99*3 </f>
        <v>2669.97</v>
      </c>
      <c r="E11" s="83">
        <f>399900*3</f>
        <v>1199700</v>
      </c>
      <c r="F11" s="83">
        <f>102132*3</f>
        <v>306396</v>
      </c>
      <c r="G11" s="28"/>
      <c r="H11" s="28"/>
      <c r="I11" s="28"/>
      <c r="J11" s="29">
        <f>MIN('Precios  (2)'!$D11:$I11)</f>
        <v>2669.97</v>
      </c>
      <c r="K11" s="25">
        <f>IFERROR(AVERAGE('Precios  (2)'!$D11:$I11),0)</f>
        <v>502921.99</v>
      </c>
      <c r="L11" s="26">
        <f>MAX('Precios  (2)'!$D11:$I11)</f>
        <v>1199700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19" t="s">
        <v>44</v>
      </c>
      <c r="C12" s="30">
        <v>3.0</v>
      </c>
      <c r="D12" s="83">
        <f>67452*3 </f>
        <v>202356</v>
      </c>
      <c r="E12" s="83">
        <f>306900*3</f>
        <v>920700</v>
      </c>
      <c r="F12" s="83">
        <f>125000*3</f>
        <v>375000</v>
      </c>
      <c r="G12" s="28"/>
      <c r="H12" s="28"/>
      <c r="I12" s="28"/>
      <c r="J12" s="29">
        <f>MIN('Precios  (2)'!$D12:$I12)</f>
        <v>202356</v>
      </c>
      <c r="K12" s="25">
        <f>IFERROR(AVERAGE('Precios  (2)'!$D12:$I12),0)</f>
        <v>499352</v>
      </c>
      <c r="L12" s="26">
        <f>MAX('Precios  (2)'!$D12:$I12)</f>
        <v>920700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18"/>
      <c r="B13" s="19" t="s">
        <v>45</v>
      </c>
      <c r="C13" s="30">
        <v>3.0</v>
      </c>
      <c r="D13" s="83">
        <f>2985000*3 </f>
        <v>8955000</v>
      </c>
      <c r="E13" s="83">
        <f>98529*3</f>
        <v>295587</v>
      </c>
      <c r="F13" s="83">
        <f>5710000*3</f>
        <v>17130000</v>
      </c>
      <c r="G13" s="28"/>
      <c r="H13" s="28"/>
      <c r="I13" s="28"/>
      <c r="J13" s="29">
        <f>MIN('Precios  (2)'!$D13:$I13)</f>
        <v>295587</v>
      </c>
      <c r="K13" s="25">
        <f>IFERROR(AVERAGE('Precios  (2)'!$D13:$I13),0)</f>
        <v>8793529</v>
      </c>
      <c r="L13" s="26">
        <f>MAX('Precios  (2)'!$D13:$I13)</f>
        <v>17130000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18"/>
      <c r="B14" s="19" t="s">
        <v>46</v>
      </c>
      <c r="C14" s="30">
        <v>3.0</v>
      </c>
      <c r="D14" s="83">
        <f>798667*3 </f>
        <v>2396001</v>
      </c>
      <c r="E14" s="83">
        <f>1450000*3</f>
        <v>4350000</v>
      </c>
      <c r="F14" s="83">
        <f>940000*3</f>
        <v>2820000</v>
      </c>
      <c r="G14" s="28"/>
      <c r="H14" s="28"/>
      <c r="I14" s="28"/>
      <c r="J14" s="33">
        <f>MIN('Precios  (2)'!$D14:$I14)</f>
        <v>2396001</v>
      </c>
      <c r="K14" s="34">
        <f>IFERROR(AVERAGE('Precios  (2)'!$D14:$I14),0)</f>
        <v>3188667</v>
      </c>
      <c r="L14" s="35">
        <f>MAX('Precios  (2)'!$D14:$I14)</f>
        <v>4350000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31"/>
      <c r="B15" s="32" t="s">
        <v>47</v>
      </c>
      <c r="C15" s="36">
        <v>3.0</v>
      </c>
      <c r="D15" s="83">
        <f>769900*3 </f>
        <v>2309700</v>
      </c>
      <c r="E15" s="83">
        <f>453409*3</f>
        <v>1360227</v>
      </c>
      <c r="F15" s="83">
        <f>1290000*3</f>
        <v>3870000</v>
      </c>
      <c r="G15" s="38"/>
      <c r="H15" s="38"/>
      <c r="I15" s="38"/>
      <c r="J15" s="33">
        <f>MIN('Precios  (2)'!$D15:$I15)</f>
        <v>1360227</v>
      </c>
      <c r="K15" s="25">
        <f>IFERROR(AVERAGE('Precios  (2)'!$D15:$I15),0)</f>
        <v>2513309</v>
      </c>
      <c r="L15" s="26">
        <f>MAX('Precios  (2)'!$D15:$I15)</f>
        <v>3870000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3.5" customHeight="1">
      <c r="A16" s="31"/>
      <c r="B16" s="32" t="s">
        <v>48</v>
      </c>
      <c r="C16" s="36">
        <v>3.0</v>
      </c>
      <c r="D16" s="83">
        <f>125000*3</f>
        <v>375000</v>
      </c>
      <c r="E16" s="83">
        <f>39000*3</f>
        <v>117000</v>
      </c>
      <c r="F16" s="83">
        <f>96900*3</f>
        <v>290700</v>
      </c>
      <c r="G16" s="38"/>
      <c r="H16" s="38"/>
      <c r="I16" s="38"/>
      <c r="J16" s="33">
        <f>MIN('Precios  (2)'!$D16:$I16)</f>
        <v>117000</v>
      </c>
      <c r="K16" s="25">
        <f>IFERROR(AVERAGE('Precios  (2)'!$D16:$I16),0)</f>
        <v>260900</v>
      </c>
      <c r="L16" s="26">
        <f>MAX('Precios  (2)'!$D16:$I16)</f>
        <v>375000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3.5" customHeight="1">
      <c r="A17" s="31"/>
      <c r="B17" s="32" t="s">
        <v>49</v>
      </c>
      <c r="C17" s="36">
        <v>3.0</v>
      </c>
      <c r="D17" s="83">
        <f>41000*3 </f>
        <v>123000</v>
      </c>
      <c r="E17" s="83">
        <f>29900*3</f>
        <v>89700</v>
      </c>
      <c r="F17" s="83">
        <f>17010*3</f>
        <v>51030</v>
      </c>
      <c r="G17" s="38"/>
      <c r="H17" s="38"/>
      <c r="I17" s="38"/>
      <c r="J17" s="33">
        <f>MIN('Precios  (2)'!$D17:$I17)</f>
        <v>51030</v>
      </c>
      <c r="K17" s="34">
        <f>IFERROR(AVERAGE('Precios  (2)'!$D17:$I17),0)</f>
        <v>87910</v>
      </c>
      <c r="L17" s="35">
        <f>MAX('Precios  (2)'!$D17:$I17)</f>
        <v>123000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3.5" customHeight="1">
      <c r="A18" s="31"/>
      <c r="B18" s="84" t="s">
        <v>50</v>
      </c>
      <c r="C18" s="45">
        <v>3.0</v>
      </c>
      <c r="D18" s="83">
        <f>357900*3 </f>
        <v>1073700</v>
      </c>
      <c r="E18" s="83">
        <f>459999*3</f>
        <v>1379997</v>
      </c>
      <c r="F18" s="83">
        <f>449900*3</f>
        <v>1349700</v>
      </c>
      <c r="G18" s="42"/>
      <c r="H18" s="43"/>
      <c r="I18" s="44"/>
      <c r="J18" s="33">
        <f>MIN('Precios  (2)'!$D18:$I18)</f>
        <v>1073700</v>
      </c>
      <c r="K18" s="25">
        <f>IFERROR(AVERAGE('Precios  (2)'!$D18:$I18),0)</f>
        <v>1267799</v>
      </c>
      <c r="L18" s="26">
        <f>MAX('Precios  (2)'!$D18:$I18)</f>
        <v>1379997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3.5" customHeight="1">
      <c r="A19" s="31"/>
      <c r="B19" s="84" t="s">
        <v>51</v>
      </c>
      <c r="C19" s="45">
        <v>3.0</v>
      </c>
      <c r="D19" s="83">
        <f>176500*3 </f>
        <v>529500</v>
      </c>
      <c r="E19" s="83">
        <f>259363*3</f>
        <v>778089</v>
      </c>
      <c r="F19" s="83">
        <f>90000*3</f>
        <v>270000</v>
      </c>
      <c r="G19" s="42"/>
      <c r="H19" s="43"/>
      <c r="I19" s="44"/>
      <c r="J19" s="33">
        <f>MIN('Precios  (2)'!$D19:$I19)</f>
        <v>270000</v>
      </c>
      <c r="K19" s="25">
        <f>IFERROR(AVERAGE('Precios  (2)'!$D19:$I19),0)</f>
        <v>525863</v>
      </c>
      <c r="L19" s="26">
        <f>MAX('Precios  (2)'!$D19:$I19)</f>
        <v>778089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3.5" customHeight="1">
      <c r="A20" s="31"/>
      <c r="B20" s="84" t="s">
        <v>52</v>
      </c>
      <c r="C20" s="45">
        <v>3.0</v>
      </c>
      <c r="D20" s="83">
        <f>1020000*3 </f>
        <v>3060000</v>
      </c>
      <c r="E20" s="83">
        <f>799000*3</f>
        <v>2397000</v>
      </c>
      <c r="F20" s="83">
        <f>1010000*3</f>
        <v>3030000</v>
      </c>
      <c r="G20" s="42"/>
      <c r="H20" s="43"/>
      <c r="I20" s="44"/>
      <c r="J20" s="33">
        <f>MIN('Precios  (2)'!$D20:$I20)</f>
        <v>2397000</v>
      </c>
      <c r="K20" s="25">
        <f>IFERROR(AVERAGE('Precios  (2)'!$D20:$I20),0)</f>
        <v>2829000</v>
      </c>
      <c r="L20" s="26">
        <f>MAX('Precios  (2)'!$D20:$I20)</f>
        <v>3060000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3.5" customHeight="1">
      <c r="A21" s="31"/>
      <c r="B21" s="84" t="s">
        <v>53</v>
      </c>
      <c r="C21" s="45">
        <v>3.0</v>
      </c>
      <c r="D21" s="83">
        <f>1790000*3 </f>
        <v>5370000</v>
      </c>
      <c r="E21" s="83">
        <f>4788860*3</f>
        <v>14366580</v>
      </c>
      <c r="F21" s="83">
        <f>3890000*3</f>
        <v>11670000</v>
      </c>
      <c r="G21" s="42"/>
      <c r="H21" s="43"/>
      <c r="I21" s="44"/>
      <c r="J21" s="33">
        <f>MIN('Precios  (2)'!$D21:$I21)</f>
        <v>5370000</v>
      </c>
      <c r="K21" s="25">
        <f>IFERROR(AVERAGE('Precios  (2)'!$D21:$I21),0)</f>
        <v>10468860</v>
      </c>
      <c r="L21" s="26">
        <f>MAX('Precios  (2)'!$D21:$I21)</f>
        <v>14366580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3.5" customHeight="1">
      <c r="A22" s="31"/>
      <c r="B22" s="43"/>
      <c r="C22" s="45"/>
      <c r="D22" s="42"/>
      <c r="E22" s="42"/>
      <c r="F22" s="42"/>
      <c r="G22" s="42"/>
      <c r="H22" s="43"/>
      <c r="I22" s="44"/>
      <c r="J22" s="33">
        <f>MIN('Precios  (2)'!$D22:$I22)</f>
        <v>0</v>
      </c>
      <c r="K22" s="25">
        <f>IFERROR(AVERAGE('Precios  (2)'!$D22:$I22),0)</f>
        <v>0</v>
      </c>
      <c r="L22" s="26">
        <f>MAX('Precios  (2)'!$D22:$I22)</f>
        <v>0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3.5" customHeight="1">
      <c r="A23" s="31"/>
      <c r="B23" s="43"/>
      <c r="C23" s="45"/>
      <c r="D23" s="42"/>
      <c r="E23" s="42"/>
      <c r="F23" s="42"/>
      <c r="G23" s="42"/>
      <c r="H23" s="43"/>
      <c r="I23" s="44"/>
      <c r="J23" s="33">
        <f>MIN('Precios  (2)'!$D23:$I23)</f>
        <v>0</v>
      </c>
      <c r="K23" s="25">
        <f>IFERROR(AVERAGE('Precios  (2)'!$D23:$I23),0)</f>
        <v>0</v>
      </c>
      <c r="L23" s="26">
        <f>MAX('Precios  (2)'!$D23:$I23)</f>
        <v>0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3.5" customHeight="1">
      <c r="A24" s="31"/>
      <c r="B24" s="43"/>
      <c r="C24" s="45"/>
      <c r="D24" s="42"/>
      <c r="E24" s="42"/>
      <c r="F24" s="42"/>
      <c r="G24" s="42"/>
      <c r="H24" s="43"/>
      <c r="I24" s="44"/>
      <c r="J24" s="33">
        <f>MIN('Precios  (2)'!$D24:$I24)</f>
        <v>0</v>
      </c>
      <c r="K24" s="25">
        <f>IFERROR(AVERAGE('Precios  (2)'!$D24:$I24),0)</f>
        <v>0</v>
      </c>
      <c r="L24" s="26">
        <f>MAX('Precios  (2)'!$D24:$I24)</f>
        <v>0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3.5" customHeight="1">
      <c r="A25" s="31"/>
      <c r="B25" s="46" t="s">
        <v>26</v>
      </c>
      <c r="C25" s="46"/>
      <c r="D25" s="47">
        <f>ROUND(SUMPRODUCT('Precios  (2)'!$C$9:$C$24,'Precios  (2)'!$D$9:$D$24),2)</f>
        <v>122998130.9</v>
      </c>
      <c r="E25" s="47">
        <f>ROUND(SUMPRODUCT('Precios  (2)'!$C$9:$C$24,'Precios  (2)'!$E$9:$E$24),2)</f>
        <v>105406920</v>
      </c>
      <c r="F25" s="47">
        <f>ROUND(SUMPRODUCT('Precios  (2)'!$C$9:$C$24,'Precios  (2)'!$F$9:$F$24),2)</f>
        <v>160603578</v>
      </c>
      <c r="G25" s="47">
        <f>ROUND(SUMPRODUCT('Precios  (2)'!$C$9:$C$24,'Precios  (2)'!$G$9:$G$24),2)</f>
        <v>0</v>
      </c>
      <c r="H25" s="47">
        <f>ROUND(SUMPRODUCT('Precios  (2)'!$C$9:$C$24,'Precios  (2)'!$H$9:$H$24),2)</f>
        <v>0</v>
      </c>
      <c r="I25" s="47">
        <f>ROUND(SUMPRODUCT('Precios  (2)'!$C$9:$C$24,'Precios  (2)'!$I$9:$I$24),2)</f>
        <v>0</v>
      </c>
      <c r="J25" s="48"/>
      <c r="K25" s="48"/>
      <c r="L25" s="49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3.5" customHeight="1">
      <c r="A26" s="31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3.5" customHeight="1">
      <c r="A27" s="31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48.0" customHeight="1">
      <c r="A28" s="31"/>
      <c r="B28" s="50" t="s">
        <v>27</v>
      </c>
      <c r="C28" s="51"/>
      <c r="D28" s="52"/>
      <c r="E28" s="52"/>
      <c r="F28" s="52"/>
      <c r="G28" s="52"/>
      <c r="H28" s="52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33.0" customHeight="1">
      <c r="A29" s="31"/>
      <c r="B29" s="53" t="s">
        <v>28</v>
      </c>
      <c r="C29" s="54"/>
      <c r="D29" s="85"/>
      <c r="E29" s="59"/>
      <c r="F29" s="59"/>
      <c r="G29" s="59"/>
      <c r="H29" s="59"/>
      <c r="I29" s="59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25.5" customHeight="1">
      <c r="A30" s="31"/>
      <c r="B30" s="53" t="s">
        <v>35</v>
      </c>
      <c r="C30" s="54"/>
      <c r="D30" s="86"/>
      <c r="E30" s="62"/>
      <c r="F30" s="62"/>
      <c r="G30" s="59"/>
      <c r="H30" s="62"/>
      <c r="I30" s="62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8.0" customHeight="1">
      <c r="A31" s="31"/>
      <c r="B31" s="64" t="s">
        <v>39</v>
      </c>
      <c r="C31" s="65"/>
      <c r="D31" s="66"/>
      <c r="E31" s="67"/>
      <c r="F31" s="67"/>
      <c r="G31" s="67"/>
      <c r="H31" s="67"/>
      <c r="I31" s="67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3.5" customHeight="1">
      <c r="A32" s="31"/>
      <c r="B32" s="68"/>
      <c r="C32" s="69"/>
      <c r="D32" s="70"/>
      <c r="E32" s="87"/>
      <c r="F32" s="87"/>
      <c r="G32" s="87"/>
      <c r="H32" s="87"/>
      <c r="I32" s="87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3.5" customHeight="1">
      <c r="A33" s="31"/>
      <c r="B33" s="68"/>
      <c r="C33" s="69"/>
      <c r="D33" s="72"/>
      <c r="E33" s="88"/>
      <c r="F33" s="88"/>
      <c r="G33" s="88"/>
      <c r="H33" s="88"/>
      <c r="I33" s="88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3.5" customHeight="1">
      <c r="A34" s="5"/>
      <c r="B34" s="73"/>
      <c r="C34" s="74"/>
      <c r="D34" s="89"/>
      <c r="E34" s="77"/>
      <c r="F34" s="77"/>
      <c r="G34" s="77"/>
      <c r="H34" s="77"/>
      <c r="I34" s="77"/>
      <c r="J34" s="3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78"/>
      <c r="E37" s="78"/>
      <c r="F37" s="79"/>
      <c r="G37" s="80"/>
      <c r="H37" s="81"/>
      <c r="I37" s="78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78"/>
      <c r="E38" s="78"/>
      <c r="F38" s="79"/>
      <c r="G38" s="82"/>
      <c r="H38" s="81"/>
      <c r="I38" s="78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78"/>
      <c r="E39" s="78"/>
      <c r="F39" s="79"/>
      <c r="G39" s="82"/>
      <c r="H39" s="81"/>
      <c r="I39" s="78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78"/>
      <c r="E40" s="78"/>
      <c r="F40" s="79"/>
      <c r="G40" s="82"/>
      <c r="H40" s="81"/>
      <c r="I40" s="78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78"/>
      <c r="E41" s="78"/>
      <c r="F41" s="79"/>
      <c r="G41" s="82"/>
      <c r="H41" s="81"/>
      <c r="I41" s="78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78"/>
      <c r="E42" s="78"/>
      <c r="F42" s="79"/>
      <c r="G42" s="82"/>
      <c r="H42" s="81"/>
      <c r="I42" s="78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" priority="1">
      <formula>AND(B$25=MIN($D$25:$I$25),B$25&lt;&gt;0)</formula>
    </cfRule>
  </conditionalFormatting>
  <conditionalFormatting sqref="D8:I8 D25:I25">
    <cfRule type="expression" dxfId="1" priority="2">
      <formula>AND(D$25=MIN($D$25:$I$25),D$25&lt;&gt;0)</formula>
    </cfRule>
  </conditionalFormatting>
  <conditionalFormatting sqref="G9:I24 D22:F24">
    <cfRule type="expression" dxfId="0" priority="3">
      <formula>AND(G$25=MIN($D$25:$I$25),G$25&lt;&gt;0)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6" max="6" width="139.5"/>
  </cols>
  <sheetData>
    <row r="3">
      <c r="D3" s="90" t="s">
        <v>54</v>
      </c>
    </row>
    <row r="7">
      <c r="D7" s="91" t="s">
        <v>55</v>
      </c>
      <c r="E7" s="92"/>
      <c r="F7" s="93" t="s">
        <v>56</v>
      </c>
      <c r="G7" s="94"/>
      <c r="H7" s="94"/>
      <c r="I7" s="94"/>
      <c r="J7" s="94"/>
    </row>
    <row r="8">
      <c r="D8" s="91" t="s">
        <v>57</v>
      </c>
      <c r="E8" s="92"/>
      <c r="F8" s="93" t="s">
        <v>58</v>
      </c>
      <c r="G8" s="94"/>
      <c r="H8" s="94"/>
      <c r="I8" s="94"/>
      <c r="J8" s="94"/>
    </row>
    <row r="9">
      <c r="D9" s="91" t="s">
        <v>59</v>
      </c>
      <c r="E9" s="92"/>
      <c r="F9" s="93" t="s">
        <v>60</v>
      </c>
      <c r="G9" s="94"/>
      <c r="H9" s="94"/>
      <c r="I9" s="94"/>
      <c r="J9" s="94"/>
    </row>
    <row r="10">
      <c r="D10" s="91" t="s">
        <v>61</v>
      </c>
      <c r="E10" s="92"/>
      <c r="F10" s="93" t="s">
        <v>62</v>
      </c>
      <c r="G10" s="94"/>
      <c r="H10" s="94"/>
      <c r="I10" s="94"/>
    </row>
    <row r="11">
      <c r="D11" s="91" t="s">
        <v>63</v>
      </c>
      <c r="E11" s="92"/>
      <c r="F11" s="93" t="s">
        <v>64</v>
      </c>
      <c r="G11" s="94"/>
      <c r="H11" s="94"/>
      <c r="I11" s="94"/>
    </row>
    <row r="12">
      <c r="D12" s="91" t="s">
        <v>65</v>
      </c>
      <c r="E12" s="92"/>
      <c r="F12" s="93" t="s">
        <v>66</v>
      </c>
      <c r="G12" s="94"/>
      <c r="H12" s="94"/>
      <c r="I12" s="94"/>
    </row>
    <row r="13">
      <c r="D13" s="91" t="s">
        <v>67</v>
      </c>
      <c r="E13" s="92"/>
      <c r="F13" s="93" t="s">
        <v>68</v>
      </c>
      <c r="G13" s="94"/>
      <c r="H13" s="94"/>
      <c r="I13" s="94"/>
    </row>
    <row r="14">
      <c r="D14" s="91" t="s">
        <v>69</v>
      </c>
      <c r="E14" s="92"/>
      <c r="F14" s="93" t="s">
        <v>70</v>
      </c>
      <c r="G14" s="94"/>
      <c r="H14" s="94"/>
      <c r="I14" s="94"/>
    </row>
    <row r="15">
      <c r="D15" s="91" t="s">
        <v>41</v>
      </c>
      <c r="E15" s="92"/>
      <c r="F15" s="93" t="s">
        <v>71</v>
      </c>
      <c r="G15" s="94"/>
      <c r="H15" s="94"/>
      <c r="I15" s="94"/>
    </row>
    <row r="16">
      <c r="D16" s="91" t="s">
        <v>42</v>
      </c>
      <c r="E16" s="92"/>
      <c r="F16" s="93" t="s">
        <v>72</v>
      </c>
      <c r="G16" s="94"/>
      <c r="H16" s="94"/>
      <c r="I16" s="94"/>
    </row>
    <row r="17">
      <c r="D17" s="91" t="s">
        <v>73</v>
      </c>
      <c r="E17" s="92"/>
      <c r="F17" s="93" t="s">
        <v>74</v>
      </c>
      <c r="G17" s="94"/>
      <c r="H17" s="94"/>
      <c r="I17" s="94"/>
    </row>
    <row r="18">
      <c r="D18" s="91" t="s">
        <v>75</v>
      </c>
      <c r="E18" s="92"/>
      <c r="F18" s="93" t="s">
        <v>76</v>
      </c>
      <c r="G18" s="94"/>
      <c r="H18" s="94"/>
      <c r="I18" s="94"/>
    </row>
    <row r="19">
      <c r="D19" s="91" t="s">
        <v>77</v>
      </c>
      <c r="E19" s="92"/>
      <c r="F19" s="93" t="s">
        <v>78</v>
      </c>
      <c r="G19" s="94"/>
      <c r="H19" s="94"/>
      <c r="I19" s="94"/>
    </row>
    <row r="20">
      <c r="D20" s="91" t="s">
        <v>46</v>
      </c>
      <c r="E20" s="92"/>
      <c r="F20" s="93" t="s">
        <v>79</v>
      </c>
      <c r="G20" s="94"/>
      <c r="H20" s="94"/>
      <c r="I20" s="94"/>
    </row>
    <row r="21">
      <c r="D21" s="91" t="s">
        <v>80</v>
      </c>
      <c r="E21" s="92"/>
      <c r="F21" s="93" t="s">
        <v>81</v>
      </c>
      <c r="G21" s="94"/>
      <c r="H21" s="94"/>
      <c r="I21" s="94"/>
    </row>
    <row r="22">
      <c r="D22" s="91" t="s">
        <v>82</v>
      </c>
      <c r="E22" s="92"/>
      <c r="F22" s="93" t="s">
        <v>83</v>
      </c>
      <c r="G22" s="94"/>
      <c r="H22" s="94"/>
      <c r="I22" s="94"/>
    </row>
    <row r="23">
      <c r="D23" s="91" t="s">
        <v>49</v>
      </c>
      <c r="E23" s="92"/>
      <c r="F23" s="93" t="s">
        <v>84</v>
      </c>
      <c r="G23" s="94"/>
      <c r="H23" s="94"/>
      <c r="I23" s="94"/>
    </row>
    <row r="24">
      <c r="D24" s="91" t="s">
        <v>85</v>
      </c>
      <c r="E24" s="92"/>
      <c r="F24" s="93" t="s">
        <v>86</v>
      </c>
      <c r="G24" s="94"/>
      <c r="H24" s="94"/>
      <c r="I24" s="94"/>
    </row>
    <row r="25">
      <c r="D25" s="91" t="s">
        <v>87</v>
      </c>
      <c r="E25" s="92"/>
      <c r="F25" s="93" t="s">
        <v>88</v>
      </c>
      <c r="G25" s="94"/>
      <c r="H25" s="94"/>
      <c r="I25" s="94"/>
    </row>
    <row r="26">
      <c r="D26" s="91" t="s">
        <v>89</v>
      </c>
      <c r="E26" s="92"/>
      <c r="F26" s="93" t="s">
        <v>90</v>
      </c>
      <c r="G26" s="94"/>
      <c r="H26" s="94"/>
      <c r="I26" s="94"/>
    </row>
    <row r="27">
      <c r="D27" s="91" t="s">
        <v>91</v>
      </c>
      <c r="E27" s="92"/>
      <c r="F27" s="93" t="s">
        <v>92</v>
      </c>
      <c r="G27" s="94"/>
      <c r="H27" s="94"/>
      <c r="I27" s="94"/>
    </row>
    <row r="28">
      <c r="D28" s="91" t="s">
        <v>23</v>
      </c>
      <c r="E28" s="92"/>
      <c r="F28" s="93" t="s">
        <v>93</v>
      </c>
    </row>
    <row r="29">
      <c r="D29" s="91" t="s">
        <v>25</v>
      </c>
      <c r="E29" s="92"/>
      <c r="F29" s="93" t="s">
        <v>94</v>
      </c>
    </row>
    <row r="30">
      <c r="D30" s="91" t="s">
        <v>24</v>
      </c>
      <c r="E30" s="92"/>
      <c r="F30" s="93" t="s">
        <v>95</v>
      </c>
    </row>
  </sheetData>
  <mergeCells count="25">
    <mergeCell ref="D3:I4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7:E27"/>
    <mergeCell ref="D28:E28"/>
    <mergeCell ref="D29:E29"/>
    <mergeCell ref="D30:E30"/>
    <mergeCell ref="D20:E20"/>
    <mergeCell ref="D21:E21"/>
    <mergeCell ref="D22:E22"/>
    <mergeCell ref="D23:E23"/>
    <mergeCell ref="D24:E24"/>
    <mergeCell ref="D25:E25"/>
    <mergeCell ref="D26:E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2.0"/>
    <col customWidth="1" min="2" max="2" width="19.67"/>
    <col customWidth="1" min="3" max="3" width="12.0"/>
    <col customWidth="1" min="4" max="9" width="18.5"/>
    <col customWidth="1" min="10" max="26" width="12.0"/>
  </cols>
  <sheetData>
    <row r="1" ht="10.5" customHeight="1"/>
    <row r="2" ht="10.5" customHeight="1"/>
    <row r="3" ht="10.5" customHeight="1"/>
    <row r="4" ht="10.5" customHeight="1"/>
    <row r="5" ht="10.5" customHeight="1"/>
    <row r="6" ht="10.5" customHeight="1"/>
    <row r="7" ht="10.5" customHeight="1">
      <c r="B7" s="95" t="s">
        <v>96</v>
      </c>
      <c r="C7" s="96">
        <v>1.0</v>
      </c>
      <c r="D7" s="95">
        <v>498.0</v>
      </c>
      <c r="E7" s="95">
        <v>420.0</v>
      </c>
      <c r="F7" s="95">
        <v>450.0</v>
      </c>
      <c r="G7" s="95">
        <v>230.0</v>
      </c>
      <c r="H7" s="95">
        <v>600.0</v>
      </c>
      <c r="I7" s="95">
        <v>520.0</v>
      </c>
    </row>
    <row r="8" ht="10.5" customHeight="1">
      <c r="B8" s="95" t="s">
        <v>97</v>
      </c>
      <c r="C8" s="96">
        <v>2.0</v>
      </c>
      <c r="D8" s="95">
        <v>450.0</v>
      </c>
      <c r="E8" s="95">
        <v>220.0</v>
      </c>
      <c r="F8" s="95">
        <v>405.0</v>
      </c>
      <c r="G8" s="95">
        <v>495.0</v>
      </c>
      <c r="H8" s="95">
        <v>540.0</v>
      </c>
      <c r="I8" s="95">
        <v>200.0</v>
      </c>
    </row>
    <row r="9" ht="10.5" customHeight="1">
      <c r="B9" s="95" t="s">
        <v>98</v>
      </c>
      <c r="C9" s="96">
        <v>2.0</v>
      </c>
      <c r="D9" s="95">
        <v>650.0</v>
      </c>
      <c r="E9" s="95">
        <v>620.0</v>
      </c>
      <c r="F9" s="95">
        <v>666.0</v>
      </c>
      <c r="G9" s="95">
        <v>400.0</v>
      </c>
      <c r="H9" s="95">
        <v>648.0</v>
      </c>
      <c r="I9" s="95">
        <v>452.4</v>
      </c>
    </row>
    <row r="10" ht="10.5" customHeight="1">
      <c r="B10" s="95" t="s">
        <v>99</v>
      </c>
      <c r="C10" s="96">
        <v>1.0</v>
      </c>
      <c r="D10" s="95">
        <v>585.0</v>
      </c>
      <c r="E10" s="95">
        <v>558.0</v>
      </c>
      <c r="F10" s="95">
        <v>320.0</v>
      </c>
      <c r="G10" s="95">
        <v>360.0</v>
      </c>
      <c r="H10" s="95">
        <v>583.2</v>
      </c>
      <c r="I10" s="95">
        <v>407.16</v>
      </c>
    </row>
    <row r="11" ht="10.5" customHeight="1">
      <c r="B11" s="95" t="s">
        <v>100</v>
      </c>
      <c r="C11" s="96">
        <v>3.0</v>
      </c>
      <c r="D11" s="95">
        <v>526.5</v>
      </c>
      <c r="E11" s="95">
        <v>502.2</v>
      </c>
      <c r="F11" s="95">
        <v>539.46</v>
      </c>
      <c r="G11" s="95">
        <v>300.0</v>
      </c>
      <c r="H11" s="95">
        <v>500.0</v>
      </c>
      <c r="I11" s="95">
        <v>366.44</v>
      </c>
    </row>
    <row r="12" ht="10.5" customHeight="1">
      <c r="B12" s="95" t="s">
        <v>101</v>
      </c>
      <c r="C12" s="96">
        <v>1.0</v>
      </c>
      <c r="D12" s="95">
        <v>473.8</v>
      </c>
      <c r="E12" s="95">
        <v>200.0</v>
      </c>
      <c r="F12" s="95">
        <v>485.51</v>
      </c>
      <c r="G12" s="95">
        <v>291.6</v>
      </c>
      <c r="H12" s="95">
        <v>270.0</v>
      </c>
      <c r="I12" s="95">
        <v>220.0</v>
      </c>
    </row>
    <row r="13" ht="10.5" customHeight="1"/>
    <row r="14" ht="10.5" customHeight="1"/>
    <row r="15" ht="10.5" customHeight="1"/>
    <row r="16" ht="10.5" customHeight="1"/>
    <row r="17" ht="10.5" customHeight="1"/>
    <row r="18" ht="10.5" customHeight="1"/>
    <row r="19" ht="10.5" customHeight="1">
      <c r="D19" s="85">
        <v>30.0</v>
      </c>
      <c r="E19" s="59">
        <v>10.0</v>
      </c>
      <c r="F19" s="59">
        <v>15.0</v>
      </c>
      <c r="G19" s="59">
        <v>15.0</v>
      </c>
      <c r="H19" s="59">
        <v>15.0</v>
      </c>
      <c r="I19" s="59">
        <v>10.0</v>
      </c>
    </row>
    <row r="20" ht="10.5" customHeight="1">
      <c r="D20" s="86">
        <v>10.0</v>
      </c>
      <c r="E20" s="62">
        <v>10.0</v>
      </c>
      <c r="F20" s="62">
        <v>10.0</v>
      </c>
      <c r="G20" s="59" t="s">
        <v>102</v>
      </c>
      <c r="H20" s="62">
        <v>5.0</v>
      </c>
      <c r="I20" s="62" t="s">
        <v>102</v>
      </c>
    </row>
    <row r="21" ht="10.5" customHeight="1">
      <c r="D21" s="66" t="s">
        <v>103</v>
      </c>
      <c r="E21" s="67" t="s">
        <v>103</v>
      </c>
      <c r="F21" s="67" t="s">
        <v>104</v>
      </c>
      <c r="G21" s="67" t="s">
        <v>105</v>
      </c>
      <c r="H21" s="67" t="s">
        <v>104</v>
      </c>
      <c r="I21" s="67" t="s">
        <v>104</v>
      </c>
    </row>
    <row r="22" ht="10.5" customHeight="1">
      <c r="D22" s="70" t="s">
        <v>106</v>
      </c>
      <c r="E22" s="87" t="s">
        <v>106</v>
      </c>
      <c r="F22" s="87" t="s">
        <v>107</v>
      </c>
      <c r="G22" s="87" t="s">
        <v>104</v>
      </c>
      <c r="H22" s="87" t="s">
        <v>107</v>
      </c>
      <c r="I22" s="87" t="s">
        <v>107</v>
      </c>
    </row>
    <row r="23" ht="10.5" customHeight="1">
      <c r="D23" s="72"/>
      <c r="E23" s="88"/>
      <c r="F23" s="88"/>
      <c r="G23" s="88"/>
      <c r="H23" s="88"/>
      <c r="I23" s="88"/>
    </row>
    <row r="24" ht="10.5" customHeight="1">
      <c r="D24" s="89"/>
      <c r="E24" s="77"/>
      <c r="F24" s="77"/>
      <c r="G24" s="77"/>
      <c r="H24" s="77"/>
      <c r="I24" s="77"/>
    </row>
    <row r="25" ht="10.5" customHeight="1"/>
    <row r="26" ht="10.5" customHeight="1"/>
    <row r="27" ht="10.5" customHeight="1"/>
    <row r="28" ht="10.5" customHeight="1">
      <c r="B28" s="95" t="s">
        <v>108</v>
      </c>
      <c r="C28" s="96">
        <v>1.0</v>
      </c>
      <c r="D28" s="95">
        <v>340.0</v>
      </c>
      <c r="E28" s="95">
        <v>330.0</v>
      </c>
      <c r="F28" s="95">
        <v>440.0</v>
      </c>
      <c r="G28" s="95">
        <v>400.0</v>
      </c>
      <c r="H28" s="95">
        <v>320.0</v>
      </c>
      <c r="I28" s="95">
        <v>330.0</v>
      </c>
    </row>
    <row r="29" ht="10.5" customHeight="1">
      <c r="B29" s="95" t="s">
        <v>109</v>
      </c>
      <c r="C29" s="96">
        <v>1.0</v>
      </c>
      <c r="D29" s="95">
        <v>220.0</v>
      </c>
      <c r="E29" s="95">
        <v>230.0</v>
      </c>
      <c r="F29" s="95">
        <v>240.0</v>
      </c>
      <c r="G29" s="95">
        <v>220.0</v>
      </c>
      <c r="H29" s="95">
        <v>219.0</v>
      </c>
      <c r="I29" s="95">
        <v>218.0</v>
      </c>
    </row>
    <row r="30" ht="10.5" customHeight="1">
      <c r="B30" s="95" t="s">
        <v>110</v>
      </c>
      <c r="C30" s="96">
        <v>2.0</v>
      </c>
      <c r="D30" s="95">
        <v>560.0</v>
      </c>
      <c r="E30" s="95">
        <v>580.0</v>
      </c>
      <c r="F30" s="95">
        <v>550.0</v>
      </c>
      <c r="G30" s="95">
        <v>520.0</v>
      </c>
      <c r="H30" s="95">
        <v>551.0</v>
      </c>
      <c r="I30" s="95">
        <v>550.0</v>
      </c>
    </row>
    <row r="31" ht="10.5" customHeight="1"/>
    <row r="32" ht="10.5" customHeight="1"/>
    <row r="33" ht="10.5" customHeight="1"/>
    <row r="34" ht="10.5" customHeight="1"/>
    <row r="35" ht="10.5" customHeight="1">
      <c r="B35" s="97" t="s">
        <v>111</v>
      </c>
    </row>
    <row r="36" ht="10.5" customHeight="1">
      <c r="B36" s="98">
        <v>250.0</v>
      </c>
    </row>
    <row r="37" ht="10.5" customHeight="1">
      <c r="B37" s="99">
        <v>440.0</v>
      </c>
    </row>
    <row r="38" ht="10.5" customHeight="1">
      <c r="B38" s="99">
        <v>440.0</v>
      </c>
    </row>
    <row r="39" ht="10.5" customHeight="1">
      <c r="B39" s="99">
        <v>350.0</v>
      </c>
    </row>
    <row r="40" ht="10.5" customHeight="1">
      <c r="B40" s="99">
        <v>420.0</v>
      </c>
    </row>
    <row r="41" ht="10.5" customHeight="1">
      <c r="B41" s="99">
        <v>199.0</v>
      </c>
    </row>
    <row r="42" ht="10.5" customHeight="1"/>
    <row r="43" ht="10.5" customHeight="1"/>
    <row r="44" ht="10.5" customHeight="1"/>
    <row r="45" ht="10.5" customHeight="1"/>
    <row r="46" ht="10.5" customHeight="1"/>
    <row r="47" ht="10.5" customHeight="1"/>
    <row r="48" ht="10.5" customHeight="1"/>
    <row r="49" ht="10.5" customHeight="1"/>
    <row r="50" ht="10.5" customHeight="1"/>
    <row r="51" ht="10.5" customHeight="1"/>
    <row r="52" ht="10.5" customHeight="1"/>
    <row r="53" ht="10.5" customHeight="1"/>
    <row r="54" ht="10.5" customHeight="1"/>
    <row r="55" ht="10.5" customHeight="1"/>
    <row r="56" ht="10.5" customHeight="1"/>
    <row r="57" ht="10.5" customHeight="1"/>
    <row r="58" ht="10.5" customHeight="1"/>
    <row r="59" ht="10.5" customHeight="1"/>
    <row r="60" ht="10.5" customHeight="1"/>
    <row r="61" ht="10.5" customHeight="1"/>
    <row r="62" ht="10.5" customHeight="1"/>
    <row r="63" ht="10.5" customHeight="1"/>
    <row r="64" ht="10.5" customHeight="1"/>
    <row r="65" ht="10.5" customHeight="1"/>
    <row r="66" ht="10.5" customHeight="1"/>
    <row r="67" ht="10.5" customHeight="1"/>
    <row r="68" ht="10.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  <row r="86" ht="10.5" customHeight="1"/>
    <row r="87" ht="10.5" customHeight="1"/>
    <row r="88" ht="10.5" customHeight="1"/>
    <row r="89" ht="10.5" customHeight="1"/>
    <row r="90" ht="10.5" customHeight="1"/>
    <row r="91" ht="10.5" customHeight="1"/>
    <row r="92" ht="10.5" customHeight="1"/>
    <row r="93" ht="10.5" customHeight="1"/>
    <row r="94" ht="10.5" customHeight="1"/>
    <row r="95" ht="10.5" customHeight="1"/>
    <row r="96" ht="10.5" customHeight="1"/>
    <row r="97" ht="10.5" customHeight="1"/>
    <row r="98" ht="10.5" customHeight="1"/>
    <row r="99" ht="10.5" customHeight="1"/>
    <row r="100" ht="10.5" customHeight="1"/>
    <row r="101" ht="10.5" customHeight="1"/>
    <row r="102" ht="10.5" customHeight="1"/>
    <row r="103" ht="10.5" customHeight="1"/>
    <row r="104" ht="10.5" customHeight="1"/>
    <row r="105" ht="10.5" customHeight="1"/>
    <row r="106" ht="10.5" customHeight="1"/>
    <row r="107" ht="10.5" customHeight="1"/>
    <row r="108" ht="10.5" customHeight="1"/>
    <row r="109" ht="10.5" customHeight="1"/>
    <row r="110" ht="10.5" customHeight="1"/>
    <row r="111" ht="10.5" customHeight="1"/>
    <row r="112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conditionalFormatting sqref="D7:I12 D28:I30">
    <cfRule type="expression" dxfId="0" priority="1">
      <formula>AND(D$15=MIN($D$15:$I$15),D$15&lt;&gt;0)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2013-10-17T12:18:53Z</dcterms:created>
  <dc:creator>Planilla excel</dc:creator>
</cp:coreProperties>
</file>