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2.xml" ContentType="application/vnd.openxmlformats-officedocument.spreadsheetml.comments+xml"/>
  <Override PartName="/xl/drawings/drawing11.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uccireland-my.sharepoint.com/personal/zahra_hajighasemi_ucc_ie/Documents/Ireland Energy SEAI/"/>
    </mc:Choice>
  </mc:AlternateContent>
  <xr:revisionPtr revIDLastSave="645" documentId="13_ncr:1_{B2356807-1F2F-3E47-859A-CF5B3906A0A2}" xr6:coauthVersionLast="47" xr6:coauthVersionMax="47" xr10:uidLastSave="{E843F56A-51E6-4211-99F8-6E590869E720}"/>
  <bookViews>
    <workbookView xWindow="-110" yWindow="-110" windowWidth="19420" windowHeight="11500" tabRatio="876" firstSheet="6" activeTab="12" xr2:uid="{00000000-000D-0000-FFFF-FFFF00000000}"/>
  </bookViews>
  <sheets>
    <sheet name="QAQC" sheetId="36" r:id="rId1"/>
    <sheet name="Timeseries" sheetId="37" r:id="rId2"/>
    <sheet name="Timeseries-CO2" sheetId="41" r:id="rId3"/>
    <sheet name="TS-Coal" sheetId="45" r:id="rId4"/>
    <sheet name="TS-Peat" sheetId="49" r:id="rId5"/>
    <sheet name="TS-Oil" sheetId="48" r:id="rId6"/>
    <sheet name="TS-NaturalGas" sheetId="50" r:id="rId7"/>
    <sheet name="TS-Electricity" sheetId="51" r:id="rId8"/>
    <sheet name="TS-Renewables" sheetId="52" r:id="rId9"/>
    <sheet name="Tables" sheetId="38" r:id="rId10"/>
    <sheet name="Time-ElecInput" sheetId="44" r:id="rId11"/>
    <sheet name="2024" sheetId="54" r:id="rId12"/>
    <sheet name="2023" sheetId="42" r:id="rId13"/>
    <sheet name="2022" sheetId="39" r:id="rId14"/>
    <sheet name="2021" sheetId="35" r:id="rId15"/>
    <sheet name="2020" sheetId="34" r:id="rId16"/>
    <sheet name="2019" sheetId="33" r:id="rId17"/>
    <sheet name="2018" sheetId="32" r:id="rId18"/>
    <sheet name="2017" sheetId="31" r:id="rId19"/>
    <sheet name="2016" sheetId="30" r:id="rId20"/>
    <sheet name="2015" sheetId="29" r:id="rId21"/>
    <sheet name="2014" sheetId="28" r:id="rId22"/>
    <sheet name="2013" sheetId="26" r:id="rId23"/>
    <sheet name="2012" sheetId="25" r:id="rId24"/>
    <sheet name="2011" sheetId="24" r:id="rId25"/>
    <sheet name="2010" sheetId="23" r:id="rId26"/>
    <sheet name="2009" sheetId="22" r:id="rId27"/>
    <sheet name="2008" sheetId="21" r:id="rId28"/>
    <sheet name="2007" sheetId="19" r:id="rId29"/>
    <sheet name="2006" sheetId="18" r:id="rId30"/>
    <sheet name="2005" sheetId="17" r:id="rId31"/>
    <sheet name="2004" sheetId="1" r:id="rId32"/>
    <sheet name="2003" sheetId="4" r:id="rId33"/>
    <sheet name="2002" sheetId="5" r:id="rId34"/>
    <sheet name="2001" sheetId="6" r:id="rId35"/>
    <sheet name="2000" sheetId="7" r:id="rId36"/>
    <sheet name="1999" sheetId="8" r:id="rId37"/>
    <sheet name="1998" sheetId="9" r:id="rId38"/>
    <sheet name="1997" sheetId="10" r:id="rId39"/>
    <sheet name="1996" sheetId="11" r:id="rId40"/>
    <sheet name="1995" sheetId="12" r:id="rId41"/>
    <sheet name="1994" sheetId="13" r:id="rId42"/>
    <sheet name="1993" sheetId="14" r:id="rId43"/>
    <sheet name="1992" sheetId="15" r:id="rId44"/>
    <sheet name="1991" sheetId="16" r:id="rId45"/>
    <sheet name="1990" sheetId="2" r:id="rId46"/>
  </sheets>
  <externalReferences>
    <externalReference r:id="rId47"/>
  </externalReferences>
  <definedNames>
    <definedName name="LastHistYear">2023</definedName>
    <definedName name="_xlnm.Print_Area" localSheetId="45">'1990'!$A$1:$AQ$76</definedName>
    <definedName name="_xlnm.Print_Area" localSheetId="44">'1991'!$A$1:$AQ$76</definedName>
    <definedName name="_xlnm.Print_Area" localSheetId="43">'1992'!$A$1:$AQ$76</definedName>
    <definedName name="_xlnm.Print_Area" localSheetId="42">'1993'!$A$1:$AQ$76</definedName>
    <definedName name="_xlnm.Print_Area" localSheetId="41">'1994'!$A$1:$AQ$76</definedName>
    <definedName name="_xlnm.Print_Area" localSheetId="40">'1995'!$A$1:$AQ$76</definedName>
    <definedName name="_xlnm.Print_Area" localSheetId="39">'1996'!$A$1:$AQ$76</definedName>
    <definedName name="_xlnm.Print_Area" localSheetId="38">'1997'!$A$1:$AQ$76</definedName>
    <definedName name="_xlnm.Print_Area" localSheetId="37">'1998'!$A$1:$AQ$76</definedName>
    <definedName name="_xlnm.Print_Area" localSheetId="36">'1999'!$A$1:$AQ$76</definedName>
    <definedName name="_xlnm.Print_Area" localSheetId="35">'2000'!$A$1:$AQ$76</definedName>
    <definedName name="_xlnm.Print_Area" localSheetId="34">'2001'!$A$1:$AQ$76</definedName>
    <definedName name="_xlnm.Print_Area" localSheetId="33">'2002'!$A$1:$AQ$76</definedName>
    <definedName name="_xlnm.Print_Area" localSheetId="32">'2003'!$A$1:$AQ$76</definedName>
    <definedName name="_xlnm.Print_Area" localSheetId="31">'2004'!$A$1:$AQ$76</definedName>
    <definedName name="_xlnm.Print_Area" localSheetId="30">'2005'!$A$1:$AQ$76</definedName>
    <definedName name="_xlnm.Print_Area" localSheetId="29">'2006'!$A$1:$AQ$76</definedName>
    <definedName name="_xlnm.Print_Area" localSheetId="28">'2007'!$A$1:$AQ$76</definedName>
    <definedName name="_xlnm.Print_Area" localSheetId="27">'2008'!$A$1:$AQ$76</definedName>
    <definedName name="_xlnm.Print_Area" localSheetId="26">'2009'!$A$1:$AQ$76</definedName>
    <definedName name="_xlnm.Print_Area" localSheetId="25">'2010'!$A$1:$AQ$79</definedName>
    <definedName name="_xlnm.Print_Area" localSheetId="24">'2011'!$A$1:$AQ$79</definedName>
    <definedName name="_xlnm.Print_Area" localSheetId="23">'2012'!$A$1:$AQ$80</definedName>
    <definedName name="_xlnm.Print_Area" localSheetId="22">'2013'!$A$1:$AQ$80</definedName>
    <definedName name="_xlnm.Print_Area" localSheetId="21">'2014'!$A$1:$AQ$80</definedName>
    <definedName name="_xlnm.Print_Area" localSheetId="20">'2015'!$A$1:$AQ$80</definedName>
    <definedName name="_xlnm.Print_Area" localSheetId="19">'2016'!$A$1:$AQ$80</definedName>
    <definedName name="_xlnm.Print_Area" localSheetId="18">'2017'!$A$1:$AQ$80</definedName>
    <definedName name="_xlnm.Print_Area" localSheetId="17">'2018'!$A$1:$AQ$80</definedName>
    <definedName name="_xlnm.Print_Area" localSheetId="16">'2019'!$A$1:$AQ$80</definedName>
    <definedName name="_xlnm.Print_Area" localSheetId="15">'2020'!$A$1:$AQ$80</definedName>
    <definedName name="_xlnm.Print_Area" localSheetId="14">'2021'!$A$1:$AQ$80</definedName>
    <definedName name="_xlnm.Print_Area" localSheetId="13">'2022'!$A$1:$AQ$77</definedName>
    <definedName name="_xlnm.Print_Area" localSheetId="12">'2023'!$A$1:$AQ$82</definedName>
    <definedName name="_xlnm.Print_Area" localSheetId="11">'2024'!$A$1:$AQ$76</definedName>
    <definedName name="_xlnm.Print_Titles" localSheetId="45">'1990'!$A:$B,'1990'!$1:$1</definedName>
    <definedName name="_xlnm.Print_Titles" localSheetId="44">'1991'!$A:$B,'1991'!$1:$1</definedName>
    <definedName name="_xlnm.Print_Titles" localSheetId="43">'1992'!$A:$B,'1992'!$1:$1</definedName>
    <definedName name="_xlnm.Print_Titles" localSheetId="42">'1993'!$A:$B,'1993'!$1:$1</definedName>
    <definedName name="_xlnm.Print_Titles" localSheetId="41">'1994'!$A:$B,'1994'!$1:$1</definedName>
    <definedName name="_xlnm.Print_Titles" localSheetId="40">'1995'!$A:$B,'1995'!$1:$1</definedName>
    <definedName name="_xlnm.Print_Titles" localSheetId="39">'1996'!$A:$B,'1996'!$1:$1</definedName>
    <definedName name="_xlnm.Print_Titles" localSheetId="38">'1997'!$A:$B,'1997'!$1:$1</definedName>
    <definedName name="_xlnm.Print_Titles" localSheetId="37">'1998'!$A:$B,'1998'!$1:$1</definedName>
    <definedName name="_xlnm.Print_Titles" localSheetId="36">'1999'!$A:$B,'1999'!$1:$1</definedName>
    <definedName name="_xlnm.Print_Titles" localSheetId="35">'2000'!$A:$B,'2000'!$1:$1</definedName>
    <definedName name="_xlnm.Print_Titles" localSheetId="34">'2001'!$A:$B,'2001'!$1:$1</definedName>
    <definedName name="_xlnm.Print_Titles" localSheetId="33">'2002'!$A:$B,'2002'!$1:$1</definedName>
    <definedName name="_xlnm.Print_Titles" localSheetId="32">'2003'!$A:$B,'2003'!$1:$1</definedName>
    <definedName name="_xlnm.Print_Titles" localSheetId="31">'2004'!$A:$B,'2004'!$1:$1</definedName>
    <definedName name="_xlnm.Print_Titles" localSheetId="30">'2005'!$A:$B,'2005'!$1:$1</definedName>
    <definedName name="_xlnm.Print_Titles" localSheetId="29">'2006'!$A:$B,'2006'!$1:$1</definedName>
    <definedName name="_xlnm.Print_Titles" localSheetId="28">'2007'!$A:$B,'2007'!$1:$1</definedName>
    <definedName name="_xlnm.Print_Titles" localSheetId="27">'2008'!$A:$B,'2008'!$1:$1</definedName>
    <definedName name="_xlnm.Print_Titles" localSheetId="26">'2009'!$A:$B,'2009'!$1:$1</definedName>
    <definedName name="_xlnm.Print_Titles" localSheetId="25">'2010'!$A:$B,'2010'!$1:$1</definedName>
    <definedName name="_xlnm.Print_Titles" localSheetId="24">'2011'!$A:$B,'2011'!$1:$1</definedName>
    <definedName name="_xlnm.Print_Titles" localSheetId="23">'2012'!$A:$B,'2012'!$1:$1</definedName>
    <definedName name="_xlnm.Print_Titles" localSheetId="22">'2013'!$A:$B,'2013'!$1:$1</definedName>
    <definedName name="_xlnm.Print_Titles" localSheetId="21">'2014'!$A:$B,'2014'!$1:$1</definedName>
    <definedName name="_xlnm.Print_Titles" localSheetId="20">'2015'!$A:$B,'2015'!$1:$1</definedName>
    <definedName name="_xlnm.Print_Titles" localSheetId="19">'2016'!$A:$B,'2016'!$1:$1</definedName>
    <definedName name="_xlnm.Print_Titles" localSheetId="18">'2017'!$A:$B,'2017'!$1:$1</definedName>
    <definedName name="_xlnm.Print_Titles" localSheetId="17">'2018'!$A:$B,'2018'!$1:$1</definedName>
    <definedName name="_xlnm.Print_Titles" localSheetId="16">'2019'!$A:$B,'2019'!$1:$1</definedName>
    <definedName name="_xlnm.Print_Titles" localSheetId="15">'2020'!$A:$B,'2020'!$1:$1</definedName>
    <definedName name="_xlnm.Print_Titles" localSheetId="14">'2021'!$A:$B,'2021'!$1:$1</definedName>
    <definedName name="_xlnm.Print_Titles" localSheetId="13">'2022'!$A:$B,'2022'!$1:$1</definedName>
    <definedName name="_xlnm.Print_Titles" localSheetId="12">'2023'!$A:$B,'2023'!$1:$1</definedName>
    <definedName name="_xlnm.Print_Titles" localSheetId="11">'2024'!$A:$B,'2024'!$1:$1</definedName>
    <definedName name="Years_Available">[1]Timeseries!$C$8:$AF$8</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9" i="38" l="1"/>
  <c r="I16" i="38"/>
  <c r="I13" i="38"/>
  <c r="I15" i="38"/>
  <c r="I14" i="38"/>
  <c r="I11" i="38"/>
  <c r="AB71" i="54"/>
  <c r="L71" i="54"/>
  <c r="H71" i="54"/>
  <c r="C71" i="54"/>
  <c r="AQ71" i="54" s="1"/>
  <c r="AB70" i="54"/>
  <c r="AQ70" i="54" s="1"/>
  <c r="L70" i="54"/>
  <c r="H70" i="54"/>
  <c r="C70" i="54"/>
  <c r="AB69" i="54"/>
  <c r="L69" i="54"/>
  <c r="H69" i="54"/>
  <c r="C69" i="54"/>
  <c r="AQ69" i="54" s="1"/>
  <c r="AB68" i="54"/>
  <c r="L68" i="54"/>
  <c r="H68" i="54"/>
  <c r="AQ68" i="54" s="1"/>
  <c r="C68" i="54"/>
  <c r="AB67" i="54"/>
  <c r="L67" i="54"/>
  <c r="H67" i="54"/>
  <c r="C67" i="54"/>
  <c r="AQ67" i="54" s="1"/>
  <c r="AB66" i="54"/>
  <c r="L66" i="54"/>
  <c r="H66" i="54"/>
  <c r="AQ66" i="54" s="1"/>
  <c r="C66" i="54"/>
  <c r="AI65" i="54"/>
  <c r="AB65" i="54" s="1"/>
  <c r="AE65" i="54"/>
  <c r="V65" i="54"/>
  <c r="L65" i="54" s="1"/>
  <c r="AQ65" i="54" s="1"/>
  <c r="H65" i="54"/>
  <c r="D65" i="54"/>
  <c r="C65" i="54"/>
  <c r="C57" i="54" s="1"/>
  <c r="AQ57" i="54" s="1"/>
  <c r="AB64" i="54"/>
  <c r="L64" i="54"/>
  <c r="H64" i="54"/>
  <c r="AQ64" i="54" s="1"/>
  <c r="C64" i="54"/>
  <c r="AB63" i="54"/>
  <c r="L63" i="54"/>
  <c r="H63" i="54"/>
  <c r="C63" i="54"/>
  <c r="AQ63" i="54" s="1"/>
  <c r="AB62" i="54"/>
  <c r="L62" i="54"/>
  <c r="H62" i="54"/>
  <c r="AQ62" i="54" s="1"/>
  <c r="C62" i="54"/>
  <c r="AQ61" i="54"/>
  <c r="AB61" i="54"/>
  <c r="L61" i="54"/>
  <c r="H61" i="54"/>
  <c r="C61" i="54"/>
  <c r="AB60" i="54"/>
  <c r="L60" i="54"/>
  <c r="H60" i="54"/>
  <c r="C60" i="54"/>
  <c r="AQ60" i="54" s="1"/>
  <c r="AB59" i="54"/>
  <c r="L59" i="54"/>
  <c r="AQ59" i="54" s="1"/>
  <c r="H59" i="54"/>
  <c r="C59" i="54"/>
  <c r="AP58" i="54"/>
  <c r="AN58" i="54"/>
  <c r="AJ58" i="54"/>
  <c r="AJ57" i="54" s="1"/>
  <c r="AI58" i="54"/>
  <c r="AI57" i="54" s="1"/>
  <c r="AH58" i="54"/>
  <c r="AH57" i="54" s="1"/>
  <c r="AG58" i="54"/>
  <c r="AG57" i="54" s="1"/>
  <c r="AE58" i="54"/>
  <c r="AE57" i="54" s="1"/>
  <c r="AD58" i="54"/>
  <c r="AC58" i="54"/>
  <c r="AB58" i="54" s="1"/>
  <c r="AB57" i="54" s="1"/>
  <c r="Z58" i="54"/>
  <c r="Y58" i="54"/>
  <c r="X58" i="54"/>
  <c r="X57" i="54" s="1"/>
  <c r="W58" i="54"/>
  <c r="W57" i="54" s="1"/>
  <c r="V58" i="54"/>
  <c r="V57" i="54" s="1"/>
  <c r="R58" i="54"/>
  <c r="P58" i="54"/>
  <c r="P57" i="54" s="1"/>
  <c r="O58" i="54"/>
  <c r="O57" i="54" s="1"/>
  <c r="N58" i="54"/>
  <c r="M58" i="54"/>
  <c r="M57" i="54" s="1"/>
  <c r="L58" i="54"/>
  <c r="L57" i="54" s="1"/>
  <c r="K58" i="54"/>
  <c r="K57" i="54" s="1"/>
  <c r="J58" i="54"/>
  <c r="I58" i="54"/>
  <c r="H58" i="54"/>
  <c r="F58" i="54"/>
  <c r="C58" i="54"/>
  <c r="AQ58" i="54" s="1"/>
  <c r="AP57" i="54"/>
  <c r="AO57" i="54"/>
  <c r="AN57" i="54"/>
  <c r="AM57" i="54"/>
  <c r="AL57" i="54"/>
  <c r="AK57" i="54"/>
  <c r="AF57" i="54"/>
  <c r="AD57" i="54"/>
  <c r="AA57" i="54"/>
  <c r="Z57" i="54"/>
  <c r="Y57" i="54"/>
  <c r="U57" i="54"/>
  <c r="T57" i="54"/>
  <c r="S57" i="54"/>
  <c r="R57" i="54"/>
  <c r="Q57" i="54"/>
  <c r="N57" i="54"/>
  <c r="J57" i="54"/>
  <c r="I57" i="54"/>
  <c r="H57" i="54"/>
  <c r="G57" i="54"/>
  <c r="F57" i="54"/>
  <c r="E57" i="54"/>
  <c r="D57" i="54"/>
  <c r="AQ56" i="54"/>
  <c r="AB56" i="54"/>
  <c r="L56" i="54"/>
  <c r="H56" i="54"/>
  <c r="C56" i="54"/>
  <c r="AB55" i="54"/>
  <c r="L55" i="54"/>
  <c r="H55" i="54"/>
  <c r="C55" i="54"/>
  <c r="AQ55" i="54" s="1"/>
  <c r="AB54" i="54"/>
  <c r="L54" i="54"/>
  <c r="AQ54" i="54" s="1"/>
  <c r="H54" i="54"/>
  <c r="C54" i="54"/>
  <c r="AB53" i="54"/>
  <c r="L53" i="54"/>
  <c r="H53" i="54"/>
  <c r="C53" i="54"/>
  <c r="AQ53" i="54" s="1"/>
  <c r="AB52" i="54"/>
  <c r="L52" i="54"/>
  <c r="H52" i="54"/>
  <c r="C52" i="54"/>
  <c r="AQ52" i="54" s="1"/>
  <c r="AB51" i="54"/>
  <c r="L51" i="54"/>
  <c r="H51" i="54"/>
  <c r="C51" i="54"/>
  <c r="AQ51" i="54" s="1"/>
  <c r="AB50" i="54"/>
  <c r="L50" i="54"/>
  <c r="H50" i="54"/>
  <c r="C50" i="54"/>
  <c r="AQ50" i="54" s="1"/>
  <c r="AB49" i="54"/>
  <c r="AB45" i="54" s="1"/>
  <c r="L49" i="54"/>
  <c r="H49" i="54"/>
  <c r="C49" i="54"/>
  <c r="AB48" i="54"/>
  <c r="L48" i="54"/>
  <c r="H48" i="54"/>
  <c r="C48" i="54"/>
  <c r="AQ48" i="54" s="1"/>
  <c r="AB47" i="54"/>
  <c r="L47" i="54"/>
  <c r="H47" i="54"/>
  <c r="H45" i="54" s="1"/>
  <c r="C47" i="54"/>
  <c r="AB46" i="54"/>
  <c r="L46" i="54"/>
  <c r="L45" i="54" s="1"/>
  <c r="H46" i="54"/>
  <c r="C46" i="54"/>
  <c r="AQ46" i="54" s="1"/>
  <c r="AP45" i="54"/>
  <c r="AO45" i="54"/>
  <c r="AO29" i="54" s="1"/>
  <c r="AN45" i="54"/>
  <c r="AM45" i="54"/>
  <c r="AL45" i="54"/>
  <c r="AL29" i="54" s="1"/>
  <c r="AK45" i="54"/>
  <c r="AJ45" i="54"/>
  <c r="AI45" i="54"/>
  <c r="AH45" i="54"/>
  <c r="AG45" i="54"/>
  <c r="AF45" i="54"/>
  <c r="AE45" i="54"/>
  <c r="AD45" i="54"/>
  <c r="AC45" i="54"/>
  <c r="AA45" i="54"/>
  <c r="Z45" i="54"/>
  <c r="Y45" i="54"/>
  <c r="X45" i="54"/>
  <c r="W45" i="54"/>
  <c r="V45" i="54"/>
  <c r="V29" i="54" s="1"/>
  <c r="U45" i="54"/>
  <c r="U29" i="54" s="1"/>
  <c r="T45" i="54"/>
  <c r="T29" i="54" s="1"/>
  <c r="S45" i="54"/>
  <c r="S29" i="54" s="1"/>
  <c r="R45" i="54"/>
  <c r="R29" i="54" s="1"/>
  <c r="Q45" i="54"/>
  <c r="Q29" i="54" s="1"/>
  <c r="P45" i="54"/>
  <c r="P29" i="54" s="1"/>
  <c r="O45" i="54"/>
  <c r="N45" i="54"/>
  <c r="M45" i="54"/>
  <c r="K45" i="54"/>
  <c r="J45" i="54"/>
  <c r="I45" i="54"/>
  <c r="G45" i="54"/>
  <c r="G29" i="54" s="1"/>
  <c r="F45" i="54"/>
  <c r="F29" i="54" s="1"/>
  <c r="E45" i="54"/>
  <c r="E29" i="54" s="1"/>
  <c r="D45" i="54"/>
  <c r="D29" i="54" s="1"/>
  <c r="AQ44" i="54"/>
  <c r="AB44" i="54"/>
  <c r="L44" i="54"/>
  <c r="H44" i="54"/>
  <c r="C44" i="54"/>
  <c r="AB43" i="54"/>
  <c r="L43" i="54"/>
  <c r="H43" i="54"/>
  <c r="C43" i="54"/>
  <c r="AQ43" i="54" s="1"/>
  <c r="AB42" i="54"/>
  <c r="L42" i="54"/>
  <c r="AQ42" i="54" s="1"/>
  <c r="H42" i="54"/>
  <c r="C42" i="54"/>
  <c r="AB41" i="54"/>
  <c r="L41" i="54"/>
  <c r="H41" i="54"/>
  <c r="C41" i="54"/>
  <c r="AQ41" i="54" s="1"/>
  <c r="AB40" i="54"/>
  <c r="L40" i="54"/>
  <c r="H40" i="54"/>
  <c r="C40" i="54"/>
  <c r="AQ40" i="54" s="1"/>
  <c r="AB39" i="54"/>
  <c r="L39" i="54"/>
  <c r="H39" i="54"/>
  <c r="C39" i="54"/>
  <c r="AQ39" i="54" s="1"/>
  <c r="AB38" i="54"/>
  <c r="L38" i="54"/>
  <c r="L30" i="54" s="1"/>
  <c r="L29" i="54" s="1"/>
  <c r="H38" i="54"/>
  <c r="C38" i="54"/>
  <c r="AQ38" i="54" s="1"/>
  <c r="AB37" i="54"/>
  <c r="AQ37" i="54" s="1"/>
  <c r="L37" i="54"/>
  <c r="H37" i="54"/>
  <c r="C37" i="54"/>
  <c r="AB36" i="54"/>
  <c r="L36" i="54"/>
  <c r="H36" i="54"/>
  <c r="C36" i="54"/>
  <c r="AQ36" i="54" s="1"/>
  <c r="AB35" i="54"/>
  <c r="L35" i="54"/>
  <c r="H35" i="54"/>
  <c r="AQ35" i="54" s="1"/>
  <c r="C35" i="54"/>
  <c r="AB34" i="54"/>
  <c r="L34" i="54"/>
  <c r="H34" i="54"/>
  <c r="C34" i="54"/>
  <c r="AQ34" i="54" s="1"/>
  <c r="AB33" i="54"/>
  <c r="L33" i="54"/>
  <c r="H33" i="54"/>
  <c r="C33" i="54"/>
  <c r="AQ33" i="54" s="1"/>
  <c r="AQ32" i="54"/>
  <c r="AB32" i="54"/>
  <c r="L32" i="54"/>
  <c r="H32" i="54"/>
  <c r="C32" i="54"/>
  <c r="AB31" i="54"/>
  <c r="L31" i="54"/>
  <c r="H31" i="54"/>
  <c r="H30" i="54" s="1"/>
  <c r="H29" i="54" s="1"/>
  <c r="C31" i="54"/>
  <c r="AQ31" i="54" s="1"/>
  <c r="AP30" i="54"/>
  <c r="AP29" i="54" s="1"/>
  <c r="AN30" i="54"/>
  <c r="AN29" i="54" s="1"/>
  <c r="AM30" i="54"/>
  <c r="AL30" i="54"/>
  <c r="AK30" i="54"/>
  <c r="AJ30" i="54"/>
  <c r="AI30" i="54"/>
  <c r="AH30" i="54"/>
  <c r="AH29" i="54" s="1"/>
  <c r="AG30" i="54"/>
  <c r="AG29" i="54" s="1"/>
  <c r="AF30" i="54"/>
  <c r="AF29" i="54" s="1"/>
  <c r="AE30" i="54"/>
  <c r="AE29" i="54" s="1"/>
  <c r="AD30" i="54"/>
  <c r="AD29" i="54" s="1"/>
  <c r="AC30" i="54"/>
  <c r="AC29" i="54" s="1"/>
  <c r="AB30" i="54"/>
  <c r="AB29" i="54" s="1"/>
  <c r="Z30" i="54"/>
  <c r="Y30" i="54"/>
  <c r="X30" i="54"/>
  <c r="W30" i="54"/>
  <c r="R30" i="54"/>
  <c r="P30" i="54"/>
  <c r="O30" i="54"/>
  <c r="N30" i="54"/>
  <c r="M30" i="54"/>
  <c r="K30" i="54"/>
  <c r="J30" i="54"/>
  <c r="J29" i="54" s="1"/>
  <c r="I30" i="54"/>
  <c r="I29" i="54" s="1"/>
  <c r="AM29" i="54"/>
  <c r="AK29" i="54"/>
  <c r="AJ29" i="54"/>
  <c r="AI29" i="54"/>
  <c r="AA29" i="54"/>
  <c r="Z29" i="54"/>
  <c r="Y29" i="54"/>
  <c r="X29" i="54"/>
  <c r="W29" i="54"/>
  <c r="O29" i="54"/>
  <c r="N29" i="54"/>
  <c r="M29" i="54"/>
  <c r="K29" i="54"/>
  <c r="AB28" i="54"/>
  <c r="H28" i="54"/>
  <c r="C28" i="54"/>
  <c r="AP27" i="54"/>
  <c r="AO27" i="54"/>
  <c r="AN27" i="54"/>
  <c r="AM27" i="54"/>
  <c r="AL27" i="54"/>
  <c r="AK27" i="54"/>
  <c r="AJ27" i="54"/>
  <c r="AI27" i="54"/>
  <c r="AH27" i="54"/>
  <c r="AG27" i="54"/>
  <c r="AF27" i="54"/>
  <c r="AE27" i="54"/>
  <c r="AD27" i="54"/>
  <c r="AC27" i="54"/>
  <c r="AB27" i="54"/>
  <c r="AA27" i="54"/>
  <c r="V27" i="54"/>
  <c r="U27" i="54"/>
  <c r="T27" i="54"/>
  <c r="S27" i="54"/>
  <c r="R27" i="54"/>
  <c r="Q27" i="54"/>
  <c r="P27" i="54"/>
  <c r="O27" i="54"/>
  <c r="N27" i="54"/>
  <c r="M27" i="54"/>
  <c r="K27" i="54"/>
  <c r="K8" i="54" s="1"/>
  <c r="J27" i="54"/>
  <c r="I27" i="54"/>
  <c r="H27" i="54"/>
  <c r="G27" i="54"/>
  <c r="F27" i="54"/>
  <c r="E27" i="54"/>
  <c r="D27" i="54"/>
  <c r="C27" i="54"/>
  <c r="AB25" i="54"/>
  <c r="L25" i="54"/>
  <c r="H25" i="54"/>
  <c r="C25" i="54"/>
  <c r="AQ25" i="54" s="1"/>
  <c r="AB24" i="54"/>
  <c r="AB21" i="54" s="1"/>
  <c r="AA24" i="54"/>
  <c r="AA21" i="54" s="1"/>
  <c r="L24" i="54"/>
  <c r="E24" i="54"/>
  <c r="C24" i="54"/>
  <c r="AQ24" i="54" s="1"/>
  <c r="AQ23" i="54"/>
  <c r="AD22" i="54"/>
  <c r="AC22" i="54"/>
  <c r="AB22" i="54"/>
  <c r="AP21" i="54"/>
  <c r="AN21" i="54"/>
  <c r="AM21" i="54"/>
  <c r="AL21" i="54"/>
  <c r="AK21" i="54"/>
  <c r="AJ21" i="54"/>
  <c r="AI21" i="54"/>
  <c r="AH21" i="54"/>
  <c r="AG21" i="54"/>
  <c r="AF21" i="54"/>
  <c r="AE21" i="54"/>
  <c r="AD21" i="54"/>
  <c r="AC21" i="54"/>
  <c r="Z21" i="54"/>
  <c r="Y21" i="54"/>
  <c r="X21" i="54"/>
  <c r="W21" i="54"/>
  <c r="V21" i="54"/>
  <c r="U21" i="54"/>
  <c r="T21" i="54"/>
  <c r="S21" i="54"/>
  <c r="R21" i="54"/>
  <c r="Q21" i="54"/>
  <c r="P21" i="54"/>
  <c r="O21" i="54"/>
  <c r="N21" i="54"/>
  <c r="M21" i="54"/>
  <c r="L21" i="54" s="1"/>
  <c r="K21" i="54"/>
  <c r="J21" i="54"/>
  <c r="I21" i="54"/>
  <c r="H21" i="54"/>
  <c r="G21" i="54"/>
  <c r="F21" i="54"/>
  <c r="E21" i="54"/>
  <c r="D21" i="54"/>
  <c r="AQ20" i="54"/>
  <c r="AB20" i="54"/>
  <c r="L20" i="54"/>
  <c r="H20" i="54"/>
  <c r="AB19" i="54"/>
  <c r="L19" i="54"/>
  <c r="H19" i="54"/>
  <c r="AQ19" i="54" s="1"/>
  <c r="AQ18" i="54"/>
  <c r="AQ17" i="54"/>
  <c r="AB17" i="54"/>
  <c r="L17" i="54"/>
  <c r="H17" i="54"/>
  <c r="H15" i="54" s="1"/>
  <c r="C17" i="54"/>
  <c r="AB16" i="54"/>
  <c r="L16" i="54"/>
  <c r="L15" i="54" s="1"/>
  <c r="H16" i="54"/>
  <c r="C16" i="54"/>
  <c r="AQ16" i="54" s="1"/>
  <c r="AP15" i="54"/>
  <c r="AO15" i="54"/>
  <c r="AN15" i="54"/>
  <c r="AM15" i="54"/>
  <c r="AL15" i="54"/>
  <c r="AK15" i="54"/>
  <c r="AJ15" i="54"/>
  <c r="AI15" i="54"/>
  <c r="AH15" i="54"/>
  <c r="AG15" i="54"/>
  <c r="AF15" i="54"/>
  <c r="AE15" i="54"/>
  <c r="AD15" i="54"/>
  <c r="AC15" i="54"/>
  <c r="AB15" i="54"/>
  <c r="AA15" i="54"/>
  <c r="Z15" i="54"/>
  <c r="Y15" i="54"/>
  <c r="X15" i="54"/>
  <c r="W15" i="54"/>
  <c r="V15" i="54"/>
  <c r="U15" i="54"/>
  <c r="T15" i="54"/>
  <c r="S15" i="54"/>
  <c r="R15" i="54"/>
  <c r="Q15" i="54"/>
  <c r="P15" i="54"/>
  <c r="O15" i="54"/>
  <c r="N15" i="54"/>
  <c r="M15" i="54"/>
  <c r="K15" i="54"/>
  <c r="J15" i="54"/>
  <c r="I15" i="54"/>
  <c r="G15" i="54"/>
  <c r="F15" i="54"/>
  <c r="E15" i="54"/>
  <c r="D15" i="54"/>
  <c r="C15" i="54"/>
  <c r="AQ14" i="54"/>
  <c r="AB14" i="54"/>
  <c r="L14" i="54"/>
  <c r="H14" i="54"/>
  <c r="C14" i="54"/>
  <c r="AB13" i="54"/>
  <c r="L13" i="54"/>
  <c r="H13" i="54"/>
  <c r="C13" i="54"/>
  <c r="AQ13" i="54" s="1"/>
  <c r="AQ12" i="54"/>
  <c r="AB11" i="54"/>
  <c r="AQ11" i="54" s="1"/>
  <c r="L11" i="54"/>
  <c r="H11" i="54"/>
  <c r="C11" i="54"/>
  <c r="AB10" i="54"/>
  <c r="L10" i="54"/>
  <c r="L9" i="54" s="1"/>
  <c r="H10" i="54"/>
  <c r="C10" i="54"/>
  <c r="C9" i="54" s="1"/>
  <c r="AQ9" i="54" s="1"/>
  <c r="AP9" i="54"/>
  <c r="AO9" i="54"/>
  <c r="AN9" i="54"/>
  <c r="AN26" i="54" s="1"/>
  <c r="AM9" i="54"/>
  <c r="AL9" i="54"/>
  <c r="AK9" i="54"/>
  <c r="AJ9" i="54"/>
  <c r="AJ26" i="54" s="1"/>
  <c r="AJ72" i="54" s="1"/>
  <c r="AI9" i="54"/>
  <c r="AI26" i="54" s="1"/>
  <c r="AI72" i="54" s="1"/>
  <c r="AH9" i="54"/>
  <c r="AH26" i="54" s="1"/>
  <c r="AG9" i="54"/>
  <c r="AG26" i="54" s="1"/>
  <c r="AG72" i="54" s="1"/>
  <c r="AF9" i="54"/>
  <c r="AF26" i="54" s="1"/>
  <c r="AF72" i="54" s="1"/>
  <c r="AE9" i="54"/>
  <c r="AE26" i="54" s="1"/>
  <c r="AE72" i="54" s="1"/>
  <c r="AD9" i="54"/>
  <c r="AC9" i="54"/>
  <c r="AB9" i="54"/>
  <c r="AA9" i="54"/>
  <c r="Z9" i="54"/>
  <c r="Y9" i="54"/>
  <c r="X9" i="54"/>
  <c r="X26" i="54" s="1"/>
  <c r="W9" i="54"/>
  <c r="W26" i="54" s="1"/>
  <c r="W72" i="54" s="1"/>
  <c r="V9" i="54"/>
  <c r="V26" i="54" s="1"/>
  <c r="V72" i="54" s="1"/>
  <c r="U9" i="54"/>
  <c r="U26" i="54" s="1"/>
  <c r="U72" i="54" s="1"/>
  <c r="T9" i="54"/>
  <c r="T26" i="54" s="1"/>
  <c r="T72" i="54" s="1"/>
  <c r="S9" i="54"/>
  <c r="S26" i="54" s="1"/>
  <c r="S72" i="54" s="1"/>
  <c r="R9" i="54"/>
  <c r="Q9" i="54"/>
  <c r="P9" i="54"/>
  <c r="P26" i="54" s="1"/>
  <c r="O9" i="54"/>
  <c r="N9" i="54"/>
  <c r="M9" i="54"/>
  <c r="K9" i="54"/>
  <c r="K26" i="54" s="1"/>
  <c r="K72" i="54" s="1"/>
  <c r="J9" i="54"/>
  <c r="J26" i="54" s="1"/>
  <c r="J72" i="54" s="1"/>
  <c r="I9" i="54"/>
  <c r="I26" i="54" s="1"/>
  <c r="I72" i="54" s="1"/>
  <c r="H9" i="54"/>
  <c r="G9" i="54"/>
  <c r="G26" i="54" s="1"/>
  <c r="G72" i="54" s="1"/>
  <c r="F9" i="54"/>
  <c r="E9" i="54"/>
  <c r="D9" i="54"/>
  <c r="D26" i="54" s="1"/>
  <c r="D72" i="54" s="1"/>
  <c r="AK8" i="54"/>
  <c r="AJ8" i="54"/>
  <c r="AI8" i="54"/>
  <c r="AH8" i="54"/>
  <c r="AG8" i="54"/>
  <c r="W8" i="54"/>
  <c r="V8" i="54"/>
  <c r="U8" i="54"/>
  <c r="M8" i="54"/>
  <c r="J8" i="54"/>
  <c r="I8" i="54"/>
  <c r="AP7" i="54"/>
  <c r="AP8" i="54" s="1"/>
  <c r="AO7" i="54"/>
  <c r="AO8" i="54" s="1"/>
  <c r="AN7" i="54"/>
  <c r="AN8" i="54" s="1"/>
  <c r="AM7" i="54"/>
  <c r="AM26" i="54" s="1"/>
  <c r="AM72" i="54" s="1"/>
  <c r="AL7" i="54"/>
  <c r="AL26" i="54" s="1"/>
  <c r="AK7" i="54"/>
  <c r="AK26" i="54" s="1"/>
  <c r="AK72" i="54" s="1"/>
  <c r="AJ7" i="54"/>
  <c r="AI7" i="54"/>
  <c r="AH7" i="54"/>
  <c r="AG7" i="54"/>
  <c r="AF7" i="54"/>
  <c r="AF8" i="54" s="1"/>
  <c r="AE7" i="54"/>
  <c r="AE8" i="54" s="1"/>
  <c r="AD7" i="54"/>
  <c r="AD8" i="54" s="1"/>
  <c r="AC7" i="54"/>
  <c r="AC8" i="54" s="1"/>
  <c r="AA7" i="54"/>
  <c r="Z7" i="54"/>
  <c r="Z26" i="54" s="1"/>
  <c r="Y7" i="54"/>
  <c r="Y26" i="54" s="1"/>
  <c r="X7" i="54"/>
  <c r="W7" i="54"/>
  <c r="V7" i="54"/>
  <c r="U7" i="54"/>
  <c r="T7" i="54"/>
  <c r="T8" i="54" s="1"/>
  <c r="S7" i="54"/>
  <c r="S8" i="54" s="1"/>
  <c r="R7" i="54"/>
  <c r="R8" i="54" s="1"/>
  <c r="Q7" i="54"/>
  <c r="Q8" i="54" s="1"/>
  <c r="P7" i="54"/>
  <c r="P8" i="54" s="1"/>
  <c r="O7" i="54"/>
  <c r="O26" i="54" s="1"/>
  <c r="O72" i="54" s="1"/>
  <c r="N7" i="54"/>
  <c r="N26" i="54" s="1"/>
  <c r="N72" i="54" s="1"/>
  <c r="M7" i="54"/>
  <c r="M26" i="54" s="1"/>
  <c r="M72" i="54" s="1"/>
  <c r="K7" i="54"/>
  <c r="J7" i="54"/>
  <c r="I7" i="54"/>
  <c r="G7" i="54"/>
  <c r="G8" i="54" s="1"/>
  <c r="F7" i="54"/>
  <c r="F8" i="54" s="1"/>
  <c r="E7" i="54"/>
  <c r="E8" i="54" s="1"/>
  <c r="D7" i="54"/>
  <c r="D8" i="54" s="1"/>
  <c r="AQ6" i="54"/>
  <c r="AB6" i="54"/>
  <c r="L6" i="54"/>
  <c r="H6" i="54"/>
  <c r="C6" i="54"/>
  <c r="AB5" i="54"/>
  <c r="L5" i="54"/>
  <c r="H5" i="54"/>
  <c r="C5" i="54"/>
  <c r="AQ5" i="54" s="1"/>
  <c r="AB4" i="54"/>
  <c r="L4" i="54"/>
  <c r="AQ4" i="54" s="1"/>
  <c r="H4" i="54"/>
  <c r="C4" i="54"/>
  <c r="AB3" i="54"/>
  <c r="L3" i="54"/>
  <c r="H3" i="54"/>
  <c r="C3" i="54"/>
  <c r="AQ3" i="54" s="1"/>
  <c r="AB2" i="54"/>
  <c r="AB7" i="54" s="1"/>
  <c r="L2" i="54"/>
  <c r="L7" i="54" s="1"/>
  <c r="H2" i="54"/>
  <c r="H7" i="54" s="1"/>
  <c r="C2" i="54"/>
  <c r="AQ2" i="54" s="1"/>
  <c r="AH13" i="52"/>
  <c r="T15" i="51"/>
  <c r="H14" i="50"/>
  <c r="AH72" i="54" l="1"/>
  <c r="AB8" i="54"/>
  <c r="AB26" i="54"/>
  <c r="AB72" i="54" s="1"/>
  <c r="L26" i="54"/>
  <c r="AQ15" i="54"/>
  <c r="Z28" i="54"/>
  <c r="Z27" i="54" s="1"/>
  <c r="Z72" i="54" s="1"/>
  <c r="H8" i="54"/>
  <c r="H26" i="54"/>
  <c r="H72" i="54" s="1"/>
  <c r="X28" i="54"/>
  <c r="AL72" i="54"/>
  <c r="AA26" i="54"/>
  <c r="AA72" i="54" s="1"/>
  <c r="Y72" i="54"/>
  <c r="Y28" i="54"/>
  <c r="Y27" i="54" s="1"/>
  <c r="Y8" i="54" s="1"/>
  <c r="P72" i="54"/>
  <c r="AN72" i="54"/>
  <c r="C7" i="54"/>
  <c r="C21" i="54"/>
  <c r="E26" i="54"/>
  <c r="E72" i="54" s="1"/>
  <c r="Q26" i="54"/>
  <c r="Q72" i="54" s="1"/>
  <c r="AC26" i="54"/>
  <c r="AC72" i="54" s="1"/>
  <c r="C45" i="54"/>
  <c r="AQ45" i="54" s="1"/>
  <c r="AQ49" i="54"/>
  <c r="F26" i="54"/>
  <c r="F72" i="54" s="1"/>
  <c r="R26" i="54"/>
  <c r="R72" i="54" s="1"/>
  <c r="AD26" i="54"/>
  <c r="AD72" i="54" s="1"/>
  <c r="AP26" i="54"/>
  <c r="AP72" i="54" s="1"/>
  <c r="AQ47" i="54"/>
  <c r="AC57" i="54"/>
  <c r="N8" i="54"/>
  <c r="Z8" i="54"/>
  <c r="AL8" i="54"/>
  <c r="O8" i="54"/>
  <c r="AA8" i="54"/>
  <c r="AM8" i="54"/>
  <c r="AO22" i="54"/>
  <c r="AO21" i="54" s="1"/>
  <c r="AO26" i="54" s="1"/>
  <c r="AO72" i="54" s="1"/>
  <c r="C30" i="54"/>
  <c r="AQ10" i="54"/>
  <c r="C26" i="54" l="1"/>
  <c r="C8" i="54"/>
  <c r="AQ7" i="54"/>
  <c r="C29" i="54"/>
  <c r="AQ30" i="54"/>
  <c r="AQ29" i="54" s="1"/>
  <c r="L28" i="54"/>
  <c r="X27" i="54"/>
  <c r="AQ22" i="54"/>
  <c r="AQ21" i="54" s="1"/>
  <c r="X8" i="54" l="1"/>
  <c r="X72" i="54"/>
  <c r="AQ28" i="54"/>
  <c r="AQ27" i="54" s="1"/>
  <c r="L27" i="54"/>
  <c r="C72" i="54"/>
  <c r="AQ26" i="54"/>
  <c r="L8" i="54" l="1"/>
  <c r="AQ8" i="54" s="1"/>
  <c r="L72" i="54"/>
  <c r="AQ72" i="54" s="1"/>
  <c r="AM37" i="41" l="1"/>
  <c r="AL37" i="41"/>
  <c r="AK37" i="41"/>
  <c r="AK8" i="41"/>
  <c r="AM8" i="44"/>
  <c r="AT4" i="42"/>
  <c r="A36" i="44"/>
  <c r="B83" i="52"/>
  <c r="B84" i="52" s="1"/>
  <c r="B85" i="52" s="1"/>
  <c r="B86" i="52" s="1"/>
  <c r="B87" i="52" s="1"/>
  <c r="B88" i="52" s="1"/>
  <c r="B89" i="52" s="1"/>
  <c r="B90" i="52" s="1"/>
  <c r="B91" i="52" s="1"/>
  <c r="B92" i="52" s="1"/>
  <c r="B93" i="52" s="1"/>
  <c r="B94" i="52" s="1"/>
  <c r="B95" i="52" s="1"/>
  <c r="B96" i="52" s="1"/>
  <c r="B97" i="52" s="1"/>
  <c r="B98" i="52" s="1"/>
  <c r="B99" i="52" s="1"/>
  <c r="B100" i="52" s="1"/>
  <c r="B101" i="52" s="1"/>
  <c r="B102" i="52" s="1"/>
  <c r="B103" i="52" s="1"/>
  <c r="B104" i="52" s="1"/>
  <c r="B105" i="52" s="1"/>
  <c r="B106" i="52" s="1"/>
  <c r="B107" i="52" s="1"/>
  <c r="B108" i="52" s="1"/>
  <c r="B109" i="52" s="1"/>
  <c r="B110" i="52" s="1"/>
  <c r="B111" i="52" s="1"/>
  <c r="B112" i="52" s="1"/>
  <c r="B113" i="52" s="1"/>
  <c r="B114" i="52" s="1"/>
  <c r="B115" i="52" s="1"/>
  <c r="B116" i="52" s="1"/>
  <c r="B117" i="52" s="1"/>
  <c r="B118" i="52" s="1"/>
  <c r="B119" i="52" s="1"/>
  <c r="B120" i="52" s="1"/>
  <c r="B121" i="52" s="1"/>
  <c r="B122" i="52" s="1"/>
  <c r="B123" i="52" s="1"/>
  <c r="B124" i="52" s="1"/>
  <c r="B125" i="52" s="1"/>
  <c r="B126" i="52" s="1"/>
  <c r="B127" i="52" s="1"/>
  <c r="B128" i="52" s="1"/>
  <c r="B129" i="52" s="1"/>
  <c r="B130" i="52" s="1"/>
  <c r="B131" i="52" s="1"/>
  <c r="B132" i="52" s="1"/>
  <c r="B133" i="52" s="1"/>
  <c r="B134" i="52" s="1"/>
  <c r="B135" i="52" s="1"/>
  <c r="B136" i="52" s="1"/>
  <c r="B137" i="52" s="1"/>
  <c r="B138" i="52" s="1"/>
  <c r="B139" i="52" s="1"/>
  <c r="B140" i="52" s="1"/>
  <c r="B141" i="52" s="1"/>
  <c r="B142" i="52" s="1"/>
  <c r="B143" i="52" s="1"/>
  <c r="B144" i="52" s="1"/>
  <c r="B145" i="52" s="1"/>
  <c r="B146" i="52" s="1"/>
  <c r="B147" i="52" s="1"/>
  <c r="B148" i="52" s="1"/>
  <c r="B149" i="52" s="1"/>
  <c r="B150" i="52" s="1"/>
  <c r="B151" i="52" s="1"/>
  <c r="B152" i="52" s="1"/>
  <c r="B153" i="52" s="1"/>
  <c r="B154" i="52" s="1"/>
  <c r="B155" i="52" s="1"/>
  <c r="B156" i="52" s="1"/>
  <c r="B157" i="52" s="1"/>
  <c r="B158" i="52" s="1"/>
  <c r="B159" i="52" s="1"/>
  <c r="B160" i="52" s="1"/>
  <c r="B161" i="52" s="1"/>
  <c r="B162" i="52" s="1"/>
  <c r="B163" i="52" s="1"/>
  <c r="B164" i="52" s="1"/>
  <c r="B165" i="52" s="1"/>
  <c r="B166" i="52" s="1"/>
  <c r="B167" i="52" s="1"/>
  <c r="B168" i="52" s="1"/>
  <c r="B169" i="52" s="1"/>
  <c r="B170" i="52" s="1"/>
  <c r="B171" i="52" s="1"/>
  <c r="B172" i="52" s="1"/>
  <c r="B173" i="52" s="1"/>
  <c r="B174" i="52" s="1"/>
  <c r="B175" i="52" s="1"/>
  <c r="B176" i="52" s="1"/>
  <c r="B177" i="52" s="1"/>
  <c r="B178" i="52" s="1"/>
  <c r="B179" i="52" s="1"/>
  <c r="B180" i="52" s="1"/>
  <c r="B181" i="52" s="1"/>
  <c r="B182" i="52" s="1"/>
  <c r="B183" i="52" s="1"/>
  <c r="B184" i="52" s="1"/>
  <c r="B185" i="52" s="1"/>
  <c r="B186" i="52" s="1"/>
  <c r="B187" i="52" s="1"/>
  <c r="B188" i="52" s="1"/>
  <c r="B189" i="52" s="1"/>
  <c r="B190" i="52" s="1"/>
  <c r="B191" i="52" s="1"/>
  <c r="B192" i="52" s="1"/>
  <c r="B193" i="52" s="1"/>
  <c r="B194" i="52" s="1"/>
  <c r="B195" i="52" s="1"/>
  <c r="B196" i="52" s="1"/>
  <c r="B197" i="52" s="1"/>
  <c r="B198" i="52" s="1"/>
  <c r="AN20" i="52"/>
  <c r="AM20" i="52"/>
  <c r="A19" i="52"/>
  <c r="A18" i="52"/>
  <c r="A17" i="52"/>
  <c r="A16" i="52"/>
  <c r="A15" i="52"/>
  <c r="A14" i="52"/>
  <c r="A13" i="52"/>
  <c r="B12" i="52"/>
  <c r="B13" i="52" s="1"/>
  <c r="B14" i="52" s="1"/>
  <c r="A12" i="52"/>
  <c r="F8" i="52"/>
  <c r="G8" i="52" s="1"/>
  <c r="BA6" i="52"/>
  <c r="AZ6" i="52"/>
  <c r="AY6" i="52"/>
  <c r="AX6" i="52"/>
  <c r="AW6" i="52"/>
  <c r="AV6" i="52"/>
  <c r="BA5" i="52"/>
  <c r="AZ5" i="52"/>
  <c r="AY5" i="52"/>
  <c r="AX5" i="52"/>
  <c r="AW5" i="52"/>
  <c r="AV5" i="52"/>
  <c r="BA4" i="52"/>
  <c r="AZ4" i="52"/>
  <c r="AY4" i="52"/>
  <c r="AX4" i="52"/>
  <c r="AW4" i="52"/>
  <c r="AV4" i="52"/>
  <c r="AT4" i="52"/>
  <c r="AS4" i="52"/>
  <c r="AR4" i="52"/>
  <c r="AQ4" i="52"/>
  <c r="AP4" i="52"/>
  <c r="B83" i="51"/>
  <c r="B84" i="51" s="1"/>
  <c r="B85" i="51" s="1"/>
  <c r="B86" i="51" s="1"/>
  <c r="B87" i="51" s="1"/>
  <c r="B88" i="51" s="1"/>
  <c r="B89" i="51" s="1"/>
  <c r="B90" i="51" s="1"/>
  <c r="B91" i="51" s="1"/>
  <c r="B92" i="51" s="1"/>
  <c r="B93" i="51" s="1"/>
  <c r="B94" i="51" s="1"/>
  <c r="B95" i="51" s="1"/>
  <c r="B96" i="51" s="1"/>
  <c r="B97" i="51" s="1"/>
  <c r="B98" i="51" s="1"/>
  <c r="B99" i="51" s="1"/>
  <c r="B100" i="51" s="1"/>
  <c r="B101" i="51" s="1"/>
  <c r="B102" i="51" s="1"/>
  <c r="B103" i="51" s="1"/>
  <c r="B104" i="51" s="1"/>
  <c r="B105" i="51" s="1"/>
  <c r="B106" i="51" s="1"/>
  <c r="B107" i="51" s="1"/>
  <c r="B108" i="51" s="1"/>
  <c r="B109" i="51" s="1"/>
  <c r="B110" i="51" s="1"/>
  <c r="B111" i="51" s="1"/>
  <c r="B112" i="51" s="1"/>
  <c r="B113" i="51" s="1"/>
  <c r="B114" i="51" s="1"/>
  <c r="B115" i="51" s="1"/>
  <c r="B116" i="51" s="1"/>
  <c r="B117" i="51" s="1"/>
  <c r="B118" i="51" s="1"/>
  <c r="B119" i="51" s="1"/>
  <c r="B120" i="51" s="1"/>
  <c r="B121" i="51" s="1"/>
  <c r="B122" i="51" s="1"/>
  <c r="B123" i="51" s="1"/>
  <c r="B124" i="51" s="1"/>
  <c r="B125" i="51" s="1"/>
  <c r="B126" i="51" s="1"/>
  <c r="B127" i="51" s="1"/>
  <c r="B128" i="51" s="1"/>
  <c r="B129" i="51" s="1"/>
  <c r="B130" i="51" s="1"/>
  <c r="B131" i="51" s="1"/>
  <c r="B132" i="51" s="1"/>
  <c r="B133" i="51" s="1"/>
  <c r="B134" i="51" s="1"/>
  <c r="B135" i="51" s="1"/>
  <c r="B136" i="51" s="1"/>
  <c r="B137" i="51" s="1"/>
  <c r="B138" i="51" s="1"/>
  <c r="B139" i="51" s="1"/>
  <c r="B140" i="51" s="1"/>
  <c r="B141" i="51" s="1"/>
  <c r="B142" i="51" s="1"/>
  <c r="B143" i="51" s="1"/>
  <c r="B144" i="51" s="1"/>
  <c r="B145" i="51" s="1"/>
  <c r="B146" i="51" s="1"/>
  <c r="B147" i="51" s="1"/>
  <c r="B148" i="51" s="1"/>
  <c r="B149" i="51" s="1"/>
  <c r="B150" i="51" s="1"/>
  <c r="B151" i="51" s="1"/>
  <c r="B152" i="51" s="1"/>
  <c r="B153" i="51" s="1"/>
  <c r="B154" i="51" s="1"/>
  <c r="B155" i="51" s="1"/>
  <c r="B156" i="51" s="1"/>
  <c r="B157" i="51" s="1"/>
  <c r="B158" i="51" s="1"/>
  <c r="B159" i="51" s="1"/>
  <c r="B160" i="51" s="1"/>
  <c r="B161" i="51" s="1"/>
  <c r="B162" i="51" s="1"/>
  <c r="B163" i="51" s="1"/>
  <c r="B164" i="51" s="1"/>
  <c r="B165" i="51" s="1"/>
  <c r="B166" i="51" s="1"/>
  <c r="B167" i="51" s="1"/>
  <c r="B168" i="51" s="1"/>
  <c r="B169" i="51" s="1"/>
  <c r="B170" i="51" s="1"/>
  <c r="B171" i="51" s="1"/>
  <c r="B172" i="51" s="1"/>
  <c r="B173" i="51" s="1"/>
  <c r="B174" i="51" s="1"/>
  <c r="B175" i="51" s="1"/>
  <c r="B176" i="51" s="1"/>
  <c r="B177" i="51" s="1"/>
  <c r="B178" i="51" s="1"/>
  <c r="B179" i="51" s="1"/>
  <c r="B180" i="51" s="1"/>
  <c r="B181" i="51" s="1"/>
  <c r="B182" i="51" s="1"/>
  <c r="B183" i="51" s="1"/>
  <c r="B184" i="51" s="1"/>
  <c r="B185" i="51" s="1"/>
  <c r="B186" i="51" s="1"/>
  <c r="B187" i="51" s="1"/>
  <c r="B188" i="51" s="1"/>
  <c r="B189" i="51" s="1"/>
  <c r="B190" i="51" s="1"/>
  <c r="B191" i="51" s="1"/>
  <c r="B192" i="51" s="1"/>
  <c r="B193" i="51" s="1"/>
  <c r="B194" i="51" s="1"/>
  <c r="B195" i="51" s="1"/>
  <c r="B196" i="51" s="1"/>
  <c r="B197" i="51" s="1"/>
  <c r="B198" i="51" s="1"/>
  <c r="AN20" i="51"/>
  <c r="AM20" i="51"/>
  <c r="A19" i="51"/>
  <c r="A18" i="51"/>
  <c r="A17" i="51"/>
  <c r="A16" i="51"/>
  <c r="A15" i="51"/>
  <c r="A14" i="51"/>
  <c r="A13" i="51"/>
  <c r="B12" i="51"/>
  <c r="B13" i="51" s="1"/>
  <c r="A12" i="51"/>
  <c r="G8" i="51"/>
  <c r="F8" i="51"/>
  <c r="BA6" i="51"/>
  <c r="AZ6" i="51"/>
  <c r="AY6" i="51"/>
  <c r="AX6" i="51"/>
  <c r="AW6" i="51"/>
  <c r="AV6" i="51"/>
  <c r="BA5" i="51"/>
  <c r="AZ5" i="51"/>
  <c r="AY5" i="51"/>
  <c r="AX5" i="51"/>
  <c r="AW5" i="51"/>
  <c r="AV5" i="51"/>
  <c r="BA4" i="51"/>
  <c r="AZ4" i="51"/>
  <c r="AY4" i="51"/>
  <c r="AX4" i="51"/>
  <c r="AW4" i="51"/>
  <c r="AV4" i="51"/>
  <c r="AT4" i="51"/>
  <c r="AS4" i="51"/>
  <c r="AR4" i="51"/>
  <c r="AQ4" i="51"/>
  <c r="AP4" i="51"/>
  <c r="B83" i="50"/>
  <c r="B84" i="50" s="1"/>
  <c r="B85" i="50" s="1"/>
  <c r="B86" i="50" s="1"/>
  <c r="B87" i="50" s="1"/>
  <c r="B88" i="50" s="1"/>
  <c r="B89" i="50" s="1"/>
  <c r="B90" i="50" s="1"/>
  <c r="B91" i="50" s="1"/>
  <c r="B92" i="50" s="1"/>
  <c r="B93" i="50" s="1"/>
  <c r="B94" i="50" s="1"/>
  <c r="B95" i="50" s="1"/>
  <c r="B96" i="50" s="1"/>
  <c r="B97" i="50" s="1"/>
  <c r="B98" i="50" s="1"/>
  <c r="B99" i="50" s="1"/>
  <c r="B100" i="50" s="1"/>
  <c r="B101" i="50" s="1"/>
  <c r="B102" i="50" s="1"/>
  <c r="B103" i="50" s="1"/>
  <c r="B104" i="50" s="1"/>
  <c r="B105" i="50" s="1"/>
  <c r="B106" i="50" s="1"/>
  <c r="B107" i="50" s="1"/>
  <c r="B108" i="50" s="1"/>
  <c r="B109" i="50" s="1"/>
  <c r="B110" i="50" s="1"/>
  <c r="B111" i="50" s="1"/>
  <c r="B112" i="50" s="1"/>
  <c r="B113" i="50" s="1"/>
  <c r="B114" i="50" s="1"/>
  <c r="B115" i="50" s="1"/>
  <c r="B116" i="50" s="1"/>
  <c r="B117" i="50" s="1"/>
  <c r="B118" i="50" s="1"/>
  <c r="B119" i="50" s="1"/>
  <c r="B120" i="50" s="1"/>
  <c r="B121" i="50" s="1"/>
  <c r="B122" i="50" s="1"/>
  <c r="B123" i="50" s="1"/>
  <c r="B124" i="50" s="1"/>
  <c r="B125" i="50" s="1"/>
  <c r="B126" i="50" s="1"/>
  <c r="B127" i="50" s="1"/>
  <c r="B128" i="50" s="1"/>
  <c r="B129" i="50" s="1"/>
  <c r="B130" i="50" s="1"/>
  <c r="B131" i="50" s="1"/>
  <c r="B132" i="50" s="1"/>
  <c r="B133" i="50" s="1"/>
  <c r="B134" i="50" s="1"/>
  <c r="B135" i="50" s="1"/>
  <c r="B136" i="50" s="1"/>
  <c r="B137" i="50" s="1"/>
  <c r="B138" i="50" s="1"/>
  <c r="B139" i="50" s="1"/>
  <c r="B140" i="50" s="1"/>
  <c r="B141" i="50" s="1"/>
  <c r="B142" i="50" s="1"/>
  <c r="B143" i="50" s="1"/>
  <c r="B144" i="50" s="1"/>
  <c r="B145" i="50" s="1"/>
  <c r="B146" i="50" s="1"/>
  <c r="B147" i="50" s="1"/>
  <c r="B148" i="50" s="1"/>
  <c r="B149" i="50" s="1"/>
  <c r="B150" i="50" s="1"/>
  <c r="B151" i="50" s="1"/>
  <c r="B152" i="50" s="1"/>
  <c r="B153" i="50" s="1"/>
  <c r="B154" i="50" s="1"/>
  <c r="B155" i="50" s="1"/>
  <c r="B156" i="50" s="1"/>
  <c r="B157" i="50" s="1"/>
  <c r="B158" i="50" s="1"/>
  <c r="B159" i="50" s="1"/>
  <c r="B160" i="50" s="1"/>
  <c r="B161" i="50" s="1"/>
  <c r="B162" i="50" s="1"/>
  <c r="B163" i="50" s="1"/>
  <c r="B164" i="50" s="1"/>
  <c r="B165" i="50" s="1"/>
  <c r="B166" i="50" s="1"/>
  <c r="B167" i="50" s="1"/>
  <c r="B168" i="50" s="1"/>
  <c r="B169" i="50" s="1"/>
  <c r="B170" i="50" s="1"/>
  <c r="B171" i="50" s="1"/>
  <c r="B172" i="50" s="1"/>
  <c r="B173" i="50" s="1"/>
  <c r="B174" i="50" s="1"/>
  <c r="B175" i="50" s="1"/>
  <c r="B176" i="50" s="1"/>
  <c r="B177" i="50" s="1"/>
  <c r="B178" i="50" s="1"/>
  <c r="B179" i="50" s="1"/>
  <c r="B180" i="50" s="1"/>
  <c r="B181" i="50" s="1"/>
  <c r="B182" i="50" s="1"/>
  <c r="B183" i="50" s="1"/>
  <c r="B184" i="50" s="1"/>
  <c r="B185" i="50" s="1"/>
  <c r="B186" i="50" s="1"/>
  <c r="B187" i="50" s="1"/>
  <c r="B188" i="50" s="1"/>
  <c r="B189" i="50" s="1"/>
  <c r="B190" i="50" s="1"/>
  <c r="B191" i="50" s="1"/>
  <c r="B192" i="50" s="1"/>
  <c r="B193" i="50" s="1"/>
  <c r="B194" i="50" s="1"/>
  <c r="B195" i="50" s="1"/>
  <c r="B196" i="50" s="1"/>
  <c r="B197" i="50" s="1"/>
  <c r="B198" i="50" s="1"/>
  <c r="AN20" i="50"/>
  <c r="AM20" i="50"/>
  <c r="A19" i="50"/>
  <c r="A18" i="50"/>
  <c r="A17" i="50"/>
  <c r="A16" i="50"/>
  <c r="A15" i="50"/>
  <c r="A14" i="50"/>
  <c r="B13" i="50"/>
  <c r="B14" i="50" s="1"/>
  <c r="A13" i="50"/>
  <c r="B12" i="50"/>
  <c r="A12" i="50"/>
  <c r="G8" i="50"/>
  <c r="H8" i="50" s="1"/>
  <c r="F8" i="50"/>
  <c r="BA6" i="50"/>
  <c r="AZ6" i="50"/>
  <c r="AY6" i="50"/>
  <c r="AX6" i="50"/>
  <c r="AW6" i="50"/>
  <c r="AV6" i="50"/>
  <c r="BA5" i="50"/>
  <c r="AZ5" i="50"/>
  <c r="AY5" i="50"/>
  <c r="AX5" i="50"/>
  <c r="AW5" i="50"/>
  <c r="AV5" i="50"/>
  <c r="BA4" i="50"/>
  <c r="AZ4" i="50"/>
  <c r="AY4" i="50"/>
  <c r="AX4" i="50"/>
  <c r="AW4" i="50"/>
  <c r="AV4" i="50"/>
  <c r="AT4" i="50"/>
  <c r="AS4" i="50"/>
  <c r="AR4" i="50"/>
  <c r="AQ4" i="50"/>
  <c r="AP4" i="50"/>
  <c r="B83" i="49"/>
  <c r="B84" i="49" s="1"/>
  <c r="B85" i="49" s="1"/>
  <c r="B86" i="49" s="1"/>
  <c r="B87" i="49" s="1"/>
  <c r="B88" i="49" s="1"/>
  <c r="B89" i="49" s="1"/>
  <c r="B90" i="49" s="1"/>
  <c r="B91" i="49" s="1"/>
  <c r="B92" i="49" s="1"/>
  <c r="B93" i="49" s="1"/>
  <c r="B94" i="49" s="1"/>
  <c r="B95" i="49" s="1"/>
  <c r="B96" i="49" s="1"/>
  <c r="B97" i="49" s="1"/>
  <c r="B98" i="49" s="1"/>
  <c r="B99" i="49" s="1"/>
  <c r="B100" i="49" s="1"/>
  <c r="B101" i="49" s="1"/>
  <c r="B102" i="49" s="1"/>
  <c r="B103" i="49" s="1"/>
  <c r="B104" i="49" s="1"/>
  <c r="B105" i="49" s="1"/>
  <c r="B106" i="49" s="1"/>
  <c r="B107" i="49" s="1"/>
  <c r="B108" i="49" s="1"/>
  <c r="B109" i="49" s="1"/>
  <c r="B110" i="49" s="1"/>
  <c r="B111" i="49" s="1"/>
  <c r="B112" i="49" s="1"/>
  <c r="B113" i="49" s="1"/>
  <c r="B114" i="49" s="1"/>
  <c r="B115" i="49" s="1"/>
  <c r="B116" i="49" s="1"/>
  <c r="B117" i="49" s="1"/>
  <c r="B118" i="49" s="1"/>
  <c r="B119" i="49" s="1"/>
  <c r="B120" i="49" s="1"/>
  <c r="B121" i="49" s="1"/>
  <c r="B122" i="49" s="1"/>
  <c r="B123" i="49" s="1"/>
  <c r="B124" i="49" s="1"/>
  <c r="B125" i="49" s="1"/>
  <c r="B126" i="49" s="1"/>
  <c r="B127" i="49" s="1"/>
  <c r="B128" i="49" s="1"/>
  <c r="B129" i="49" s="1"/>
  <c r="B130" i="49" s="1"/>
  <c r="B131" i="49" s="1"/>
  <c r="B132" i="49" s="1"/>
  <c r="B133" i="49" s="1"/>
  <c r="B134" i="49" s="1"/>
  <c r="B135" i="49" s="1"/>
  <c r="B136" i="49" s="1"/>
  <c r="B137" i="49" s="1"/>
  <c r="B138" i="49" s="1"/>
  <c r="B139" i="49" s="1"/>
  <c r="B140" i="49" s="1"/>
  <c r="B141" i="49" s="1"/>
  <c r="B142" i="49" s="1"/>
  <c r="B143" i="49" s="1"/>
  <c r="B144" i="49" s="1"/>
  <c r="B145" i="49" s="1"/>
  <c r="B146" i="49" s="1"/>
  <c r="B147" i="49" s="1"/>
  <c r="B148" i="49" s="1"/>
  <c r="B149" i="49" s="1"/>
  <c r="B150" i="49" s="1"/>
  <c r="B151" i="49" s="1"/>
  <c r="B152" i="49" s="1"/>
  <c r="B153" i="49" s="1"/>
  <c r="B154" i="49" s="1"/>
  <c r="B155" i="49" s="1"/>
  <c r="B156" i="49" s="1"/>
  <c r="B157" i="49" s="1"/>
  <c r="B158" i="49" s="1"/>
  <c r="B159" i="49" s="1"/>
  <c r="B160" i="49" s="1"/>
  <c r="B161" i="49" s="1"/>
  <c r="B162" i="49" s="1"/>
  <c r="B163" i="49" s="1"/>
  <c r="B164" i="49" s="1"/>
  <c r="B165" i="49" s="1"/>
  <c r="B166" i="49" s="1"/>
  <c r="B167" i="49" s="1"/>
  <c r="B168" i="49" s="1"/>
  <c r="B169" i="49" s="1"/>
  <c r="B170" i="49" s="1"/>
  <c r="B171" i="49" s="1"/>
  <c r="B172" i="49" s="1"/>
  <c r="B173" i="49" s="1"/>
  <c r="B174" i="49" s="1"/>
  <c r="B175" i="49" s="1"/>
  <c r="B176" i="49" s="1"/>
  <c r="B177" i="49" s="1"/>
  <c r="B178" i="49" s="1"/>
  <c r="B179" i="49" s="1"/>
  <c r="B180" i="49" s="1"/>
  <c r="B181" i="49" s="1"/>
  <c r="B182" i="49" s="1"/>
  <c r="B183" i="49" s="1"/>
  <c r="B184" i="49" s="1"/>
  <c r="B185" i="49" s="1"/>
  <c r="B186" i="49" s="1"/>
  <c r="B187" i="49" s="1"/>
  <c r="B188" i="49" s="1"/>
  <c r="B189" i="49" s="1"/>
  <c r="B190" i="49" s="1"/>
  <c r="B191" i="49" s="1"/>
  <c r="B192" i="49" s="1"/>
  <c r="B193" i="49" s="1"/>
  <c r="B194" i="49" s="1"/>
  <c r="B195" i="49" s="1"/>
  <c r="B196" i="49" s="1"/>
  <c r="B197" i="49" s="1"/>
  <c r="B198" i="49" s="1"/>
  <c r="AN20" i="49"/>
  <c r="AM20" i="49"/>
  <c r="A19" i="49"/>
  <c r="A18" i="49"/>
  <c r="A17" i="49"/>
  <c r="A16" i="49"/>
  <c r="A15" i="49"/>
  <c r="A14" i="49"/>
  <c r="A13" i="49"/>
  <c r="B12" i="49"/>
  <c r="B13" i="49" s="1"/>
  <c r="A12" i="49"/>
  <c r="F8" i="49"/>
  <c r="BA6" i="49"/>
  <c r="AZ6" i="49"/>
  <c r="AY6" i="49"/>
  <c r="AX6" i="49"/>
  <c r="AW6" i="49"/>
  <c r="AV6" i="49"/>
  <c r="BA5" i="49"/>
  <c r="AZ5" i="49"/>
  <c r="AY5" i="49"/>
  <c r="AX5" i="49"/>
  <c r="AW5" i="49"/>
  <c r="AV5" i="49"/>
  <c r="BA4" i="49"/>
  <c r="AZ4" i="49"/>
  <c r="AY4" i="49"/>
  <c r="AX4" i="49"/>
  <c r="AW4" i="49"/>
  <c r="AV4" i="49"/>
  <c r="AT4" i="49"/>
  <c r="AS4" i="49"/>
  <c r="AR4" i="49"/>
  <c r="AQ4" i="49"/>
  <c r="AP4" i="49"/>
  <c r="B83" i="48"/>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B130" i="48" s="1"/>
  <c r="B131" i="48" s="1"/>
  <c r="B132" i="48" s="1"/>
  <c r="B133" i="48" s="1"/>
  <c r="B134" i="48" s="1"/>
  <c r="B135" i="48" s="1"/>
  <c r="B136" i="48" s="1"/>
  <c r="B137" i="48" s="1"/>
  <c r="B138" i="48" s="1"/>
  <c r="B139" i="48" s="1"/>
  <c r="B140" i="48" s="1"/>
  <c r="B141" i="48" s="1"/>
  <c r="B142" i="48" s="1"/>
  <c r="B143" i="48" s="1"/>
  <c r="B144" i="48" s="1"/>
  <c r="B145" i="48" s="1"/>
  <c r="B146" i="48" s="1"/>
  <c r="B147" i="48" s="1"/>
  <c r="B148" i="48" s="1"/>
  <c r="B149" i="48" s="1"/>
  <c r="B150" i="48" s="1"/>
  <c r="B151" i="48" s="1"/>
  <c r="B152" i="48" s="1"/>
  <c r="B153" i="48" s="1"/>
  <c r="B154" i="48" s="1"/>
  <c r="B155" i="48" s="1"/>
  <c r="B156" i="48" s="1"/>
  <c r="B157" i="48" s="1"/>
  <c r="B158" i="48" s="1"/>
  <c r="B159" i="48" s="1"/>
  <c r="B160" i="48" s="1"/>
  <c r="B161" i="48" s="1"/>
  <c r="B162" i="48" s="1"/>
  <c r="B163" i="48" s="1"/>
  <c r="B164" i="48" s="1"/>
  <c r="B165" i="48" s="1"/>
  <c r="B166" i="48" s="1"/>
  <c r="B167" i="48" s="1"/>
  <c r="B168" i="48" s="1"/>
  <c r="B169" i="48" s="1"/>
  <c r="B170" i="48" s="1"/>
  <c r="B171" i="48" s="1"/>
  <c r="B172" i="48" s="1"/>
  <c r="B173" i="48" s="1"/>
  <c r="B174" i="48" s="1"/>
  <c r="B175" i="48" s="1"/>
  <c r="B176" i="48" s="1"/>
  <c r="B177" i="48" s="1"/>
  <c r="B178" i="48" s="1"/>
  <c r="B179" i="48" s="1"/>
  <c r="B180" i="48" s="1"/>
  <c r="B181" i="48" s="1"/>
  <c r="B182" i="48" s="1"/>
  <c r="B183" i="48" s="1"/>
  <c r="B184" i="48" s="1"/>
  <c r="B185" i="48" s="1"/>
  <c r="B186" i="48" s="1"/>
  <c r="B187" i="48" s="1"/>
  <c r="B188" i="48" s="1"/>
  <c r="B189" i="48" s="1"/>
  <c r="B190" i="48" s="1"/>
  <c r="B191" i="48" s="1"/>
  <c r="B192" i="48" s="1"/>
  <c r="B193" i="48" s="1"/>
  <c r="B194" i="48" s="1"/>
  <c r="B195" i="48" s="1"/>
  <c r="B196" i="48" s="1"/>
  <c r="B197" i="48" s="1"/>
  <c r="B198" i="48" s="1"/>
  <c r="AN20" i="48"/>
  <c r="A19" i="48"/>
  <c r="A18" i="48"/>
  <c r="A17" i="48"/>
  <c r="A16" i="48"/>
  <c r="A15" i="48"/>
  <c r="A14" i="48"/>
  <c r="B13" i="48"/>
  <c r="B14" i="48" s="1"/>
  <c r="A13" i="48"/>
  <c r="B12" i="48"/>
  <c r="A12" i="48"/>
  <c r="F8" i="48"/>
  <c r="BA6" i="48"/>
  <c r="AZ6" i="48"/>
  <c r="AY6" i="48"/>
  <c r="AX6" i="48"/>
  <c r="AW6" i="48"/>
  <c r="AV6" i="48"/>
  <c r="BA5" i="48"/>
  <c r="AZ5" i="48"/>
  <c r="AY5" i="48"/>
  <c r="AX5" i="48"/>
  <c r="AW5" i="48"/>
  <c r="AV5" i="48"/>
  <c r="BA4" i="48"/>
  <c r="AZ4" i="48"/>
  <c r="AY4" i="48"/>
  <c r="AX4" i="48"/>
  <c r="AW4" i="48"/>
  <c r="AV4" i="48"/>
  <c r="AT4" i="48"/>
  <c r="AS4" i="48"/>
  <c r="AR4" i="48"/>
  <c r="AQ4" i="48"/>
  <c r="AP4" i="48"/>
  <c r="B14" i="45"/>
  <c r="A19" i="45"/>
  <c r="AM20" i="45"/>
  <c r="AN20" i="45"/>
  <c r="A13" i="45"/>
  <c r="A14" i="45"/>
  <c r="A15" i="45"/>
  <c r="A16" i="45"/>
  <c r="A17" i="45"/>
  <c r="A18" i="45"/>
  <c r="A12" i="45"/>
  <c r="B83" i="45"/>
  <c r="B84" i="45" s="1"/>
  <c r="B85" i="45" s="1"/>
  <c r="B86" i="45" s="1"/>
  <c r="B87" i="45" s="1"/>
  <c r="B88" i="45" s="1"/>
  <c r="B89" i="45" s="1"/>
  <c r="B90" i="45" s="1"/>
  <c r="B91" i="45" s="1"/>
  <c r="B92" i="45" s="1"/>
  <c r="B93" i="45" s="1"/>
  <c r="B94" i="45" s="1"/>
  <c r="B95" i="45" s="1"/>
  <c r="B96" i="45" s="1"/>
  <c r="B97" i="45" s="1"/>
  <c r="B98" i="45" s="1"/>
  <c r="B99" i="45" s="1"/>
  <c r="B100" i="45" s="1"/>
  <c r="B101" i="45" s="1"/>
  <c r="B102" i="45" s="1"/>
  <c r="B103" i="45" s="1"/>
  <c r="B104" i="45" s="1"/>
  <c r="B105" i="45" s="1"/>
  <c r="B106" i="45" s="1"/>
  <c r="B107" i="45" s="1"/>
  <c r="B108" i="45" s="1"/>
  <c r="B109" i="45" s="1"/>
  <c r="B110" i="45" s="1"/>
  <c r="B111" i="45" s="1"/>
  <c r="B112" i="45" s="1"/>
  <c r="B113" i="45" s="1"/>
  <c r="B114" i="45" s="1"/>
  <c r="B115" i="45" s="1"/>
  <c r="B116" i="45" s="1"/>
  <c r="B117" i="45" s="1"/>
  <c r="B118" i="45" s="1"/>
  <c r="B119" i="45" s="1"/>
  <c r="B120" i="45" s="1"/>
  <c r="B121" i="45" s="1"/>
  <c r="B122" i="45" s="1"/>
  <c r="B123" i="45" s="1"/>
  <c r="B124" i="45" s="1"/>
  <c r="B125" i="45" s="1"/>
  <c r="B126" i="45" s="1"/>
  <c r="B127" i="45" s="1"/>
  <c r="B128" i="45" s="1"/>
  <c r="B129" i="45" s="1"/>
  <c r="B130" i="45" s="1"/>
  <c r="B131" i="45" s="1"/>
  <c r="B132" i="45" s="1"/>
  <c r="B133" i="45" s="1"/>
  <c r="B134" i="45" s="1"/>
  <c r="B135" i="45" s="1"/>
  <c r="B136" i="45" s="1"/>
  <c r="B137" i="45" s="1"/>
  <c r="B138" i="45" s="1"/>
  <c r="B139" i="45" s="1"/>
  <c r="B140" i="45" s="1"/>
  <c r="B141" i="45" s="1"/>
  <c r="B142" i="45" s="1"/>
  <c r="B143" i="45" s="1"/>
  <c r="B144" i="45" s="1"/>
  <c r="B145" i="45" s="1"/>
  <c r="B146" i="45" s="1"/>
  <c r="B147" i="45" s="1"/>
  <c r="B148" i="45" s="1"/>
  <c r="B149" i="45" s="1"/>
  <c r="B150" i="45" s="1"/>
  <c r="B151" i="45" s="1"/>
  <c r="B152" i="45" s="1"/>
  <c r="B153" i="45" s="1"/>
  <c r="B154" i="45" s="1"/>
  <c r="B155" i="45" s="1"/>
  <c r="B156" i="45" s="1"/>
  <c r="B157" i="45" s="1"/>
  <c r="B158" i="45" s="1"/>
  <c r="B159" i="45" s="1"/>
  <c r="B160" i="45" s="1"/>
  <c r="B161" i="45" s="1"/>
  <c r="B162" i="45" s="1"/>
  <c r="B163" i="45" s="1"/>
  <c r="B164" i="45" s="1"/>
  <c r="B165" i="45" s="1"/>
  <c r="B166" i="45" s="1"/>
  <c r="B167" i="45" s="1"/>
  <c r="B168" i="45" s="1"/>
  <c r="B169" i="45" s="1"/>
  <c r="B170" i="45" s="1"/>
  <c r="B171" i="45" s="1"/>
  <c r="B172" i="45" s="1"/>
  <c r="B173" i="45" s="1"/>
  <c r="B174" i="45" s="1"/>
  <c r="B175" i="45" s="1"/>
  <c r="B176" i="45" s="1"/>
  <c r="B177" i="45" s="1"/>
  <c r="B178" i="45" s="1"/>
  <c r="B179" i="45" s="1"/>
  <c r="B180" i="45" s="1"/>
  <c r="B181" i="45" s="1"/>
  <c r="B182" i="45" s="1"/>
  <c r="B183" i="45" s="1"/>
  <c r="B184" i="45" s="1"/>
  <c r="B185" i="45" s="1"/>
  <c r="B186" i="45" s="1"/>
  <c r="B187" i="45" s="1"/>
  <c r="B188" i="45" s="1"/>
  <c r="B189" i="45" s="1"/>
  <c r="B190" i="45" s="1"/>
  <c r="B191" i="45" s="1"/>
  <c r="B192" i="45" s="1"/>
  <c r="B193" i="45" s="1"/>
  <c r="B194" i="45" s="1"/>
  <c r="B195" i="45" s="1"/>
  <c r="B196" i="45" s="1"/>
  <c r="B197" i="45" s="1"/>
  <c r="B198" i="45" s="1"/>
  <c r="B12" i="45"/>
  <c r="F8" i="45"/>
  <c r="G8" i="45" s="1"/>
  <c r="BA6" i="45"/>
  <c r="AZ6" i="45"/>
  <c r="AY6" i="45"/>
  <c r="AX6" i="45"/>
  <c r="AW6" i="45"/>
  <c r="AV6" i="45"/>
  <c r="BA5" i="45"/>
  <c r="AZ5" i="45"/>
  <c r="AY5" i="45"/>
  <c r="AX5" i="45"/>
  <c r="AW5" i="45"/>
  <c r="AV5" i="45"/>
  <c r="BA4" i="45"/>
  <c r="AZ4" i="45"/>
  <c r="AY4" i="45"/>
  <c r="AX4" i="45"/>
  <c r="AW4" i="45"/>
  <c r="AV4" i="45"/>
  <c r="AT4" i="45"/>
  <c r="AS4" i="45"/>
  <c r="AR4" i="45"/>
  <c r="AQ4" i="45"/>
  <c r="AP4" i="45"/>
  <c r="B123" i="44"/>
  <c r="B124" i="44" s="1"/>
  <c r="B125" i="44" s="1"/>
  <c r="B126" i="44" s="1"/>
  <c r="B127" i="44" s="1"/>
  <c r="B128" i="44" s="1"/>
  <c r="B129" i="44" s="1"/>
  <c r="B130" i="44" s="1"/>
  <c r="B131" i="44" s="1"/>
  <c r="B132" i="44" s="1"/>
  <c r="B133" i="44" s="1"/>
  <c r="B134" i="44" s="1"/>
  <c r="B135" i="44" s="1"/>
  <c r="B136" i="44" s="1"/>
  <c r="B137" i="44" s="1"/>
  <c r="B138" i="44" s="1"/>
  <c r="B139" i="44" s="1"/>
  <c r="B140" i="44" s="1"/>
  <c r="B141" i="44" s="1"/>
  <c r="B142" i="44" s="1"/>
  <c r="B143" i="44" s="1"/>
  <c r="B144" i="44" s="1"/>
  <c r="B145" i="44" s="1"/>
  <c r="B146" i="44" s="1"/>
  <c r="B147" i="44" s="1"/>
  <c r="B148" i="44" s="1"/>
  <c r="B149" i="44" s="1"/>
  <c r="B150" i="44" s="1"/>
  <c r="B151" i="44" s="1"/>
  <c r="B152" i="44" s="1"/>
  <c r="B153" i="44" s="1"/>
  <c r="B154" i="44" s="1"/>
  <c r="B155" i="44" s="1"/>
  <c r="B156" i="44" s="1"/>
  <c r="B157" i="44" s="1"/>
  <c r="B158" i="44" s="1"/>
  <c r="B159" i="44" s="1"/>
  <c r="B160" i="44" s="1"/>
  <c r="B161" i="44" s="1"/>
  <c r="B162" i="44" s="1"/>
  <c r="B163" i="44" s="1"/>
  <c r="B164" i="44" s="1"/>
  <c r="B165" i="44" s="1"/>
  <c r="B166" i="44" s="1"/>
  <c r="B167" i="44" s="1"/>
  <c r="B168" i="44" s="1"/>
  <c r="B169" i="44" s="1"/>
  <c r="B170" i="44" s="1"/>
  <c r="B171" i="44" s="1"/>
  <c r="B172" i="44" s="1"/>
  <c r="B173" i="44" s="1"/>
  <c r="B174" i="44" s="1"/>
  <c r="B175" i="44" s="1"/>
  <c r="B176" i="44" s="1"/>
  <c r="B177" i="44" s="1"/>
  <c r="B178" i="44" s="1"/>
  <c r="B179" i="44" s="1"/>
  <c r="B180" i="44" s="1"/>
  <c r="B181" i="44" s="1"/>
  <c r="B182" i="44" s="1"/>
  <c r="B183" i="44" s="1"/>
  <c r="B184" i="44" s="1"/>
  <c r="B185" i="44" s="1"/>
  <c r="B186" i="44" s="1"/>
  <c r="B187" i="44" s="1"/>
  <c r="B188" i="44" s="1"/>
  <c r="B189" i="44" s="1"/>
  <c r="B190" i="44" s="1"/>
  <c r="B191" i="44" s="1"/>
  <c r="B192" i="44" s="1"/>
  <c r="B193" i="44" s="1"/>
  <c r="B194" i="44" s="1"/>
  <c r="B195" i="44" s="1"/>
  <c r="B196" i="44" s="1"/>
  <c r="B197" i="44" s="1"/>
  <c r="B198" i="44" s="1"/>
  <c r="B199" i="44" s="1"/>
  <c r="B200" i="44" s="1"/>
  <c r="B201" i="44" s="1"/>
  <c r="B202" i="44" s="1"/>
  <c r="B203" i="44" s="1"/>
  <c r="B204" i="44" s="1"/>
  <c r="B205" i="44" s="1"/>
  <c r="B206" i="44" s="1"/>
  <c r="B207" i="44" s="1"/>
  <c r="B208" i="44" s="1"/>
  <c r="B209" i="44" s="1"/>
  <c r="B210" i="44" s="1"/>
  <c r="B211" i="44" s="1"/>
  <c r="B212" i="44" s="1"/>
  <c r="B213" i="44" s="1"/>
  <c r="B214" i="44" s="1"/>
  <c r="B215" i="44" s="1"/>
  <c r="B216" i="44" s="1"/>
  <c r="B217" i="44" s="1"/>
  <c r="B218" i="44" s="1"/>
  <c r="B219" i="44" s="1"/>
  <c r="B220" i="44" s="1"/>
  <c r="B221" i="44" s="1"/>
  <c r="B222" i="44" s="1"/>
  <c r="B223" i="44" s="1"/>
  <c r="B224" i="44" s="1"/>
  <c r="B225" i="44" s="1"/>
  <c r="B226" i="44" s="1"/>
  <c r="B227" i="44" s="1"/>
  <c r="B228" i="44" s="1"/>
  <c r="B229" i="44" s="1"/>
  <c r="B230" i="44" s="1"/>
  <c r="B115" i="44"/>
  <c r="B116" i="44" s="1"/>
  <c r="B117" i="44" s="1"/>
  <c r="B118" i="44" s="1"/>
  <c r="B119" i="44" s="1"/>
  <c r="B120" i="44" s="1"/>
  <c r="B121" i="44" s="1"/>
  <c r="B122" i="44" s="1"/>
  <c r="A52" i="44"/>
  <c r="A51" i="44"/>
  <c r="A50" i="44"/>
  <c r="A49" i="44"/>
  <c r="A48" i="44"/>
  <c r="A47" i="44"/>
  <c r="A46" i="44"/>
  <c r="A45" i="44"/>
  <c r="A44" i="44"/>
  <c r="A43" i="44"/>
  <c r="A42" i="44"/>
  <c r="A41" i="44"/>
  <c r="A40" i="44"/>
  <c r="A39" i="44"/>
  <c r="A38" i="44"/>
  <c r="A37" i="44"/>
  <c r="A35" i="44"/>
  <c r="A34" i="44"/>
  <c r="A33" i="44"/>
  <c r="A32" i="44"/>
  <c r="A31" i="44"/>
  <c r="A30" i="44"/>
  <c r="A29" i="44"/>
  <c r="A28" i="44"/>
  <c r="A27" i="44"/>
  <c r="A26" i="44"/>
  <c r="A25" i="44"/>
  <c r="A24" i="44"/>
  <c r="A23" i="44"/>
  <c r="A22" i="44"/>
  <c r="A21" i="44"/>
  <c r="A20" i="44"/>
  <c r="A19" i="44"/>
  <c r="A18" i="44"/>
  <c r="A17" i="44"/>
  <c r="A16" i="44"/>
  <c r="A15" i="44"/>
  <c r="A14" i="44"/>
  <c r="A13" i="44"/>
  <c r="B12" i="44"/>
  <c r="A12" i="44"/>
  <c r="F8" i="44"/>
  <c r="BA6" i="44"/>
  <c r="AZ6" i="44"/>
  <c r="AY6" i="44"/>
  <c r="AX6" i="44"/>
  <c r="AW6" i="44"/>
  <c r="AV6" i="44"/>
  <c r="BA5" i="44"/>
  <c r="AZ5" i="44"/>
  <c r="AY5" i="44"/>
  <c r="AX5" i="44"/>
  <c r="AW5" i="44"/>
  <c r="AV5" i="44"/>
  <c r="BA4" i="44"/>
  <c r="AZ4" i="44"/>
  <c r="AY4" i="44"/>
  <c r="AX4" i="44"/>
  <c r="AW4" i="44"/>
  <c r="AV4" i="44"/>
  <c r="AT4" i="44"/>
  <c r="AS4" i="44"/>
  <c r="AR4" i="44"/>
  <c r="AQ4" i="44"/>
  <c r="AP4" i="44"/>
  <c r="A12"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AN86" i="16"/>
  <c r="AM86" i="16"/>
  <c r="AL86" i="16"/>
  <c r="AK86"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D86" i="16"/>
  <c r="C86" i="16"/>
  <c r="AN86" i="15"/>
  <c r="AM86" i="15"/>
  <c r="AL86" i="15"/>
  <c r="AK86"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C86" i="15"/>
  <c r="AN86" i="14"/>
  <c r="AM86" i="14"/>
  <c r="AL86" i="14"/>
  <c r="AK86"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C86" i="14"/>
  <c r="AN86" i="13"/>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C86" i="13"/>
  <c r="AN86" i="12"/>
  <c r="AM86" i="12"/>
  <c r="AL86" i="12"/>
  <c r="AK86"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C86" i="12"/>
  <c r="AN86" i="11"/>
  <c r="AM86" i="11"/>
  <c r="AL86" i="11"/>
  <c r="AK86" i="11"/>
  <c r="AJ86" i="11"/>
  <c r="AI86" i="11"/>
  <c r="AH86" i="11"/>
  <c r="AG86" i="11"/>
  <c r="AF86" i="11"/>
  <c r="AE86" i="11"/>
  <c r="AD86" i="11"/>
  <c r="AC86" i="11"/>
  <c r="AB86" i="11"/>
  <c r="AA86" i="11"/>
  <c r="Z86" i="11"/>
  <c r="Y86" i="11"/>
  <c r="X86" i="11"/>
  <c r="W86" i="11"/>
  <c r="V86" i="11"/>
  <c r="U86" i="11"/>
  <c r="T86" i="11"/>
  <c r="S86" i="11"/>
  <c r="R86" i="11"/>
  <c r="Q86" i="11"/>
  <c r="P86" i="11"/>
  <c r="O86" i="11"/>
  <c r="N86" i="11"/>
  <c r="M86" i="11"/>
  <c r="L86" i="11"/>
  <c r="K86" i="11"/>
  <c r="J86" i="11"/>
  <c r="I86" i="11"/>
  <c r="H86" i="11"/>
  <c r="G86" i="11"/>
  <c r="F86" i="11"/>
  <c r="E86" i="11"/>
  <c r="D86" i="11"/>
  <c r="C86" i="11"/>
  <c r="AN86" i="10"/>
  <c r="AM86" i="10"/>
  <c r="AL86" i="10"/>
  <c r="AK86" i="10"/>
  <c r="AJ86" i="10"/>
  <c r="AI86" i="10"/>
  <c r="AH86" i="10"/>
  <c r="AG86" i="10"/>
  <c r="AF86" i="10"/>
  <c r="AE86" i="10"/>
  <c r="AD86" i="10"/>
  <c r="AC86" i="10"/>
  <c r="AB86" i="10"/>
  <c r="AA86" i="10"/>
  <c r="Z86" i="10"/>
  <c r="Y86" i="10"/>
  <c r="X86" i="10"/>
  <c r="W86" i="10"/>
  <c r="V86" i="10"/>
  <c r="U86" i="10"/>
  <c r="T86" i="10"/>
  <c r="S86" i="10"/>
  <c r="R86" i="10"/>
  <c r="Q86" i="10"/>
  <c r="P86" i="10"/>
  <c r="O86" i="10"/>
  <c r="N86" i="10"/>
  <c r="M86" i="10"/>
  <c r="L86" i="10"/>
  <c r="K86" i="10"/>
  <c r="J86" i="10"/>
  <c r="I86" i="10"/>
  <c r="H86" i="10"/>
  <c r="G86" i="10"/>
  <c r="F86" i="10"/>
  <c r="E86" i="10"/>
  <c r="D86" i="10"/>
  <c r="C86" i="10"/>
  <c r="AN86" i="8"/>
  <c r="AM86" i="8"/>
  <c r="AL86" i="8"/>
  <c r="AK86"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C86" i="8"/>
  <c r="AN86" i="7"/>
  <c r="AM86" i="7"/>
  <c r="AL86" i="7"/>
  <c r="AK86" i="7"/>
  <c r="AJ86" i="7"/>
  <c r="AI86" i="7"/>
  <c r="AH86" i="7"/>
  <c r="AG86"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AN86" i="6"/>
  <c r="AM86" i="6"/>
  <c r="AL86" i="6"/>
  <c r="AK86" i="6"/>
  <c r="AJ86" i="6"/>
  <c r="AI86" i="6"/>
  <c r="AH86" i="6"/>
  <c r="AG86" i="6"/>
  <c r="AF86" i="6"/>
  <c r="AE86" i="6"/>
  <c r="AD86" i="6"/>
  <c r="AC86" i="6"/>
  <c r="AB86" i="6"/>
  <c r="AA86" i="6"/>
  <c r="Z86" i="6"/>
  <c r="Y86" i="6"/>
  <c r="X86" i="6"/>
  <c r="W86" i="6"/>
  <c r="V86" i="6"/>
  <c r="U86" i="6"/>
  <c r="T86" i="6"/>
  <c r="S86" i="6"/>
  <c r="R86" i="6"/>
  <c r="Q86" i="6"/>
  <c r="P86" i="6"/>
  <c r="O86" i="6"/>
  <c r="N86" i="6"/>
  <c r="M86" i="6"/>
  <c r="L86" i="6"/>
  <c r="K86" i="6"/>
  <c r="J86" i="6"/>
  <c r="I86" i="6"/>
  <c r="H86" i="6"/>
  <c r="G86" i="6"/>
  <c r="F86" i="6"/>
  <c r="E86" i="6"/>
  <c r="D86" i="6"/>
  <c r="C86" i="6"/>
  <c r="AN86" i="5"/>
  <c r="AM86" i="5"/>
  <c r="AL86" i="5"/>
  <c r="AK86" i="5"/>
  <c r="AJ86" i="5"/>
  <c r="AI86" i="5"/>
  <c r="AH86" i="5"/>
  <c r="AG86" i="5"/>
  <c r="AF86" i="5"/>
  <c r="AE86" i="5"/>
  <c r="AD86" i="5"/>
  <c r="AC86" i="5"/>
  <c r="AB86" i="5"/>
  <c r="AA86" i="5"/>
  <c r="Z86" i="5"/>
  <c r="Y86" i="5"/>
  <c r="X86" i="5"/>
  <c r="W86" i="5"/>
  <c r="V86" i="5"/>
  <c r="U86" i="5"/>
  <c r="T86" i="5"/>
  <c r="S86" i="5"/>
  <c r="R86" i="5"/>
  <c r="Q86" i="5"/>
  <c r="P86" i="5"/>
  <c r="O86" i="5"/>
  <c r="N86" i="5"/>
  <c r="M86" i="5"/>
  <c r="L86" i="5"/>
  <c r="K86" i="5"/>
  <c r="J86" i="5"/>
  <c r="I86" i="5"/>
  <c r="H86" i="5"/>
  <c r="G86" i="5"/>
  <c r="F86" i="5"/>
  <c r="E86" i="5"/>
  <c r="D86" i="5"/>
  <c r="C86" i="5"/>
  <c r="AN86" i="4"/>
  <c r="AM86" i="4"/>
  <c r="AL86" i="4"/>
  <c r="AK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D86" i="4"/>
  <c r="C86" i="4"/>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F86" i="1"/>
  <c r="E86" i="1"/>
  <c r="D86" i="1"/>
  <c r="C86" i="1"/>
  <c r="AN86" i="17"/>
  <c r="AM86" i="17"/>
  <c r="AL86" i="17"/>
  <c r="AK86"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C86" i="17"/>
  <c r="AN86" i="18"/>
  <c r="AM86" i="18"/>
  <c r="AL86" i="18"/>
  <c r="AK86"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C86" i="18"/>
  <c r="AN86" i="19"/>
  <c r="AM86" i="19"/>
  <c r="AL86" i="19"/>
  <c r="AK86"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C86" i="19"/>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AN86" i="23"/>
  <c r="AM86" i="23"/>
  <c r="AL86" i="23"/>
  <c r="AK86" i="23"/>
  <c r="AJ86" i="23"/>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C86" i="23"/>
  <c r="AN86" i="24"/>
  <c r="AM86" i="24"/>
  <c r="AL86" i="24"/>
  <c r="AK86" i="24"/>
  <c r="AJ86" i="24"/>
  <c r="AI86" i="24"/>
  <c r="AH86" i="24"/>
  <c r="AG86" i="24"/>
  <c r="AF86" i="24"/>
  <c r="AE86" i="24"/>
  <c r="AD86" i="24"/>
  <c r="AC86" i="24"/>
  <c r="AB86" i="24"/>
  <c r="AA86" i="24"/>
  <c r="Z86" i="24"/>
  <c r="Y86" i="24"/>
  <c r="X86" i="24"/>
  <c r="W86" i="24"/>
  <c r="V86" i="24"/>
  <c r="U86" i="24"/>
  <c r="T86" i="24"/>
  <c r="S86" i="24"/>
  <c r="R86" i="24"/>
  <c r="Q86" i="24"/>
  <c r="P86" i="24"/>
  <c r="O86" i="24"/>
  <c r="N86" i="24"/>
  <c r="M86" i="24"/>
  <c r="L86" i="24"/>
  <c r="K86" i="24"/>
  <c r="J86" i="24"/>
  <c r="I86" i="24"/>
  <c r="H86" i="24"/>
  <c r="G86" i="24"/>
  <c r="F86" i="24"/>
  <c r="E86" i="24"/>
  <c r="D86" i="24"/>
  <c r="C86" i="24"/>
  <c r="AN86" i="25"/>
  <c r="AM86" i="25"/>
  <c r="AL86" i="25"/>
  <c r="AK86"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C86" i="25"/>
  <c r="AN86" i="26"/>
  <c r="AM86" i="26"/>
  <c r="AL86" i="26"/>
  <c r="AK86"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C86" i="26"/>
  <c r="AN86" i="28"/>
  <c r="AM86" i="28"/>
  <c r="AL86" i="28"/>
  <c r="AK86" i="28"/>
  <c r="AJ86" i="28"/>
  <c r="AI86" i="28"/>
  <c r="AH86" i="28"/>
  <c r="AG86" i="28"/>
  <c r="AF86" i="28"/>
  <c r="AE86" i="28"/>
  <c r="AD86" i="28"/>
  <c r="AC86" i="28"/>
  <c r="AB86" i="28"/>
  <c r="AA86" i="28"/>
  <c r="Z86" i="28"/>
  <c r="Y86" i="28"/>
  <c r="X86" i="28"/>
  <c r="W86" i="28"/>
  <c r="V86" i="28"/>
  <c r="U86" i="28"/>
  <c r="T86" i="28"/>
  <c r="S86" i="28"/>
  <c r="R86" i="28"/>
  <c r="Q86" i="28"/>
  <c r="P86" i="28"/>
  <c r="O86" i="28"/>
  <c r="N86" i="28"/>
  <c r="M86" i="28"/>
  <c r="L86" i="28"/>
  <c r="K86" i="28"/>
  <c r="J86" i="28"/>
  <c r="I86" i="28"/>
  <c r="H86" i="28"/>
  <c r="G86" i="28"/>
  <c r="F86" i="28"/>
  <c r="E86" i="28"/>
  <c r="D86" i="28"/>
  <c r="C86" i="28"/>
  <c r="AN86" i="29"/>
  <c r="AM86" i="29"/>
  <c r="AL86" i="29"/>
  <c r="AK86"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C86" i="29"/>
  <c r="AN86" i="30"/>
  <c r="AM86" i="30"/>
  <c r="AL86" i="30"/>
  <c r="AK86" i="30"/>
  <c r="AJ86" i="30"/>
  <c r="AI86" i="30"/>
  <c r="AH86" i="30"/>
  <c r="AG86" i="30"/>
  <c r="AF86" i="30"/>
  <c r="AE86" i="30"/>
  <c r="AD86" i="30"/>
  <c r="AC86" i="30"/>
  <c r="AB86" i="30"/>
  <c r="AA86" i="30"/>
  <c r="Z86" i="30"/>
  <c r="Y86" i="30"/>
  <c r="X86" i="30"/>
  <c r="W86" i="30"/>
  <c r="V86" i="30"/>
  <c r="U86" i="30"/>
  <c r="T86" i="30"/>
  <c r="S86" i="30"/>
  <c r="R86" i="30"/>
  <c r="Q86" i="30"/>
  <c r="P86" i="30"/>
  <c r="O86" i="30"/>
  <c r="N86" i="30"/>
  <c r="M86" i="30"/>
  <c r="L86" i="30"/>
  <c r="K86" i="30"/>
  <c r="J86" i="30"/>
  <c r="I86" i="30"/>
  <c r="H86" i="30"/>
  <c r="G86" i="30"/>
  <c r="F86" i="30"/>
  <c r="E86" i="30"/>
  <c r="D86" i="30"/>
  <c r="C86" i="30"/>
  <c r="AN86" i="31"/>
  <c r="AM86" i="31"/>
  <c r="AL86" i="31"/>
  <c r="AK86" i="31"/>
  <c r="AJ86" i="31"/>
  <c r="AI86" i="31"/>
  <c r="AH86" i="31"/>
  <c r="AG86" i="31"/>
  <c r="AF86" i="31"/>
  <c r="AE86" i="31"/>
  <c r="AD86" i="31"/>
  <c r="AC86" i="31"/>
  <c r="AB86" i="31"/>
  <c r="AA86" i="31"/>
  <c r="Z86" i="31"/>
  <c r="Y86" i="31"/>
  <c r="X86" i="31"/>
  <c r="W86" i="31"/>
  <c r="V86" i="31"/>
  <c r="U86" i="31"/>
  <c r="T86" i="31"/>
  <c r="S86" i="31"/>
  <c r="R86" i="31"/>
  <c r="Q86" i="31"/>
  <c r="P86" i="31"/>
  <c r="O86" i="31"/>
  <c r="N86" i="31"/>
  <c r="M86" i="31"/>
  <c r="L86" i="31"/>
  <c r="K86" i="31"/>
  <c r="J86" i="31"/>
  <c r="I86" i="31"/>
  <c r="H86" i="31"/>
  <c r="G86" i="31"/>
  <c r="F86" i="31"/>
  <c r="E86" i="31"/>
  <c r="D86" i="31"/>
  <c r="C86" i="31"/>
  <c r="AN86" i="32"/>
  <c r="AM86" i="32"/>
  <c r="AL86" i="32"/>
  <c r="AK86" i="32"/>
  <c r="AJ86"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AN86" i="33"/>
  <c r="AM86" i="33"/>
  <c r="AL86" i="33"/>
  <c r="AK86" i="33"/>
  <c r="AJ86" i="33"/>
  <c r="AI86" i="33"/>
  <c r="AH86" i="33"/>
  <c r="AG86" i="33"/>
  <c r="AF86" i="33"/>
  <c r="AE86" i="33"/>
  <c r="AD86" i="33"/>
  <c r="AC86" i="33"/>
  <c r="AB86" i="33"/>
  <c r="AA86" i="33"/>
  <c r="Z86" i="33"/>
  <c r="Y86" i="33"/>
  <c r="X86" i="33"/>
  <c r="W86" i="33"/>
  <c r="V86" i="33"/>
  <c r="U86" i="33"/>
  <c r="T86" i="33"/>
  <c r="S86" i="33"/>
  <c r="R86" i="33"/>
  <c r="Q86" i="33"/>
  <c r="P86" i="33"/>
  <c r="O86" i="33"/>
  <c r="N86" i="33"/>
  <c r="M86" i="33"/>
  <c r="L86" i="33"/>
  <c r="K86" i="33"/>
  <c r="J86" i="33"/>
  <c r="I86" i="33"/>
  <c r="H86" i="33"/>
  <c r="G86" i="33"/>
  <c r="F86" i="33"/>
  <c r="E86" i="33"/>
  <c r="D86" i="33"/>
  <c r="C86" i="33"/>
  <c r="AN86" i="34"/>
  <c r="AM86" i="34"/>
  <c r="AL86" i="34"/>
  <c r="AK86" i="34"/>
  <c r="AJ86" i="34"/>
  <c r="AI86" i="34"/>
  <c r="AH86" i="34"/>
  <c r="AG86" i="34"/>
  <c r="AF86" i="34"/>
  <c r="AE86" i="34"/>
  <c r="AD86" i="34"/>
  <c r="AC86" i="34"/>
  <c r="AB86" i="34"/>
  <c r="AA86" i="34"/>
  <c r="Z86" i="34"/>
  <c r="Y86" i="34"/>
  <c r="X86" i="34"/>
  <c r="W86" i="34"/>
  <c r="V86" i="34"/>
  <c r="U86" i="34"/>
  <c r="T86" i="34"/>
  <c r="S86" i="34"/>
  <c r="R86" i="34"/>
  <c r="Q86" i="34"/>
  <c r="P86" i="34"/>
  <c r="O86" i="34"/>
  <c r="N86" i="34"/>
  <c r="M86" i="34"/>
  <c r="L86" i="34"/>
  <c r="K86" i="34"/>
  <c r="J86" i="34"/>
  <c r="I86" i="34"/>
  <c r="H86" i="34"/>
  <c r="G86" i="34"/>
  <c r="F86" i="34"/>
  <c r="E86" i="34"/>
  <c r="D86" i="34"/>
  <c r="C86" i="34"/>
  <c r="AN86" i="35"/>
  <c r="AM86" i="35"/>
  <c r="AL86" i="35"/>
  <c r="AK86" i="35"/>
  <c r="AJ86" i="35"/>
  <c r="AI86" i="35"/>
  <c r="AH86" i="35"/>
  <c r="AG86" i="35"/>
  <c r="AF86" i="35"/>
  <c r="AE86" i="35"/>
  <c r="AD86" i="35"/>
  <c r="AC86" i="35"/>
  <c r="AB86" i="35"/>
  <c r="AA86" i="35"/>
  <c r="Z86" i="35"/>
  <c r="Y86" i="35"/>
  <c r="X86" i="35"/>
  <c r="W86" i="35"/>
  <c r="V86" i="35"/>
  <c r="U86" i="35"/>
  <c r="T86" i="35"/>
  <c r="S86" i="35"/>
  <c r="R86" i="35"/>
  <c r="Q86" i="35"/>
  <c r="P86" i="35"/>
  <c r="O86" i="35"/>
  <c r="N86" i="35"/>
  <c r="M86" i="35"/>
  <c r="L86" i="35"/>
  <c r="K86" i="35"/>
  <c r="J86" i="35"/>
  <c r="I86" i="35"/>
  <c r="H86" i="35"/>
  <c r="G86" i="35"/>
  <c r="F86" i="35"/>
  <c r="E86" i="35"/>
  <c r="D86" i="35"/>
  <c r="C86" i="35"/>
  <c r="AN86" i="39"/>
  <c r="AM86" i="39"/>
  <c r="AL86" i="39"/>
  <c r="AK86" i="39"/>
  <c r="AJ86" i="39"/>
  <c r="AI86" i="39"/>
  <c r="AH86" i="39"/>
  <c r="AG86" i="39"/>
  <c r="AF86" i="39"/>
  <c r="AE86" i="39"/>
  <c r="AD86" i="39"/>
  <c r="AC86" i="39"/>
  <c r="AB86" i="39"/>
  <c r="AA86" i="39"/>
  <c r="Z86" i="39"/>
  <c r="Y86" i="39"/>
  <c r="X86" i="39"/>
  <c r="W86" i="39"/>
  <c r="V86" i="39"/>
  <c r="U86" i="39"/>
  <c r="T86" i="39"/>
  <c r="S86" i="39"/>
  <c r="R86" i="39"/>
  <c r="Q86" i="39"/>
  <c r="P86" i="39"/>
  <c r="O86" i="39"/>
  <c r="N86" i="39"/>
  <c r="M86" i="39"/>
  <c r="L86" i="39"/>
  <c r="K86" i="39"/>
  <c r="J86" i="39"/>
  <c r="I86" i="39"/>
  <c r="H86" i="39"/>
  <c r="G86" i="39"/>
  <c r="F86" i="39"/>
  <c r="E86" i="39"/>
  <c r="D86" i="39"/>
  <c r="C86" i="39"/>
  <c r="AM86" i="42"/>
  <c r="AL86" i="42"/>
  <c r="AK86" i="42"/>
  <c r="AJ86" i="42"/>
  <c r="AI86" i="42"/>
  <c r="AH86" i="42"/>
  <c r="AG86" i="42"/>
  <c r="AF86" i="42"/>
  <c r="AE86" i="42"/>
  <c r="AD86" i="42"/>
  <c r="AC86" i="42"/>
  <c r="AB86" i="42"/>
  <c r="C86" i="9"/>
  <c r="AQ86" i="9"/>
  <c r="AP86" i="9"/>
  <c r="AO86" i="9"/>
  <c r="AN86" i="9"/>
  <c r="AM86" i="9"/>
  <c r="AL86" i="9"/>
  <c r="AK86"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D86" i="42"/>
  <c r="E86" i="42"/>
  <c r="F86" i="42"/>
  <c r="G86" i="42"/>
  <c r="H86" i="42"/>
  <c r="I86" i="42"/>
  <c r="J86" i="42"/>
  <c r="K86" i="42"/>
  <c r="L86" i="42"/>
  <c r="M86" i="42"/>
  <c r="N86" i="42"/>
  <c r="O86" i="42"/>
  <c r="P86" i="42"/>
  <c r="Q86" i="42"/>
  <c r="R86" i="42"/>
  <c r="S86" i="42"/>
  <c r="T86" i="42"/>
  <c r="U86" i="42"/>
  <c r="V86" i="42"/>
  <c r="W86" i="42"/>
  <c r="X86" i="42"/>
  <c r="Y86" i="42"/>
  <c r="Z86" i="42"/>
  <c r="AA86" i="42"/>
  <c r="AN86" i="42"/>
  <c r="C86" i="42"/>
  <c r="AB71" i="39"/>
  <c r="L71" i="39"/>
  <c r="H71" i="39"/>
  <c r="C71" i="39"/>
  <c r="AQ71" i="39" s="1"/>
  <c r="AB70" i="39"/>
  <c r="AQ70" i="39" s="1"/>
  <c r="L70" i="39"/>
  <c r="H70" i="39"/>
  <c r="C70" i="39"/>
  <c r="AB69" i="39"/>
  <c r="L69" i="39"/>
  <c r="H69" i="39"/>
  <c r="C69" i="39"/>
  <c r="AQ69" i="39" s="1"/>
  <c r="AB68" i="39"/>
  <c r="L68" i="39"/>
  <c r="H68" i="39"/>
  <c r="AQ68" i="39" s="1"/>
  <c r="C68" i="39"/>
  <c r="AB67" i="39"/>
  <c r="L67" i="39"/>
  <c r="H67" i="39"/>
  <c r="C67" i="39"/>
  <c r="AQ67" i="39" s="1"/>
  <c r="AB66" i="39"/>
  <c r="L66" i="39"/>
  <c r="H66" i="39"/>
  <c r="C66" i="39"/>
  <c r="AQ66" i="39" s="1"/>
  <c r="AE65" i="39"/>
  <c r="AB65" i="39" s="1"/>
  <c r="V65" i="39"/>
  <c r="L65" i="39"/>
  <c r="H65" i="39"/>
  <c r="D65" i="39"/>
  <c r="C65" i="39" s="1"/>
  <c r="AB64" i="39"/>
  <c r="L64" i="39"/>
  <c r="H64" i="39"/>
  <c r="C64" i="39"/>
  <c r="AQ64" i="39" s="1"/>
  <c r="AB63" i="39"/>
  <c r="L63" i="39"/>
  <c r="H63" i="39"/>
  <c r="C63" i="39"/>
  <c r="AQ63" i="39" s="1"/>
  <c r="AB62" i="39"/>
  <c r="L62" i="39"/>
  <c r="H62" i="39"/>
  <c r="C62" i="39"/>
  <c r="AQ62" i="39" s="1"/>
  <c r="AB61" i="39"/>
  <c r="AQ61" i="39" s="1"/>
  <c r="L61" i="39"/>
  <c r="H61" i="39"/>
  <c r="C61" i="39"/>
  <c r="AB60" i="39"/>
  <c r="L60" i="39"/>
  <c r="H60" i="39"/>
  <c r="C60" i="39"/>
  <c r="AQ60" i="39" s="1"/>
  <c r="AB59" i="39"/>
  <c r="L59" i="39"/>
  <c r="H59" i="39"/>
  <c r="AQ59" i="39" s="1"/>
  <c r="C59" i="39"/>
  <c r="AP58" i="39"/>
  <c r="AN58" i="39"/>
  <c r="AJ58" i="39"/>
  <c r="AJ57" i="39" s="1"/>
  <c r="AI58" i="39"/>
  <c r="AI57" i="39" s="1"/>
  <c r="AH58" i="39"/>
  <c r="AH57" i="39" s="1"/>
  <c r="AG58" i="39"/>
  <c r="AG57" i="39" s="1"/>
  <c r="AE58" i="39"/>
  <c r="AD58" i="39"/>
  <c r="AD57" i="39" s="1"/>
  <c r="AC58" i="39"/>
  <c r="AC57" i="39" s="1"/>
  <c r="AB58" i="39"/>
  <c r="AB57" i="39" s="1"/>
  <c r="Z58" i="39"/>
  <c r="Y58" i="39"/>
  <c r="X58" i="39"/>
  <c r="W58" i="39"/>
  <c r="W57" i="39" s="1"/>
  <c r="V58" i="39"/>
  <c r="V57" i="39" s="1"/>
  <c r="R58" i="39"/>
  <c r="P58" i="39"/>
  <c r="P57" i="39" s="1"/>
  <c r="O58" i="39"/>
  <c r="N58" i="39"/>
  <c r="M58" i="39"/>
  <c r="L58" i="39"/>
  <c r="L57" i="39" s="1"/>
  <c r="K58" i="39"/>
  <c r="K57" i="39" s="1"/>
  <c r="J58" i="39"/>
  <c r="I58" i="39"/>
  <c r="H58" i="39" s="1"/>
  <c r="H57" i="39" s="1"/>
  <c r="F58" i="39"/>
  <c r="C58" i="39"/>
  <c r="AP57" i="39"/>
  <c r="AO57" i="39"/>
  <c r="AN57" i="39"/>
  <c r="AM57" i="39"/>
  <c r="AL57" i="39"/>
  <c r="AK57" i="39"/>
  <c r="AF57" i="39"/>
  <c r="AE57" i="39"/>
  <c r="AA57" i="39"/>
  <c r="Z57" i="39"/>
  <c r="Y57" i="39"/>
  <c r="X57" i="39"/>
  <c r="U57" i="39"/>
  <c r="T57" i="39"/>
  <c r="S57" i="39"/>
  <c r="R57" i="39"/>
  <c r="Q57" i="39"/>
  <c r="O57" i="39"/>
  <c r="N57" i="39"/>
  <c r="M57" i="39"/>
  <c r="J57" i="39"/>
  <c r="I57" i="39"/>
  <c r="G57" i="39"/>
  <c r="F57" i="39"/>
  <c r="E57" i="39"/>
  <c r="AB56" i="39"/>
  <c r="AQ56" i="39" s="1"/>
  <c r="L56" i="39"/>
  <c r="H56" i="39"/>
  <c r="C56" i="39"/>
  <c r="AB55" i="39"/>
  <c r="L55" i="39"/>
  <c r="H55" i="39"/>
  <c r="C55" i="39"/>
  <c r="AQ55" i="39" s="1"/>
  <c r="AB54" i="39"/>
  <c r="L54" i="39"/>
  <c r="H54" i="39"/>
  <c r="AQ54" i="39" s="1"/>
  <c r="C54" i="39"/>
  <c r="AB53" i="39"/>
  <c r="L53" i="39"/>
  <c r="H53" i="39"/>
  <c r="C53" i="39"/>
  <c r="AQ53" i="39" s="1"/>
  <c r="AB52" i="39"/>
  <c r="L52" i="39"/>
  <c r="H52" i="39"/>
  <c r="C52" i="39"/>
  <c r="AQ52" i="39" s="1"/>
  <c r="AQ51" i="39"/>
  <c r="AB51" i="39"/>
  <c r="L51" i="39"/>
  <c r="H51" i="39"/>
  <c r="C51" i="39"/>
  <c r="AB50" i="39"/>
  <c r="L50" i="39"/>
  <c r="H50" i="39"/>
  <c r="AQ50" i="39" s="1"/>
  <c r="C50" i="39"/>
  <c r="AB49" i="39"/>
  <c r="AB45" i="39" s="1"/>
  <c r="L49" i="39"/>
  <c r="AQ49" i="39" s="1"/>
  <c r="H49" i="39"/>
  <c r="C49" i="39"/>
  <c r="AB48" i="39"/>
  <c r="L48" i="39"/>
  <c r="H48" i="39"/>
  <c r="C48" i="39"/>
  <c r="AQ48" i="39" s="1"/>
  <c r="AB47" i="39"/>
  <c r="L47" i="39"/>
  <c r="L45" i="39" s="1"/>
  <c r="H47" i="39"/>
  <c r="H45" i="39" s="1"/>
  <c r="C47" i="39"/>
  <c r="AQ47" i="39" s="1"/>
  <c r="AB46" i="39"/>
  <c r="L46" i="39"/>
  <c r="H46" i="39"/>
  <c r="C46" i="39"/>
  <c r="AQ46" i="39" s="1"/>
  <c r="AP45" i="39"/>
  <c r="AO45" i="39"/>
  <c r="AO29" i="39" s="1"/>
  <c r="AS62" i="39" s="1"/>
  <c r="AN45" i="39"/>
  <c r="AM45" i="39"/>
  <c r="AL45" i="39"/>
  <c r="AL29" i="39" s="1"/>
  <c r="AK45" i="39"/>
  <c r="AK29" i="39" s="1"/>
  <c r="AJ45" i="39"/>
  <c r="AI45" i="39"/>
  <c r="AH45" i="39"/>
  <c r="AG45" i="39"/>
  <c r="AF45" i="39"/>
  <c r="AE45" i="39"/>
  <c r="AD45" i="39"/>
  <c r="AC45" i="39"/>
  <c r="AA45" i="39"/>
  <c r="AA29" i="39" s="1"/>
  <c r="Z45" i="39"/>
  <c r="Y45" i="39"/>
  <c r="Y29" i="39" s="1"/>
  <c r="X45" i="39"/>
  <c r="W45" i="39"/>
  <c r="V45" i="39"/>
  <c r="U45" i="39"/>
  <c r="U29" i="39" s="1"/>
  <c r="T45" i="39"/>
  <c r="T29" i="39" s="1"/>
  <c r="S45" i="39"/>
  <c r="S29" i="39" s="1"/>
  <c r="R45" i="39"/>
  <c r="R29" i="39" s="1"/>
  <c r="Q45" i="39"/>
  <c r="Q29" i="39" s="1"/>
  <c r="P45" i="39"/>
  <c r="O45" i="39"/>
  <c r="O29" i="39" s="1"/>
  <c r="N45" i="39"/>
  <c r="N29" i="39" s="1"/>
  <c r="M45" i="39"/>
  <c r="K45" i="39"/>
  <c r="J45" i="39"/>
  <c r="I45" i="39"/>
  <c r="G45" i="39"/>
  <c r="G29" i="39" s="1"/>
  <c r="F45" i="39"/>
  <c r="F29" i="39" s="1"/>
  <c r="E45" i="39"/>
  <c r="E29" i="39" s="1"/>
  <c r="D45" i="39"/>
  <c r="AB44" i="39"/>
  <c r="AQ44" i="39" s="1"/>
  <c r="L44" i="39"/>
  <c r="H44" i="39"/>
  <c r="C44" i="39"/>
  <c r="AB43" i="39"/>
  <c r="L43" i="39"/>
  <c r="H43" i="39"/>
  <c r="C43" i="39"/>
  <c r="AQ43" i="39" s="1"/>
  <c r="AB42" i="39"/>
  <c r="L42" i="39"/>
  <c r="H42" i="39"/>
  <c r="AQ42" i="39" s="1"/>
  <c r="C42" i="39"/>
  <c r="AB41" i="39"/>
  <c r="L41" i="39"/>
  <c r="H41" i="39"/>
  <c r="C41" i="39"/>
  <c r="AQ41" i="39" s="1"/>
  <c r="AB40" i="39"/>
  <c r="L40" i="39"/>
  <c r="H40" i="39"/>
  <c r="C40" i="39"/>
  <c r="AQ40" i="39" s="1"/>
  <c r="AQ39" i="39"/>
  <c r="AB39" i="39"/>
  <c r="L39" i="39"/>
  <c r="H39" i="39"/>
  <c r="C39" i="39"/>
  <c r="AB38" i="39"/>
  <c r="L38" i="39"/>
  <c r="H38" i="39"/>
  <c r="AQ38" i="39" s="1"/>
  <c r="C38" i="39"/>
  <c r="AB37" i="39"/>
  <c r="L37" i="39"/>
  <c r="AQ37" i="39" s="1"/>
  <c r="H37" i="39"/>
  <c r="C37" i="39"/>
  <c r="AB36" i="39"/>
  <c r="L36" i="39"/>
  <c r="H36" i="39"/>
  <c r="C36" i="39"/>
  <c r="AQ36" i="39" s="1"/>
  <c r="AB35" i="39"/>
  <c r="L35" i="39"/>
  <c r="H35" i="39"/>
  <c r="C35" i="39"/>
  <c r="AQ35" i="39" s="1"/>
  <c r="AB34" i="39"/>
  <c r="L34" i="39"/>
  <c r="H34" i="39"/>
  <c r="C34" i="39"/>
  <c r="AQ34" i="39" s="1"/>
  <c r="AB33" i="39"/>
  <c r="L33" i="39"/>
  <c r="H33" i="39"/>
  <c r="C33" i="39"/>
  <c r="AQ33" i="39" s="1"/>
  <c r="AB32" i="39"/>
  <c r="AQ32" i="39" s="1"/>
  <c r="L32" i="39"/>
  <c r="H32" i="39"/>
  <c r="C32" i="39"/>
  <c r="AB31" i="39"/>
  <c r="L31" i="39"/>
  <c r="L30" i="39" s="1"/>
  <c r="L29" i="39" s="1"/>
  <c r="H31" i="39"/>
  <c r="H30" i="39" s="1"/>
  <c r="C31" i="39"/>
  <c r="C30" i="39" s="1"/>
  <c r="AP30" i="39"/>
  <c r="AP29" i="39" s="1"/>
  <c r="AN30" i="39"/>
  <c r="AN29" i="39" s="1"/>
  <c r="AM30" i="39"/>
  <c r="AM29" i="39" s="1"/>
  <c r="AL30" i="39"/>
  <c r="AK30" i="39"/>
  <c r="AJ30" i="39"/>
  <c r="AI30" i="39"/>
  <c r="AH30" i="39"/>
  <c r="AG30" i="39"/>
  <c r="AG29" i="39" s="1"/>
  <c r="AF30" i="39"/>
  <c r="AF29" i="39" s="1"/>
  <c r="AE30" i="39"/>
  <c r="AE29" i="39" s="1"/>
  <c r="AD30" i="39"/>
  <c r="AD29" i="39" s="1"/>
  <c r="AC30" i="39"/>
  <c r="AC29" i="39" s="1"/>
  <c r="Z30" i="39"/>
  <c r="Z29" i="39" s="1"/>
  <c r="Y30" i="39"/>
  <c r="X30" i="39"/>
  <c r="W30" i="39"/>
  <c r="R30" i="39"/>
  <c r="P30" i="39"/>
  <c r="O30" i="39"/>
  <c r="N30" i="39"/>
  <c r="M30" i="39"/>
  <c r="M29" i="39" s="1"/>
  <c r="K30" i="39"/>
  <c r="J30" i="39"/>
  <c r="I30" i="39"/>
  <c r="I29" i="39" s="1"/>
  <c r="AJ29" i="39"/>
  <c r="AI29" i="39"/>
  <c r="AH29" i="39"/>
  <c r="X29" i="39"/>
  <c r="W29" i="39"/>
  <c r="V29" i="39"/>
  <c r="P29" i="39"/>
  <c r="K29" i="39"/>
  <c r="J29" i="39"/>
  <c r="D29" i="39"/>
  <c r="AB28" i="39"/>
  <c r="H28" i="39"/>
  <c r="C28" i="39"/>
  <c r="AP27" i="39"/>
  <c r="AO27" i="39"/>
  <c r="AN27" i="39"/>
  <c r="AM27" i="39"/>
  <c r="AL27" i="39"/>
  <c r="AK27" i="39"/>
  <c r="AJ27" i="39"/>
  <c r="AI27" i="39"/>
  <c r="AI8" i="39" s="1"/>
  <c r="AH27" i="39"/>
  <c r="AG27" i="39"/>
  <c r="AF27" i="39"/>
  <c r="AE27" i="39"/>
  <c r="AD27" i="39"/>
  <c r="AC27" i="39"/>
  <c r="AB27" i="39"/>
  <c r="AA27" i="39"/>
  <c r="V27" i="39"/>
  <c r="V8" i="39" s="1"/>
  <c r="U27" i="39"/>
  <c r="T27" i="39"/>
  <c r="S27" i="39"/>
  <c r="R27" i="39"/>
  <c r="Q27" i="39"/>
  <c r="P27" i="39"/>
  <c r="O27" i="39"/>
  <c r="N27" i="39"/>
  <c r="M27" i="39"/>
  <c r="K27" i="39"/>
  <c r="K8" i="39" s="1"/>
  <c r="J27" i="39"/>
  <c r="J8" i="39" s="1"/>
  <c r="I27" i="39"/>
  <c r="H27" i="39"/>
  <c r="G27" i="39"/>
  <c r="F27" i="39"/>
  <c r="E27" i="39"/>
  <c r="D27" i="39"/>
  <c r="C27" i="39"/>
  <c r="AB25" i="39"/>
  <c r="L25" i="39"/>
  <c r="H25" i="39"/>
  <c r="C25" i="39"/>
  <c r="AQ25" i="39" s="1"/>
  <c r="AB24" i="39"/>
  <c r="AA24" i="39"/>
  <c r="AA21" i="39" s="1"/>
  <c r="L24" i="39"/>
  <c r="E24" i="39"/>
  <c r="C24" i="39"/>
  <c r="AQ24" i="39" s="1"/>
  <c r="AQ23" i="39"/>
  <c r="AD22" i="39"/>
  <c r="AC22" i="39"/>
  <c r="AB22" i="39"/>
  <c r="AP21" i="39"/>
  <c r="AN21" i="39"/>
  <c r="AM21" i="39"/>
  <c r="AL21" i="39"/>
  <c r="AK21" i="39"/>
  <c r="AJ21" i="39"/>
  <c r="AI21" i="39"/>
  <c r="AH21" i="39"/>
  <c r="AG21" i="39"/>
  <c r="AF21" i="39"/>
  <c r="AE21" i="39"/>
  <c r="AD21" i="39"/>
  <c r="AC21" i="39"/>
  <c r="Z21" i="39"/>
  <c r="Y21" i="39"/>
  <c r="X21" i="39"/>
  <c r="W21" i="39"/>
  <c r="V21" i="39"/>
  <c r="U21" i="39"/>
  <c r="T21" i="39"/>
  <c r="S21" i="39"/>
  <c r="R21" i="39"/>
  <c r="Q21" i="39"/>
  <c r="P21" i="39"/>
  <c r="O21" i="39"/>
  <c r="N21" i="39"/>
  <c r="M21" i="39"/>
  <c r="L21" i="39" s="1"/>
  <c r="K21" i="39"/>
  <c r="J21" i="39"/>
  <c r="I21" i="39"/>
  <c r="H21" i="39"/>
  <c r="G21" i="39"/>
  <c r="F21" i="39"/>
  <c r="E21" i="39"/>
  <c r="D21" i="39"/>
  <c r="AB20" i="39"/>
  <c r="AB15" i="39" s="1"/>
  <c r="L20" i="39"/>
  <c r="H20" i="39"/>
  <c r="AB19" i="39"/>
  <c r="L19" i="39"/>
  <c r="H19" i="39"/>
  <c r="AQ19" i="39" s="1"/>
  <c r="AQ18" i="39"/>
  <c r="AB17" i="39"/>
  <c r="L17" i="39"/>
  <c r="L15" i="39" s="1"/>
  <c r="H17" i="39"/>
  <c r="H15" i="39" s="1"/>
  <c r="C17" i="39"/>
  <c r="AQ17" i="39" s="1"/>
  <c r="AB16" i="39"/>
  <c r="L16" i="39"/>
  <c r="H16" i="39"/>
  <c r="C16" i="39"/>
  <c r="AQ16" i="39" s="1"/>
  <c r="AP15" i="39"/>
  <c r="AO15" i="39"/>
  <c r="AN15" i="39"/>
  <c r="AM15" i="39"/>
  <c r="AL15" i="39"/>
  <c r="AK15" i="39"/>
  <c r="AJ15" i="39"/>
  <c r="AI15" i="39"/>
  <c r="AH15" i="39"/>
  <c r="AG15" i="39"/>
  <c r="AF15" i="39"/>
  <c r="AE15" i="39"/>
  <c r="AD15" i="39"/>
  <c r="AC15" i="39"/>
  <c r="AA15" i="39"/>
  <c r="Z15" i="39"/>
  <c r="Y15" i="39"/>
  <c r="X15" i="39"/>
  <c r="W15" i="39"/>
  <c r="V15" i="39"/>
  <c r="U15" i="39"/>
  <c r="T15" i="39"/>
  <c r="S15" i="39"/>
  <c r="R15" i="39"/>
  <c r="Q15" i="39"/>
  <c r="P15" i="39"/>
  <c r="O15" i="39"/>
  <c r="N15" i="39"/>
  <c r="M15" i="39"/>
  <c r="K15" i="39"/>
  <c r="J15" i="39"/>
  <c r="I15" i="39"/>
  <c r="G15" i="39"/>
  <c r="F15" i="39"/>
  <c r="E15" i="39"/>
  <c r="D15" i="39"/>
  <c r="AB14" i="39"/>
  <c r="AQ14" i="39" s="1"/>
  <c r="L14" i="39"/>
  <c r="H14" i="39"/>
  <c r="C14" i="39"/>
  <c r="AB13" i="39"/>
  <c r="L13" i="39"/>
  <c r="H13" i="39"/>
  <c r="C13" i="39"/>
  <c r="AQ13" i="39" s="1"/>
  <c r="AQ12" i="39"/>
  <c r="AB11" i="39"/>
  <c r="L11" i="39"/>
  <c r="AQ11" i="39" s="1"/>
  <c r="H11" i="39"/>
  <c r="C11" i="39"/>
  <c r="AB10" i="39"/>
  <c r="L10" i="39"/>
  <c r="L9" i="39" s="1"/>
  <c r="H10" i="39"/>
  <c r="C10" i="39"/>
  <c r="AQ10" i="39" s="1"/>
  <c r="AP9" i="39"/>
  <c r="AO9" i="39"/>
  <c r="AN9" i="39"/>
  <c r="AN26" i="39" s="1"/>
  <c r="AM9" i="39"/>
  <c r="AM26" i="39" s="1"/>
  <c r="AL9" i="39"/>
  <c r="AK9" i="39"/>
  <c r="AJ9" i="39"/>
  <c r="AI9" i="39"/>
  <c r="AI26" i="39" s="1"/>
  <c r="AI72" i="39" s="1"/>
  <c r="AH9" i="39"/>
  <c r="AH26" i="39" s="1"/>
  <c r="AH72" i="39" s="1"/>
  <c r="AG9" i="39"/>
  <c r="AG26" i="39" s="1"/>
  <c r="AG72" i="39" s="1"/>
  <c r="AF9" i="39"/>
  <c r="AF26" i="39" s="1"/>
  <c r="AF72" i="39" s="1"/>
  <c r="AE9" i="39"/>
  <c r="AE26" i="39" s="1"/>
  <c r="AE72" i="39" s="1"/>
  <c r="AD9" i="39"/>
  <c r="AC9" i="39"/>
  <c r="AB9" i="39"/>
  <c r="AA9" i="39"/>
  <c r="Z9" i="39"/>
  <c r="Y9" i="39"/>
  <c r="X9" i="39"/>
  <c r="W9" i="39"/>
  <c r="W26" i="39" s="1"/>
  <c r="W72" i="39" s="1"/>
  <c r="V9" i="39"/>
  <c r="V26" i="39" s="1"/>
  <c r="V72" i="39" s="1"/>
  <c r="U9" i="39"/>
  <c r="U26" i="39" s="1"/>
  <c r="U72" i="39" s="1"/>
  <c r="T9" i="39"/>
  <c r="T26" i="39" s="1"/>
  <c r="T72" i="39" s="1"/>
  <c r="S9" i="39"/>
  <c r="S26" i="39" s="1"/>
  <c r="S72" i="39" s="1"/>
  <c r="R9" i="39"/>
  <c r="Q9" i="39"/>
  <c r="P9" i="39"/>
  <c r="P26" i="39" s="1"/>
  <c r="P72" i="39" s="1"/>
  <c r="O9" i="39"/>
  <c r="O26" i="39" s="1"/>
  <c r="N9" i="39"/>
  <c r="M9" i="39"/>
  <c r="K9" i="39"/>
  <c r="K26" i="39" s="1"/>
  <c r="K72" i="39" s="1"/>
  <c r="J9" i="39"/>
  <c r="J26" i="39" s="1"/>
  <c r="J72" i="39" s="1"/>
  <c r="I9" i="39"/>
  <c r="I26" i="39" s="1"/>
  <c r="I72" i="39" s="1"/>
  <c r="H9" i="39"/>
  <c r="G9" i="39"/>
  <c r="G26" i="39" s="1"/>
  <c r="G72" i="39" s="1"/>
  <c r="F9" i="39"/>
  <c r="E9" i="39"/>
  <c r="D9" i="39"/>
  <c r="D26" i="39" s="1"/>
  <c r="D72" i="39" s="1"/>
  <c r="C9" i="39"/>
  <c r="AJ8" i="39"/>
  <c r="AH8" i="39"/>
  <c r="AG8" i="39"/>
  <c r="AF8" i="39"/>
  <c r="W8" i="39"/>
  <c r="U8" i="39"/>
  <c r="T8" i="39"/>
  <c r="I8" i="39"/>
  <c r="AP7" i="39"/>
  <c r="AP8" i="39" s="1"/>
  <c r="AO7" i="39"/>
  <c r="AO8" i="39" s="1"/>
  <c r="AN7" i="39"/>
  <c r="AN8" i="39" s="1"/>
  <c r="AM7" i="39"/>
  <c r="AM8" i="39" s="1"/>
  <c r="AL7" i="39"/>
  <c r="AL26" i="39" s="1"/>
  <c r="AK7" i="39"/>
  <c r="AK26" i="39" s="1"/>
  <c r="AJ7" i="39"/>
  <c r="AJ26" i="39" s="1"/>
  <c r="AJ72" i="39" s="1"/>
  <c r="AI7" i="39"/>
  <c r="AH7" i="39"/>
  <c r="AG7" i="39"/>
  <c r="AF7" i="39"/>
  <c r="AE7" i="39"/>
  <c r="AE8" i="39" s="1"/>
  <c r="AD7" i="39"/>
  <c r="AD8" i="39" s="1"/>
  <c r="AC7" i="39"/>
  <c r="AC8" i="39" s="1"/>
  <c r="AA7" i="39"/>
  <c r="AA8" i="39" s="1"/>
  <c r="Z7" i="39"/>
  <c r="Z26" i="39" s="1"/>
  <c r="Y7" i="39"/>
  <c r="Y26" i="39" s="1"/>
  <c r="X7" i="39"/>
  <c r="X26" i="39" s="1"/>
  <c r="W7" i="39"/>
  <c r="V7" i="39"/>
  <c r="U7" i="39"/>
  <c r="T7" i="39"/>
  <c r="S7" i="39"/>
  <c r="S8" i="39" s="1"/>
  <c r="R7" i="39"/>
  <c r="R8" i="39" s="1"/>
  <c r="Q7" i="39"/>
  <c r="Q8" i="39" s="1"/>
  <c r="P7" i="39"/>
  <c r="P8" i="39" s="1"/>
  <c r="O7" i="39"/>
  <c r="O8" i="39" s="1"/>
  <c r="N7" i="39"/>
  <c r="N26" i="39" s="1"/>
  <c r="M7" i="39"/>
  <c r="M26" i="39" s="1"/>
  <c r="K7" i="39"/>
  <c r="J7" i="39"/>
  <c r="I7" i="39"/>
  <c r="G7" i="39"/>
  <c r="G8" i="39" s="1"/>
  <c r="F7" i="39"/>
  <c r="F8" i="39" s="1"/>
  <c r="E7" i="39"/>
  <c r="E8" i="39" s="1"/>
  <c r="D7" i="39"/>
  <c r="D8" i="39" s="1"/>
  <c r="AB6" i="39"/>
  <c r="AQ6" i="39" s="1"/>
  <c r="L6" i="39"/>
  <c r="H6" i="39"/>
  <c r="C6" i="39"/>
  <c r="AB5" i="39"/>
  <c r="L5" i="39"/>
  <c r="H5" i="39"/>
  <c r="C5" i="39"/>
  <c r="AQ5" i="39" s="1"/>
  <c r="AB4" i="39"/>
  <c r="L4" i="39"/>
  <c r="H4" i="39"/>
  <c r="AQ4" i="39" s="1"/>
  <c r="C4" i="39"/>
  <c r="AB3" i="39"/>
  <c r="L3" i="39"/>
  <c r="H3" i="39"/>
  <c r="C3" i="39"/>
  <c r="AQ3" i="39" s="1"/>
  <c r="AB2" i="39"/>
  <c r="AB7" i="39" s="1"/>
  <c r="L2" i="39"/>
  <c r="L7" i="39" s="1"/>
  <c r="H2" i="39"/>
  <c r="H7" i="39" s="1"/>
  <c r="C2" i="39"/>
  <c r="AQ2" i="39" s="1"/>
  <c r="AB71" i="42"/>
  <c r="L71" i="42"/>
  <c r="H71" i="42"/>
  <c r="C71" i="42"/>
  <c r="AQ71" i="42" s="1"/>
  <c r="AB70" i="42"/>
  <c r="AQ70" i="42" s="1"/>
  <c r="L70" i="42"/>
  <c r="H70" i="42"/>
  <c r="C70" i="42"/>
  <c r="AB69" i="42"/>
  <c r="L69" i="42"/>
  <c r="H69" i="42"/>
  <c r="C69" i="42"/>
  <c r="AQ69" i="42" s="1"/>
  <c r="AB68" i="42"/>
  <c r="L68" i="42"/>
  <c r="H68" i="42"/>
  <c r="AQ68" i="42" s="1"/>
  <c r="C68" i="42"/>
  <c r="AB67" i="42"/>
  <c r="L67" i="42"/>
  <c r="H67" i="42"/>
  <c r="C67" i="42"/>
  <c r="AQ67" i="42" s="1"/>
  <c r="AB66" i="42"/>
  <c r="L66" i="42"/>
  <c r="H66" i="42"/>
  <c r="C66" i="42"/>
  <c r="AQ66" i="42" s="1"/>
  <c r="AE65" i="42"/>
  <c r="AB65" i="42" s="1"/>
  <c r="V65" i="42"/>
  <c r="L65" i="42"/>
  <c r="H65" i="42"/>
  <c r="D65" i="42"/>
  <c r="C65" i="42" s="1"/>
  <c r="AB64" i="42"/>
  <c r="L64" i="42"/>
  <c r="H64" i="42"/>
  <c r="C64" i="42"/>
  <c r="AQ64" i="42" s="1"/>
  <c r="AB63" i="42"/>
  <c r="L63" i="42"/>
  <c r="H63" i="42"/>
  <c r="C63" i="42"/>
  <c r="AQ63" i="42" s="1"/>
  <c r="AB62" i="42"/>
  <c r="L62" i="42"/>
  <c r="H62" i="42"/>
  <c r="C62" i="42"/>
  <c r="AQ62" i="42" s="1"/>
  <c r="AB61" i="42"/>
  <c r="AQ61" i="42" s="1"/>
  <c r="L61" i="42"/>
  <c r="H61" i="42"/>
  <c r="C61" i="42"/>
  <c r="AB60" i="42"/>
  <c r="L60" i="42"/>
  <c r="H60" i="42"/>
  <c r="C60" i="42"/>
  <c r="AQ60" i="42" s="1"/>
  <c r="AB59" i="42"/>
  <c r="L59" i="42"/>
  <c r="H59" i="42"/>
  <c r="AQ59" i="42" s="1"/>
  <c r="C59" i="42"/>
  <c r="AP58" i="42"/>
  <c r="AN58" i="42"/>
  <c r="AJ58" i="42"/>
  <c r="AJ57" i="42" s="1"/>
  <c r="AI58" i="42"/>
  <c r="AI57" i="42" s="1"/>
  <c r="AH58" i="42"/>
  <c r="AH57" i="42" s="1"/>
  <c r="AG58" i="42"/>
  <c r="AG57" i="42" s="1"/>
  <c r="AE58" i="42"/>
  <c r="AD58" i="42"/>
  <c r="AD57" i="42" s="1"/>
  <c r="AC58" i="42"/>
  <c r="AC57" i="42" s="1"/>
  <c r="AB58" i="42"/>
  <c r="AB57" i="42" s="1"/>
  <c r="Z58" i="42"/>
  <c r="Y58" i="42"/>
  <c r="X58" i="42"/>
  <c r="X57" i="42" s="1"/>
  <c r="W58" i="42"/>
  <c r="W57" i="42" s="1"/>
  <c r="V58" i="42"/>
  <c r="V57" i="42" s="1"/>
  <c r="R58" i="42"/>
  <c r="P58" i="42"/>
  <c r="P57" i="42" s="1"/>
  <c r="O58" i="42"/>
  <c r="N58" i="42"/>
  <c r="M58" i="42"/>
  <c r="L58" i="42"/>
  <c r="L57" i="42" s="1"/>
  <c r="K58" i="42"/>
  <c r="K57" i="42" s="1"/>
  <c r="J58" i="42"/>
  <c r="I58" i="42"/>
  <c r="F58" i="42"/>
  <c r="C58" i="42"/>
  <c r="AP57" i="42"/>
  <c r="AO57" i="42"/>
  <c r="AN57" i="42"/>
  <c r="AM57" i="42"/>
  <c r="AL57" i="42"/>
  <c r="AK57" i="42"/>
  <c r="AF57" i="42"/>
  <c r="AE57" i="42"/>
  <c r="AA57" i="42"/>
  <c r="Z57" i="42"/>
  <c r="Y57" i="42"/>
  <c r="U57" i="42"/>
  <c r="T57" i="42"/>
  <c r="S57" i="42"/>
  <c r="R57" i="42"/>
  <c r="Q57" i="42"/>
  <c r="O57" i="42"/>
  <c r="N57" i="42"/>
  <c r="M57" i="42"/>
  <c r="J57" i="42"/>
  <c r="I57" i="42"/>
  <c r="G57" i="42"/>
  <c r="F57" i="42"/>
  <c r="E57" i="42"/>
  <c r="D57" i="42"/>
  <c r="AB56" i="42"/>
  <c r="AQ56" i="42" s="1"/>
  <c r="L56" i="42"/>
  <c r="H56" i="42"/>
  <c r="C56" i="42"/>
  <c r="AB55" i="42"/>
  <c r="L55" i="42"/>
  <c r="H55" i="42"/>
  <c r="C55" i="42"/>
  <c r="AQ55" i="42" s="1"/>
  <c r="AB54" i="42"/>
  <c r="L54" i="42"/>
  <c r="H54" i="42"/>
  <c r="AQ54" i="42" s="1"/>
  <c r="C54" i="42"/>
  <c r="AB53" i="42"/>
  <c r="L53" i="42"/>
  <c r="H53" i="42"/>
  <c r="C53" i="42"/>
  <c r="AQ53" i="42" s="1"/>
  <c r="AB52" i="42"/>
  <c r="L52" i="42"/>
  <c r="H52" i="42"/>
  <c r="C52" i="42"/>
  <c r="AQ52" i="42" s="1"/>
  <c r="AQ51" i="42"/>
  <c r="AB51" i="42"/>
  <c r="L51" i="42"/>
  <c r="H51" i="42"/>
  <c r="C51" i="42"/>
  <c r="AB50" i="42"/>
  <c r="L50" i="42"/>
  <c r="H50" i="42"/>
  <c r="C50" i="42"/>
  <c r="AQ50" i="42" s="1"/>
  <c r="AB49" i="42"/>
  <c r="AB45" i="42" s="1"/>
  <c r="L49" i="42"/>
  <c r="AQ49" i="42" s="1"/>
  <c r="H49" i="42"/>
  <c r="C49" i="42"/>
  <c r="AB48" i="42"/>
  <c r="L48" i="42"/>
  <c r="H48" i="42"/>
  <c r="C48" i="42"/>
  <c r="AQ48" i="42" s="1"/>
  <c r="AB47" i="42"/>
  <c r="L47" i="42"/>
  <c r="H47" i="42"/>
  <c r="H45" i="42" s="1"/>
  <c r="C47" i="42"/>
  <c r="AQ47" i="42" s="1"/>
  <c r="AB46" i="42"/>
  <c r="L46" i="42"/>
  <c r="L45" i="42" s="1"/>
  <c r="H46" i="42"/>
  <c r="C46" i="42"/>
  <c r="AQ46" i="42" s="1"/>
  <c r="AP45" i="42"/>
  <c r="AO45" i="42"/>
  <c r="AO29" i="42" s="1"/>
  <c r="AN45" i="42"/>
  <c r="AM45" i="42"/>
  <c r="AL45" i="42"/>
  <c r="AL29" i="42" s="1"/>
  <c r="AK45" i="42"/>
  <c r="AK29" i="42" s="1"/>
  <c r="AJ45" i="42"/>
  <c r="AI45" i="42"/>
  <c r="AH45" i="42"/>
  <c r="AG45" i="42"/>
  <c r="AF45" i="42"/>
  <c r="AE45" i="42"/>
  <c r="AD45" i="42"/>
  <c r="AC45" i="42"/>
  <c r="AA45" i="42"/>
  <c r="AA29" i="42" s="1"/>
  <c r="Z45" i="42"/>
  <c r="Y45" i="42"/>
  <c r="Y29" i="42" s="1"/>
  <c r="X45" i="42"/>
  <c r="W45" i="42"/>
  <c r="V45" i="42"/>
  <c r="U45" i="42"/>
  <c r="U29" i="42" s="1"/>
  <c r="T45" i="42"/>
  <c r="T29" i="42" s="1"/>
  <c r="S45" i="42"/>
  <c r="S29" i="42" s="1"/>
  <c r="R45" i="42"/>
  <c r="R29" i="42" s="1"/>
  <c r="Q45" i="42"/>
  <c r="Q29" i="42" s="1"/>
  <c r="P45" i="42"/>
  <c r="O45" i="42"/>
  <c r="O29" i="42" s="1"/>
  <c r="N45" i="42"/>
  <c r="N29" i="42" s="1"/>
  <c r="M45" i="42"/>
  <c r="K45" i="42"/>
  <c r="J45" i="42"/>
  <c r="I45" i="42"/>
  <c r="G45" i="42"/>
  <c r="G29" i="42" s="1"/>
  <c r="F45" i="42"/>
  <c r="F29" i="42" s="1"/>
  <c r="E45" i="42"/>
  <c r="E29" i="42" s="1"/>
  <c r="D45" i="42"/>
  <c r="AB44" i="42"/>
  <c r="AQ44" i="42" s="1"/>
  <c r="L44" i="42"/>
  <c r="H44" i="42"/>
  <c r="C44" i="42"/>
  <c r="AB43" i="42"/>
  <c r="L43" i="42"/>
  <c r="H43" i="42"/>
  <c r="C43" i="42"/>
  <c r="AQ43" i="42" s="1"/>
  <c r="AB42" i="42"/>
  <c r="L42" i="42"/>
  <c r="H42" i="42"/>
  <c r="AQ42" i="42" s="1"/>
  <c r="C42" i="42"/>
  <c r="AB41" i="42"/>
  <c r="L41" i="42"/>
  <c r="H41" i="42"/>
  <c r="C41" i="42"/>
  <c r="AQ41" i="42" s="1"/>
  <c r="AB40" i="42"/>
  <c r="L40" i="42"/>
  <c r="H40" i="42"/>
  <c r="C40" i="42"/>
  <c r="AQ40" i="42" s="1"/>
  <c r="AQ39" i="42"/>
  <c r="AB39" i="42"/>
  <c r="L39" i="42"/>
  <c r="H39" i="42"/>
  <c r="C39" i="42"/>
  <c r="AB38" i="42"/>
  <c r="L38" i="42"/>
  <c r="H38" i="42"/>
  <c r="C38" i="42"/>
  <c r="AQ38" i="42" s="1"/>
  <c r="AB37" i="42"/>
  <c r="L37" i="42"/>
  <c r="AQ37" i="42" s="1"/>
  <c r="H37" i="42"/>
  <c r="C37" i="42"/>
  <c r="AB36" i="42"/>
  <c r="L36" i="42"/>
  <c r="H36" i="42"/>
  <c r="C36" i="42"/>
  <c r="AQ36" i="42" s="1"/>
  <c r="AB35" i="42"/>
  <c r="L35" i="42"/>
  <c r="H35" i="42"/>
  <c r="C35" i="42"/>
  <c r="AQ35" i="42" s="1"/>
  <c r="AB34" i="42"/>
  <c r="L34" i="42"/>
  <c r="H34" i="42"/>
  <c r="C34" i="42"/>
  <c r="AQ34" i="42" s="1"/>
  <c r="AB33" i="42"/>
  <c r="L33" i="42"/>
  <c r="H33" i="42"/>
  <c r="C33" i="42"/>
  <c r="AQ33" i="42" s="1"/>
  <c r="AB32" i="42"/>
  <c r="AQ32" i="42" s="1"/>
  <c r="L32" i="42"/>
  <c r="H32" i="42"/>
  <c r="C32" i="42"/>
  <c r="AB31" i="42"/>
  <c r="L31" i="42"/>
  <c r="L30" i="42" s="1"/>
  <c r="L29" i="42" s="1"/>
  <c r="H31" i="42"/>
  <c r="H30" i="42" s="1"/>
  <c r="C31" i="42"/>
  <c r="C30" i="42" s="1"/>
  <c r="AP30" i="42"/>
  <c r="AP29" i="42" s="1"/>
  <c r="AN30" i="42"/>
  <c r="AN29" i="42" s="1"/>
  <c r="AM30" i="42"/>
  <c r="AM29" i="42" s="1"/>
  <c r="AL30" i="42"/>
  <c r="AK30" i="42"/>
  <c r="AJ30" i="42"/>
  <c r="AI30" i="42"/>
  <c r="AH30" i="42"/>
  <c r="AG30" i="42"/>
  <c r="AG29" i="42" s="1"/>
  <c r="AF30" i="42"/>
  <c r="AF29" i="42" s="1"/>
  <c r="AE30" i="42"/>
  <c r="AE29" i="42" s="1"/>
  <c r="AD30" i="42"/>
  <c r="AD29" i="42" s="1"/>
  <c r="AC30" i="42"/>
  <c r="AC29" i="42" s="1"/>
  <c r="Z30" i="42"/>
  <c r="Z29" i="42" s="1"/>
  <c r="Y30" i="42"/>
  <c r="X30" i="42"/>
  <c r="W30" i="42"/>
  <c r="R30" i="42"/>
  <c r="P30" i="42"/>
  <c r="O30" i="42"/>
  <c r="N30" i="42"/>
  <c r="M30" i="42"/>
  <c r="M29" i="42" s="1"/>
  <c r="K30" i="42"/>
  <c r="J30" i="42"/>
  <c r="I30" i="42"/>
  <c r="I29" i="42" s="1"/>
  <c r="AJ29" i="42"/>
  <c r="AI29" i="42"/>
  <c r="AH29" i="42"/>
  <c r="X29" i="42"/>
  <c r="W29" i="42"/>
  <c r="V29" i="42"/>
  <c r="P29" i="42"/>
  <c r="K29" i="42"/>
  <c r="J29" i="42"/>
  <c r="D29" i="42"/>
  <c r="AB28" i="42"/>
  <c r="H28" i="42"/>
  <c r="C28" i="42"/>
  <c r="AP27" i="42"/>
  <c r="AO27" i="42"/>
  <c r="AN27" i="42"/>
  <c r="AM27" i="42"/>
  <c r="AL27" i="42"/>
  <c r="AK27" i="42"/>
  <c r="AJ27" i="42"/>
  <c r="AJ8" i="42" s="1"/>
  <c r="AI27" i="42"/>
  <c r="AI8" i="42" s="1"/>
  <c r="AH27" i="42"/>
  <c r="AG27" i="42"/>
  <c r="AF27" i="42"/>
  <c r="AE27" i="42"/>
  <c r="AD27" i="42"/>
  <c r="AC27" i="42"/>
  <c r="AB27" i="42"/>
  <c r="AA27" i="42"/>
  <c r="V27" i="42"/>
  <c r="V8" i="42" s="1"/>
  <c r="U27" i="42"/>
  <c r="T27" i="42"/>
  <c r="S27" i="42"/>
  <c r="R27" i="42"/>
  <c r="Q27" i="42"/>
  <c r="P27" i="42"/>
  <c r="O27" i="42"/>
  <c r="N27" i="42"/>
  <c r="M27" i="42"/>
  <c r="K27" i="42"/>
  <c r="K8" i="42" s="1"/>
  <c r="J27" i="42"/>
  <c r="I27" i="42"/>
  <c r="H27" i="42"/>
  <c r="G27" i="42"/>
  <c r="F27" i="42"/>
  <c r="E27" i="42"/>
  <c r="D27" i="42"/>
  <c r="C27" i="42"/>
  <c r="AE26" i="42"/>
  <c r="AE72" i="42" s="1"/>
  <c r="S26" i="42"/>
  <c r="P26" i="42"/>
  <c r="P72" i="42" s="1"/>
  <c r="AB25" i="42"/>
  <c r="L25" i="42"/>
  <c r="H25" i="42"/>
  <c r="C25" i="42"/>
  <c r="AQ25" i="42" s="1"/>
  <c r="AB24" i="42"/>
  <c r="AA24" i="42"/>
  <c r="L24" i="42"/>
  <c r="E24" i="42"/>
  <c r="E21" i="42" s="1"/>
  <c r="C24" i="42"/>
  <c r="AQ24" i="42" s="1"/>
  <c r="AQ23" i="42"/>
  <c r="AD22" i="42"/>
  <c r="AC22" i="42"/>
  <c r="AB22" i="42"/>
  <c r="AP21" i="42"/>
  <c r="AN21" i="42"/>
  <c r="AM21" i="42"/>
  <c r="AL21" i="42"/>
  <c r="AK21" i="42"/>
  <c r="AJ21" i="42"/>
  <c r="AI21" i="42"/>
  <c r="AH21" i="42"/>
  <c r="AG21" i="42"/>
  <c r="AF21" i="42"/>
  <c r="AE21" i="42"/>
  <c r="AD21" i="42"/>
  <c r="AC21" i="42"/>
  <c r="AA21" i="42"/>
  <c r="Z21" i="42"/>
  <c r="Y21" i="42"/>
  <c r="X21" i="42"/>
  <c r="W21" i="42"/>
  <c r="V21" i="42"/>
  <c r="U21" i="42"/>
  <c r="T21" i="42"/>
  <c r="S21" i="42"/>
  <c r="R21" i="42"/>
  <c r="Q21" i="42"/>
  <c r="P21" i="42"/>
  <c r="O21" i="42"/>
  <c r="N21" i="42"/>
  <c r="M21" i="42"/>
  <c r="L21" i="42" s="1"/>
  <c r="K21" i="42"/>
  <c r="J21" i="42"/>
  <c r="I21" i="42"/>
  <c r="H21" i="42"/>
  <c r="G21" i="42"/>
  <c r="F21" i="42"/>
  <c r="D21" i="42"/>
  <c r="AB20" i="42"/>
  <c r="AQ20" i="42" s="1"/>
  <c r="L20" i="42"/>
  <c r="H20" i="42"/>
  <c r="AB19" i="42"/>
  <c r="L19" i="42"/>
  <c r="H19" i="42"/>
  <c r="AQ19" i="42" s="1"/>
  <c r="AQ18" i="42"/>
  <c r="AB17" i="42"/>
  <c r="L17" i="42"/>
  <c r="L15" i="42" s="1"/>
  <c r="H17" i="42"/>
  <c r="H15" i="42" s="1"/>
  <c r="C17" i="42"/>
  <c r="AQ17" i="42" s="1"/>
  <c r="AB16" i="42"/>
  <c r="L16" i="42"/>
  <c r="H16" i="42"/>
  <c r="C16" i="42"/>
  <c r="AQ16" i="42" s="1"/>
  <c r="AP15" i="42"/>
  <c r="AO15" i="42"/>
  <c r="AN15" i="42"/>
  <c r="AM15" i="42"/>
  <c r="AL15" i="42"/>
  <c r="AK15" i="42"/>
  <c r="AJ15" i="42"/>
  <c r="AI15" i="42"/>
  <c r="AH15" i="42"/>
  <c r="AG15" i="42"/>
  <c r="AF15" i="42"/>
  <c r="AE15" i="42"/>
  <c r="AD15" i="42"/>
  <c r="AC15" i="42"/>
  <c r="AA15" i="42"/>
  <c r="Z15" i="42"/>
  <c r="Y15" i="42"/>
  <c r="X15" i="42"/>
  <c r="W15" i="42"/>
  <c r="V15" i="42"/>
  <c r="U15" i="42"/>
  <c r="T15" i="42"/>
  <c r="S15" i="42"/>
  <c r="R15" i="42"/>
  <c r="Q15" i="42"/>
  <c r="P15" i="42"/>
  <c r="O15" i="42"/>
  <c r="N15" i="42"/>
  <c r="M15" i="42"/>
  <c r="K15" i="42"/>
  <c r="J15" i="42"/>
  <c r="I15" i="42"/>
  <c r="G15" i="42"/>
  <c r="F15" i="42"/>
  <c r="E15" i="42"/>
  <c r="D15" i="42"/>
  <c r="AB14" i="42"/>
  <c r="AB9" i="42" s="1"/>
  <c r="L14" i="42"/>
  <c r="H14" i="42"/>
  <c r="C14" i="42"/>
  <c r="AB13" i="42"/>
  <c r="L13" i="42"/>
  <c r="H13" i="42"/>
  <c r="C13" i="42"/>
  <c r="AQ13" i="42" s="1"/>
  <c r="AQ12" i="42"/>
  <c r="AB11" i="42"/>
  <c r="L11" i="42"/>
  <c r="AQ11" i="42" s="1"/>
  <c r="H11" i="42"/>
  <c r="C11" i="42"/>
  <c r="AB10" i="42"/>
  <c r="L10" i="42"/>
  <c r="L9" i="42" s="1"/>
  <c r="H10" i="42"/>
  <c r="C10" i="42"/>
  <c r="AQ10" i="42" s="1"/>
  <c r="AP9" i="42"/>
  <c r="AO9" i="42"/>
  <c r="AN9" i="42"/>
  <c r="AN26" i="42" s="1"/>
  <c r="AN72" i="42" s="1"/>
  <c r="AM9" i="42"/>
  <c r="AM26" i="42" s="1"/>
  <c r="AM72" i="42" s="1"/>
  <c r="AL9" i="42"/>
  <c r="AK9" i="42"/>
  <c r="AJ9" i="42"/>
  <c r="AI9" i="42"/>
  <c r="AI26" i="42" s="1"/>
  <c r="AI72" i="42" s="1"/>
  <c r="AH9" i="42"/>
  <c r="AH26" i="42" s="1"/>
  <c r="AH72" i="42" s="1"/>
  <c r="AG9" i="42"/>
  <c r="AG26" i="42" s="1"/>
  <c r="AG72" i="42" s="1"/>
  <c r="AF9" i="42"/>
  <c r="AE9" i="42"/>
  <c r="AD9" i="42"/>
  <c r="AC9" i="42"/>
  <c r="AC26" i="42" s="1"/>
  <c r="AC72" i="42" s="1"/>
  <c r="AA9" i="42"/>
  <c r="Z9" i="42"/>
  <c r="Y9" i="42"/>
  <c r="X9" i="42"/>
  <c r="W9" i="42"/>
  <c r="W26" i="42" s="1"/>
  <c r="W72" i="42" s="1"/>
  <c r="V9" i="42"/>
  <c r="V26" i="42" s="1"/>
  <c r="V72" i="42" s="1"/>
  <c r="U9" i="42"/>
  <c r="U26" i="42" s="1"/>
  <c r="U72" i="42" s="1"/>
  <c r="T9" i="42"/>
  <c r="T26" i="42" s="1"/>
  <c r="T72" i="42" s="1"/>
  <c r="S9" i="42"/>
  <c r="R9" i="42"/>
  <c r="Q9" i="42"/>
  <c r="Q26" i="42" s="1"/>
  <c r="Q72" i="42" s="1"/>
  <c r="P9" i="42"/>
  <c r="O9" i="42"/>
  <c r="O26" i="42" s="1"/>
  <c r="N9" i="42"/>
  <c r="M9" i="42"/>
  <c r="K9" i="42"/>
  <c r="K26" i="42" s="1"/>
  <c r="K72" i="42" s="1"/>
  <c r="J9" i="42"/>
  <c r="J26" i="42" s="1"/>
  <c r="J72" i="42" s="1"/>
  <c r="I9" i="42"/>
  <c r="I26" i="42" s="1"/>
  <c r="I72" i="42" s="1"/>
  <c r="H9" i="42"/>
  <c r="G9" i="42"/>
  <c r="G26" i="42" s="1"/>
  <c r="G72" i="42" s="1"/>
  <c r="F9" i="42"/>
  <c r="E9" i="42"/>
  <c r="E26" i="42" s="1"/>
  <c r="D9" i="42"/>
  <c r="D26" i="42" s="1"/>
  <c r="D72" i="42" s="1"/>
  <c r="C9" i="42"/>
  <c r="AH8" i="42"/>
  <c r="AG8" i="42"/>
  <c r="AF8" i="42"/>
  <c r="W8" i="42"/>
  <c r="U8" i="42"/>
  <c r="T8" i="42"/>
  <c r="J8" i="42"/>
  <c r="I8" i="42"/>
  <c r="AP7" i="42"/>
  <c r="AP8" i="42" s="1"/>
  <c r="AO7" i="42"/>
  <c r="AO8" i="42" s="1"/>
  <c r="AN7" i="42"/>
  <c r="AN8" i="42" s="1"/>
  <c r="AM7" i="42"/>
  <c r="AM8" i="42" s="1"/>
  <c r="AL7" i="42"/>
  <c r="AL26" i="42" s="1"/>
  <c r="AK7" i="42"/>
  <c r="AK26" i="42" s="1"/>
  <c r="AJ7" i="42"/>
  <c r="AJ26" i="42" s="1"/>
  <c r="AJ72" i="42" s="1"/>
  <c r="AI7" i="42"/>
  <c r="AH7" i="42"/>
  <c r="AG7" i="42"/>
  <c r="AF7" i="42"/>
  <c r="AF26" i="42" s="1"/>
  <c r="AF72" i="42" s="1"/>
  <c r="AE7" i="42"/>
  <c r="AE8" i="42" s="1"/>
  <c r="AD7" i="42"/>
  <c r="AD8" i="42" s="1"/>
  <c r="AC7" i="42"/>
  <c r="AC8" i="42" s="1"/>
  <c r="AA7" i="42"/>
  <c r="AA8" i="42" s="1"/>
  <c r="Z7" i="42"/>
  <c r="Z26" i="42" s="1"/>
  <c r="Y7" i="42"/>
  <c r="Y26" i="42" s="1"/>
  <c r="X7" i="42"/>
  <c r="X26" i="42" s="1"/>
  <c r="W7" i="42"/>
  <c r="V7" i="42"/>
  <c r="U7" i="42"/>
  <c r="T7" i="42"/>
  <c r="S7" i="42"/>
  <c r="S8" i="42" s="1"/>
  <c r="R7" i="42"/>
  <c r="R8" i="42" s="1"/>
  <c r="Q7" i="42"/>
  <c r="Q8" i="42" s="1"/>
  <c r="P7" i="42"/>
  <c r="P8" i="42" s="1"/>
  <c r="O7" i="42"/>
  <c r="O8" i="42" s="1"/>
  <c r="N7" i="42"/>
  <c r="N26" i="42" s="1"/>
  <c r="N72" i="42" s="1"/>
  <c r="M7" i="42"/>
  <c r="M26" i="42" s="1"/>
  <c r="K7" i="42"/>
  <c r="J7" i="42"/>
  <c r="I7" i="42"/>
  <c r="G7" i="42"/>
  <c r="G8" i="42" s="1"/>
  <c r="F7" i="42"/>
  <c r="F8" i="42" s="1"/>
  <c r="E7" i="42"/>
  <c r="E8" i="42" s="1"/>
  <c r="D7" i="42"/>
  <c r="D8" i="42" s="1"/>
  <c r="AB6" i="42"/>
  <c r="AQ6" i="42" s="1"/>
  <c r="L6" i="42"/>
  <c r="H6" i="42"/>
  <c r="C6" i="42"/>
  <c r="AB5" i="42"/>
  <c r="L5" i="42"/>
  <c r="H5" i="42"/>
  <c r="C5" i="42"/>
  <c r="AQ5" i="42" s="1"/>
  <c r="AB4" i="42"/>
  <c r="L4" i="42"/>
  <c r="H4" i="42"/>
  <c r="AQ4" i="42" s="1"/>
  <c r="C4" i="42"/>
  <c r="AB3" i="42"/>
  <c r="L3" i="42"/>
  <c r="H3" i="42"/>
  <c r="C3" i="42"/>
  <c r="AQ3" i="42" s="1"/>
  <c r="AB2" i="42"/>
  <c r="AB7" i="42" s="1"/>
  <c r="L2" i="42"/>
  <c r="L7" i="42" s="1"/>
  <c r="H2" i="42"/>
  <c r="H7" i="42" s="1"/>
  <c r="C2" i="42"/>
  <c r="AQ2" i="42" s="1"/>
  <c r="AA19" i="45"/>
  <c r="E13" i="52"/>
  <c r="E15" i="50"/>
  <c r="AM20" i="44"/>
  <c r="E15" i="52"/>
  <c r="T54" i="44"/>
  <c r="E23" i="44"/>
  <c r="AJ19" i="45"/>
  <c r="E21" i="44"/>
  <c r="E19" i="49"/>
  <c r="E18" i="44"/>
  <c r="K54" i="44"/>
  <c r="S54" i="44"/>
  <c r="E47" i="44"/>
  <c r="AF19" i="45"/>
  <c r="E12" i="44"/>
  <c r="K19" i="45"/>
  <c r="G54" i="44"/>
  <c r="AJ54" i="44"/>
  <c r="AL19" i="45"/>
  <c r="F54" i="44"/>
  <c r="E13" i="51"/>
  <c r="E20" i="44"/>
  <c r="AK54" i="44"/>
  <c r="E17" i="49"/>
  <c r="AD19" i="45"/>
  <c r="E14" i="52"/>
  <c r="I19" i="45"/>
  <c r="E13" i="49"/>
  <c r="F19" i="50"/>
  <c r="J19" i="45"/>
  <c r="E31" i="44"/>
  <c r="G19" i="45"/>
  <c r="AH54" i="44"/>
  <c r="E51" i="44"/>
  <c r="E17" i="48"/>
  <c r="E33" i="44"/>
  <c r="E14" i="49"/>
  <c r="AC19" i="45"/>
  <c r="E15" i="49"/>
  <c r="E12" i="49"/>
  <c r="E14" i="48"/>
  <c r="E16" i="44"/>
  <c r="E52" i="44"/>
  <c r="E12" i="45"/>
  <c r="F13" i="45"/>
  <c r="E19" i="52"/>
  <c r="E16" i="49"/>
  <c r="E26" i="44"/>
  <c r="R54" i="44"/>
  <c r="AM37" i="44"/>
  <c r="G16" i="45"/>
  <c r="V19" i="45"/>
  <c r="X19" i="45"/>
  <c r="F18" i="45"/>
  <c r="E48" i="44"/>
  <c r="E27" i="44"/>
  <c r="E12" i="51"/>
  <c r="E17" i="50"/>
  <c r="AM32" i="44"/>
  <c r="E15" i="51"/>
  <c r="E14" i="44"/>
  <c r="E15" i="48"/>
  <c r="E18" i="49"/>
  <c r="Q19" i="45"/>
  <c r="L19" i="45"/>
  <c r="G14" i="45"/>
  <c r="E17" i="44"/>
  <c r="E28" i="44"/>
  <c r="E16" i="51"/>
  <c r="AM25" i="44"/>
  <c r="E14" i="45"/>
  <c r="E34" i="44"/>
  <c r="P54" i="44"/>
  <c r="E17" i="52"/>
  <c r="E17" i="45"/>
  <c r="E37" i="44"/>
  <c r="AH19" i="45"/>
  <c r="H19" i="45"/>
  <c r="E12" i="48"/>
  <c r="I54" i="44"/>
  <c r="AM42" i="44"/>
  <c r="F18" i="51"/>
  <c r="E24" i="44"/>
  <c r="E43" i="44"/>
  <c r="AM44" i="44"/>
  <c r="E29" i="44"/>
  <c r="X54" i="44"/>
  <c r="AM13" i="44"/>
  <c r="Q54" i="44"/>
  <c r="L54" i="44"/>
  <c r="Z54" i="44"/>
  <c r="U19" i="45"/>
  <c r="M19" i="45"/>
  <c r="E15" i="45"/>
  <c r="E19" i="48"/>
  <c r="E41" i="44"/>
  <c r="M54" i="44"/>
  <c r="AM21" i="44"/>
  <c r="Y19" i="45"/>
  <c r="E19" i="45"/>
  <c r="O54" i="44"/>
  <c r="AB54" i="44"/>
  <c r="E35" i="44"/>
  <c r="E50" i="44"/>
  <c r="E16" i="48"/>
  <c r="E16" i="50"/>
  <c r="AI19" i="45"/>
  <c r="W54" i="44"/>
  <c r="E19" i="44"/>
  <c r="AM17" i="44"/>
  <c r="E13" i="48"/>
  <c r="E42" i="44"/>
  <c r="E45" i="44"/>
  <c r="E36" i="44"/>
  <c r="E17" i="51"/>
  <c r="AA54" i="44"/>
  <c r="E18" i="51"/>
  <c r="AD54" i="44"/>
  <c r="E18" i="50"/>
  <c r="F18" i="50"/>
  <c r="Y54" i="44"/>
  <c r="AK19" i="45"/>
  <c r="T19" i="45"/>
  <c r="AG54" i="44"/>
  <c r="P19" i="45"/>
  <c r="E13" i="50"/>
  <c r="R19" i="45"/>
  <c r="J54" i="44"/>
  <c r="E14" i="51"/>
  <c r="U54" i="44"/>
  <c r="E39" i="44"/>
  <c r="V54" i="44"/>
  <c r="E30" i="44"/>
  <c r="Z19" i="45"/>
  <c r="N19" i="45"/>
  <c r="AM45" i="44"/>
  <c r="E18" i="52"/>
  <c r="AB19" i="45"/>
  <c r="AL54" i="44"/>
  <c r="E25" i="44"/>
  <c r="F15" i="45"/>
  <c r="E12" i="50"/>
  <c r="S19" i="45"/>
  <c r="E16" i="45"/>
  <c r="AM33" i="44"/>
  <c r="E18" i="48"/>
  <c r="E54" i="44"/>
  <c r="N54" i="44"/>
  <c r="F19" i="51"/>
  <c r="E49" i="44"/>
  <c r="AE54" i="44"/>
  <c r="H54" i="44"/>
  <c r="W19" i="45"/>
  <c r="E12" i="52"/>
  <c r="E38" i="44"/>
  <c r="E22" i="44"/>
  <c r="AG19" i="45"/>
  <c r="F16" i="45"/>
  <c r="E15" i="44"/>
  <c r="E40" i="44"/>
  <c r="O19" i="45"/>
  <c r="AC54" i="44"/>
  <c r="E46" i="44"/>
  <c r="F14" i="44"/>
  <c r="E14" i="50"/>
  <c r="AE19" i="45"/>
  <c r="G15" i="45"/>
  <c r="E32" i="44"/>
  <c r="F19" i="45"/>
  <c r="AM49" i="44"/>
  <c r="AI54" i="44"/>
  <c r="F14" i="45"/>
  <c r="E16" i="52"/>
  <c r="E44" i="44"/>
  <c r="E13" i="44"/>
  <c r="AF54" i="44"/>
  <c r="AL8" i="41" l="1"/>
  <c r="AA26" i="42"/>
  <c r="E20" i="52"/>
  <c r="E11" i="52" s="1"/>
  <c r="AP13" i="52" s="1"/>
  <c r="B15" i="52"/>
  <c r="H8" i="52"/>
  <c r="H8" i="51"/>
  <c r="B14" i="51"/>
  <c r="I8" i="50"/>
  <c r="B15" i="50"/>
  <c r="E20" i="49"/>
  <c r="E11" i="49" s="1"/>
  <c r="AP12" i="49" s="1"/>
  <c r="B14" i="49"/>
  <c r="G8" i="49"/>
  <c r="E20" i="48"/>
  <c r="E11" i="48" s="1"/>
  <c r="AP12" i="48" s="1"/>
  <c r="B15" i="48"/>
  <c r="G8" i="48"/>
  <c r="B13" i="45"/>
  <c r="H8" i="45"/>
  <c r="E11" i="44"/>
  <c r="E56" i="44" s="1"/>
  <c r="G8" i="44"/>
  <c r="B13" i="44"/>
  <c r="AQ58" i="39"/>
  <c r="H26" i="39"/>
  <c r="H8" i="39"/>
  <c r="C57" i="39"/>
  <c r="AQ57" i="39" s="1"/>
  <c r="AQ65" i="39"/>
  <c r="L26" i="39"/>
  <c r="AK72" i="39"/>
  <c r="AQ22" i="39"/>
  <c r="AQ21" i="39" s="1"/>
  <c r="X28" i="39"/>
  <c r="AB8" i="39"/>
  <c r="Y28" i="39"/>
  <c r="Y27" i="39" s="1"/>
  <c r="Y8" i="39" s="1"/>
  <c r="AL72" i="39"/>
  <c r="O72" i="39"/>
  <c r="AM72" i="39"/>
  <c r="AA26" i="39"/>
  <c r="AA72" i="39" s="1"/>
  <c r="N72" i="39"/>
  <c r="Z28" i="39"/>
  <c r="Z27" i="39" s="1"/>
  <c r="Z8" i="39" s="1"/>
  <c r="AQ9" i="39"/>
  <c r="AN72" i="39"/>
  <c r="AR7" i="39"/>
  <c r="M72" i="39"/>
  <c r="H29" i="39"/>
  <c r="AQ20" i="39"/>
  <c r="AB30" i="39"/>
  <c r="AB29" i="39" s="1"/>
  <c r="AO26" i="39"/>
  <c r="AO72" i="39" s="1"/>
  <c r="C7" i="39"/>
  <c r="C15" i="39"/>
  <c r="AQ15" i="39" s="1"/>
  <c r="C21" i="39"/>
  <c r="E26" i="39"/>
  <c r="E72" i="39" s="1"/>
  <c r="Q26" i="39"/>
  <c r="Q72" i="39" s="1"/>
  <c r="AC26" i="39"/>
  <c r="AC72" i="39" s="1"/>
  <c r="C45" i="39"/>
  <c r="AQ45" i="39" s="1"/>
  <c r="AB21" i="39"/>
  <c r="AB26" i="39" s="1"/>
  <c r="AB72" i="39" s="1"/>
  <c r="F26" i="39"/>
  <c r="F72" i="39" s="1"/>
  <c r="R26" i="39"/>
  <c r="R72" i="39" s="1"/>
  <c r="AD26" i="39"/>
  <c r="AD72" i="39" s="1"/>
  <c r="AP26" i="39"/>
  <c r="AP72" i="39" s="1"/>
  <c r="D57" i="39"/>
  <c r="M8" i="39"/>
  <c r="AK8" i="39"/>
  <c r="AL8" i="39"/>
  <c r="N8" i="39"/>
  <c r="AQ31" i="39"/>
  <c r="AO22" i="39"/>
  <c r="AO21" i="39" s="1"/>
  <c r="H26" i="42"/>
  <c r="H8" i="42"/>
  <c r="AQ22" i="42"/>
  <c r="AQ21" i="42" s="1"/>
  <c r="L26" i="42"/>
  <c r="X28" i="42"/>
  <c r="AK72" i="42"/>
  <c r="AB8" i="42"/>
  <c r="M72" i="42"/>
  <c r="Y28" i="42"/>
  <c r="Y27" i="42" s="1"/>
  <c r="Y72" i="42"/>
  <c r="AL72" i="42"/>
  <c r="O72" i="42"/>
  <c r="AA72" i="42"/>
  <c r="S72" i="42"/>
  <c r="C57" i="42"/>
  <c r="AQ65" i="42"/>
  <c r="AQ9" i="42"/>
  <c r="AO26" i="42"/>
  <c r="AO72" i="42" s="1"/>
  <c r="E72" i="42"/>
  <c r="C29" i="42"/>
  <c r="Z28" i="42"/>
  <c r="Z27" i="42" s="1"/>
  <c r="Z72" i="42" s="1"/>
  <c r="AQ14" i="42"/>
  <c r="AB30" i="42"/>
  <c r="AB29" i="42" s="1"/>
  <c r="C21" i="42"/>
  <c r="C45" i="42"/>
  <c r="AQ45" i="42" s="1"/>
  <c r="C7" i="42"/>
  <c r="AB15" i="42"/>
  <c r="AB21" i="42"/>
  <c r="AB26" i="42" s="1"/>
  <c r="AB72" i="42" s="1"/>
  <c r="F26" i="42"/>
  <c r="F72" i="42" s="1"/>
  <c r="R26" i="42"/>
  <c r="R72" i="42" s="1"/>
  <c r="AD26" i="42"/>
  <c r="AD72" i="42" s="1"/>
  <c r="AP26" i="42"/>
  <c r="AP72" i="42" s="1"/>
  <c r="C15" i="42"/>
  <c r="M8" i="42"/>
  <c r="Y8" i="42"/>
  <c r="AK8" i="42"/>
  <c r="N8" i="42"/>
  <c r="Z8" i="42"/>
  <c r="AQ31" i="42"/>
  <c r="H58" i="42"/>
  <c r="H57" i="42" s="1"/>
  <c r="AL8" i="42"/>
  <c r="AO22" i="42"/>
  <c r="AO21" i="42" s="1"/>
  <c r="A49" i="41"/>
  <c r="F13" i="50"/>
  <c r="F44" i="44"/>
  <c r="F13" i="48"/>
  <c r="F31" i="44"/>
  <c r="G17" i="50"/>
  <c r="AM46" i="44"/>
  <c r="AM38" i="44"/>
  <c r="G16" i="52"/>
  <c r="G15" i="51"/>
  <c r="H18" i="50"/>
  <c r="AK49" i="41"/>
  <c r="G16" i="50"/>
  <c r="G19" i="51"/>
  <c r="AM23" i="44"/>
  <c r="F16" i="52"/>
  <c r="AM52" i="44"/>
  <c r="F15" i="52"/>
  <c r="F22" i="44"/>
  <c r="AM14" i="44"/>
  <c r="F14" i="51"/>
  <c r="G13" i="45"/>
  <c r="AM12" i="44"/>
  <c r="F18" i="48"/>
  <c r="AM16" i="44"/>
  <c r="F13" i="44"/>
  <c r="F16" i="49"/>
  <c r="F43" i="44"/>
  <c r="F17" i="48"/>
  <c r="G12" i="51"/>
  <c r="G14" i="52"/>
  <c r="G12" i="52"/>
  <c r="AM31" i="44"/>
  <c r="H19" i="50"/>
  <c r="F15" i="48"/>
  <c r="G18" i="50"/>
  <c r="F39" i="44"/>
  <c r="G15" i="50"/>
  <c r="H12" i="50"/>
  <c r="H17" i="50"/>
  <c r="F15" i="50"/>
  <c r="F49" i="44"/>
  <c r="F36" i="44"/>
  <c r="F12" i="49"/>
  <c r="F13" i="52"/>
  <c r="G17" i="51"/>
  <c r="F21" i="44"/>
  <c r="E18" i="45"/>
  <c r="F30" i="44"/>
  <c r="F19" i="52"/>
  <c r="G16" i="51"/>
  <c r="G13" i="52"/>
  <c r="G17" i="52"/>
  <c r="F12" i="51"/>
  <c r="F12" i="52"/>
  <c r="AM18" i="44"/>
  <c r="F14" i="49"/>
  <c r="AM28" i="44"/>
  <c r="F28" i="44"/>
  <c r="F16" i="44"/>
  <c r="F14" i="50"/>
  <c r="AM29" i="44"/>
  <c r="AM30" i="44"/>
  <c r="F19" i="49"/>
  <c r="F17" i="50"/>
  <c r="F16" i="50"/>
  <c r="F15" i="49"/>
  <c r="F50" i="44"/>
  <c r="F16" i="51"/>
  <c r="F12" i="44"/>
  <c r="F32" i="44"/>
  <c r="F19" i="44"/>
  <c r="G12" i="45"/>
  <c r="G13" i="50"/>
  <c r="G18" i="52"/>
  <c r="F29" i="44"/>
  <c r="F12" i="50"/>
  <c r="F17" i="49"/>
  <c r="F12" i="48"/>
  <c r="F46" i="44"/>
  <c r="F15" i="44"/>
  <c r="G18" i="45"/>
  <c r="F23" i="44"/>
  <c r="F18" i="49"/>
  <c r="AM27" i="44"/>
  <c r="AM36" i="44"/>
  <c r="H15" i="50"/>
  <c r="F33" i="44"/>
  <c r="F48" i="44"/>
  <c r="AM34" i="44"/>
  <c r="F41" i="44"/>
  <c r="AM22" i="44"/>
  <c r="H13" i="50"/>
  <c r="AM41" i="44"/>
  <c r="G19" i="52"/>
  <c r="G15" i="52"/>
  <c r="G18" i="51"/>
  <c r="F42" i="44"/>
  <c r="F16" i="48"/>
  <c r="AM15" i="44"/>
  <c r="G17" i="45"/>
  <c r="F51" i="44"/>
  <c r="F25" i="44"/>
  <c r="AM24" i="44"/>
  <c r="AM47" i="44"/>
  <c r="AM54" i="44"/>
  <c r="F20" i="44"/>
  <c r="AM43" i="44"/>
  <c r="F17" i="45"/>
  <c r="F13" i="51"/>
  <c r="F14" i="48"/>
  <c r="AM19" i="44"/>
  <c r="F18" i="44"/>
  <c r="F17" i="44"/>
  <c r="F34" i="44"/>
  <c r="F17" i="51"/>
  <c r="AM51" i="44"/>
  <c r="F37" i="44"/>
  <c r="E19" i="51"/>
  <c r="AM39" i="44"/>
  <c r="G14" i="50"/>
  <c r="E19" i="50"/>
  <c r="G14" i="51"/>
  <c r="AM50" i="44"/>
  <c r="F18" i="52"/>
  <c r="F17" i="52"/>
  <c r="F15" i="51"/>
  <c r="F14" i="52"/>
  <c r="H16" i="50"/>
  <c r="AM35" i="44"/>
  <c r="F13" i="49"/>
  <c r="F26" i="44"/>
  <c r="F52" i="44"/>
  <c r="AM48" i="44"/>
  <c r="F27" i="44"/>
  <c r="F38" i="44"/>
  <c r="AM26" i="44"/>
  <c r="F35" i="44"/>
  <c r="G12" i="50"/>
  <c r="G19" i="50"/>
  <c r="F19" i="48"/>
  <c r="F12" i="45"/>
  <c r="F45" i="44"/>
  <c r="E13" i="45"/>
  <c r="F40" i="44"/>
  <c r="F47" i="44"/>
  <c r="F24" i="44"/>
  <c r="AM40" i="44"/>
  <c r="G13" i="51"/>
  <c r="E49" i="41"/>
  <c r="AM8" i="41" l="1"/>
  <c r="AM11" i="44"/>
  <c r="AM56" i="44" s="1"/>
  <c r="AP14" i="52"/>
  <c r="G20" i="52"/>
  <c r="G11" i="52" s="1"/>
  <c r="F20" i="52"/>
  <c r="F11" i="52" s="1"/>
  <c r="B16" i="52"/>
  <c r="AP15" i="52"/>
  <c r="AP13" i="49"/>
  <c r="AP12" i="52"/>
  <c r="I8" i="52"/>
  <c r="E20" i="51"/>
  <c r="E11" i="51" s="1"/>
  <c r="AP14" i="51" s="1"/>
  <c r="F20" i="51"/>
  <c r="F11" i="51" s="1"/>
  <c r="G20" i="51"/>
  <c r="G11" i="51" s="1"/>
  <c r="I8" i="51"/>
  <c r="B15" i="51"/>
  <c r="AP13" i="48"/>
  <c r="AP14" i="48"/>
  <c r="H20" i="50"/>
  <c r="H11" i="50" s="1"/>
  <c r="G20" i="50"/>
  <c r="G11" i="50" s="1"/>
  <c r="F20" i="50"/>
  <c r="F11" i="50" s="1"/>
  <c r="E20" i="50"/>
  <c r="E11" i="50" s="1"/>
  <c r="AP15" i="50" s="1"/>
  <c r="B16" i="50"/>
  <c r="J8" i="50"/>
  <c r="F20" i="49"/>
  <c r="F11" i="49" s="1"/>
  <c r="H8" i="49"/>
  <c r="B15" i="49"/>
  <c r="AP14" i="49"/>
  <c r="F20" i="48"/>
  <c r="F11" i="48" s="1"/>
  <c r="B16" i="48"/>
  <c r="AP15" i="48"/>
  <c r="H8" i="48"/>
  <c r="F20" i="45"/>
  <c r="F11" i="45" s="1"/>
  <c r="G20" i="45"/>
  <c r="G11" i="45" s="1"/>
  <c r="E20" i="45"/>
  <c r="E11" i="45" s="1"/>
  <c r="AP13" i="45" s="1"/>
  <c r="I8" i="45"/>
  <c r="AP12" i="44"/>
  <c r="F11" i="44"/>
  <c r="F56" i="44" s="1"/>
  <c r="H8" i="44"/>
  <c r="B14" i="44"/>
  <c r="AP13" i="44"/>
  <c r="AQ7" i="39"/>
  <c r="C8" i="39"/>
  <c r="C26" i="39"/>
  <c r="AQ30" i="39"/>
  <c r="AQ29" i="39" s="1"/>
  <c r="AR62" i="39" s="1"/>
  <c r="C29" i="39"/>
  <c r="Y72" i="39"/>
  <c r="L28" i="39"/>
  <c r="X27" i="39"/>
  <c r="Z72" i="39"/>
  <c r="H72" i="39"/>
  <c r="AQ57" i="42"/>
  <c r="C8" i="42"/>
  <c r="AQ7" i="42"/>
  <c r="C26" i="42"/>
  <c r="H29" i="42"/>
  <c r="L28" i="42"/>
  <c r="X27" i="42"/>
  <c r="AQ15" i="42"/>
  <c r="AQ58" i="42"/>
  <c r="AQ30" i="42"/>
  <c r="AQ29" i="42" s="1"/>
  <c r="H72" i="42"/>
  <c r="E37" i="41"/>
  <c r="J10" i="38"/>
  <c r="K10" i="38" s="1"/>
  <c r="H12" i="51"/>
  <c r="G51" i="44"/>
  <c r="G38" i="44"/>
  <c r="G15" i="49"/>
  <c r="G13" i="49"/>
  <c r="G25" i="44"/>
  <c r="H13" i="45"/>
  <c r="G14" i="48"/>
  <c r="H13" i="51"/>
  <c r="I17" i="50"/>
  <c r="H17" i="45"/>
  <c r="H13" i="52"/>
  <c r="G29" i="44"/>
  <c r="G12" i="48"/>
  <c r="H12" i="45"/>
  <c r="G24" i="44"/>
  <c r="G17" i="49"/>
  <c r="H16" i="45"/>
  <c r="G44" i="44"/>
  <c r="G31" i="44"/>
  <c r="I13" i="50"/>
  <c r="G18" i="48"/>
  <c r="H17" i="51"/>
  <c r="G16" i="44"/>
  <c r="G17" i="48"/>
  <c r="G34" i="44"/>
  <c r="G15" i="48"/>
  <c r="H18" i="51"/>
  <c r="G52" i="44"/>
  <c r="H15" i="52"/>
  <c r="H19" i="52"/>
  <c r="I12" i="50"/>
  <c r="H18" i="52"/>
  <c r="G33" i="44"/>
  <c r="G40" i="44"/>
  <c r="G47" i="44"/>
  <c r="G26" i="44"/>
  <c r="G32" i="44"/>
  <c r="AL49" i="41"/>
  <c r="G19" i="49"/>
  <c r="G37" i="44"/>
  <c r="H12" i="52"/>
  <c r="H17" i="52"/>
  <c r="G28" i="44"/>
  <c r="H16" i="52"/>
  <c r="G14" i="44"/>
  <c r="H16" i="51"/>
  <c r="G22" i="44"/>
  <c r="G12" i="49"/>
  <c r="G16" i="49"/>
  <c r="H19" i="51"/>
  <c r="G49" i="44"/>
  <c r="G48" i="44"/>
  <c r="H14" i="45"/>
  <c r="I18" i="50"/>
  <c r="G17" i="44"/>
  <c r="H15" i="51"/>
  <c r="I19" i="50"/>
  <c r="G18" i="49"/>
  <c r="G42" i="44"/>
  <c r="I15" i="50"/>
  <c r="G18" i="44"/>
  <c r="G13" i="48"/>
  <c r="G39" i="44"/>
  <c r="H18" i="45"/>
  <c r="G14" i="49"/>
  <c r="G46" i="44"/>
  <c r="H14" i="52"/>
  <c r="G35" i="44"/>
  <c r="G43" i="44"/>
  <c r="G41" i="44"/>
  <c r="G36" i="44"/>
  <c r="G30" i="44"/>
  <c r="G45" i="44"/>
  <c r="G13" i="44"/>
  <c r="I16" i="50"/>
  <c r="G27" i="44"/>
  <c r="G23" i="44"/>
  <c r="G12" i="44"/>
  <c r="H14" i="51"/>
  <c r="H15" i="45"/>
  <c r="G19" i="44"/>
  <c r="G16" i="48"/>
  <c r="G20" i="44"/>
  <c r="G15" i="44"/>
  <c r="G19" i="48"/>
  <c r="G50" i="44"/>
  <c r="G21" i="44"/>
  <c r="I14" i="50"/>
  <c r="H20" i="52" l="1"/>
  <c r="H11" i="52" s="1"/>
  <c r="J8" i="52"/>
  <c r="B17" i="52"/>
  <c r="AP16" i="52"/>
  <c r="H20" i="51"/>
  <c r="H11" i="51" s="1"/>
  <c r="J8" i="51"/>
  <c r="B16" i="51"/>
  <c r="AP15" i="51"/>
  <c r="AP12" i="51"/>
  <c r="AP13" i="51"/>
  <c r="I20" i="50"/>
  <c r="I11" i="50" s="1"/>
  <c r="B17" i="50"/>
  <c r="AP16" i="50"/>
  <c r="AP12" i="50"/>
  <c r="AP13" i="50"/>
  <c r="AP14" i="50"/>
  <c r="K8" i="50"/>
  <c r="G20" i="49"/>
  <c r="G11" i="49" s="1"/>
  <c r="B16" i="49"/>
  <c r="AP15" i="49"/>
  <c r="I8" i="49"/>
  <c r="G20" i="48"/>
  <c r="G11" i="48" s="1"/>
  <c r="I8" i="48"/>
  <c r="B17" i="48"/>
  <c r="AP16" i="48"/>
  <c r="AP12" i="45"/>
  <c r="AP14" i="45"/>
  <c r="H20" i="45"/>
  <c r="H11" i="45" s="1"/>
  <c r="J8" i="45"/>
  <c r="B15" i="45"/>
  <c r="AP15" i="45" s="1"/>
  <c r="G11" i="44"/>
  <c r="G56" i="44" s="1"/>
  <c r="I8" i="44"/>
  <c r="AP14" i="44"/>
  <c r="B15" i="44"/>
  <c r="X8" i="39"/>
  <c r="X72" i="39"/>
  <c r="AQ28" i="39"/>
  <c r="AQ27" i="39" s="1"/>
  <c r="L27" i="39"/>
  <c r="C72" i="39"/>
  <c r="AQ26" i="39"/>
  <c r="X8" i="42"/>
  <c r="X72" i="42"/>
  <c r="L27" i="42"/>
  <c r="AQ28" i="42"/>
  <c r="AQ27" i="42" s="1"/>
  <c r="AQ26" i="42"/>
  <c r="C72" i="42"/>
  <c r="F8" i="41"/>
  <c r="I18" i="38"/>
  <c r="I20" i="38"/>
  <c r="H18" i="38"/>
  <c r="H19" i="38"/>
  <c r="H20" i="38"/>
  <c r="H21" i="38"/>
  <c r="I33" i="38"/>
  <c r="I32" i="38"/>
  <c r="I31" i="38"/>
  <c r="I30" i="38"/>
  <c r="I29" i="38"/>
  <c r="I28" i="38"/>
  <c r="I27" i="38"/>
  <c r="I26" i="38"/>
  <c r="I25" i="38"/>
  <c r="I24" i="38"/>
  <c r="I23" i="38"/>
  <c r="I22" i="38"/>
  <c r="I21" i="38"/>
  <c r="H33" i="38"/>
  <c r="H32" i="38"/>
  <c r="H31" i="38"/>
  <c r="H30" i="38"/>
  <c r="H29" i="38"/>
  <c r="H28" i="38"/>
  <c r="H27" i="38"/>
  <c r="H26" i="38"/>
  <c r="H25" i="38"/>
  <c r="H24" i="38"/>
  <c r="H23" i="38"/>
  <c r="H22" i="38"/>
  <c r="I17" i="38"/>
  <c r="H17" i="38"/>
  <c r="H16" i="38"/>
  <c r="H15" i="38"/>
  <c r="H12" i="38"/>
  <c r="I12" i="38"/>
  <c r="I15" i="52"/>
  <c r="J15" i="50"/>
  <c r="H17" i="49"/>
  <c r="I12" i="45"/>
  <c r="H49" i="44"/>
  <c r="I18" i="51"/>
  <c r="H32" i="44"/>
  <c r="H14" i="49"/>
  <c r="I16" i="51"/>
  <c r="H41" i="44"/>
  <c r="AM49" i="41"/>
  <c r="I19" i="51"/>
  <c r="F49" i="41"/>
  <c r="H52" i="44"/>
  <c r="H13" i="49"/>
  <c r="H45" i="44"/>
  <c r="H16" i="44"/>
  <c r="I17" i="52"/>
  <c r="H14" i="44"/>
  <c r="H13" i="44"/>
  <c r="I15" i="51"/>
  <c r="H43" i="44"/>
  <c r="I14" i="52"/>
  <c r="I13" i="52"/>
  <c r="I16" i="52"/>
  <c r="I13" i="51"/>
  <c r="I18" i="45"/>
  <c r="H50" i="44"/>
  <c r="H24" i="44"/>
  <c r="J13" i="50"/>
  <c r="J17" i="50"/>
  <c r="I14" i="45"/>
  <c r="H31" i="44"/>
  <c r="I17" i="45"/>
  <c r="H16" i="49"/>
  <c r="H12" i="44"/>
  <c r="H17" i="44"/>
  <c r="H19" i="48"/>
  <c r="J14" i="50"/>
  <c r="H30" i="44"/>
  <c r="H40" i="44"/>
  <c r="J16" i="50"/>
  <c r="I17" i="51"/>
  <c r="H35" i="44"/>
  <c r="H15" i="49"/>
  <c r="H18" i="44"/>
  <c r="H46" i="44"/>
  <c r="H36" i="44"/>
  <c r="H15" i="48"/>
  <c r="I13" i="45"/>
  <c r="H29" i="44"/>
  <c r="H19" i="49"/>
  <c r="I14" i="51"/>
  <c r="H51" i="44"/>
  <c r="H48" i="44"/>
  <c r="H20" i="44"/>
  <c r="H13" i="48"/>
  <c r="I12" i="51"/>
  <c r="I19" i="52"/>
  <c r="H27" i="44"/>
  <c r="H47" i="44"/>
  <c r="J18" i="50"/>
  <c r="H16" i="48"/>
  <c r="H15" i="44"/>
  <c r="H21" i="44"/>
  <c r="H44" i="44"/>
  <c r="H23" i="44"/>
  <c r="H42" i="44"/>
  <c r="H12" i="49"/>
  <c r="H25" i="44"/>
  <c r="H19" i="44"/>
  <c r="I16" i="45"/>
  <c r="H12" i="48"/>
  <c r="I18" i="52"/>
  <c r="I12" i="52"/>
  <c r="H22" i="44"/>
  <c r="H26" i="44"/>
  <c r="H34" i="44"/>
  <c r="J12" i="50"/>
  <c r="H17" i="48"/>
  <c r="H38" i="44"/>
  <c r="J19" i="50"/>
  <c r="H37" i="44"/>
  <c r="H28" i="44"/>
  <c r="H18" i="48"/>
  <c r="H18" i="49"/>
  <c r="H33" i="44"/>
  <c r="H14" i="48"/>
  <c r="I15" i="45"/>
  <c r="H39" i="44"/>
  <c r="I20" i="52" l="1"/>
  <c r="I11" i="52" s="1"/>
  <c r="B18" i="52"/>
  <c r="AP17" i="52"/>
  <c r="K8" i="52"/>
  <c r="I20" i="51"/>
  <c r="I11" i="51" s="1"/>
  <c r="K8" i="51"/>
  <c r="B17" i="51"/>
  <c r="AP16" i="51"/>
  <c r="J20" i="50"/>
  <c r="J11" i="50" s="1"/>
  <c r="L8" i="50"/>
  <c r="B18" i="50"/>
  <c r="AP17" i="50"/>
  <c r="H20" i="49"/>
  <c r="H11" i="49" s="1"/>
  <c r="B17" i="49"/>
  <c r="AP16" i="49"/>
  <c r="J8" i="49"/>
  <c r="H20" i="48"/>
  <c r="H11" i="48" s="1"/>
  <c r="J8" i="48"/>
  <c r="B18" i="48"/>
  <c r="AP17" i="48"/>
  <c r="I20" i="45"/>
  <c r="I11" i="45" s="1"/>
  <c r="B16" i="45"/>
  <c r="AP16" i="45" s="1"/>
  <c r="K8" i="45"/>
  <c r="H11" i="44"/>
  <c r="H56" i="44" s="1"/>
  <c r="AP15" i="44"/>
  <c r="B16" i="44"/>
  <c r="J8" i="44"/>
  <c r="L8" i="39"/>
  <c r="AQ8" i="39" s="1"/>
  <c r="AS7" i="39" s="1"/>
  <c r="L72" i="39"/>
  <c r="AQ72" i="39" s="1"/>
  <c r="L8" i="42"/>
  <c r="AQ8" i="42" s="1"/>
  <c r="L72" i="42"/>
  <c r="AQ72" i="42" s="1"/>
  <c r="G8" i="41"/>
  <c r="H8" i="41" s="1"/>
  <c r="H13" i="38"/>
  <c r="H14" i="38" s="1"/>
  <c r="H11" i="38"/>
  <c r="B54" i="41"/>
  <c r="B55" i="41" s="1"/>
  <c r="B56" i="41" s="1"/>
  <c r="B57" i="41" s="1"/>
  <c r="B58" i="41" s="1"/>
  <c r="B59" i="41" s="1"/>
  <c r="B60" i="41" s="1"/>
  <c r="B61" i="41" s="1"/>
  <c r="B62" i="41" s="1"/>
  <c r="B63" i="41" s="1"/>
  <c r="B64" i="41" s="1"/>
  <c r="B65" i="41" s="1"/>
  <c r="B66" i="41" s="1"/>
  <c r="B67" i="41" s="1"/>
  <c r="B68" i="41" s="1"/>
  <c r="B69" i="41" s="1"/>
  <c r="B70" i="41" s="1"/>
  <c r="B71" i="41" s="1"/>
  <c r="B72" i="41" s="1"/>
  <c r="B73" i="41" s="1"/>
  <c r="B74" i="41" s="1"/>
  <c r="B75" i="41" s="1"/>
  <c r="B76" i="41" s="1"/>
  <c r="B77" i="41" s="1"/>
  <c r="B78" i="41" s="1"/>
  <c r="B79" i="41" s="1"/>
  <c r="B80" i="41" s="1"/>
  <c r="B81" i="41" s="1"/>
  <c r="B82" i="41" s="1"/>
  <c r="B83" i="41" s="1"/>
  <c r="B84" i="41" s="1"/>
  <c r="B85" i="41" s="1"/>
  <c r="B86" i="41" s="1"/>
  <c r="B87" i="41" s="1"/>
  <c r="B88" i="41" s="1"/>
  <c r="B89" i="41" s="1"/>
  <c r="B90" i="41" s="1"/>
  <c r="B91" i="41" s="1"/>
  <c r="B92" i="41" s="1"/>
  <c r="B93" i="41" s="1"/>
  <c r="B94" i="41" s="1"/>
  <c r="B95" i="41" s="1"/>
  <c r="B96" i="41" s="1"/>
  <c r="B97" i="41" s="1"/>
  <c r="B98" i="41" s="1"/>
  <c r="B99" i="41" s="1"/>
  <c r="B100" i="41" s="1"/>
  <c r="B101" i="41" s="1"/>
  <c r="B102" i="41" s="1"/>
  <c r="B103" i="41" s="1"/>
  <c r="B104" i="41" s="1"/>
  <c r="B105" i="41" s="1"/>
  <c r="B106" i="41" s="1"/>
  <c r="B107" i="41" s="1"/>
  <c r="B108" i="41" s="1"/>
  <c r="B109" i="41" s="1"/>
  <c r="B110" i="41" s="1"/>
  <c r="B111" i="41" s="1"/>
  <c r="B112" i="41" s="1"/>
  <c r="B113" i="41" s="1"/>
  <c r="B114" i="41" s="1"/>
  <c r="B115" i="41" s="1"/>
  <c r="B116" i="41" s="1"/>
  <c r="B117" i="41" s="1"/>
  <c r="B118" i="41" s="1"/>
  <c r="B119" i="41" s="1"/>
  <c r="B120" i="41" s="1"/>
  <c r="B121" i="41" s="1"/>
  <c r="B122" i="41" s="1"/>
  <c r="B123" i="41" s="1"/>
  <c r="B124" i="41" s="1"/>
  <c r="B125" i="41" s="1"/>
  <c r="B126" i="41" s="1"/>
  <c r="B127" i="41" s="1"/>
  <c r="B128" i="41" s="1"/>
  <c r="B129" i="41" s="1"/>
  <c r="B130" i="41" s="1"/>
  <c r="B131" i="41" s="1"/>
  <c r="B132" i="41" s="1"/>
  <c r="B133" i="41" s="1"/>
  <c r="B134" i="41" s="1"/>
  <c r="B135" i="41" s="1"/>
  <c r="B136" i="41" s="1"/>
  <c r="B137" i="41" s="1"/>
  <c r="B138" i="41" s="1"/>
  <c r="B139" i="41" s="1"/>
  <c r="B140" i="41" s="1"/>
  <c r="B141" i="41" s="1"/>
  <c r="B142" i="41" s="1"/>
  <c r="B143" i="41" s="1"/>
  <c r="B144" i="41" s="1"/>
  <c r="B145" i="41" s="1"/>
  <c r="B146" i="41" s="1"/>
  <c r="B147" i="41" s="1"/>
  <c r="B148" i="41" s="1"/>
  <c r="B149" i="41" s="1"/>
  <c r="B150" i="41" s="1"/>
  <c r="B151" i="41" s="1"/>
  <c r="B152" i="41" s="1"/>
  <c r="B153" i="41" s="1"/>
  <c r="B154" i="41" s="1"/>
  <c r="B155" i="41" s="1"/>
  <c r="B156" i="41" s="1"/>
  <c r="B157" i="41" s="1"/>
  <c r="B158" i="41" s="1"/>
  <c r="B159" i="41" s="1"/>
  <c r="B160" i="41" s="1"/>
  <c r="B161" i="41" s="1"/>
  <c r="B162" i="41" s="1"/>
  <c r="B163" i="41" s="1"/>
  <c r="B164" i="41" s="1"/>
  <c r="B165" i="41" s="1"/>
  <c r="B166" i="41" s="1"/>
  <c r="B167" i="41" s="1"/>
  <c r="B168" i="41" s="1"/>
  <c r="B169" i="41" s="1"/>
  <c r="B170" i="41" s="1"/>
  <c r="B171" i="41" s="1"/>
  <c r="B172" i="41" s="1"/>
  <c r="B173" i="41" s="1"/>
  <c r="B174" i="41" s="1"/>
  <c r="B175" i="41" s="1"/>
  <c r="B176" i="41" s="1"/>
  <c r="B177" i="41" s="1"/>
  <c r="B178" i="41" s="1"/>
  <c r="B179" i="41" s="1"/>
  <c r="B180" i="41" s="1"/>
  <c r="B181" i="41" s="1"/>
  <c r="B182" i="41" s="1"/>
  <c r="B183" i="41" s="1"/>
  <c r="B184" i="41" s="1"/>
  <c r="B185" i="41" s="1"/>
  <c r="B186" i="41" s="1"/>
  <c r="B187" i="41" s="1"/>
  <c r="B188" i="41" s="1"/>
  <c r="B189" i="41" s="1"/>
  <c r="B190" i="41" s="1"/>
  <c r="B191" i="41" s="1"/>
  <c r="B192" i="41" s="1"/>
  <c r="B193" i="41" s="1"/>
  <c r="B194" i="41" s="1"/>
  <c r="B195" i="41" s="1"/>
  <c r="B196" i="41" s="1"/>
  <c r="B197" i="41" s="1"/>
  <c r="B198" i="41" s="1"/>
  <c r="B199" i="41" s="1"/>
  <c r="B200" i="41" s="1"/>
  <c r="B201" i="41" s="1"/>
  <c r="B202" i="41" s="1"/>
  <c r="B203" i="41" s="1"/>
  <c r="B204" i="41" s="1"/>
  <c r="B205" i="41" s="1"/>
  <c r="B206" i="41" s="1"/>
  <c r="B207" i="41" s="1"/>
  <c r="B208" i="41" s="1"/>
  <c r="B209" i="41" s="1"/>
  <c r="B210" i="41" s="1"/>
  <c r="B211" i="41" s="1"/>
  <c r="B212" i="41" s="1"/>
  <c r="B213" i="41" s="1"/>
  <c r="B214" i="41" s="1"/>
  <c r="B215" i="41" s="1"/>
  <c r="B216" i="41" s="1"/>
  <c r="B217" i="41" s="1"/>
  <c r="B218" i="41" s="1"/>
  <c r="B219" i="41" s="1"/>
  <c r="B220" i="41" s="1"/>
  <c r="B221" i="41" s="1"/>
  <c r="B222" i="41" s="1"/>
  <c r="B223" i="41" s="1"/>
  <c r="B224" i="41" s="1"/>
  <c r="B225" i="41" s="1"/>
  <c r="B226" i="41" s="1"/>
  <c r="B227" i="41" s="1"/>
  <c r="B228" i="41" s="1"/>
  <c r="B229" i="41" s="1"/>
  <c r="B230" i="41" s="1"/>
  <c r="A52" i="41"/>
  <c r="A51" i="41"/>
  <c r="A50" i="41"/>
  <c r="A48" i="41"/>
  <c r="A47" i="41"/>
  <c r="A46" i="41"/>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B12" i="41"/>
  <c r="B13" i="41" s="1"/>
  <c r="A12" i="41"/>
  <c r="BB6" i="41"/>
  <c r="BA6" i="41"/>
  <c r="AZ6" i="41"/>
  <c r="AY6" i="41"/>
  <c r="AX6" i="41"/>
  <c r="AW6" i="41"/>
  <c r="BB5" i="41"/>
  <c r="BA5" i="41"/>
  <c r="AZ5" i="41"/>
  <c r="AY5" i="41"/>
  <c r="AX5" i="41"/>
  <c r="AW5" i="41"/>
  <c r="BB4" i="41"/>
  <c r="BA4" i="41"/>
  <c r="AZ4" i="41"/>
  <c r="AY4" i="41"/>
  <c r="AX4" i="41"/>
  <c r="AW4" i="41"/>
  <c r="AU4" i="41"/>
  <c r="AT4" i="41"/>
  <c r="AS4" i="41"/>
  <c r="AR4" i="41"/>
  <c r="AQ4" i="41"/>
  <c r="AM29" i="41"/>
  <c r="AK31" i="41"/>
  <c r="I49" i="44"/>
  <c r="G16" i="41"/>
  <c r="I36" i="44"/>
  <c r="AL35" i="41"/>
  <c r="AL14" i="41"/>
  <c r="G19" i="41"/>
  <c r="F29" i="41"/>
  <c r="I24" i="44"/>
  <c r="I46" i="44"/>
  <c r="F24" i="41"/>
  <c r="AK14" i="41"/>
  <c r="G32" i="41"/>
  <c r="H30" i="41"/>
  <c r="E23" i="41"/>
  <c r="I48" i="44"/>
  <c r="AL32" i="41"/>
  <c r="F28" i="41"/>
  <c r="AM50" i="41"/>
  <c r="H14" i="41"/>
  <c r="AM34" i="41"/>
  <c r="E25" i="41"/>
  <c r="F50" i="41"/>
  <c r="AK24" i="41"/>
  <c r="K16" i="50"/>
  <c r="F23" i="41"/>
  <c r="G22" i="41"/>
  <c r="H20" i="41"/>
  <c r="AM27" i="41"/>
  <c r="J13" i="51"/>
  <c r="J18" i="52"/>
  <c r="I16" i="44"/>
  <c r="AL16" i="41"/>
  <c r="E50" i="41"/>
  <c r="J12" i="51"/>
  <c r="AM30" i="41"/>
  <c r="G30" i="41"/>
  <c r="AL50" i="41"/>
  <c r="AK33" i="41"/>
  <c r="AK16" i="41"/>
  <c r="K14" i="50"/>
  <c r="F20" i="41"/>
  <c r="J17" i="51"/>
  <c r="J18" i="45"/>
  <c r="AK30" i="41"/>
  <c r="G29" i="41"/>
  <c r="I15" i="48"/>
  <c r="AK19" i="41"/>
  <c r="AL24" i="41"/>
  <c r="G15" i="41"/>
  <c r="H19" i="41"/>
  <c r="I14" i="44"/>
  <c r="H16" i="41"/>
  <c r="F15" i="41"/>
  <c r="H36" i="41"/>
  <c r="AK35" i="41"/>
  <c r="G35" i="41"/>
  <c r="I51" i="44"/>
  <c r="J16" i="45"/>
  <c r="I19" i="48"/>
  <c r="AM36" i="41"/>
  <c r="AL20" i="41"/>
  <c r="AL23" i="41"/>
  <c r="E29" i="41"/>
  <c r="K13" i="50"/>
  <c r="H18" i="41"/>
  <c r="I47" i="44"/>
  <c r="G23" i="41"/>
  <c r="G26" i="41"/>
  <c r="F27" i="41"/>
  <c r="AM19" i="41"/>
  <c r="I23" i="44"/>
  <c r="I29" i="44"/>
  <c r="AL34" i="41"/>
  <c r="K12" i="50"/>
  <c r="I52" i="44"/>
  <c r="AM28" i="41"/>
  <c r="F36" i="41"/>
  <c r="AM16" i="41"/>
  <c r="I42" i="44"/>
  <c r="I37" i="44"/>
  <c r="AM35" i="41"/>
  <c r="I18" i="49"/>
  <c r="H26" i="41"/>
  <c r="AM26" i="41"/>
  <c r="I16" i="49"/>
  <c r="AK23" i="41"/>
  <c r="AM13" i="41"/>
  <c r="I14" i="48"/>
  <c r="I26" i="44"/>
  <c r="I50" i="44"/>
  <c r="F30" i="41"/>
  <c r="I12" i="48"/>
  <c r="I15" i="44"/>
  <c r="AL26" i="41"/>
  <c r="AM32" i="41"/>
  <c r="AL31" i="41"/>
  <c r="AM20" i="41"/>
  <c r="J14" i="45"/>
  <c r="AK13" i="41"/>
  <c r="G31" i="41"/>
  <c r="G49" i="41"/>
  <c r="G14" i="41"/>
  <c r="I18" i="44"/>
  <c r="AM23" i="41"/>
  <c r="I15" i="49"/>
  <c r="I18" i="48"/>
  <c r="E20" i="41"/>
  <c r="I13" i="44"/>
  <c r="AM31" i="41"/>
  <c r="F18" i="41"/>
  <c r="J14" i="51"/>
  <c r="F31" i="41"/>
  <c r="H35" i="41"/>
  <c r="G24" i="41"/>
  <c r="I39" i="44"/>
  <c r="AM22" i="41"/>
  <c r="J13" i="52"/>
  <c r="I21" i="44"/>
  <c r="I38" i="44"/>
  <c r="G27" i="41"/>
  <c r="E18" i="41"/>
  <c r="J17" i="45"/>
  <c r="I13" i="48"/>
  <c r="E14" i="41"/>
  <c r="J18" i="51"/>
  <c r="I19" i="49"/>
  <c r="J15" i="45"/>
  <c r="G34" i="41"/>
  <c r="AM25" i="41"/>
  <c r="H31" i="41"/>
  <c r="AK18" i="41"/>
  <c r="J16" i="52"/>
  <c r="AM24" i="41"/>
  <c r="J12" i="45"/>
  <c r="I27" i="44"/>
  <c r="H28" i="41"/>
  <c r="E30" i="41"/>
  <c r="K19" i="50"/>
  <c r="AL13" i="41"/>
  <c r="E15" i="41"/>
  <c r="F25" i="41"/>
  <c r="H25" i="41"/>
  <c r="J16" i="51"/>
  <c r="I28" i="44"/>
  <c r="H34" i="41"/>
  <c r="AK32" i="41"/>
  <c r="E26" i="41"/>
  <c r="H13" i="41"/>
  <c r="I34" i="44"/>
  <c r="I17" i="44"/>
  <c r="I20" i="44"/>
  <c r="G33" i="41"/>
  <c r="I16" i="48"/>
  <c r="F16" i="41"/>
  <c r="G13" i="41"/>
  <c r="I43" i="44"/>
  <c r="AL27" i="41"/>
  <c r="H24" i="41"/>
  <c r="H49" i="41"/>
  <c r="H29" i="41"/>
  <c r="AL28" i="41"/>
  <c r="F19" i="41"/>
  <c r="G36" i="41"/>
  <c r="K15" i="50"/>
  <c r="F13" i="41"/>
  <c r="AL36" i="41"/>
  <c r="AL30" i="41"/>
  <c r="AK29" i="41"/>
  <c r="E33" i="41"/>
  <c r="I14" i="49"/>
  <c r="F26" i="41"/>
  <c r="I19" i="44"/>
  <c r="AL18" i="41"/>
  <c r="E35" i="41"/>
  <c r="J14" i="52"/>
  <c r="I25" i="44"/>
  <c r="AL29" i="41"/>
  <c r="AL25" i="41"/>
  <c r="H33" i="41"/>
  <c r="AK20" i="41"/>
  <c r="I35" i="44"/>
  <c r="I45" i="44"/>
  <c r="I32" i="44"/>
  <c r="AM33" i="41"/>
  <c r="G28" i="41"/>
  <c r="I41" i="44"/>
  <c r="E22" i="41"/>
  <c r="F32" i="41"/>
  <c r="J15" i="51"/>
  <c r="F22" i="41"/>
  <c r="AK50" i="41"/>
  <c r="E24" i="41"/>
  <c r="E34" i="41"/>
  <c r="E28" i="41"/>
  <c r="AL33" i="41"/>
  <c r="E27" i="41"/>
  <c r="J19" i="51"/>
  <c r="J17" i="52"/>
  <c r="E19" i="41"/>
  <c r="AK26" i="41"/>
  <c r="I31" i="44"/>
  <c r="AM15" i="41"/>
  <c r="AK27" i="41"/>
  <c r="G50" i="41"/>
  <c r="AK36" i="41"/>
  <c r="G20" i="41"/>
  <c r="G18" i="41"/>
  <c r="F14" i="41"/>
  <c r="F33" i="41"/>
  <c r="AK25" i="41"/>
  <c r="H23" i="41"/>
  <c r="AL19" i="41"/>
  <c r="H50" i="41"/>
  <c r="I17" i="48"/>
  <c r="E31" i="41"/>
  <c r="AK15" i="41"/>
  <c r="H22" i="41"/>
  <c r="J13" i="45"/>
  <c r="H32" i="41"/>
  <c r="I44" i="44"/>
  <c r="K18" i="50"/>
  <c r="I12" i="49"/>
  <c r="I22" i="44"/>
  <c r="AL15" i="41"/>
  <c r="H15" i="41"/>
  <c r="AM14" i="41"/>
  <c r="AL22" i="41"/>
  <c r="J15" i="52"/>
  <c r="I40" i="44"/>
  <c r="E32" i="41"/>
  <c r="E13" i="41"/>
  <c r="AK22" i="41"/>
  <c r="F35" i="41"/>
  <c r="E16" i="41"/>
  <c r="AM18" i="41"/>
  <c r="AK28" i="41"/>
  <c r="AK34" i="41"/>
  <c r="I13" i="49"/>
  <c r="I30" i="44"/>
  <c r="K17" i="50"/>
  <c r="F34" i="41"/>
  <c r="G25" i="41"/>
  <c r="H27" i="41"/>
  <c r="I17" i="49"/>
  <c r="I33" i="44"/>
  <c r="I12" i="44"/>
  <c r="J19" i="52"/>
  <c r="J12" i="52"/>
  <c r="AK21" i="41" l="1"/>
  <c r="AL21" i="41"/>
  <c r="AM21" i="41"/>
  <c r="AK12" i="41"/>
  <c r="AL12" i="41"/>
  <c r="AM12" i="41"/>
  <c r="AK17" i="41"/>
  <c r="AL17" i="41"/>
  <c r="AM17" i="41"/>
  <c r="J20" i="52"/>
  <c r="J11" i="52" s="1"/>
  <c r="L8" i="52"/>
  <c r="B19" i="52"/>
  <c r="AP19" i="52" s="1"/>
  <c r="AP18" i="52"/>
  <c r="J20" i="51"/>
  <c r="J11" i="51" s="1"/>
  <c r="L8" i="51"/>
  <c r="B18" i="51"/>
  <c r="AP17" i="51"/>
  <c r="K20" i="50"/>
  <c r="K11" i="50" s="1"/>
  <c r="B19" i="50"/>
  <c r="AP19" i="50" s="1"/>
  <c r="AP18" i="50"/>
  <c r="M8" i="50"/>
  <c r="I20" i="49"/>
  <c r="I11" i="49" s="1"/>
  <c r="B18" i="49"/>
  <c r="AP17" i="49"/>
  <c r="K8" i="49"/>
  <c r="I20" i="48"/>
  <c r="I11" i="48" s="1"/>
  <c r="K8" i="48"/>
  <c r="B19" i="48"/>
  <c r="AP19" i="48" s="1"/>
  <c r="AP18" i="48"/>
  <c r="J20" i="45"/>
  <c r="J11" i="45" s="1"/>
  <c r="L8" i="45"/>
  <c r="B17" i="45"/>
  <c r="AP17" i="45" s="1"/>
  <c r="I11" i="44"/>
  <c r="I56" i="44" s="1"/>
  <c r="K8" i="44"/>
  <c r="AP16" i="44"/>
  <c r="B17" i="44"/>
  <c r="I8" i="41"/>
  <c r="E21" i="41"/>
  <c r="G37" i="41"/>
  <c r="F37" i="41"/>
  <c r="H37" i="41"/>
  <c r="F12" i="41"/>
  <c r="G12" i="41"/>
  <c r="F17" i="41"/>
  <c r="G17" i="41"/>
  <c r="F21" i="41"/>
  <c r="G21" i="41"/>
  <c r="H12" i="41"/>
  <c r="H17" i="41"/>
  <c r="H21" i="41"/>
  <c r="B14" i="41"/>
  <c r="J12" i="44"/>
  <c r="J17" i="48"/>
  <c r="I27" i="41"/>
  <c r="K13" i="45"/>
  <c r="I16" i="41"/>
  <c r="J19" i="44"/>
  <c r="I31" i="41"/>
  <c r="J43" i="44"/>
  <c r="J17" i="49"/>
  <c r="J44" i="44"/>
  <c r="K14" i="52"/>
  <c r="J46" i="44"/>
  <c r="J18" i="44"/>
  <c r="I49" i="41"/>
  <c r="J14" i="48"/>
  <c r="J36" i="44"/>
  <c r="J52" i="44"/>
  <c r="J51" i="44"/>
  <c r="I28" i="41"/>
  <c r="K14" i="51"/>
  <c r="J40" i="44"/>
  <c r="L19" i="50"/>
  <c r="K18" i="45"/>
  <c r="J26" i="44"/>
  <c r="I23" i="41"/>
  <c r="K15" i="45"/>
  <c r="J13" i="49"/>
  <c r="I30" i="41"/>
  <c r="J18" i="49"/>
  <c r="J22" i="44"/>
  <c r="I22" i="41"/>
  <c r="J39" i="44"/>
  <c r="J14" i="49"/>
  <c r="I36" i="41"/>
  <c r="J31" i="44"/>
  <c r="K15" i="51"/>
  <c r="J12" i="48"/>
  <c r="J19" i="48"/>
  <c r="I34" i="41"/>
  <c r="J47" i="44"/>
  <c r="J20" i="44"/>
  <c r="I32" i="41"/>
  <c r="J16" i="44"/>
  <c r="K13" i="52"/>
  <c r="K17" i="51"/>
  <c r="L16" i="50"/>
  <c r="L17" i="50"/>
  <c r="J45" i="44"/>
  <c r="J42" i="44"/>
  <c r="I35" i="41"/>
  <c r="K14" i="45"/>
  <c r="K16" i="52"/>
  <c r="L14" i="50"/>
  <c r="J38" i="44"/>
  <c r="I29" i="41"/>
  <c r="J27" i="44"/>
  <c r="J13" i="44"/>
  <c r="J23" i="44"/>
  <c r="I14" i="41"/>
  <c r="K13" i="51"/>
  <c r="J50" i="44"/>
  <c r="I50" i="41"/>
  <c r="K12" i="52"/>
  <c r="J13" i="48"/>
  <c r="J29" i="44"/>
  <c r="J24" i="44"/>
  <c r="J18" i="48"/>
  <c r="I25" i="41"/>
  <c r="J16" i="49"/>
  <c r="J32" i="44"/>
  <c r="K17" i="52"/>
  <c r="I20" i="41"/>
  <c r="L13" i="50"/>
  <c r="J19" i="49"/>
  <c r="I13" i="41"/>
  <c r="J12" i="49"/>
  <c r="I19" i="41"/>
  <c r="J49" i="44"/>
  <c r="J33" i="44"/>
  <c r="K12" i="51"/>
  <c r="L18" i="50"/>
  <c r="J48" i="44"/>
  <c r="J35" i="44"/>
  <c r="J14" i="44"/>
  <c r="L12" i="50"/>
  <c r="K16" i="51"/>
  <c r="J34" i="44"/>
  <c r="I18" i="41"/>
  <c r="J41" i="44"/>
  <c r="I24" i="41"/>
  <c r="J15" i="44"/>
  <c r="J16" i="48"/>
  <c r="L15" i="50"/>
  <c r="K19" i="51"/>
  <c r="J30" i="44"/>
  <c r="J37" i="44"/>
  <c r="J17" i="44"/>
  <c r="K18" i="51"/>
  <c r="J21" i="44"/>
  <c r="I15" i="41"/>
  <c r="J28" i="44"/>
  <c r="I26" i="41"/>
  <c r="K18" i="52"/>
  <c r="J15" i="49"/>
  <c r="K15" i="52"/>
  <c r="K12" i="45"/>
  <c r="I33" i="41"/>
  <c r="K16" i="45"/>
  <c r="J25" i="44"/>
  <c r="K19" i="52"/>
  <c r="K17" i="45"/>
  <c r="J15" i="48"/>
  <c r="AM52" i="41" l="1"/>
  <c r="AM11" i="41"/>
  <c r="AL52" i="41"/>
  <c r="AL11" i="41"/>
  <c r="AK52" i="41"/>
  <c r="AK11" i="41"/>
  <c r="AP11" i="52"/>
  <c r="K20" i="52"/>
  <c r="K11" i="52" s="1"/>
  <c r="M8" i="52"/>
  <c r="AP20" i="52"/>
  <c r="K20" i="51"/>
  <c r="K11" i="51" s="1"/>
  <c r="B19" i="51"/>
  <c r="AP19" i="51" s="1"/>
  <c r="AP18" i="51"/>
  <c r="M8" i="51"/>
  <c r="L20" i="50"/>
  <c r="L11" i="50" s="1"/>
  <c r="AP11" i="50"/>
  <c r="AP20" i="50"/>
  <c r="N8" i="50"/>
  <c r="J20" i="49"/>
  <c r="J11" i="49" s="1"/>
  <c r="B19" i="49"/>
  <c r="AP19" i="49" s="1"/>
  <c r="AP18" i="49"/>
  <c r="L8" i="49"/>
  <c r="AP11" i="48"/>
  <c r="J20" i="48"/>
  <c r="J11" i="48" s="1"/>
  <c r="AP20" i="48"/>
  <c r="L8" i="48"/>
  <c r="K20" i="45"/>
  <c r="K11" i="45" s="1"/>
  <c r="B18" i="45"/>
  <c r="M8" i="45"/>
  <c r="J11" i="44"/>
  <c r="J56" i="44" s="1"/>
  <c r="L8" i="44"/>
  <c r="AP17" i="44"/>
  <c r="B18" i="44"/>
  <c r="I17" i="41"/>
  <c r="I37" i="41"/>
  <c r="I12" i="41"/>
  <c r="I21" i="41"/>
  <c r="J8" i="41"/>
  <c r="K8" i="41" s="1"/>
  <c r="F11" i="41"/>
  <c r="F52" i="41"/>
  <c r="G52" i="41"/>
  <c r="G11" i="41"/>
  <c r="H52" i="41"/>
  <c r="H11" i="41"/>
  <c r="B15" i="41"/>
  <c r="J20" i="41"/>
  <c r="K44" i="44"/>
  <c r="K36" i="41"/>
  <c r="L14" i="51"/>
  <c r="K20" i="41"/>
  <c r="L18" i="51"/>
  <c r="K18" i="44"/>
  <c r="K19" i="49"/>
  <c r="K33" i="44"/>
  <c r="K12" i="44"/>
  <c r="K13" i="41"/>
  <c r="K28" i="44"/>
  <c r="K34" i="41"/>
  <c r="J13" i="41"/>
  <c r="J35" i="41"/>
  <c r="K51" i="44"/>
  <c r="L13" i="52"/>
  <c r="J34" i="41"/>
  <c r="K40" i="44"/>
  <c r="K16" i="41"/>
  <c r="K19" i="48"/>
  <c r="M18" i="50"/>
  <c r="K46" i="44"/>
  <c r="J22" i="41"/>
  <c r="K36" i="44"/>
  <c r="K18" i="48"/>
  <c r="M15" i="50"/>
  <c r="K37" i="44"/>
  <c r="K17" i="44"/>
  <c r="M16" i="50"/>
  <c r="J50" i="41"/>
  <c r="K25" i="44"/>
  <c r="K16" i="49"/>
  <c r="K19" i="44"/>
  <c r="K43" i="44"/>
  <c r="L15" i="52"/>
  <c r="K15" i="48"/>
  <c r="K49" i="41"/>
  <c r="K22" i="41"/>
  <c r="L17" i="52"/>
  <c r="L13" i="51"/>
  <c r="K50" i="41"/>
  <c r="K42" i="44"/>
  <c r="L16" i="52"/>
  <c r="K34" i="44"/>
  <c r="K18" i="41"/>
  <c r="L16" i="51"/>
  <c r="K49" i="44"/>
  <c r="K24" i="41"/>
  <c r="J25" i="41"/>
  <c r="K16" i="48"/>
  <c r="K14" i="44"/>
  <c r="L12" i="52"/>
  <c r="K29" i="41"/>
  <c r="J49" i="41"/>
  <c r="M19" i="50"/>
  <c r="L17" i="45"/>
  <c r="K13" i="44"/>
  <c r="K13" i="48"/>
  <c r="J32" i="41"/>
  <c r="K26" i="44"/>
  <c r="K15" i="49"/>
  <c r="L16" i="45"/>
  <c r="K28" i="41"/>
  <c r="J24" i="41"/>
  <c r="J19" i="41"/>
  <c r="K14" i="48"/>
  <c r="J18" i="41"/>
  <c r="K13" i="49"/>
  <c r="J29" i="41"/>
  <c r="J26" i="41"/>
  <c r="K12" i="48"/>
  <c r="L13" i="45"/>
  <c r="L12" i="45"/>
  <c r="K18" i="49"/>
  <c r="K32" i="41"/>
  <c r="L18" i="52"/>
  <c r="K15" i="44"/>
  <c r="K22" i="44"/>
  <c r="K39" i="44"/>
  <c r="K14" i="49"/>
  <c r="K29" i="44"/>
  <c r="K30" i="44"/>
  <c r="K27" i="41"/>
  <c r="K45" i="44"/>
  <c r="K38" i="44"/>
  <c r="L14" i="45"/>
  <c r="K20" i="44"/>
  <c r="K19" i="41"/>
  <c r="K23" i="41"/>
  <c r="K30" i="41"/>
  <c r="K17" i="48"/>
  <c r="K16" i="44"/>
  <c r="K31" i="44"/>
  <c r="K31" i="41"/>
  <c r="K33" i="41"/>
  <c r="L18" i="45"/>
  <c r="K47" i="44"/>
  <c r="J28" i="41"/>
  <c r="K17" i="49"/>
  <c r="K32" i="44"/>
  <c r="J36" i="41"/>
  <c r="K35" i="44"/>
  <c r="K25" i="41"/>
  <c r="J16" i="41"/>
  <c r="M14" i="50"/>
  <c r="J27" i="41"/>
  <c r="L15" i="51"/>
  <c r="K23" i="44"/>
  <c r="J14" i="41"/>
  <c r="M17" i="50"/>
  <c r="K12" i="49"/>
  <c r="K15" i="41"/>
  <c r="L17" i="51"/>
  <c r="M12" i="50"/>
  <c r="J15" i="41"/>
  <c r="K14" i="41"/>
  <c r="M13" i="50"/>
  <c r="L14" i="52"/>
  <c r="L12" i="51"/>
  <c r="L19" i="51"/>
  <c r="J30" i="41"/>
  <c r="J23" i="41"/>
  <c r="K41" i="44"/>
  <c r="K50" i="44"/>
  <c r="J31" i="41"/>
  <c r="K26" i="41"/>
  <c r="K21" i="44"/>
  <c r="L19" i="52"/>
  <c r="K24" i="44"/>
  <c r="K48" i="44"/>
  <c r="K52" i="44"/>
  <c r="J33" i="41"/>
  <c r="L15" i="45"/>
  <c r="K27" i="44"/>
  <c r="K35" i="41"/>
  <c r="AP11" i="51" l="1"/>
  <c r="AP20" i="51"/>
  <c r="L20" i="52"/>
  <c r="L11" i="52" s="1"/>
  <c r="N8" i="52"/>
  <c r="L20" i="51"/>
  <c r="L11" i="51" s="1"/>
  <c r="N8" i="51"/>
  <c r="M20" i="50"/>
  <c r="M11" i="50" s="1"/>
  <c r="O8" i="50"/>
  <c r="AP20" i="49"/>
  <c r="K20" i="49"/>
  <c r="K11" i="49" s="1"/>
  <c r="AP11" i="49"/>
  <c r="M8" i="49"/>
  <c r="K20" i="48"/>
  <c r="K11" i="48" s="1"/>
  <c r="M8" i="48"/>
  <c r="B19" i="45"/>
  <c r="AP19" i="45" s="1"/>
  <c r="AP18" i="45"/>
  <c r="L20" i="45"/>
  <c r="L11" i="45" s="1"/>
  <c r="N8" i="45"/>
  <c r="K11" i="44"/>
  <c r="K56" i="44" s="1"/>
  <c r="AP18" i="44"/>
  <c r="B19" i="44"/>
  <c r="M8" i="44"/>
  <c r="I11" i="41"/>
  <c r="I52" i="41"/>
  <c r="J12" i="41"/>
  <c r="J21" i="41"/>
  <c r="J37" i="41"/>
  <c r="J17" i="41"/>
  <c r="K37" i="41"/>
  <c r="K12" i="41"/>
  <c r="K17" i="41"/>
  <c r="K21" i="41"/>
  <c r="L8" i="41"/>
  <c r="B16" i="41"/>
  <c r="D3" i="38"/>
  <c r="J11" i="38" s="1"/>
  <c r="AV5" i="37"/>
  <c r="AV6" i="37"/>
  <c r="A3" i="38"/>
  <c r="A4" i="38" s="1"/>
  <c r="A5" i="38" s="1"/>
  <c r="A6" i="38" s="1"/>
  <c r="A7" i="38" s="1"/>
  <c r="A8" i="38" s="1"/>
  <c r="A9" i="38" s="1"/>
  <c r="A10" i="38" s="1"/>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41" i="38" s="1"/>
  <c r="A42" i="38" s="1"/>
  <c r="A43" i="38" s="1"/>
  <c r="A44" i="38" s="1"/>
  <c r="A45" i="38" s="1"/>
  <c r="A46" i="38" s="1"/>
  <c r="A47" i="38" s="1"/>
  <c r="A48" i="38" s="1"/>
  <c r="A49" i="38" s="1"/>
  <c r="A50" i="38" s="1"/>
  <c r="A51" i="38" s="1"/>
  <c r="A52" i="38" s="1"/>
  <c r="A53" i="38" s="1"/>
  <c r="A54" i="38" s="1"/>
  <c r="A55" i="38" s="1"/>
  <c r="A56" i="38" s="1"/>
  <c r="A57" i="38" s="1"/>
  <c r="A58" i="38" s="1"/>
  <c r="A59" i="38" s="1"/>
  <c r="A60" i="38" s="1"/>
  <c r="A61" i="38" s="1"/>
  <c r="A62" i="38" s="1"/>
  <c r="B12" i="37"/>
  <c r="B13" i="37" s="1"/>
  <c r="B14" i="37" s="1"/>
  <c r="B15" i="37" s="1"/>
  <c r="B16" i="37" s="1"/>
  <c r="B17" i="37" s="1"/>
  <c r="B18" i="37" s="1"/>
  <c r="B19" i="37" s="1"/>
  <c r="B20" i="37" s="1"/>
  <c r="B21" i="37" s="1"/>
  <c r="B22" i="37" s="1"/>
  <c r="B23" i="37" s="1"/>
  <c r="B24" i="37" s="1"/>
  <c r="B25" i="37" s="1"/>
  <c r="B26" i="37" s="1"/>
  <c r="B27" i="37" s="1"/>
  <c r="B28" i="37" s="1"/>
  <c r="B29" i="37" s="1"/>
  <c r="B30" i="37" s="1"/>
  <c r="B31" i="37" s="1"/>
  <c r="B32" i="37" s="1"/>
  <c r="B33" i="37" s="1"/>
  <c r="B34" i="37" s="1"/>
  <c r="B35" i="37" s="1"/>
  <c r="AP4" i="37"/>
  <c r="AQ4" i="37"/>
  <c r="AR4" i="37"/>
  <c r="AS4" i="37"/>
  <c r="AT4" i="37"/>
  <c r="AV4" i="37"/>
  <c r="AW4" i="37"/>
  <c r="AX4" i="37"/>
  <c r="AY4" i="37"/>
  <c r="AZ4" i="37"/>
  <c r="AW5" i="37"/>
  <c r="AX5" i="37"/>
  <c r="AY5" i="37"/>
  <c r="AZ5" i="37"/>
  <c r="BA5" i="37"/>
  <c r="AW6" i="37"/>
  <c r="AX6" i="37"/>
  <c r="AY6" i="37"/>
  <c r="AZ6" i="37"/>
  <c r="L43" i="44"/>
  <c r="E16" i="37"/>
  <c r="L28" i="41"/>
  <c r="L34" i="41"/>
  <c r="L31" i="41"/>
  <c r="L18" i="41"/>
  <c r="L52" i="44"/>
  <c r="E38" i="37"/>
  <c r="L25" i="41"/>
  <c r="E47" i="37"/>
  <c r="E23" i="37"/>
  <c r="L23" i="41"/>
  <c r="L21" i="44"/>
  <c r="L41" i="44"/>
  <c r="E18" i="37"/>
  <c r="N16" i="50"/>
  <c r="L35" i="44"/>
  <c r="M12" i="45"/>
  <c r="L17" i="44"/>
  <c r="L15" i="49"/>
  <c r="E17" i="37"/>
  <c r="N18" i="50"/>
  <c r="L16" i="48"/>
  <c r="E32" i="37"/>
  <c r="L28" i="44"/>
  <c r="L49" i="44"/>
  <c r="L20" i="41"/>
  <c r="L16" i="41"/>
  <c r="L15" i="44"/>
  <c r="L37" i="44"/>
  <c r="E41" i="37"/>
  <c r="E52" i="37"/>
  <c r="M17" i="45"/>
  <c r="E15" i="37"/>
  <c r="L50" i="44"/>
  <c r="L24" i="41"/>
  <c r="M14" i="51"/>
  <c r="E12" i="37"/>
  <c r="L20" i="44"/>
  <c r="M16" i="51"/>
  <c r="E50" i="37"/>
  <c r="L51" i="44"/>
  <c r="N19" i="50"/>
  <c r="L36" i="41"/>
  <c r="L17" i="49"/>
  <c r="E24" i="37"/>
  <c r="L33" i="41"/>
  <c r="M16" i="52"/>
  <c r="M19" i="51"/>
  <c r="M18" i="52"/>
  <c r="E48" i="37"/>
  <c r="L31" i="44"/>
  <c r="E26" i="37"/>
  <c r="E42" i="37"/>
  <c r="E28" i="37"/>
  <c r="M15" i="45"/>
  <c r="L23" i="44"/>
  <c r="M19" i="52"/>
  <c r="M14" i="52"/>
  <c r="E51" i="37"/>
  <c r="L32" i="41"/>
  <c r="L25" i="44"/>
  <c r="E49" i="37"/>
  <c r="L34" i="44"/>
  <c r="N15" i="50"/>
  <c r="E44" i="37"/>
  <c r="E36" i="37"/>
  <c r="E19" i="37"/>
  <c r="L14" i="48"/>
  <c r="M13" i="51"/>
  <c r="N12" i="50"/>
  <c r="M16" i="45"/>
  <c r="M14" i="45"/>
  <c r="M18" i="45"/>
  <c r="L26" i="44"/>
  <c r="M15" i="51"/>
  <c r="L14" i="49"/>
  <c r="L18" i="48"/>
  <c r="E14" i="37"/>
  <c r="E30" i="37"/>
  <c r="E27" i="37"/>
  <c r="M12" i="52"/>
  <c r="L39" i="44"/>
  <c r="L16" i="44"/>
  <c r="L19" i="41"/>
  <c r="L35" i="41"/>
  <c r="L14" i="41"/>
  <c r="E21" i="37"/>
  <c r="E22" i="37"/>
  <c r="L24" i="44"/>
  <c r="E39" i="37"/>
  <c r="L17" i="48"/>
  <c r="L13" i="41"/>
  <c r="M17" i="52"/>
  <c r="L27" i="41"/>
  <c r="L45" i="44"/>
  <c r="N14" i="50"/>
  <c r="M15" i="52"/>
  <c r="L12" i="44"/>
  <c r="E35" i="37"/>
  <c r="E43" i="37"/>
  <c r="L18" i="49"/>
  <c r="L49" i="41"/>
  <c r="L48" i="44"/>
  <c r="L19" i="49"/>
  <c r="N17" i="50"/>
  <c r="L47" i="44"/>
  <c r="L36" i="44"/>
  <c r="L40" i="44"/>
  <c r="L13" i="49"/>
  <c r="E40" i="37"/>
  <c r="M12" i="51"/>
  <c r="L26" i="41"/>
  <c r="E29" i="37"/>
  <c r="E31" i="37"/>
  <c r="L46" i="44"/>
  <c r="L22" i="41"/>
  <c r="L18" i="44"/>
  <c r="M18" i="51"/>
  <c r="L15" i="48"/>
  <c r="L16" i="49"/>
  <c r="M13" i="45"/>
  <c r="E13" i="37"/>
  <c r="E20" i="37"/>
  <c r="L12" i="48"/>
  <c r="L29" i="44"/>
  <c r="L29" i="41"/>
  <c r="L12" i="49"/>
  <c r="L14" i="44"/>
  <c r="E37" i="37"/>
  <c r="L38" i="44"/>
  <c r="L13" i="48"/>
  <c r="E45" i="37"/>
  <c r="L27" i="44"/>
  <c r="L13" i="44"/>
  <c r="L22" i="44"/>
  <c r="M17" i="51"/>
  <c r="N13" i="50"/>
  <c r="L50" i="41"/>
  <c r="E33" i="37"/>
  <c r="L19" i="44"/>
  <c r="L44" i="44"/>
  <c r="L32" i="44"/>
  <c r="E34" i="37"/>
  <c r="E25" i="37"/>
  <c r="L30" i="44"/>
  <c r="L30" i="41"/>
  <c r="L19" i="48"/>
  <c r="L33" i="44"/>
  <c r="L15" i="41"/>
  <c r="M13" i="52"/>
  <c r="E46" i="37"/>
  <c r="L42" i="44"/>
  <c r="B36" i="37" l="1"/>
  <c r="B37" i="37" s="1"/>
  <c r="B38" i="37" s="1"/>
  <c r="B39" i="37" s="1"/>
  <c r="B40" i="37" s="1"/>
  <c r="B41" i="37" s="1"/>
  <c r="B42" i="37" s="1"/>
  <c r="B43" i="37" s="1"/>
  <c r="B44" i="37" s="1"/>
  <c r="B45" i="37" s="1"/>
  <c r="B46" i="37" s="1"/>
  <c r="B47" i="37" s="1"/>
  <c r="B48" i="37" s="1"/>
  <c r="B49" i="37" s="1"/>
  <c r="B50" i="37" s="1"/>
  <c r="B51" i="37" s="1"/>
  <c r="B52" i="37" s="1"/>
  <c r="B53" i="37" s="1"/>
  <c r="M20" i="52"/>
  <c r="M11" i="52" s="1"/>
  <c r="O8" i="52"/>
  <c r="M20" i="51"/>
  <c r="M11" i="51" s="1"/>
  <c r="O8" i="51"/>
  <c r="N20" i="50"/>
  <c r="N11" i="50" s="1"/>
  <c r="P8" i="50"/>
  <c r="L20" i="49"/>
  <c r="L11" i="49" s="1"/>
  <c r="N8" i="49"/>
  <c r="L20" i="48"/>
  <c r="L11" i="48" s="1"/>
  <c r="N8" i="48"/>
  <c r="AP11" i="45"/>
  <c r="AP20" i="45"/>
  <c r="M20" i="45"/>
  <c r="M11" i="45" s="1"/>
  <c r="O8" i="45"/>
  <c r="L11" i="44"/>
  <c r="L56" i="44" s="1"/>
  <c r="N8" i="44"/>
  <c r="AP19" i="44"/>
  <c r="B20" i="44"/>
  <c r="J11" i="41"/>
  <c r="J52" i="41"/>
  <c r="L37" i="41"/>
  <c r="L12" i="41"/>
  <c r="L17" i="41"/>
  <c r="L21" i="41"/>
  <c r="K11" i="41"/>
  <c r="K52" i="41"/>
  <c r="K11" i="38"/>
  <c r="J23" i="38"/>
  <c r="J31" i="38"/>
  <c r="J27" i="38"/>
  <c r="J17" i="38"/>
  <c r="J19" i="38"/>
  <c r="J21" i="38"/>
  <c r="J24" i="38"/>
  <c r="J32" i="38"/>
  <c r="J29" i="38"/>
  <c r="J26" i="38"/>
  <c r="J20" i="38"/>
  <c r="J15" i="38"/>
  <c r="J33" i="38"/>
  <c r="J18" i="38"/>
  <c r="J22" i="38"/>
  <c r="J30" i="38"/>
  <c r="J28" i="38"/>
  <c r="J25" i="38"/>
  <c r="J16" i="38"/>
  <c r="J12" i="38"/>
  <c r="J13" i="38"/>
  <c r="J14" i="38"/>
  <c r="M8" i="41"/>
  <c r="B17" i="41"/>
  <c r="E11" i="37"/>
  <c r="AP31" i="37" s="1"/>
  <c r="M36" i="41"/>
  <c r="M15" i="41"/>
  <c r="O12" i="50"/>
  <c r="N17" i="45"/>
  <c r="M20" i="41"/>
  <c r="N14" i="52"/>
  <c r="N15" i="45"/>
  <c r="O16" i="50"/>
  <c r="M13" i="49"/>
  <c r="M25" i="44"/>
  <c r="M26" i="41"/>
  <c r="M16" i="41"/>
  <c r="E36" i="41"/>
  <c r="M13" i="41"/>
  <c r="M45" i="44"/>
  <c r="M24" i="44"/>
  <c r="M17" i="44"/>
  <c r="M50" i="41"/>
  <c r="M50" i="44"/>
  <c r="M47" i="44"/>
  <c r="M25" i="41"/>
  <c r="M12" i="44"/>
  <c r="M48" i="44"/>
  <c r="M19" i="48"/>
  <c r="M46" i="44"/>
  <c r="N15" i="51"/>
  <c r="M35" i="44"/>
  <c r="M49" i="44"/>
  <c r="M39" i="44"/>
  <c r="M23" i="41"/>
  <c r="M30" i="44"/>
  <c r="M51" i="44"/>
  <c r="N14" i="51"/>
  <c r="N13" i="51"/>
  <c r="M41" i="44"/>
  <c r="M14" i="48"/>
  <c r="M22" i="41"/>
  <c r="M31" i="41"/>
  <c r="M15" i="44"/>
  <c r="M28" i="44"/>
  <c r="M37" i="44"/>
  <c r="O19" i="50"/>
  <c r="N15" i="52"/>
  <c r="M26" i="44"/>
  <c r="M16" i="49"/>
  <c r="O17" i="50"/>
  <c r="M18" i="49"/>
  <c r="N18" i="45"/>
  <c r="N16" i="45"/>
  <c r="M18" i="48"/>
  <c r="M52" i="44"/>
  <c r="N18" i="52"/>
  <c r="N13" i="52"/>
  <c r="M15" i="48"/>
  <c r="M14" i="49"/>
  <c r="M34" i="41"/>
  <c r="M18" i="44"/>
  <c r="M21" i="44"/>
  <c r="M32" i="44"/>
  <c r="M29" i="44"/>
  <c r="N12" i="52"/>
  <c r="M34" i="44"/>
  <c r="O15" i="50"/>
  <c r="M40" i="44"/>
  <c r="M17" i="48"/>
  <c r="N17" i="51"/>
  <c r="N18" i="51"/>
  <c r="M38" i="44"/>
  <c r="M19" i="44"/>
  <c r="M44" i="44"/>
  <c r="M24" i="41"/>
  <c r="M19" i="49"/>
  <c r="M14" i="41"/>
  <c r="O14" i="50"/>
  <c r="O18" i="50"/>
  <c r="M27" i="41"/>
  <c r="M22" i="44"/>
  <c r="M17" i="49"/>
  <c r="N16" i="52"/>
  <c r="M35" i="41"/>
  <c r="M18" i="41"/>
  <c r="M32" i="41"/>
  <c r="M15" i="49"/>
  <c r="M43" i="44"/>
  <c r="M30" i="41"/>
  <c r="O13" i="50"/>
  <c r="N16" i="51"/>
  <c r="M29" i="41"/>
  <c r="N12" i="51"/>
  <c r="M13" i="48"/>
  <c r="M33" i="44"/>
  <c r="M19" i="41"/>
  <c r="M23" i="44"/>
  <c r="N12" i="45"/>
  <c r="M33" i="41"/>
  <c r="M16" i="44"/>
  <c r="M49" i="41"/>
  <c r="N19" i="51"/>
  <c r="M31" i="44"/>
  <c r="M36" i="44"/>
  <c r="M42" i="44"/>
  <c r="M12" i="49"/>
  <c r="N13" i="45"/>
  <c r="M20" i="44"/>
  <c r="N14" i="45"/>
  <c r="M14" i="44"/>
  <c r="M13" i="44"/>
  <c r="M27" i="44"/>
  <c r="N19" i="52"/>
  <c r="M28" i="41"/>
  <c r="M16" i="48"/>
  <c r="M12" i="48"/>
  <c r="N17" i="52"/>
  <c r="N20" i="52" l="1"/>
  <c r="N11" i="52" s="1"/>
  <c r="P8" i="52"/>
  <c r="N20" i="51"/>
  <c r="N11" i="51" s="1"/>
  <c r="P8" i="51"/>
  <c r="AW16" i="50"/>
  <c r="AW15" i="50"/>
  <c r="AW14" i="50"/>
  <c r="AW13" i="50"/>
  <c r="AW18" i="50"/>
  <c r="O20" i="50"/>
  <c r="AW12" i="50"/>
  <c r="AW17" i="50"/>
  <c r="Q8" i="50"/>
  <c r="M20" i="49"/>
  <c r="M11" i="49" s="1"/>
  <c r="O8" i="49"/>
  <c r="M20" i="48"/>
  <c r="M11" i="48" s="1"/>
  <c r="O8" i="48"/>
  <c r="N20" i="45"/>
  <c r="N11" i="45" s="1"/>
  <c r="P8" i="45"/>
  <c r="M11" i="44"/>
  <c r="M56" i="44" s="1"/>
  <c r="O8" i="44"/>
  <c r="AP20" i="44"/>
  <c r="B21" i="44"/>
  <c r="AP21" i="37"/>
  <c r="AP38" i="37"/>
  <c r="AP37" i="37"/>
  <c r="AP43" i="37"/>
  <c r="AP22" i="37"/>
  <c r="AP26" i="37"/>
  <c r="AP44" i="37"/>
  <c r="AP34" i="37"/>
  <c r="AP33" i="37"/>
  <c r="AP52" i="37"/>
  <c r="AP48" i="37"/>
  <c r="AP23" i="37"/>
  <c r="AP16" i="37"/>
  <c r="AP19" i="37"/>
  <c r="AP30" i="37"/>
  <c r="AP36" i="37"/>
  <c r="AP29" i="37"/>
  <c r="AP42" i="37"/>
  <c r="AP20" i="37"/>
  <c r="AP25" i="37"/>
  <c r="AP35" i="37"/>
  <c r="AP28" i="37"/>
  <c r="AP51" i="37"/>
  <c r="AP24" i="37"/>
  <c r="AP49" i="37"/>
  <c r="AP14" i="37"/>
  <c r="AP40" i="37"/>
  <c r="AP45" i="37"/>
  <c r="AP15" i="37"/>
  <c r="AP47" i="37"/>
  <c r="AP41" i="37"/>
  <c r="AP50" i="37"/>
  <c r="AP18" i="37"/>
  <c r="AP17" i="37"/>
  <c r="AP12" i="37"/>
  <c r="AP32" i="37"/>
  <c r="AP27" i="37"/>
  <c r="AP13" i="37"/>
  <c r="AP39" i="37"/>
  <c r="AP46" i="37"/>
  <c r="M37" i="41"/>
  <c r="M12" i="41"/>
  <c r="M17" i="41"/>
  <c r="M21" i="41"/>
  <c r="L11" i="41"/>
  <c r="L52" i="41"/>
  <c r="E12" i="41"/>
  <c r="E17" i="41"/>
  <c r="K18" i="38"/>
  <c r="K33" i="38"/>
  <c r="K17" i="38"/>
  <c r="K16" i="38"/>
  <c r="K20" i="38"/>
  <c r="K27" i="38"/>
  <c r="K21" i="38"/>
  <c r="K13" i="38"/>
  <c r="K31" i="38"/>
  <c r="K14" i="38"/>
  <c r="K19" i="38"/>
  <c r="K12" i="38"/>
  <c r="K15" i="38"/>
  <c r="K25" i="38"/>
  <c r="K28" i="38"/>
  <c r="K29" i="38"/>
  <c r="K23" i="38"/>
  <c r="K26" i="38"/>
  <c r="K30" i="38"/>
  <c r="K32" i="38"/>
  <c r="K22" i="38"/>
  <c r="K24" i="38"/>
  <c r="N8" i="41"/>
  <c r="B18" i="41"/>
  <c r="N20" i="44"/>
  <c r="N22" i="44"/>
  <c r="N15" i="49"/>
  <c r="N16" i="49"/>
  <c r="N43" i="44"/>
  <c r="N32" i="41"/>
  <c r="N30" i="41"/>
  <c r="O17" i="52"/>
  <c r="N23" i="44"/>
  <c r="N45" i="44"/>
  <c r="N36" i="44"/>
  <c r="N16" i="41"/>
  <c r="N14" i="44"/>
  <c r="O13" i="52"/>
  <c r="O15" i="51"/>
  <c r="O19" i="52"/>
  <c r="N19" i="48"/>
  <c r="P14" i="50"/>
  <c r="O16" i="52"/>
  <c r="N29" i="44"/>
  <c r="N15" i="48"/>
  <c r="N19" i="49"/>
  <c r="P12" i="50"/>
  <c r="N47" i="44"/>
  <c r="N20" i="41"/>
  <c r="O18" i="45"/>
  <c r="N29" i="41"/>
  <c r="N13" i="48"/>
  <c r="P16" i="50"/>
  <c r="O15" i="52"/>
  <c r="N50" i="44"/>
  <c r="N17" i="48"/>
  <c r="N52" i="44"/>
  <c r="P13" i="50"/>
  <c r="N40" i="44"/>
  <c r="O19" i="51"/>
  <c r="O14" i="51"/>
  <c r="N37" i="44"/>
  <c r="N22" i="41"/>
  <c r="N14" i="48"/>
  <c r="N31" i="44"/>
  <c r="N24" i="44"/>
  <c r="O12" i="51"/>
  <c r="O16" i="45"/>
  <c r="O16" i="51"/>
  <c r="N46" i="44"/>
  <c r="N21" i="44"/>
  <c r="N16" i="48"/>
  <c r="N31" i="41"/>
  <c r="N27" i="41"/>
  <c r="N15" i="44"/>
  <c r="N17" i="49"/>
  <c r="N48" i="44"/>
  <c r="P18" i="50"/>
  <c r="N41" i="44"/>
  <c r="N30" i="44"/>
  <c r="O17" i="45"/>
  <c r="O17" i="51"/>
  <c r="N33" i="44"/>
  <c r="P17" i="50"/>
  <c r="N49" i="44"/>
  <c r="N35" i="41"/>
  <c r="N49" i="41"/>
  <c r="N13" i="49"/>
  <c r="N24" i="41"/>
  <c r="O13" i="45"/>
  <c r="O14" i="52"/>
  <c r="N32" i="44"/>
  <c r="N34" i="41"/>
  <c r="N50" i="41"/>
  <c r="O13" i="51"/>
  <c r="N16" i="44"/>
  <c r="O15" i="45"/>
  <c r="N18" i="49"/>
  <c r="N12" i="49"/>
  <c r="N13" i="44"/>
  <c r="N12" i="44"/>
  <c r="N28" i="44"/>
  <c r="N28" i="41"/>
  <c r="N36" i="41"/>
  <c r="N27" i="44"/>
  <c r="N18" i="44"/>
  <c r="N26" i="44"/>
  <c r="N39" i="44"/>
  <c r="N18" i="41"/>
  <c r="P15" i="50"/>
  <c r="N14" i="41"/>
  <c r="N42" i="44"/>
  <c r="N33" i="41"/>
  <c r="N19" i="41"/>
  <c r="N15" i="41"/>
  <c r="N25" i="44"/>
  <c r="P19" i="50"/>
  <c r="N44" i="44"/>
  <c r="O12" i="45"/>
  <c r="N35" i="44"/>
  <c r="N18" i="48"/>
  <c r="N26" i="41"/>
  <c r="N38" i="44"/>
  <c r="O18" i="52"/>
  <c r="N23" i="41"/>
  <c r="N34" i="44"/>
  <c r="N13" i="41"/>
  <c r="O18" i="51"/>
  <c r="N12" i="48"/>
  <c r="O12" i="52"/>
  <c r="N51" i="44"/>
  <c r="N14" i="49"/>
  <c r="N19" i="44"/>
  <c r="O14" i="45"/>
  <c r="N17" i="44"/>
  <c r="N25" i="41"/>
  <c r="AW18" i="52" l="1"/>
  <c r="AW17" i="52"/>
  <c r="AW16" i="52"/>
  <c r="AW14" i="52"/>
  <c r="AW15" i="52"/>
  <c r="AW13" i="52"/>
  <c r="O20" i="52"/>
  <c r="AW12" i="52"/>
  <c r="Q8" i="52"/>
  <c r="AW16" i="51"/>
  <c r="AW17" i="51"/>
  <c r="AW15" i="51"/>
  <c r="AW14" i="51"/>
  <c r="AW13" i="51"/>
  <c r="O20" i="51"/>
  <c r="AW12" i="51"/>
  <c r="AW18" i="51"/>
  <c r="Q8" i="51"/>
  <c r="P20" i="50"/>
  <c r="P11" i="50" s="1"/>
  <c r="O11" i="50"/>
  <c r="AW11" i="50" s="1"/>
  <c r="AW20" i="50"/>
  <c r="R8" i="50"/>
  <c r="N20" i="49"/>
  <c r="N11" i="49" s="1"/>
  <c r="P8" i="49"/>
  <c r="N20" i="48"/>
  <c r="N11" i="48" s="1"/>
  <c r="P8" i="48"/>
  <c r="O20" i="45"/>
  <c r="O11" i="45" s="1"/>
  <c r="AQ19" i="45" s="1"/>
  <c r="AW18" i="45"/>
  <c r="AW13" i="45"/>
  <c r="AW12" i="45"/>
  <c r="AW17" i="45"/>
  <c r="AW16" i="45"/>
  <c r="AW15" i="45"/>
  <c r="AW14" i="45"/>
  <c r="Q8" i="45"/>
  <c r="N11" i="44"/>
  <c r="N56" i="44" s="1"/>
  <c r="B22" i="44"/>
  <c r="AP21" i="44"/>
  <c r="P8" i="44"/>
  <c r="N37" i="41"/>
  <c r="N12" i="41"/>
  <c r="N17" i="41"/>
  <c r="N21" i="41"/>
  <c r="M11" i="41"/>
  <c r="M52" i="41"/>
  <c r="E11" i="41"/>
  <c r="AQ17" i="41" s="1"/>
  <c r="E52" i="41"/>
  <c r="O8" i="41"/>
  <c r="B19" i="41"/>
  <c r="B115" i="37"/>
  <c r="B116" i="37" s="1"/>
  <c r="B117" i="37" s="1"/>
  <c r="B118" i="37" s="1"/>
  <c r="B119" i="37" s="1"/>
  <c r="B120" i="37" s="1"/>
  <c r="B121" i="37" s="1"/>
  <c r="B122" i="37" s="1"/>
  <c r="B123" i="37" s="1"/>
  <c r="B124" i="37" s="1"/>
  <c r="B125" i="37" s="1"/>
  <c r="B126" i="37" s="1"/>
  <c r="B127" i="37" s="1"/>
  <c r="B128" i="37" s="1"/>
  <c r="B129" i="37" s="1"/>
  <c r="B130" i="37" s="1"/>
  <c r="B131" i="37" s="1"/>
  <c r="B132" i="37" s="1"/>
  <c r="B133" i="37" s="1"/>
  <c r="B134" i="37" s="1"/>
  <c r="B135" i="37" s="1"/>
  <c r="B136" i="37" s="1"/>
  <c r="B137" i="37" s="1"/>
  <c r="B138" i="37" s="1"/>
  <c r="B139" i="37" s="1"/>
  <c r="B140" i="37" s="1"/>
  <c r="B141" i="37" s="1"/>
  <c r="B142" i="37" s="1"/>
  <c r="B143" i="37" s="1"/>
  <c r="B144" i="37" s="1"/>
  <c r="B145" i="37" s="1"/>
  <c r="B146" i="37" s="1"/>
  <c r="B147" i="37" s="1"/>
  <c r="B148" i="37" s="1"/>
  <c r="B149" i="37" s="1"/>
  <c r="B150" i="37" s="1"/>
  <c r="B151" i="37" s="1"/>
  <c r="B152" i="37" s="1"/>
  <c r="B153" i="37" s="1"/>
  <c r="B154" i="37" s="1"/>
  <c r="B155" i="37" s="1"/>
  <c r="B156" i="37" s="1"/>
  <c r="B157" i="37" s="1"/>
  <c r="B158" i="37" s="1"/>
  <c r="B159" i="37" s="1"/>
  <c r="B160" i="37" s="1"/>
  <c r="B161" i="37" s="1"/>
  <c r="B162" i="37" s="1"/>
  <c r="B163" i="37" s="1"/>
  <c r="B164" i="37" s="1"/>
  <c r="B165" i="37" s="1"/>
  <c r="B166" i="37" s="1"/>
  <c r="B167" i="37" s="1"/>
  <c r="B168" i="37" s="1"/>
  <c r="B169" i="37" s="1"/>
  <c r="B170" i="37" s="1"/>
  <c r="B171" i="37" s="1"/>
  <c r="B172" i="37" s="1"/>
  <c r="B173" i="37" s="1"/>
  <c r="B174" i="37" s="1"/>
  <c r="B175" i="37" s="1"/>
  <c r="B176" i="37" s="1"/>
  <c r="B177" i="37" s="1"/>
  <c r="B178" i="37" s="1"/>
  <c r="B179" i="37" s="1"/>
  <c r="B180" i="37" s="1"/>
  <c r="B181" i="37" s="1"/>
  <c r="B182" i="37" s="1"/>
  <c r="B183" i="37" s="1"/>
  <c r="B184" i="37" s="1"/>
  <c r="B185" i="37" s="1"/>
  <c r="B186" i="37" s="1"/>
  <c r="B187" i="37" s="1"/>
  <c r="B188" i="37" s="1"/>
  <c r="B189" i="37" s="1"/>
  <c r="B190" i="37" s="1"/>
  <c r="B191" i="37" s="1"/>
  <c r="B192" i="37" s="1"/>
  <c r="B193" i="37" s="1"/>
  <c r="B194" i="37" s="1"/>
  <c r="B195" i="37" s="1"/>
  <c r="B196" i="37" s="1"/>
  <c r="B197" i="37" s="1"/>
  <c r="B198" i="37" s="1"/>
  <c r="B199" i="37" s="1"/>
  <c r="B200" i="37" s="1"/>
  <c r="B201" i="37" s="1"/>
  <c r="B202" i="37" s="1"/>
  <c r="B203" i="37" s="1"/>
  <c r="B204" i="37" s="1"/>
  <c r="B205" i="37" s="1"/>
  <c r="B206" i="37" s="1"/>
  <c r="B207" i="37" s="1"/>
  <c r="B208" i="37" s="1"/>
  <c r="B209" i="37" s="1"/>
  <c r="B210" i="37" s="1"/>
  <c r="B211" i="37" s="1"/>
  <c r="B212" i="37" s="1"/>
  <c r="B213" i="37" s="1"/>
  <c r="B214" i="37" s="1"/>
  <c r="B215" i="37" s="1"/>
  <c r="B216" i="37" s="1"/>
  <c r="B217" i="37" s="1"/>
  <c r="B218" i="37" s="1"/>
  <c r="B219" i="37" s="1"/>
  <c r="B220" i="37" s="1"/>
  <c r="B221" i="37" s="1"/>
  <c r="B222" i="37" s="1"/>
  <c r="B223" i="37" s="1"/>
  <c r="B224" i="37" s="1"/>
  <c r="B225" i="37" s="1"/>
  <c r="B226" i="37" s="1"/>
  <c r="B227" i="37" s="1"/>
  <c r="B228" i="37" s="1"/>
  <c r="B229" i="37" s="1"/>
  <c r="B230" i="37" s="1"/>
  <c r="O16" i="41"/>
  <c r="Q13" i="50"/>
  <c r="Q15" i="50"/>
  <c r="P15" i="52"/>
  <c r="O22" i="41"/>
  <c r="P12" i="45"/>
  <c r="O39" i="44"/>
  <c r="O19" i="41"/>
  <c r="O26" i="44"/>
  <c r="P18" i="45"/>
  <c r="O13" i="44"/>
  <c r="P14" i="45"/>
  <c r="P13" i="45"/>
  <c r="O34" i="44"/>
  <c r="O28" i="44"/>
  <c r="O15" i="48"/>
  <c r="Q19" i="50"/>
  <c r="O15" i="49"/>
  <c r="O36" i="41"/>
  <c r="O36" i="44"/>
  <c r="O35" i="41"/>
  <c r="O29" i="44"/>
  <c r="O24" i="41"/>
  <c r="O12" i="44"/>
  <c r="Q18" i="50"/>
  <c r="P16" i="51"/>
  <c r="Q12" i="50"/>
  <c r="Q17" i="50"/>
  <c r="O38" i="44"/>
  <c r="O27" i="41"/>
  <c r="P15" i="51"/>
  <c r="O15" i="44"/>
  <c r="O27" i="44"/>
  <c r="O44" i="44"/>
  <c r="O16" i="44"/>
  <c r="O40" i="44"/>
  <c r="O17" i="49"/>
  <c r="P12" i="52"/>
  <c r="O50" i="44"/>
  <c r="O20" i="44"/>
  <c r="O49" i="41"/>
  <c r="O37" i="44"/>
  <c r="P18" i="51"/>
  <c r="O48" i="44"/>
  <c r="O18" i="41"/>
  <c r="O17" i="48"/>
  <c r="O35" i="44"/>
  <c r="P12" i="51"/>
  <c r="O14" i="49"/>
  <c r="O29" i="41"/>
  <c r="O49" i="44"/>
  <c r="O47" i="44"/>
  <c r="P13" i="51"/>
  <c r="P18" i="52"/>
  <c r="O23" i="41"/>
  <c r="O43" i="44"/>
  <c r="P19" i="52"/>
  <c r="O19" i="48"/>
  <c r="P14" i="51"/>
  <c r="O18" i="44"/>
  <c r="P16" i="45"/>
  <c r="O41" i="44"/>
  <c r="O23" i="44"/>
  <c r="O28" i="41"/>
  <c r="O17" i="44"/>
  <c r="O18" i="49"/>
  <c r="O15" i="41"/>
  <c r="O34" i="41"/>
  <c r="P14" i="52"/>
  <c r="O50" i="41"/>
  <c r="O14" i="48"/>
  <c r="O42" i="44"/>
  <c r="O25" i="41"/>
  <c r="Q14" i="50"/>
  <c r="O31" i="44"/>
  <c r="O46" i="44"/>
  <c r="O24" i="44"/>
  <c r="O52" i="44"/>
  <c r="O12" i="49"/>
  <c r="O13" i="49"/>
  <c r="O33" i="41"/>
  <c r="O14" i="44"/>
  <c r="O21" i="44"/>
  <c r="O13" i="41"/>
  <c r="O51" i="44"/>
  <c r="O22" i="44"/>
  <c r="P17" i="51"/>
  <c r="O33" i="44"/>
  <c r="O30" i="44"/>
  <c r="P17" i="45"/>
  <c r="O14" i="41"/>
  <c r="O13" i="48"/>
  <c r="O16" i="48"/>
  <c r="O26" i="41"/>
  <c r="Q16" i="50"/>
  <c r="O12" i="48"/>
  <c r="O20" i="41"/>
  <c r="O16" i="49"/>
  <c r="P13" i="52"/>
  <c r="O31" i="41"/>
  <c r="O45" i="44"/>
  <c r="O32" i="41"/>
  <c r="O18" i="48"/>
  <c r="O30" i="41"/>
  <c r="P15" i="45"/>
  <c r="O19" i="44"/>
  <c r="O25" i="44"/>
  <c r="O32" i="44"/>
  <c r="P19" i="51"/>
  <c r="O19" i="49"/>
  <c r="P17" i="52"/>
  <c r="P16" i="52"/>
  <c r="P20" i="52" l="1"/>
  <c r="P11" i="52" s="1"/>
  <c r="O11" i="52"/>
  <c r="AW11" i="52" s="1"/>
  <c r="AW20" i="52"/>
  <c r="R8" i="52"/>
  <c r="P20" i="51"/>
  <c r="P11" i="51" s="1"/>
  <c r="O11" i="51"/>
  <c r="AW11" i="51" s="1"/>
  <c r="AW20" i="51"/>
  <c r="R8" i="51"/>
  <c r="Q20" i="50"/>
  <c r="Q11" i="50" s="1"/>
  <c r="S8" i="50"/>
  <c r="AW18" i="49"/>
  <c r="AW17" i="49"/>
  <c r="AW16" i="49"/>
  <c r="AW14" i="49"/>
  <c r="AW13" i="49"/>
  <c r="AW15" i="49"/>
  <c r="O20" i="49"/>
  <c r="AW12" i="49"/>
  <c r="Q8" i="49"/>
  <c r="AW17" i="48"/>
  <c r="AW18" i="48"/>
  <c r="AW16" i="48"/>
  <c r="AW15" i="48"/>
  <c r="AW14" i="48"/>
  <c r="AW13" i="48"/>
  <c r="O20" i="48"/>
  <c r="AW12" i="48"/>
  <c r="Q8" i="48"/>
  <c r="AW11" i="45"/>
  <c r="AQ15" i="45"/>
  <c r="AQ16" i="45"/>
  <c r="AQ12" i="45"/>
  <c r="AQ13" i="45"/>
  <c r="AQ14" i="45"/>
  <c r="AQ17" i="45"/>
  <c r="AW20" i="45"/>
  <c r="AQ18" i="45"/>
  <c r="P20" i="45"/>
  <c r="P11" i="45" s="1"/>
  <c r="R8" i="45"/>
  <c r="AW40" i="44"/>
  <c r="AW24" i="44"/>
  <c r="AW31" i="44"/>
  <c r="AW30" i="44"/>
  <c r="AW39" i="44"/>
  <c r="AW29" i="44"/>
  <c r="AW16" i="44"/>
  <c r="AW37" i="44"/>
  <c r="AW51" i="44"/>
  <c r="AW46" i="44"/>
  <c r="AW49" i="44"/>
  <c r="AW26" i="44"/>
  <c r="AW48" i="44"/>
  <c r="AW14" i="44"/>
  <c r="AW27" i="44"/>
  <c r="AW38" i="44"/>
  <c r="AW15" i="44"/>
  <c r="AW34" i="44"/>
  <c r="O11" i="44"/>
  <c r="AW12" i="44"/>
  <c r="AW43" i="44"/>
  <c r="AW20" i="44"/>
  <c r="AW45" i="44"/>
  <c r="AW33" i="44"/>
  <c r="AW44" i="44"/>
  <c r="AW23" i="44"/>
  <c r="AW13" i="44"/>
  <c r="AW32" i="44"/>
  <c r="AW41" i="44"/>
  <c r="AW22" i="44"/>
  <c r="AW36" i="44"/>
  <c r="AW28" i="44"/>
  <c r="AW21" i="44"/>
  <c r="AW19" i="44"/>
  <c r="AW25" i="44"/>
  <c r="AW50" i="44"/>
  <c r="AW52" i="44"/>
  <c r="AW18" i="44"/>
  <c r="AW42" i="44"/>
  <c r="AW17" i="44"/>
  <c r="AW35" i="44"/>
  <c r="AW47" i="44"/>
  <c r="Q8" i="44"/>
  <c r="B23" i="44"/>
  <c r="AP22" i="44"/>
  <c r="O37" i="41"/>
  <c r="AQ13" i="41"/>
  <c r="AQ18" i="41"/>
  <c r="AQ15" i="41"/>
  <c r="AQ19" i="41"/>
  <c r="AQ16" i="41"/>
  <c r="AQ14" i="41"/>
  <c r="AQ12" i="41"/>
  <c r="O12" i="41"/>
  <c r="O17" i="41"/>
  <c r="O21" i="41"/>
  <c r="N11" i="41"/>
  <c r="N52" i="41"/>
  <c r="P8" i="41"/>
  <c r="B20" i="41"/>
  <c r="AQ20" i="41" s="1"/>
  <c r="F8" i="37"/>
  <c r="P44" i="44"/>
  <c r="P26" i="41"/>
  <c r="F22" i="37"/>
  <c r="P28" i="44"/>
  <c r="Q15" i="52"/>
  <c r="F19" i="37"/>
  <c r="Q14" i="52"/>
  <c r="F13" i="37"/>
  <c r="F41" i="37"/>
  <c r="F27" i="37"/>
  <c r="F12" i="37"/>
  <c r="P14" i="49"/>
  <c r="P16" i="44"/>
  <c r="P24" i="41"/>
  <c r="P19" i="48"/>
  <c r="P21" i="44"/>
  <c r="P13" i="48"/>
  <c r="P51" i="44"/>
  <c r="F45" i="37"/>
  <c r="P50" i="44"/>
  <c r="P40" i="44"/>
  <c r="P36" i="44"/>
  <c r="P30" i="44"/>
  <c r="P42" i="44"/>
  <c r="P14" i="48"/>
  <c r="P16" i="49"/>
  <c r="F51" i="37"/>
  <c r="R19" i="50"/>
  <c r="P19" i="44"/>
  <c r="Q14" i="51"/>
  <c r="Q17" i="51"/>
  <c r="P15" i="44"/>
  <c r="P29" i="41"/>
  <c r="P37" i="44"/>
  <c r="P48" i="44"/>
  <c r="P15" i="49"/>
  <c r="P17" i="48"/>
  <c r="P26" i="44"/>
  <c r="F49" i="37"/>
  <c r="P16" i="48"/>
  <c r="P50" i="41"/>
  <c r="Q19" i="52"/>
  <c r="F23" i="37"/>
  <c r="Q17" i="52"/>
  <c r="P22" i="41"/>
  <c r="P18" i="49"/>
  <c r="Q13" i="52"/>
  <c r="F24" i="37"/>
  <c r="F40" i="37"/>
  <c r="P14" i="41"/>
  <c r="P34" i="44"/>
  <c r="P12" i="49"/>
  <c r="P25" i="44"/>
  <c r="F17" i="37"/>
  <c r="Q13" i="51"/>
  <c r="P25" i="41"/>
  <c r="F43" i="37"/>
  <c r="P13" i="44"/>
  <c r="P17" i="44"/>
  <c r="P12" i="44"/>
  <c r="P33" i="41"/>
  <c r="P27" i="41"/>
  <c r="P49" i="41"/>
  <c r="P28" i="41"/>
  <c r="P39" i="44"/>
  <c r="F16" i="37"/>
  <c r="P18" i="48"/>
  <c r="F21" i="37"/>
  <c r="P22" i="44"/>
  <c r="P23" i="44"/>
  <c r="F30" i="37"/>
  <c r="F42" i="37"/>
  <c r="P46" i="44"/>
  <c r="R16" i="50"/>
  <c r="Q13" i="45"/>
  <c r="R17" i="50"/>
  <c r="F29" i="37"/>
  <c r="F14" i="37"/>
  <c r="F25" i="37"/>
  <c r="P35" i="41"/>
  <c r="P35" i="44"/>
  <c r="F18" i="37"/>
  <c r="P38" i="44"/>
  <c r="F46" i="37"/>
  <c r="P13" i="49"/>
  <c r="Q18" i="52"/>
  <c r="F35" i="37"/>
  <c r="Q16" i="52"/>
  <c r="Q16" i="45"/>
  <c r="Q12" i="45"/>
  <c r="F52" i="37"/>
  <c r="F44" i="37"/>
  <c r="P12" i="48"/>
  <c r="F33" i="37"/>
  <c r="P45" i="44"/>
  <c r="P18" i="44"/>
  <c r="F37" i="37"/>
  <c r="P29" i="44"/>
  <c r="P18" i="41"/>
  <c r="P47" i="44"/>
  <c r="Q12" i="51"/>
  <c r="P32" i="44"/>
  <c r="F26" i="37"/>
  <c r="F15" i="37"/>
  <c r="F28" i="37"/>
  <c r="Q14" i="45"/>
  <c r="F48" i="37"/>
  <c r="P36" i="41"/>
  <c r="P43" i="44"/>
  <c r="P49" i="44"/>
  <c r="F38" i="37"/>
  <c r="F32" i="37"/>
  <c r="Q18" i="45"/>
  <c r="F50" i="37"/>
  <c r="P16" i="41"/>
  <c r="R13" i="50"/>
  <c r="P19" i="49"/>
  <c r="R14" i="50"/>
  <c r="P24" i="44"/>
  <c r="P15" i="48"/>
  <c r="P34" i="41"/>
  <c r="P41" i="44"/>
  <c r="P13" i="41"/>
  <c r="F36" i="37"/>
  <c r="P19" i="41"/>
  <c r="Q12" i="52"/>
  <c r="Q15" i="45"/>
  <c r="P31" i="41"/>
  <c r="P14" i="44"/>
  <c r="R12" i="50"/>
  <c r="P32" i="41"/>
  <c r="Q19" i="51"/>
  <c r="P15" i="41"/>
  <c r="P27" i="44"/>
  <c r="P52" i="44"/>
  <c r="R18" i="50"/>
  <c r="R15" i="50"/>
  <c r="Q16" i="51"/>
  <c r="F31" i="37"/>
  <c r="P31" i="44"/>
  <c r="F34" i="37"/>
  <c r="P20" i="41"/>
  <c r="P17" i="49"/>
  <c r="P33" i="44"/>
  <c r="F39" i="37"/>
  <c r="Q17" i="45"/>
  <c r="P23" i="41"/>
  <c r="F47" i="37"/>
  <c r="Q15" i="51"/>
  <c r="P20" i="44"/>
  <c r="Q18" i="51"/>
  <c r="F20" i="37"/>
  <c r="P30" i="41"/>
  <c r="Q20" i="52" l="1"/>
  <c r="Q11" i="52" s="1"/>
  <c r="S8" i="52"/>
  <c r="Q20" i="51"/>
  <c r="Q11" i="51" s="1"/>
  <c r="S8" i="51"/>
  <c r="R20" i="50"/>
  <c r="R11" i="50" s="1"/>
  <c r="T8" i="50"/>
  <c r="P20" i="49"/>
  <c r="P11" i="49" s="1"/>
  <c r="O11" i="49"/>
  <c r="AW11" i="49" s="1"/>
  <c r="AW20" i="49"/>
  <c r="R8" i="49"/>
  <c r="P20" i="48"/>
  <c r="P11" i="48" s="1"/>
  <c r="O11" i="48"/>
  <c r="AW11" i="48" s="1"/>
  <c r="AW20" i="48"/>
  <c r="R8" i="48"/>
  <c r="AQ11" i="45"/>
  <c r="AQ20" i="45"/>
  <c r="Q20" i="45"/>
  <c r="Q11" i="45" s="1"/>
  <c r="S8" i="45"/>
  <c r="AW11" i="44"/>
  <c r="O56" i="44"/>
  <c r="P11" i="44"/>
  <c r="P56" i="44" s="1"/>
  <c r="R8" i="44"/>
  <c r="AP23" i="44"/>
  <c r="B24" i="44"/>
  <c r="P37" i="41"/>
  <c r="P12" i="41"/>
  <c r="P17" i="41"/>
  <c r="P21" i="41"/>
  <c r="O11" i="41"/>
  <c r="O52" i="41"/>
  <c r="Q8" i="41"/>
  <c r="B21" i="41"/>
  <c r="AQ21" i="41" s="1"/>
  <c r="BA6" i="37"/>
  <c r="BA4" i="37"/>
  <c r="F11" i="37"/>
  <c r="G8" i="37"/>
  <c r="R19" i="52"/>
  <c r="Q16" i="49"/>
  <c r="R14" i="51"/>
  <c r="R12" i="45"/>
  <c r="G45" i="37"/>
  <c r="R16" i="45"/>
  <c r="Q34" i="44"/>
  <c r="S16" i="50"/>
  <c r="S12" i="50"/>
  <c r="S19" i="50"/>
  <c r="G16" i="37"/>
  <c r="G23" i="37"/>
  <c r="Q33" i="41"/>
  <c r="Q18" i="41"/>
  <c r="R14" i="52"/>
  <c r="G50" i="37"/>
  <c r="Q37" i="44"/>
  <c r="Q51" i="44"/>
  <c r="G21" i="37"/>
  <c r="R13" i="51"/>
  <c r="G24" i="37"/>
  <c r="R14" i="45"/>
  <c r="Q22" i="44"/>
  <c r="R18" i="52"/>
  <c r="Q23" i="41"/>
  <c r="G26" i="37"/>
  <c r="G46" i="37"/>
  <c r="R15" i="52"/>
  <c r="Q12" i="48"/>
  <c r="G14" i="37"/>
  <c r="Q49" i="44"/>
  <c r="G48" i="37"/>
  <c r="Q44" i="44"/>
  <c r="Q15" i="49"/>
  <c r="Q28" i="44"/>
  <c r="G29" i="37"/>
  <c r="Q45" i="44"/>
  <c r="Q27" i="41"/>
  <c r="Q25" i="41"/>
  <c r="R15" i="51"/>
  <c r="G13" i="37"/>
  <c r="Q36" i="41"/>
  <c r="Q32" i="41"/>
  <c r="Q17" i="44"/>
  <c r="Q32" i="44"/>
  <c r="G22" i="37"/>
  <c r="Q35" i="44"/>
  <c r="G20" i="37"/>
  <c r="G39" i="37"/>
  <c r="Q49" i="41"/>
  <c r="Q23" i="44"/>
  <c r="Q33" i="44"/>
  <c r="Q39" i="44"/>
  <c r="Q42" i="44"/>
  <c r="Q18" i="49"/>
  <c r="S18" i="50"/>
  <c r="G36" i="37"/>
  <c r="G28" i="37"/>
  <c r="G18" i="37"/>
  <c r="G33" i="37"/>
  <c r="Q20" i="44"/>
  <c r="G47" i="37"/>
  <c r="G44" i="37"/>
  <c r="R12" i="52"/>
  <c r="G43" i="37"/>
  <c r="Q15" i="41"/>
  <c r="Q24" i="41"/>
  <c r="Q43" i="44"/>
  <c r="G51" i="37"/>
  <c r="G40" i="37"/>
  <c r="S17" i="50"/>
  <c r="Q26" i="41"/>
  <c r="Q12" i="44"/>
  <c r="Q27" i="44"/>
  <c r="R18" i="51"/>
  <c r="Q19" i="44"/>
  <c r="Q31" i="41"/>
  <c r="Q19" i="49"/>
  <c r="Q29" i="41"/>
  <c r="Q46" i="44"/>
  <c r="R15" i="45"/>
  <c r="G49" i="37"/>
  <c r="Q14" i="48"/>
  <c r="Q17" i="48"/>
  <c r="S15" i="50"/>
  <c r="Q24" i="44"/>
  <c r="G19" i="37"/>
  <c r="Q13" i="41"/>
  <c r="Q38" i="44"/>
  <c r="G12" i="37"/>
  <c r="G42" i="37"/>
  <c r="Q36" i="44"/>
  <c r="Q14" i="41"/>
  <c r="R16" i="51"/>
  <c r="G27" i="37"/>
  <c r="G34" i="37"/>
  <c r="G15" i="37"/>
  <c r="S13" i="50"/>
  <c r="Q28" i="41"/>
  <c r="R19" i="51"/>
  <c r="Q52" i="44"/>
  <c r="R16" i="52"/>
  <c r="G32" i="37"/>
  <c r="Q50" i="44"/>
  <c r="Q12" i="49"/>
  <c r="R12" i="51"/>
  <c r="Q17" i="49"/>
  <c r="Q48" i="44"/>
  <c r="Q13" i="48"/>
  <c r="R17" i="51"/>
  <c r="Q30" i="44"/>
  <c r="R17" i="45"/>
  <c r="Q47" i="44"/>
  <c r="Q26" i="44"/>
  <c r="Q22" i="41"/>
  <c r="Q50" i="41"/>
  <c r="S14" i="50"/>
  <c r="Q15" i="48"/>
  <c r="Q16" i="41"/>
  <c r="Q18" i="44"/>
  <c r="R17" i="52"/>
  <c r="Q16" i="44"/>
  <c r="Q20" i="41"/>
  <c r="G52" i="37"/>
  <c r="R13" i="45"/>
  <c r="Q15" i="44"/>
  <c r="Q21" i="44"/>
  <c r="Q30" i="41"/>
  <c r="Q14" i="49"/>
  <c r="G41" i="37"/>
  <c r="Q19" i="48"/>
  <c r="Q40" i="44"/>
  <c r="Q41" i="44"/>
  <c r="G30" i="37"/>
  <c r="G17" i="37"/>
  <c r="R13" i="52"/>
  <c r="Q19" i="41"/>
  <c r="Q31" i="44"/>
  <c r="Q16" i="48"/>
  <c r="Q35" i="41"/>
  <c r="Q25" i="44"/>
  <c r="Q18" i="48"/>
  <c r="G25" i="37"/>
  <c r="G37" i="37"/>
  <c r="Q14" i="44"/>
  <c r="G31" i="37"/>
  <c r="Q13" i="44"/>
  <c r="G35" i="37"/>
  <c r="Q29" i="44"/>
  <c r="Q34" i="41"/>
  <c r="G38" i="37"/>
  <c r="Q13" i="49"/>
  <c r="R18" i="45"/>
  <c r="R20" i="52" l="1"/>
  <c r="R11" i="52" s="1"/>
  <c r="T8" i="52"/>
  <c r="R20" i="51"/>
  <c r="R11" i="51" s="1"/>
  <c r="T8" i="51"/>
  <c r="S20" i="50"/>
  <c r="S11" i="50" s="1"/>
  <c r="U8" i="50"/>
  <c r="Q20" i="49"/>
  <c r="Q11" i="49" s="1"/>
  <c r="S8" i="49"/>
  <c r="Q20" i="48"/>
  <c r="Q11" i="48" s="1"/>
  <c r="S8" i="48"/>
  <c r="R20" i="45"/>
  <c r="R11" i="45" s="1"/>
  <c r="T8" i="45"/>
  <c r="Q11" i="44"/>
  <c r="Q56" i="44" s="1"/>
  <c r="B25" i="44"/>
  <c r="AP24" i="44"/>
  <c r="S8" i="44"/>
  <c r="Q37" i="41"/>
  <c r="AR18" i="41"/>
  <c r="AR19" i="41"/>
  <c r="AR13" i="41"/>
  <c r="AR14" i="41"/>
  <c r="AR20" i="41"/>
  <c r="AR15" i="41"/>
  <c r="AR16" i="41"/>
  <c r="AR17" i="41"/>
  <c r="AR12" i="41"/>
  <c r="AR21" i="41"/>
  <c r="Q12" i="41"/>
  <c r="Q17" i="41"/>
  <c r="Q21" i="41"/>
  <c r="P52" i="41"/>
  <c r="P11" i="41"/>
  <c r="R8" i="41"/>
  <c r="B22" i="41"/>
  <c r="AQ22" i="41" s="1"/>
  <c r="G11" i="37"/>
  <c r="H8" i="37"/>
  <c r="R29" i="44"/>
  <c r="H18" i="37"/>
  <c r="H31" i="37"/>
  <c r="R14" i="44"/>
  <c r="R23" i="44"/>
  <c r="R35" i="41"/>
  <c r="S16" i="45"/>
  <c r="R36" i="41"/>
  <c r="H45" i="37"/>
  <c r="R13" i="49"/>
  <c r="R25" i="41"/>
  <c r="R49" i="44"/>
  <c r="R50" i="44"/>
  <c r="R28" i="44"/>
  <c r="R35" i="44"/>
  <c r="R39" i="44"/>
  <c r="R25" i="44"/>
  <c r="R13" i="48"/>
  <c r="H26" i="37"/>
  <c r="S19" i="52"/>
  <c r="H41" i="37"/>
  <c r="H51" i="37"/>
  <c r="H34" i="37"/>
  <c r="H14" i="37"/>
  <c r="T12" i="50"/>
  <c r="S17" i="51"/>
  <c r="R42" i="44"/>
  <c r="S16" i="52"/>
  <c r="R45" i="44"/>
  <c r="H38" i="37"/>
  <c r="R21" i="44"/>
  <c r="T15" i="50"/>
  <c r="R38" i="44"/>
  <c r="R49" i="41"/>
  <c r="R36" i="44"/>
  <c r="R28" i="41"/>
  <c r="R22" i="44"/>
  <c r="S19" i="51"/>
  <c r="R19" i="44"/>
  <c r="R32" i="44"/>
  <c r="S12" i="51"/>
  <c r="R12" i="48"/>
  <c r="H24" i="37"/>
  <c r="R30" i="44"/>
  <c r="R14" i="41"/>
  <c r="T14" i="50"/>
  <c r="S16" i="51"/>
  <c r="R34" i="44"/>
  <c r="R24" i="44"/>
  <c r="S15" i="52"/>
  <c r="H33" i="37"/>
  <c r="H42" i="37"/>
  <c r="R32" i="41"/>
  <c r="S15" i="51"/>
  <c r="S14" i="45"/>
  <c r="R19" i="41"/>
  <c r="R27" i="44"/>
  <c r="R18" i="48"/>
  <c r="R14" i="48"/>
  <c r="H40" i="37"/>
  <c r="R17" i="49"/>
  <c r="R30" i="41"/>
  <c r="R23" i="41"/>
  <c r="R46" i="44"/>
  <c r="R17" i="48"/>
  <c r="R18" i="41"/>
  <c r="R41" i="44"/>
  <c r="S14" i="51"/>
  <c r="H35" i="37"/>
  <c r="R12" i="49"/>
  <c r="H25" i="37"/>
  <c r="R18" i="44"/>
  <c r="R15" i="49"/>
  <c r="R13" i="41"/>
  <c r="R47" i="44"/>
  <c r="R13" i="44"/>
  <c r="H23" i="37"/>
  <c r="S13" i="52"/>
  <c r="R31" i="44"/>
  <c r="R19" i="49"/>
  <c r="H20" i="37"/>
  <c r="R50" i="41"/>
  <c r="H39" i="37"/>
  <c r="R48" i="44"/>
  <c r="H19" i="37"/>
  <c r="H21" i="37"/>
  <c r="S15" i="45"/>
  <c r="R34" i="41"/>
  <c r="R22" i="41"/>
  <c r="H37" i="37"/>
  <c r="R33" i="41"/>
  <c r="S18" i="45"/>
  <c r="H29" i="37"/>
  <c r="H36" i="37"/>
  <c r="H15" i="37"/>
  <c r="S14" i="52"/>
  <c r="R20" i="41"/>
  <c r="R40" i="44"/>
  <c r="H44" i="37"/>
  <c r="T16" i="50"/>
  <c r="S17" i="52"/>
  <c r="R12" i="44"/>
  <c r="S12" i="52"/>
  <c r="H50" i="37"/>
  <c r="R24" i="41"/>
  <c r="R18" i="49"/>
  <c r="R27" i="41"/>
  <c r="R16" i="41"/>
  <c r="H22" i="37"/>
  <c r="T13" i="50"/>
  <c r="H17" i="37"/>
  <c r="H32" i="37"/>
  <c r="R16" i="44"/>
  <c r="R44" i="44"/>
  <c r="R43" i="44"/>
  <c r="H12" i="37"/>
  <c r="R17" i="44"/>
  <c r="R16" i="49"/>
  <c r="R52" i="44"/>
  <c r="R15" i="44"/>
  <c r="R37" i="44"/>
  <c r="R29" i="41"/>
  <c r="S13" i="45"/>
  <c r="H48" i="37"/>
  <c r="R20" i="44"/>
  <c r="H13" i="37"/>
  <c r="H27" i="37"/>
  <c r="R51" i="44"/>
  <c r="R19" i="48"/>
  <c r="R31" i="41"/>
  <c r="R15" i="48"/>
  <c r="S18" i="51"/>
  <c r="S17" i="45"/>
  <c r="R26" i="44"/>
  <c r="H16" i="37"/>
  <c r="S13" i="51"/>
  <c r="H46" i="37"/>
  <c r="R26" i="41"/>
  <c r="H52" i="37"/>
  <c r="S18" i="52"/>
  <c r="T19" i="50"/>
  <c r="H30" i="37"/>
  <c r="T17" i="50"/>
  <c r="S12" i="45"/>
  <c r="H28" i="37"/>
  <c r="H47" i="37"/>
  <c r="H49" i="37"/>
  <c r="R14" i="49"/>
  <c r="R15" i="41"/>
  <c r="R33" i="44"/>
  <c r="R16" i="48"/>
  <c r="H43" i="37"/>
  <c r="T18" i="50"/>
  <c r="S20" i="52" l="1"/>
  <c r="S11" i="52" s="1"/>
  <c r="U8" i="52"/>
  <c r="S20" i="51"/>
  <c r="S11" i="51" s="1"/>
  <c r="U8" i="51"/>
  <c r="T20" i="50"/>
  <c r="T11" i="50" s="1"/>
  <c r="V8" i="50"/>
  <c r="R20" i="49"/>
  <c r="R11" i="49" s="1"/>
  <c r="T8" i="49"/>
  <c r="R20" i="48"/>
  <c r="R11" i="48" s="1"/>
  <c r="T8" i="48"/>
  <c r="S20" i="45"/>
  <c r="S11" i="45" s="1"/>
  <c r="U8" i="45"/>
  <c r="R11" i="44"/>
  <c r="R56" i="44" s="1"/>
  <c r="T8" i="44"/>
  <c r="B26" i="44"/>
  <c r="AP25" i="44"/>
  <c r="R37" i="41"/>
  <c r="AR22" i="41"/>
  <c r="R12" i="41"/>
  <c r="R17" i="41"/>
  <c r="R21" i="41"/>
  <c r="Q11" i="41"/>
  <c r="Q52" i="41"/>
  <c r="S8" i="41"/>
  <c r="B23" i="41"/>
  <c r="H11" i="37"/>
  <c r="I8" i="37"/>
  <c r="S15" i="44"/>
  <c r="T14" i="45"/>
  <c r="S36" i="44"/>
  <c r="S43" i="44"/>
  <c r="S27" i="41"/>
  <c r="I45" i="37"/>
  <c r="S52" i="44"/>
  <c r="T13" i="51"/>
  <c r="I36" i="37"/>
  <c r="I18" i="37"/>
  <c r="I46" i="37"/>
  <c r="S14" i="41"/>
  <c r="T14" i="51"/>
  <c r="S12" i="48"/>
  <c r="S12" i="49"/>
  <c r="S18" i="48"/>
  <c r="S40" i="44"/>
  <c r="S17" i="44"/>
  <c r="I32" i="37"/>
  <c r="S20" i="41"/>
  <c r="T16" i="51"/>
  <c r="S14" i="48"/>
  <c r="S38" i="44"/>
  <c r="S48" i="44"/>
  <c r="T19" i="52"/>
  <c r="T17" i="52"/>
  <c r="S13" i="49"/>
  <c r="U15" i="50"/>
  <c r="I12" i="37"/>
  <c r="I26" i="37"/>
  <c r="T19" i="51"/>
  <c r="T13" i="45"/>
  <c r="T13" i="52"/>
  <c r="S18" i="49"/>
  <c r="I21" i="37"/>
  <c r="S42" i="44"/>
  <c r="I20" i="37"/>
  <c r="T15" i="45"/>
  <c r="I23" i="37"/>
  <c r="S13" i="41"/>
  <c r="S19" i="44"/>
  <c r="S14" i="49"/>
  <c r="I39" i="37"/>
  <c r="I28" i="37"/>
  <c r="S21" i="44"/>
  <c r="I29" i="37"/>
  <c r="S49" i="44"/>
  <c r="I43" i="37"/>
  <c r="S25" i="44"/>
  <c r="T15" i="52"/>
  <c r="T12" i="51"/>
  <c r="I37" i="37"/>
  <c r="I52" i="37"/>
  <c r="I19" i="37"/>
  <c r="T16" i="45"/>
  <c r="S18" i="44"/>
  <c r="S16" i="48"/>
  <c r="I15" i="37"/>
  <c r="T18" i="45"/>
  <c r="S15" i="48"/>
  <c r="I17" i="37"/>
  <c r="S15" i="41"/>
  <c r="S20" i="44"/>
  <c r="T14" i="52"/>
  <c r="S45" i="44"/>
  <c r="I25" i="37"/>
  <c r="S22" i="41"/>
  <c r="S13" i="44"/>
  <c r="I34" i="37"/>
  <c r="S29" i="44"/>
  <c r="S30" i="44"/>
  <c r="S30" i="41"/>
  <c r="I31" i="37"/>
  <c r="T12" i="45"/>
  <c r="S23" i="44"/>
  <c r="S49" i="41"/>
  <c r="U14" i="50"/>
  <c r="S50" i="44"/>
  <c r="S32" i="44"/>
  <c r="I16" i="37"/>
  <c r="I14" i="37"/>
  <c r="S19" i="48"/>
  <c r="S27" i="44"/>
  <c r="I35" i="37"/>
  <c r="T17" i="45"/>
  <c r="S24" i="41"/>
  <c r="S19" i="41"/>
  <c r="S50" i="41"/>
  <c r="T12" i="52"/>
  <c r="S25" i="41"/>
  <c r="I38" i="37"/>
  <c r="S51" i="44"/>
  <c r="U19" i="50"/>
  <c r="S34" i="41"/>
  <c r="S19" i="49"/>
  <c r="I27" i="37"/>
  <c r="I13" i="37"/>
  <c r="S18" i="41"/>
  <c r="S37" i="44"/>
  <c r="I50" i="37"/>
  <c r="U13" i="50"/>
  <c r="S28" i="44"/>
  <c r="S36" i="41"/>
  <c r="S22" i="44"/>
  <c r="S12" i="44"/>
  <c r="S26" i="44"/>
  <c r="I51" i="37"/>
  <c r="I47" i="37"/>
  <c r="S46" i="44"/>
  <c r="S39" i="44"/>
  <c r="S14" i="44"/>
  <c r="S17" i="48"/>
  <c r="U12" i="50"/>
  <c r="S17" i="49"/>
  <c r="T18" i="52"/>
  <c r="U17" i="50"/>
  <c r="T16" i="52"/>
  <c r="S24" i="44"/>
  <c r="I49" i="37"/>
  <c r="S29" i="41"/>
  <c r="I48" i="37"/>
  <c r="S31" i="44"/>
  <c r="S41" i="44"/>
  <c r="S16" i="44"/>
  <c r="S13" i="48"/>
  <c r="S33" i="44"/>
  <c r="I30" i="37"/>
  <c r="S33" i="41"/>
  <c r="I40" i="37"/>
  <c r="S32" i="41"/>
  <c r="I33" i="37"/>
  <c r="I41" i="37"/>
  <c r="S34" i="44"/>
  <c r="S26" i="41"/>
  <c r="I42" i="37"/>
  <c r="S44" i="44"/>
  <c r="S28" i="41"/>
  <c r="I22" i="37"/>
  <c r="S15" i="49"/>
  <c r="I24" i="37"/>
  <c r="T17" i="51"/>
  <c r="S47" i="44"/>
  <c r="S31" i="41"/>
  <c r="S16" i="41"/>
  <c r="S23" i="41"/>
  <c r="S35" i="41"/>
  <c r="S35" i="44"/>
  <c r="U16" i="50"/>
  <c r="U18" i="50"/>
  <c r="S16" i="49"/>
  <c r="I44" i="37"/>
  <c r="T18" i="51"/>
  <c r="T20" i="52" l="1"/>
  <c r="T11" i="52" s="1"/>
  <c r="V8" i="52"/>
  <c r="T20" i="51"/>
  <c r="T11" i="51" s="1"/>
  <c r="V8" i="51"/>
  <c r="U20" i="50"/>
  <c r="U11" i="50" s="1"/>
  <c r="W8" i="50"/>
  <c r="S20" i="49"/>
  <c r="S11" i="49" s="1"/>
  <c r="U8" i="49"/>
  <c r="S20" i="48"/>
  <c r="S11" i="48" s="1"/>
  <c r="U8" i="48"/>
  <c r="T20" i="45"/>
  <c r="T11" i="45" s="1"/>
  <c r="V8" i="45"/>
  <c r="S11" i="44"/>
  <c r="S56" i="44" s="1"/>
  <c r="B27" i="44"/>
  <c r="AP26" i="44"/>
  <c r="U8" i="44"/>
  <c r="S37" i="41"/>
  <c r="AQ23" i="41"/>
  <c r="AR23" i="41"/>
  <c r="S12" i="41"/>
  <c r="S17" i="41"/>
  <c r="S21" i="41"/>
  <c r="R11" i="41"/>
  <c r="R52" i="41"/>
  <c r="T8" i="41"/>
  <c r="AX25" i="41"/>
  <c r="AX37" i="41"/>
  <c r="AX49" i="41"/>
  <c r="AX17" i="41"/>
  <c r="AX33" i="41"/>
  <c r="AX29" i="41"/>
  <c r="AX41" i="41"/>
  <c r="AX38" i="41"/>
  <c r="AX32" i="41"/>
  <c r="AX30" i="41"/>
  <c r="AX47" i="41"/>
  <c r="AX42" i="41"/>
  <c r="AX16" i="41"/>
  <c r="AX18" i="41"/>
  <c r="AX22" i="41"/>
  <c r="AX52" i="41"/>
  <c r="AX48" i="41"/>
  <c r="AX11" i="41"/>
  <c r="AX12" i="41"/>
  <c r="AX14" i="41"/>
  <c r="AX27" i="41"/>
  <c r="AX34" i="41"/>
  <c r="AX43" i="41"/>
  <c r="AX51" i="41"/>
  <c r="AX21" i="41"/>
  <c r="AX23" i="41"/>
  <c r="AX24" i="41"/>
  <c r="AX39" i="41"/>
  <c r="AX26" i="41"/>
  <c r="AX35" i="41"/>
  <c r="AX19" i="41"/>
  <c r="AX28" i="41"/>
  <c r="AX40" i="41"/>
  <c r="AX44" i="41"/>
  <c r="AX20" i="41"/>
  <c r="AX31" i="41"/>
  <c r="AX50" i="41"/>
  <c r="AX45" i="41"/>
  <c r="AX15" i="41"/>
  <c r="AX36" i="41"/>
  <c r="AX46" i="41"/>
  <c r="B24" i="41"/>
  <c r="AP11" i="37"/>
  <c r="I11" i="37"/>
  <c r="J8" i="37"/>
  <c r="T27" i="44"/>
  <c r="T49" i="41"/>
  <c r="T35" i="41"/>
  <c r="T18" i="44"/>
  <c r="T22" i="41"/>
  <c r="U17" i="51"/>
  <c r="T19" i="49"/>
  <c r="J49" i="37"/>
  <c r="U14" i="51"/>
  <c r="T37" i="44"/>
  <c r="U15" i="45"/>
  <c r="T15" i="49"/>
  <c r="T50" i="44"/>
  <c r="T24" i="41"/>
  <c r="T16" i="48"/>
  <c r="J20" i="37"/>
  <c r="T35" i="44"/>
  <c r="T14" i="49"/>
  <c r="J43" i="37"/>
  <c r="T13" i="41"/>
  <c r="J15" i="37"/>
  <c r="J28" i="37"/>
  <c r="T18" i="49"/>
  <c r="T13" i="49"/>
  <c r="J42" i="37"/>
  <c r="T19" i="41"/>
  <c r="T15" i="48"/>
  <c r="T34" i="41"/>
  <c r="V16" i="50"/>
  <c r="J31" i="37"/>
  <c r="T23" i="41"/>
  <c r="J45" i="37"/>
  <c r="T20" i="41"/>
  <c r="J48" i="37"/>
  <c r="U15" i="51"/>
  <c r="T42" i="44"/>
  <c r="U15" i="52"/>
  <c r="T32" i="44"/>
  <c r="J39" i="37"/>
  <c r="J27" i="37"/>
  <c r="J13" i="37"/>
  <c r="J29" i="37"/>
  <c r="U12" i="52"/>
  <c r="U12" i="51"/>
  <c r="T14" i="41"/>
  <c r="T36" i="44"/>
  <c r="T36" i="41"/>
  <c r="T45" i="44"/>
  <c r="J50" i="37"/>
  <c r="U16" i="51"/>
  <c r="T25" i="44"/>
  <c r="J35" i="37"/>
  <c r="T14" i="48"/>
  <c r="J18" i="37"/>
  <c r="T48" i="44"/>
  <c r="T33" i="44"/>
  <c r="T22" i="44"/>
  <c r="T47" i="44"/>
  <c r="J21" i="37"/>
  <c r="T12" i="49"/>
  <c r="J23" i="37"/>
  <c r="T19" i="48"/>
  <c r="T43" i="44"/>
  <c r="J14" i="37"/>
  <c r="T32" i="41"/>
  <c r="T26" i="44"/>
  <c r="T12" i="48"/>
  <c r="T52" i="44"/>
  <c r="J33" i="37"/>
  <c r="J36" i="37"/>
  <c r="V18" i="50"/>
  <c r="T28" i="41"/>
  <c r="U16" i="45"/>
  <c r="T39" i="44"/>
  <c r="J32" i="37"/>
  <c r="T26" i="41"/>
  <c r="J38" i="37"/>
  <c r="T49" i="44"/>
  <c r="U13" i="52"/>
  <c r="T34" i="44"/>
  <c r="T40" i="44"/>
  <c r="V15" i="50"/>
  <c r="U13" i="51"/>
  <c r="J37" i="37"/>
  <c r="U19" i="52"/>
  <c r="T29" i="41"/>
  <c r="T15" i="44"/>
  <c r="T31" i="41"/>
  <c r="T24" i="44"/>
  <c r="J52" i="37"/>
  <c r="V13" i="50"/>
  <c r="V14" i="50"/>
  <c r="T16" i="44"/>
  <c r="U16" i="52"/>
  <c r="T19" i="44"/>
  <c r="T25" i="41"/>
  <c r="T20" i="44"/>
  <c r="T29" i="44"/>
  <c r="U18" i="45"/>
  <c r="J24" i="37"/>
  <c r="U12" i="45"/>
  <c r="T38" i="44"/>
  <c r="T50" i="41"/>
  <c r="J34" i="37"/>
  <c r="J41" i="37"/>
  <c r="V12" i="50"/>
  <c r="J40" i="37"/>
  <c r="T17" i="44"/>
  <c r="T13" i="44"/>
  <c r="U18" i="52"/>
  <c r="T51" i="44"/>
  <c r="J25" i="37"/>
  <c r="J47" i="37"/>
  <c r="J44" i="37"/>
  <c r="T46" i="44"/>
  <c r="U13" i="45"/>
  <c r="J16" i="37"/>
  <c r="T14" i="44"/>
  <c r="T31" i="44"/>
  <c r="T41" i="44"/>
  <c r="T17" i="49"/>
  <c r="T15" i="41"/>
  <c r="T27" i="41"/>
  <c r="T16" i="41"/>
  <c r="T28" i="44"/>
  <c r="V19" i="50"/>
  <c r="T18" i="41"/>
  <c r="J30" i="37"/>
  <c r="J51" i="37"/>
  <c r="V17" i="50"/>
  <c r="T44" i="44"/>
  <c r="U18" i="51"/>
  <c r="U19" i="51"/>
  <c r="J19" i="37"/>
  <c r="J12" i="37"/>
  <c r="T30" i="44"/>
  <c r="T30" i="41"/>
  <c r="T12" i="44"/>
  <c r="T33" i="41"/>
  <c r="U14" i="45"/>
  <c r="J22" i="37"/>
  <c r="T13" i="48"/>
  <c r="U17" i="52"/>
  <c r="T23" i="44"/>
  <c r="U17" i="45"/>
  <c r="U14" i="52"/>
  <c r="J46" i="37"/>
  <c r="T17" i="48"/>
  <c r="T16" i="49"/>
  <c r="T21" i="44"/>
  <c r="J26" i="37"/>
  <c r="T18" i="48"/>
  <c r="J17" i="37"/>
  <c r="U20" i="52" l="1"/>
  <c r="U11" i="52" s="1"/>
  <c r="W8" i="52"/>
  <c r="U20" i="51"/>
  <c r="U11" i="51" s="1"/>
  <c r="W8" i="51"/>
  <c r="V20" i="50"/>
  <c r="V11" i="50" s="1"/>
  <c r="X8" i="50"/>
  <c r="T20" i="49"/>
  <c r="T11" i="49" s="1"/>
  <c r="V8" i="49"/>
  <c r="T20" i="48"/>
  <c r="T11" i="48" s="1"/>
  <c r="V8" i="48"/>
  <c r="U20" i="45"/>
  <c r="U11" i="45" s="1"/>
  <c r="W8" i="45"/>
  <c r="T11" i="44"/>
  <c r="T56" i="44" s="1"/>
  <c r="V8" i="44"/>
  <c r="B28" i="44"/>
  <c r="AP27" i="44"/>
  <c r="T37" i="41"/>
  <c r="AQ24" i="41"/>
  <c r="AR24" i="41"/>
  <c r="T12" i="41"/>
  <c r="T17" i="41"/>
  <c r="T21" i="41"/>
  <c r="S11" i="41"/>
  <c r="S52" i="41"/>
  <c r="U8" i="41"/>
  <c r="B25" i="41"/>
  <c r="J11" i="37"/>
  <c r="K8" i="37"/>
  <c r="U52" i="44"/>
  <c r="U25" i="44"/>
  <c r="U22" i="44"/>
  <c r="U20" i="44"/>
  <c r="V14" i="52"/>
  <c r="U50" i="44"/>
  <c r="W17" i="50"/>
  <c r="U47" i="44"/>
  <c r="U45" i="44"/>
  <c r="K50" i="37"/>
  <c r="W14" i="50"/>
  <c r="V17" i="45"/>
  <c r="K49" i="37"/>
  <c r="K32" i="37"/>
  <c r="K22" i="37"/>
  <c r="W13" i="50"/>
  <c r="V16" i="52"/>
  <c r="K18" i="37"/>
  <c r="U30" i="44"/>
  <c r="U15" i="48"/>
  <c r="U29" i="41"/>
  <c r="K36" i="37"/>
  <c r="V16" i="45"/>
  <c r="U20" i="41"/>
  <c r="U15" i="41"/>
  <c r="U16" i="44"/>
  <c r="K26" i="37"/>
  <c r="U19" i="48"/>
  <c r="K24" i="37"/>
  <c r="U23" i="41"/>
  <c r="U41" i="44"/>
  <c r="W18" i="50"/>
  <c r="U42" i="44"/>
  <c r="U14" i="44"/>
  <c r="W12" i="50"/>
  <c r="V13" i="52"/>
  <c r="U19" i="44"/>
  <c r="U34" i="41"/>
  <c r="U27" i="41"/>
  <c r="U49" i="44"/>
  <c r="U48" i="44"/>
  <c r="U46" i="44"/>
  <c r="K25" i="37"/>
  <c r="U35" i="44"/>
  <c r="U16" i="41"/>
  <c r="K15" i="37"/>
  <c r="K17" i="37"/>
  <c r="W19" i="50"/>
  <c r="U19" i="41"/>
  <c r="U14" i="41"/>
  <c r="K20" i="37"/>
  <c r="U21" i="44"/>
  <c r="U13" i="44"/>
  <c r="V13" i="51"/>
  <c r="U32" i="41"/>
  <c r="K33" i="37"/>
  <c r="U36" i="41"/>
  <c r="V14" i="51"/>
  <c r="K45" i="37"/>
  <c r="U16" i="49"/>
  <c r="U19" i="49"/>
  <c r="K34" i="37"/>
  <c r="U28" i="44"/>
  <c r="U50" i="41"/>
  <c r="V19" i="51"/>
  <c r="K44" i="37"/>
  <c r="U39" i="44"/>
  <c r="U13" i="49"/>
  <c r="V12" i="45"/>
  <c r="K52" i="37"/>
  <c r="K41" i="37"/>
  <c r="V15" i="51"/>
  <c r="U23" i="44"/>
  <c r="U24" i="44"/>
  <c r="K28" i="37"/>
  <c r="V18" i="52"/>
  <c r="U13" i="48"/>
  <c r="U29" i="44"/>
  <c r="K43" i="37"/>
  <c r="U37" i="44"/>
  <c r="V17" i="51"/>
  <c r="K13" i="37"/>
  <c r="U40" i="44"/>
  <c r="U18" i="49"/>
  <c r="K27" i="37"/>
  <c r="K40" i="37"/>
  <c r="W16" i="50"/>
  <c r="U25" i="41"/>
  <c r="K12" i="37"/>
  <c r="U31" i="44"/>
  <c r="K51" i="37"/>
  <c r="U17" i="48"/>
  <c r="U16" i="48"/>
  <c r="K39" i="37"/>
  <c r="U17" i="49"/>
  <c r="K16" i="37"/>
  <c r="U35" i="41"/>
  <c r="U28" i="41"/>
  <c r="U12" i="44"/>
  <c r="U43" i="44"/>
  <c r="K46" i="37"/>
  <c r="U31" i="41"/>
  <c r="U18" i="44"/>
  <c r="V18" i="51"/>
  <c r="K29" i="37"/>
  <c r="U51" i="44"/>
  <c r="K21" i="37"/>
  <c r="V17" i="52"/>
  <c r="U34" i="44"/>
  <c r="U17" i="44"/>
  <c r="V15" i="52"/>
  <c r="U14" i="49"/>
  <c r="U15" i="44"/>
  <c r="K23" i="37"/>
  <c r="K31" i="37"/>
  <c r="U14" i="48"/>
  <c r="U15" i="49"/>
  <c r="V14" i="45"/>
  <c r="U49" i="41"/>
  <c r="U22" i="41"/>
  <c r="W15" i="50"/>
  <c r="U33" i="44"/>
  <c r="U36" i="44"/>
  <c r="K14" i="37"/>
  <c r="K47" i="37"/>
  <c r="V19" i="52"/>
  <c r="K35" i="37"/>
  <c r="U24" i="41"/>
  <c r="U13" i="41"/>
  <c r="K19" i="37"/>
  <c r="V12" i="52"/>
  <c r="K38" i="37"/>
  <c r="V16" i="51"/>
  <c r="U44" i="44"/>
  <c r="U18" i="41"/>
  <c r="K42" i="37"/>
  <c r="U33" i="41"/>
  <c r="U30" i="41"/>
  <c r="U38" i="44"/>
  <c r="K30" i="37"/>
  <c r="K48" i="37"/>
  <c r="U18" i="48"/>
  <c r="U26" i="41"/>
  <c r="K37" i="37"/>
  <c r="V12" i="51"/>
  <c r="V15" i="45"/>
  <c r="V18" i="45"/>
  <c r="U26" i="44"/>
  <c r="U12" i="48"/>
  <c r="V13" i="45"/>
  <c r="U27" i="44"/>
  <c r="U32" i="44"/>
  <c r="U12" i="49"/>
  <c r="V20" i="52" l="1"/>
  <c r="V11" i="52" s="1"/>
  <c r="X8" i="52"/>
  <c r="V20" i="51"/>
  <c r="V11" i="51" s="1"/>
  <c r="X8" i="51"/>
  <c r="AX13" i="50"/>
  <c r="AX15" i="50"/>
  <c r="AX16" i="50"/>
  <c r="W20" i="50"/>
  <c r="AX12" i="50"/>
  <c r="AX14" i="50"/>
  <c r="AX18" i="50"/>
  <c r="AX17" i="50"/>
  <c r="Y8" i="50"/>
  <c r="U20" i="49"/>
  <c r="U11" i="49" s="1"/>
  <c r="W8" i="49"/>
  <c r="U20" i="48"/>
  <c r="U11" i="48" s="1"/>
  <c r="W8" i="48"/>
  <c r="V20" i="45"/>
  <c r="V11" i="45" s="1"/>
  <c r="X8" i="45"/>
  <c r="U11" i="44"/>
  <c r="U56" i="44" s="1"/>
  <c r="W8" i="44"/>
  <c r="B29" i="44"/>
  <c r="AP28" i="44"/>
  <c r="U37" i="41"/>
  <c r="AQ25" i="41"/>
  <c r="AR25" i="41"/>
  <c r="U12" i="41"/>
  <c r="U17" i="41"/>
  <c r="U21" i="41"/>
  <c r="T11" i="41"/>
  <c r="T52" i="41"/>
  <c r="V8" i="41"/>
  <c r="B26" i="41"/>
  <c r="K11" i="37"/>
  <c r="L8" i="37"/>
  <c r="V37" i="44"/>
  <c r="V16" i="41"/>
  <c r="V18" i="48"/>
  <c r="V40" i="44"/>
  <c r="L47" i="37"/>
  <c r="V47" i="44"/>
  <c r="W18" i="45"/>
  <c r="V31" i="41"/>
  <c r="V15" i="49"/>
  <c r="V24" i="44"/>
  <c r="V13" i="48"/>
  <c r="V28" i="41"/>
  <c r="L50" i="37"/>
  <c r="X16" i="50"/>
  <c r="L26" i="37"/>
  <c r="L35" i="37"/>
  <c r="W15" i="45"/>
  <c r="X13" i="50"/>
  <c r="V27" i="44"/>
  <c r="V12" i="44"/>
  <c r="V24" i="41"/>
  <c r="L36" i="37"/>
  <c r="V31" i="44"/>
  <c r="V39" i="44"/>
  <c r="L16" i="37"/>
  <c r="V44" i="44"/>
  <c r="V22" i="41"/>
  <c r="V13" i="41"/>
  <c r="V25" i="41"/>
  <c r="V14" i="48"/>
  <c r="L49" i="37"/>
  <c r="V28" i="44"/>
  <c r="V27" i="41"/>
  <c r="V17" i="44"/>
  <c r="W17" i="52"/>
  <c r="V41" i="44"/>
  <c r="X17" i="50"/>
  <c r="V42" i="44"/>
  <c r="V17" i="48"/>
  <c r="L13" i="37"/>
  <c r="L48" i="37"/>
  <c r="V33" i="44"/>
  <c r="V38" i="44"/>
  <c r="X14" i="50"/>
  <c r="W14" i="52"/>
  <c r="V26" i="41"/>
  <c r="L12" i="37"/>
  <c r="V50" i="44"/>
  <c r="V33" i="41"/>
  <c r="V34" i="44"/>
  <c r="V13" i="49"/>
  <c r="X12" i="50"/>
  <c r="V23" i="41"/>
  <c r="X15" i="50"/>
  <c r="W17" i="51"/>
  <c r="L51" i="37"/>
  <c r="V43" i="44"/>
  <c r="V35" i="44"/>
  <c r="V48" i="44"/>
  <c r="W12" i="52"/>
  <c r="W18" i="52"/>
  <c r="W15" i="51"/>
  <c r="V12" i="48"/>
  <c r="W18" i="51"/>
  <c r="W13" i="51"/>
  <c r="X19" i="50"/>
  <c r="V32" i="44"/>
  <c r="W13" i="45"/>
  <c r="L20" i="37"/>
  <c r="V23" i="44"/>
  <c r="W12" i="51"/>
  <c r="V30" i="44"/>
  <c r="V34" i="41"/>
  <c r="L31" i="37"/>
  <c r="V19" i="44"/>
  <c r="L19" i="37"/>
  <c r="L21" i="37"/>
  <c r="L43" i="37"/>
  <c r="L46" i="37"/>
  <c r="L22" i="37"/>
  <c r="W13" i="52"/>
  <c r="V14" i="49"/>
  <c r="V20" i="41"/>
  <c r="V25" i="44"/>
  <c r="W12" i="45"/>
  <c r="L37" i="37"/>
  <c r="V15" i="44"/>
  <c r="L39" i="37"/>
  <c r="V51" i="44"/>
  <c r="V35" i="41"/>
  <c r="V20" i="44"/>
  <c r="V29" i="41"/>
  <c r="V36" i="44"/>
  <c r="W19" i="52"/>
  <c r="V18" i="49"/>
  <c r="V21" i="44"/>
  <c r="L18" i="37"/>
  <c r="V50" i="41"/>
  <c r="L25" i="37"/>
  <c r="L29" i="37"/>
  <c r="L24" i="37"/>
  <c r="L32" i="37"/>
  <c r="V19" i="49"/>
  <c r="L40" i="37"/>
  <c r="V17" i="49"/>
  <c r="V45" i="44"/>
  <c r="W15" i="52"/>
  <c r="V19" i="41"/>
  <c r="V36" i="41"/>
  <c r="W16" i="52"/>
  <c r="V15" i="41"/>
  <c r="V16" i="44"/>
  <c r="V18" i="41"/>
  <c r="W17" i="45"/>
  <c r="W16" i="45"/>
  <c r="V46" i="44"/>
  <c r="W16" i="51"/>
  <c r="X18" i="50"/>
  <c r="W19" i="51"/>
  <c r="L33" i="37"/>
  <c r="W14" i="45"/>
  <c r="L23" i="37"/>
  <c r="L45" i="37"/>
  <c r="L14" i="37"/>
  <c r="L41" i="37"/>
  <c r="V30" i="41"/>
  <c r="L38" i="37"/>
  <c r="V29" i="44"/>
  <c r="V14" i="41"/>
  <c r="L52" i="37"/>
  <c r="V16" i="48"/>
  <c r="L17" i="37"/>
  <c r="V14" i="44"/>
  <c r="V49" i="44"/>
  <c r="V22" i="44"/>
  <c r="L15" i="37"/>
  <c r="V13" i="44"/>
  <c r="V52" i="44"/>
  <c r="V18" i="44"/>
  <c r="L34" i="37"/>
  <c r="L28" i="37"/>
  <c r="V16" i="49"/>
  <c r="V19" i="48"/>
  <c r="L44" i="37"/>
  <c r="V26" i="44"/>
  <c r="L42" i="37"/>
  <c r="W14" i="51"/>
  <c r="V49" i="41"/>
  <c r="V12" i="49"/>
  <c r="V32" i="41"/>
  <c r="L27" i="37"/>
  <c r="L30" i="37"/>
  <c r="V15" i="48"/>
  <c r="W20" i="52" l="1"/>
  <c r="AX12" i="52"/>
  <c r="AX13" i="52"/>
  <c r="AX15" i="52"/>
  <c r="AX14" i="52"/>
  <c r="AX18" i="52"/>
  <c r="AX16" i="52"/>
  <c r="AX17" i="52"/>
  <c r="Y8" i="52"/>
  <c r="W20" i="51"/>
  <c r="AX12" i="51"/>
  <c r="AX17" i="51"/>
  <c r="AX13" i="51"/>
  <c r="AX16" i="51"/>
  <c r="AX15" i="51"/>
  <c r="AX14" i="51"/>
  <c r="AX18" i="51"/>
  <c r="Y8" i="51"/>
  <c r="X20" i="50"/>
  <c r="X11" i="50" s="1"/>
  <c r="Z8" i="50"/>
  <c r="W11" i="50"/>
  <c r="AX11" i="50" s="1"/>
  <c r="AX20" i="50"/>
  <c r="V20" i="49"/>
  <c r="V11" i="49" s="1"/>
  <c r="X8" i="49"/>
  <c r="V20" i="48"/>
  <c r="V11" i="48" s="1"/>
  <c r="X8" i="48"/>
  <c r="W20" i="45"/>
  <c r="W11" i="45" s="1"/>
  <c r="AX11" i="45" s="1"/>
  <c r="AX14" i="45"/>
  <c r="AX13" i="45"/>
  <c r="AX18" i="45"/>
  <c r="AX15" i="45"/>
  <c r="AX12" i="45"/>
  <c r="AX16" i="45"/>
  <c r="AX17" i="45"/>
  <c r="Y8" i="45"/>
  <c r="V11" i="44"/>
  <c r="V56" i="44" s="1"/>
  <c r="X8" i="44"/>
  <c r="AP29" i="44"/>
  <c r="B30" i="44"/>
  <c r="V37" i="41"/>
  <c r="AQ26" i="41"/>
  <c r="AR26" i="41"/>
  <c r="V12" i="41"/>
  <c r="V17" i="41"/>
  <c r="V21" i="41"/>
  <c r="U52" i="41"/>
  <c r="U11" i="41"/>
  <c r="W8" i="41"/>
  <c r="B27" i="41"/>
  <c r="L11" i="37"/>
  <c r="M8" i="37"/>
  <c r="W45" i="44"/>
  <c r="M44" i="37"/>
  <c r="X15" i="52"/>
  <c r="W18" i="49"/>
  <c r="M15" i="37"/>
  <c r="W35" i="41"/>
  <c r="W34" i="44"/>
  <c r="W18" i="44"/>
  <c r="W13" i="49"/>
  <c r="W37" i="44"/>
  <c r="W30" i="41"/>
  <c r="W24" i="44"/>
  <c r="W19" i="49"/>
  <c r="X14" i="45"/>
  <c r="M33" i="37"/>
  <c r="M21" i="37"/>
  <c r="W17" i="44"/>
  <c r="W40" i="44"/>
  <c r="X13" i="45"/>
  <c r="W26" i="44"/>
  <c r="W14" i="48"/>
  <c r="X14" i="52"/>
  <c r="W42" i="44"/>
  <c r="M38" i="37"/>
  <c r="X17" i="45"/>
  <c r="W23" i="44"/>
  <c r="M42" i="37"/>
  <c r="X12" i="45"/>
  <c r="X17" i="52"/>
  <c r="M18" i="37"/>
  <c r="W33" i="44"/>
  <c r="W48" i="44"/>
  <c r="M25" i="37"/>
  <c r="W20" i="41"/>
  <c r="M34" i="37"/>
  <c r="M35" i="37"/>
  <c r="X16" i="45"/>
  <c r="W31" i="44"/>
  <c r="W18" i="41"/>
  <c r="M14" i="37"/>
  <c r="W15" i="44"/>
  <c r="W25" i="44"/>
  <c r="X16" i="51"/>
  <c r="W36" i="41"/>
  <c r="Y13" i="50"/>
  <c r="W34" i="41"/>
  <c r="W46" i="44"/>
  <c r="W41" i="44"/>
  <c r="W13" i="44"/>
  <c r="M12" i="37"/>
  <c r="Y16" i="50"/>
  <c r="M20" i="37"/>
  <c r="W52" i="44"/>
  <c r="Y19" i="50"/>
  <c r="M31" i="37"/>
  <c r="W12" i="49"/>
  <c r="W19" i="44"/>
  <c r="X18" i="45"/>
  <c r="W19" i="48"/>
  <c r="M48" i="37"/>
  <c r="M52" i="37"/>
  <c r="W51" i="44"/>
  <c r="M36" i="37"/>
  <c r="W44" i="44"/>
  <c r="W17" i="48"/>
  <c r="M45" i="37"/>
  <c r="Y12" i="50"/>
  <c r="M17" i="37"/>
  <c r="W24" i="41"/>
  <c r="M16" i="37"/>
  <c r="W28" i="44"/>
  <c r="W21" i="44"/>
  <c r="W27" i="41"/>
  <c r="W16" i="44"/>
  <c r="W33" i="41"/>
  <c r="W50" i="44"/>
  <c r="W49" i="41"/>
  <c r="M39" i="37"/>
  <c r="M40" i="37"/>
  <c r="W38" i="44"/>
  <c r="M28" i="37"/>
  <c r="M46" i="37"/>
  <c r="W18" i="48"/>
  <c r="X18" i="51"/>
  <c r="W30" i="44"/>
  <c r="W14" i="41"/>
  <c r="W29" i="41"/>
  <c r="M19" i="37"/>
  <c r="W15" i="48"/>
  <c r="W12" i="48"/>
  <c r="W47" i="44"/>
  <c r="W22" i="41"/>
  <c r="W14" i="44"/>
  <c r="M24" i="37"/>
  <c r="Y15" i="50"/>
  <c r="M30" i="37"/>
  <c r="M49" i="37"/>
  <c r="W14" i="49"/>
  <c r="W25" i="41"/>
  <c r="Y14" i="50"/>
  <c r="W15" i="41"/>
  <c r="X13" i="52"/>
  <c r="W26" i="41"/>
  <c r="W35" i="44"/>
  <c r="W50" i="41"/>
  <c r="M50" i="37"/>
  <c r="W29" i="44"/>
  <c r="M47" i="37"/>
  <c r="W12" i="44"/>
  <c r="W27" i="44"/>
  <c r="W20" i="44"/>
  <c r="M29" i="37"/>
  <c r="W36" i="44"/>
  <c r="M41" i="37"/>
  <c r="W23" i="41"/>
  <c r="Y17" i="50"/>
  <c r="M32" i="37"/>
  <c r="X14" i="51"/>
  <c r="M26" i="37"/>
  <c r="W28" i="41"/>
  <c r="W49" i="44"/>
  <c r="W19" i="41"/>
  <c r="M13" i="37"/>
  <c r="X15" i="45"/>
  <c r="X19" i="51"/>
  <c r="W17" i="49"/>
  <c r="W16" i="41"/>
  <c r="Y18" i="50"/>
  <c r="W43" i="44"/>
  <c r="W15" i="49"/>
  <c r="X12" i="52"/>
  <c r="X19" i="52"/>
  <c r="M22" i="37"/>
  <c r="X12" i="51"/>
  <c r="X15" i="51"/>
  <c r="W31" i="41"/>
  <c r="W39" i="44"/>
  <c r="W32" i="44"/>
  <c r="M27" i="37"/>
  <c r="W22" i="44"/>
  <c r="X16" i="52"/>
  <c r="X13" i="51"/>
  <c r="W16" i="48"/>
  <c r="M51" i="37"/>
  <c r="W13" i="41"/>
  <c r="X17" i="51"/>
  <c r="W32" i="41"/>
  <c r="W13" i="48"/>
  <c r="X18" i="52"/>
  <c r="M37" i="37"/>
  <c r="W16" i="49"/>
  <c r="M43" i="37"/>
  <c r="M23" i="37"/>
  <c r="X20" i="52" l="1"/>
  <c r="X11" i="52" s="1"/>
  <c r="Z8" i="52"/>
  <c r="W11" i="52"/>
  <c r="AX11" i="52" s="1"/>
  <c r="AX20" i="52"/>
  <c r="X20" i="51"/>
  <c r="X11" i="51" s="1"/>
  <c r="Z8" i="51"/>
  <c r="W11" i="51"/>
  <c r="AX11" i="51" s="1"/>
  <c r="AX20" i="51"/>
  <c r="Y20" i="50"/>
  <c r="Y11" i="50" s="1"/>
  <c r="AA8" i="50"/>
  <c r="AX13" i="49"/>
  <c r="W20" i="49"/>
  <c r="AX12" i="49"/>
  <c r="AX15" i="49"/>
  <c r="AX18" i="49"/>
  <c r="AX16" i="49"/>
  <c r="AX14" i="49"/>
  <c r="AX17" i="49"/>
  <c r="Y8" i="49"/>
  <c r="AX15" i="48"/>
  <c r="AX13" i="48"/>
  <c r="AX17" i="48"/>
  <c r="AX14" i="48"/>
  <c r="AX18" i="48"/>
  <c r="AX16" i="48"/>
  <c r="W20" i="48"/>
  <c r="AX12" i="48"/>
  <c r="Y8" i="48"/>
  <c r="AX20" i="45"/>
  <c r="X20" i="45"/>
  <c r="X11" i="45" s="1"/>
  <c r="Z8" i="45"/>
  <c r="AX13" i="44"/>
  <c r="AX23" i="44"/>
  <c r="AX28" i="44"/>
  <c r="AX19" i="44"/>
  <c r="AX24" i="44"/>
  <c r="AX46" i="44"/>
  <c r="AX32" i="44"/>
  <c r="AX37" i="44"/>
  <c r="AX14" i="44"/>
  <c r="AX18" i="44"/>
  <c r="AX41" i="44"/>
  <c r="AX34" i="44"/>
  <c r="AX50" i="44"/>
  <c r="AX38" i="44"/>
  <c r="AX33" i="44"/>
  <c r="AX48" i="44"/>
  <c r="AX45" i="44"/>
  <c r="AX22" i="44"/>
  <c r="AX39" i="44"/>
  <c r="AX40" i="44"/>
  <c r="AX29" i="44"/>
  <c r="AX51" i="44"/>
  <c r="AX49" i="44"/>
  <c r="W11" i="44"/>
  <c r="AX12" i="44"/>
  <c r="AX16" i="44"/>
  <c r="AX36" i="44"/>
  <c r="AX20" i="44"/>
  <c r="AX21" i="44"/>
  <c r="AX47" i="44"/>
  <c r="AX26" i="44"/>
  <c r="AX44" i="44"/>
  <c r="AX52" i="44"/>
  <c r="AX30" i="44"/>
  <c r="AX31" i="44"/>
  <c r="AX25" i="44"/>
  <c r="AX43" i="44"/>
  <c r="AX42" i="44"/>
  <c r="AX35" i="44"/>
  <c r="AX15" i="44"/>
  <c r="AX27" i="44"/>
  <c r="AX17" i="44"/>
  <c r="AP30" i="44"/>
  <c r="B31" i="44"/>
  <c r="Y8" i="44"/>
  <c r="W37" i="41"/>
  <c r="AQ27" i="41"/>
  <c r="AR27" i="41"/>
  <c r="W12" i="41"/>
  <c r="W17" i="41"/>
  <c r="W21" i="41"/>
  <c r="V11" i="41"/>
  <c r="V52" i="41"/>
  <c r="X8" i="41"/>
  <c r="B28" i="41"/>
  <c r="M11" i="37"/>
  <c r="N8" i="37"/>
  <c r="X14" i="41"/>
  <c r="X29" i="44"/>
  <c r="X27" i="44"/>
  <c r="Y19" i="51"/>
  <c r="N27" i="37"/>
  <c r="X25" i="44"/>
  <c r="X13" i="48"/>
  <c r="X42" i="44"/>
  <c r="X24" i="41"/>
  <c r="N29" i="37"/>
  <c r="X14" i="48"/>
  <c r="X13" i="41"/>
  <c r="N32" i="37"/>
  <c r="X24" i="44"/>
  <c r="N33" i="37"/>
  <c r="N41" i="37"/>
  <c r="Y18" i="51"/>
  <c r="N51" i="37"/>
  <c r="X16" i="44"/>
  <c r="Y15" i="52"/>
  <c r="Y16" i="52"/>
  <c r="N31" i="37"/>
  <c r="Z19" i="50"/>
  <c r="X21" i="44"/>
  <c r="Y18" i="52"/>
  <c r="X29" i="41"/>
  <c r="X32" i="41"/>
  <c r="X17" i="44"/>
  <c r="Z12" i="50"/>
  <c r="X48" i="44"/>
  <c r="Y17" i="51"/>
  <c r="X52" i="44"/>
  <c r="X19" i="41"/>
  <c r="N37" i="37"/>
  <c r="X22" i="41"/>
  <c r="X20" i="44"/>
  <c r="X28" i="44"/>
  <c r="N13" i="37"/>
  <c r="X19" i="48"/>
  <c r="N17" i="37"/>
  <c r="N35" i="37"/>
  <c r="Y14" i="51"/>
  <c r="X47" i="44"/>
  <c r="N15" i="37"/>
  <c r="Y16" i="45"/>
  <c r="X27" i="41"/>
  <c r="Z17" i="50"/>
  <c r="Y13" i="52"/>
  <c r="Y12" i="45"/>
  <c r="X23" i="41"/>
  <c r="Z13" i="50"/>
  <c r="N50" i="37"/>
  <c r="X16" i="49"/>
  <c r="X18" i="41"/>
  <c r="X33" i="41"/>
  <c r="X51" i="44"/>
  <c r="X43" i="44"/>
  <c r="X45" i="44"/>
  <c r="Y17" i="45"/>
  <c r="Z18" i="50"/>
  <c r="N38" i="37"/>
  <c r="N25" i="37"/>
  <c r="N20" i="37"/>
  <c r="X40" i="44"/>
  <c r="X46" i="44"/>
  <c r="N49" i="37"/>
  <c r="X15" i="48"/>
  <c r="N42" i="37"/>
  <c r="X25" i="41"/>
  <c r="N14" i="37"/>
  <c r="X33" i="44"/>
  <c r="X26" i="41"/>
  <c r="X12" i="48"/>
  <c r="X28" i="41"/>
  <c r="Y12" i="51"/>
  <c r="Z16" i="50"/>
  <c r="X22" i="44"/>
  <c r="Y19" i="52"/>
  <c r="X17" i="49"/>
  <c r="N24" i="37"/>
  <c r="Y12" i="52"/>
  <c r="X35" i="44"/>
  <c r="X12" i="44"/>
  <c r="Y14" i="52"/>
  <c r="Y15" i="51"/>
  <c r="Y13" i="45"/>
  <c r="N16" i="37"/>
  <c r="X18" i="49"/>
  <c r="N43" i="37"/>
  <c r="X23" i="44"/>
  <c r="N19" i="37"/>
  <c r="Z15" i="50"/>
  <c r="N40" i="37"/>
  <c r="X19" i="44"/>
  <c r="X36" i="41"/>
  <c r="Y13" i="51"/>
  <c r="X12" i="49"/>
  <c r="Y15" i="45"/>
  <c r="X38" i="44"/>
  <c r="X16" i="41"/>
  <c r="X34" i="44"/>
  <c r="X39" i="44"/>
  <c r="Y18" i="45"/>
  <c r="N34" i="37"/>
  <c r="N22" i="37"/>
  <c r="X50" i="44"/>
  <c r="X18" i="44"/>
  <c r="X15" i="41"/>
  <c r="X44" i="44"/>
  <c r="N26" i="37"/>
  <c r="X14" i="49"/>
  <c r="N28" i="37"/>
  <c r="X50" i="41"/>
  <c r="X14" i="44"/>
  <c r="X26" i="44"/>
  <c r="X13" i="49"/>
  <c r="N39" i="37"/>
  <c r="X18" i="48"/>
  <c r="X49" i="44"/>
  <c r="X13" i="44"/>
  <c r="N48" i="37"/>
  <c r="Y16" i="51"/>
  <c r="N46" i="37"/>
  <c r="X35" i="41"/>
  <c r="X30" i="41"/>
  <c r="X20" i="41"/>
  <c r="X37" i="44"/>
  <c r="X15" i="49"/>
  <c r="N45" i="37"/>
  <c r="X49" i="41"/>
  <c r="N12" i="37"/>
  <c r="Y14" i="45"/>
  <c r="N47" i="37"/>
  <c r="N44" i="37"/>
  <c r="N23" i="37"/>
  <c r="X15" i="44"/>
  <c r="N30" i="37"/>
  <c r="N21" i="37"/>
  <c r="N52" i="37"/>
  <c r="X34" i="41"/>
  <c r="X31" i="41"/>
  <c r="X30" i="44"/>
  <c r="Y17" i="52"/>
  <c r="X19" i="49"/>
  <c r="N18" i="37"/>
  <c r="X41" i="44"/>
  <c r="N36" i="37"/>
  <c r="Z14" i="50"/>
  <c r="X32" i="44"/>
  <c r="X16" i="48"/>
  <c r="X36" i="44"/>
  <c r="X31" i="44"/>
  <c r="X17" i="48"/>
  <c r="Y20" i="52" l="1"/>
  <c r="Y11" i="52" s="1"/>
  <c r="AA8" i="52"/>
  <c r="Y20" i="51"/>
  <c r="Y11" i="51" s="1"/>
  <c r="AA8" i="51"/>
  <c r="Z20" i="50"/>
  <c r="Z11" i="50" s="1"/>
  <c r="AB8" i="50"/>
  <c r="X20" i="49"/>
  <c r="X11" i="49" s="1"/>
  <c r="AX20" i="49"/>
  <c r="W11" i="49"/>
  <c r="AX11" i="49" s="1"/>
  <c r="Z8" i="49"/>
  <c r="X20" i="48"/>
  <c r="X11" i="48" s="1"/>
  <c r="W11" i="48"/>
  <c r="AX11" i="48" s="1"/>
  <c r="AX20" i="48"/>
  <c r="Z8" i="48"/>
  <c r="Y20" i="45"/>
  <c r="Y11" i="45" s="1"/>
  <c r="AA8" i="45"/>
  <c r="AX11" i="44"/>
  <c r="W56" i="44"/>
  <c r="X11" i="44"/>
  <c r="X56" i="44" s="1"/>
  <c r="AP31" i="44"/>
  <c r="B32" i="44"/>
  <c r="Z8" i="44"/>
  <c r="X37" i="41"/>
  <c r="AQ28" i="41"/>
  <c r="AR28" i="41"/>
  <c r="X12" i="41"/>
  <c r="X17" i="41"/>
  <c r="X21" i="41"/>
  <c r="W52" i="41"/>
  <c r="W11" i="41"/>
  <c r="Y8" i="41"/>
  <c r="BB37" i="41"/>
  <c r="BB46" i="41"/>
  <c r="BB22" i="41"/>
  <c r="BB16" i="41"/>
  <c r="BB31" i="41"/>
  <c r="BB48" i="41"/>
  <c r="BB21" i="41"/>
  <c r="BB20" i="41"/>
  <c r="BB34" i="41"/>
  <c r="BB35" i="41"/>
  <c r="BB50" i="41"/>
  <c r="BB30" i="41"/>
  <c r="BB45" i="41"/>
  <c r="BB38" i="41"/>
  <c r="BB32" i="41"/>
  <c r="BB25" i="41"/>
  <c r="BB24" i="41"/>
  <c r="BB36" i="41"/>
  <c r="BB40" i="41"/>
  <c r="BB41" i="41"/>
  <c r="BB15" i="41"/>
  <c r="BB51" i="41"/>
  <c r="BB19" i="41"/>
  <c r="BB11" i="41"/>
  <c r="BB12" i="41"/>
  <c r="BB49" i="41"/>
  <c r="BB18" i="41"/>
  <c r="BB26" i="41"/>
  <c r="BB14" i="41"/>
  <c r="BB28" i="41"/>
  <c r="BB39" i="41"/>
  <c r="BB42" i="41"/>
  <c r="BB13" i="41"/>
  <c r="BB29" i="41"/>
  <c r="BB33" i="41"/>
  <c r="BB43" i="41"/>
  <c r="BB52" i="41"/>
  <c r="BB44" i="41"/>
  <c r="BB23" i="41"/>
  <c r="BB17" i="41"/>
  <c r="BB27" i="41"/>
  <c r="BB47" i="41"/>
  <c r="B29" i="41"/>
  <c r="N11" i="37"/>
  <c r="O8" i="37"/>
  <c r="O49" i="37"/>
  <c r="Y12" i="48"/>
  <c r="Y15" i="41"/>
  <c r="Y34" i="44"/>
  <c r="Z16" i="51"/>
  <c r="Y19" i="44"/>
  <c r="Y29" i="44"/>
  <c r="O30" i="37"/>
  <c r="Y50" i="44"/>
  <c r="O44" i="37"/>
  <c r="Y18" i="48"/>
  <c r="AA16" i="50"/>
  <c r="Y41" i="44"/>
  <c r="O35" i="37"/>
  <c r="O41" i="37"/>
  <c r="Z14" i="52"/>
  <c r="O13" i="37"/>
  <c r="Y27" i="41"/>
  <c r="Y24" i="44"/>
  <c r="Y36" i="44"/>
  <c r="O45" i="37"/>
  <c r="AA19" i="50"/>
  <c r="AA12" i="50"/>
  <c r="O16" i="37"/>
  <c r="O32" i="37"/>
  <c r="Y51" i="44"/>
  <c r="Y36" i="41"/>
  <c r="Y24" i="41"/>
  <c r="AA14" i="50"/>
  <c r="Y25" i="44"/>
  <c r="O21" i="37"/>
  <c r="O36" i="37"/>
  <c r="Y43" i="44"/>
  <c r="O27" i="37"/>
  <c r="Y19" i="48"/>
  <c r="Y39" i="44"/>
  <c r="Y14" i="48"/>
  <c r="Y23" i="44"/>
  <c r="Z19" i="52"/>
  <c r="Y22" i="41"/>
  <c r="Z15" i="51"/>
  <c r="Z13" i="45"/>
  <c r="O19" i="37"/>
  <c r="O25" i="37"/>
  <c r="O28" i="37"/>
  <c r="Y13" i="44"/>
  <c r="Z12" i="52"/>
  <c r="Y32" i="44"/>
  <c r="Y29" i="41"/>
  <c r="Y13" i="41"/>
  <c r="Y34" i="41"/>
  <c r="O24" i="37"/>
  <c r="Y16" i="41"/>
  <c r="Y17" i="44"/>
  <c r="Y26" i="41"/>
  <c r="Y30" i="41"/>
  <c r="O17" i="37"/>
  <c r="Y46" i="44"/>
  <c r="Y40" i="44"/>
  <c r="Y35" i="44"/>
  <c r="Y18" i="44"/>
  <c r="Y49" i="44"/>
  <c r="AA15" i="50"/>
  <c r="Z16" i="52"/>
  <c r="Y19" i="41"/>
  <c r="Y21" i="44"/>
  <c r="Z15" i="52"/>
  <c r="Y26" i="44"/>
  <c r="O43" i="37"/>
  <c r="Z17" i="52"/>
  <c r="Y12" i="49"/>
  <c r="Y19" i="49"/>
  <c r="O15" i="37"/>
  <c r="Y20" i="44"/>
  <c r="Z14" i="45"/>
  <c r="Y31" i="44"/>
  <c r="Y38" i="44"/>
  <c r="Z18" i="52"/>
  <c r="Z17" i="51"/>
  <c r="Y45" i="44"/>
  <c r="O51" i="37"/>
  <c r="O40" i="37"/>
  <c r="Z12" i="45"/>
  <c r="Y15" i="49"/>
  <c r="Y16" i="48"/>
  <c r="O29" i="37"/>
  <c r="Z13" i="51"/>
  <c r="Y44" i="44"/>
  <c r="Y28" i="41"/>
  <c r="Y37" i="44"/>
  <c r="Y50" i="41"/>
  <c r="Y33" i="44"/>
  <c r="Z15" i="45"/>
  <c r="Y31" i="41"/>
  <c r="O46" i="37"/>
  <c r="Y30" i="44"/>
  <c r="O42" i="37"/>
  <c r="Z12" i="51"/>
  <c r="Y16" i="44"/>
  <c r="Y13" i="48"/>
  <c r="O22" i="37"/>
  <c r="Y18" i="49"/>
  <c r="Y18" i="41"/>
  <c r="Y25" i="41"/>
  <c r="O12" i="37"/>
  <c r="Z18" i="45"/>
  <c r="Y13" i="49"/>
  <c r="Y14" i="44"/>
  <c r="Y47" i="44"/>
  <c r="Z19" i="51"/>
  <c r="O31" i="37"/>
  <c r="Y23" i="41"/>
  <c r="Y17" i="48"/>
  <c r="Y20" i="41"/>
  <c r="O33" i="37"/>
  <c r="AA17" i="50"/>
  <c r="Z14" i="51"/>
  <c r="Y15" i="48"/>
  <c r="Y17" i="49"/>
  <c r="O39" i="37"/>
  <c r="O18" i="37"/>
  <c r="Y49" i="41"/>
  <c r="Y22" i="44"/>
  <c r="O37" i="37"/>
  <c r="Y14" i="49"/>
  <c r="O20" i="37"/>
  <c r="Y35" i="41"/>
  <c r="Y52" i="44"/>
  <c r="O34" i="37"/>
  <c r="Y12" i="44"/>
  <c r="Y32" i="41"/>
  <c r="Y28" i="44"/>
  <c r="Y33" i="41"/>
  <c r="Z13" i="52"/>
  <c r="Y42" i="44"/>
  <c r="AA13" i="50"/>
  <c r="Y27" i="44"/>
  <c r="O50" i="37"/>
  <c r="Z18" i="51"/>
  <c r="O48" i="37"/>
  <c r="Y15" i="44"/>
  <c r="O52" i="37"/>
  <c r="O26" i="37"/>
  <c r="Z17" i="45"/>
  <c r="AA18" i="50"/>
  <c r="Y14" i="41"/>
  <c r="O23" i="37"/>
  <c r="O14" i="37"/>
  <c r="O47" i="37"/>
  <c r="Y16" i="49"/>
  <c r="O38" i="37"/>
  <c r="Z16" i="45"/>
  <c r="Y48" i="44"/>
  <c r="Z20" i="52" l="1"/>
  <c r="Z11" i="52" s="1"/>
  <c r="AB8" i="52"/>
  <c r="Z20" i="51"/>
  <c r="Z11" i="51" s="1"/>
  <c r="AB8" i="51"/>
  <c r="AY16" i="50"/>
  <c r="AY15" i="50"/>
  <c r="AY14" i="50"/>
  <c r="AY13" i="50"/>
  <c r="AY17" i="50"/>
  <c r="AA20" i="50"/>
  <c r="AY12" i="50"/>
  <c r="AY18" i="50"/>
  <c r="AC8" i="50"/>
  <c r="Y20" i="49"/>
  <c r="Y11" i="49" s="1"/>
  <c r="AA8" i="49"/>
  <c r="Y20" i="48"/>
  <c r="Y11" i="48" s="1"/>
  <c r="AA8" i="48"/>
  <c r="Z20" i="45"/>
  <c r="Z11" i="45" s="1"/>
  <c r="AB8" i="45"/>
  <c r="Y11" i="44"/>
  <c r="Y56" i="44" s="1"/>
  <c r="AA8" i="44"/>
  <c r="B33" i="44"/>
  <c r="AP32" i="44"/>
  <c r="AQ15" i="37"/>
  <c r="AQ16" i="37"/>
  <c r="AQ13" i="37"/>
  <c r="AQ14" i="37"/>
  <c r="Y37" i="41"/>
  <c r="AQ29" i="41"/>
  <c r="AR29" i="41"/>
  <c r="Y12" i="41"/>
  <c r="Y17" i="41"/>
  <c r="Y21" i="41"/>
  <c r="X52" i="41"/>
  <c r="X11" i="41"/>
  <c r="Z8" i="41"/>
  <c r="B30" i="41"/>
  <c r="O11" i="37"/>
  <c r="AQ20" i="37" s="1"/>
  <c r="P8" i="37"/>
  <c r="Z12" i="48"/>
  <c r="Z25" i="41"/>
  <c r="AA19" i="51"/>
  <c r="Z14" i="41"/>
  <c r="AA13" i="52"/>
  <c r="P22" i="37"/>
  <c r="P47" i="37"/>
  <c r="Z14" i="44"/>
  <c r="AB13" i="50"/>
  <c r="P15" i="37"/>
  <c r="Z48" i="44"/>
  <c r="P48" i="37"/>
  <c r="AA18" i="51"/>
  <c r="Z39" i="44"/>
  <c r="Z32" i="44"/>
  <c r="P23" i="37"/>
  <c r="AA17" i="51"/>
  <c r="P17" i="37"/>
  <c r="Z49" i="44"/>
  <c r="Z33" i="44"/>
  <c r="Z24" i="41"/>
  <c r="Z18" i="49"/>
  <c r="P49" i="37"/>
  <c r="Z44" i="44"/>
  <c r="Z52" i="44"/>
  <c r="AA12" i="52"/>
  <c r="P33" i="37"/>
  <c r="AB19" i="50"/>
  <c r="Z12" i="44"/>
  <c r="AA13" i="51"/>
  <c r="Z29" i="41"/>
  <c r="P45" i="37"/>
  <c r="Z17" i="44"/>
  <c r="P36" i="37"/>
  <c r="Z19" i="44"/>
  <c r="P13" i="37"/>
  <c r="Z31" i="41"/>
  <c r="P35" i="37"/>
  <c r="P46" i="37"/>
  <c r="P38" i="37"/>
  <c r="P28" i="37"/>
  <c r="Z13" i="49"/>
  <c r="P20" i="37"/>
  <c r="AA14" i="51"/>
  <c r="Z16" i="48"/>
  <c r="Z28" i="44"/>
  <c r="P40" i="37"/>
  <c r="Z18" i="41"/>
  <c r="Z17" i="49"/>
  <c r="Z38" i="44"/>
  <c r="AA19" i="52"/>
  <c r="Z21" i="44"/>
  <c r="Z15" i="49"/>
  <c r="Z28" i="41"/>
  <c r="AA17" i="45"/>
  <c r="P12" i="37"/>
  <c r="Z18" i="44"/>
  <c r="Z45" i="44"/>
  <c r="AA17" i="52"/>
  <c r="Z32" i="41"/>
  <c r="Z13" i="48"/>
  <c r="P37" i="37"/>
  <c r="Z51" i="44"/>
  <c r="P41" i="37"/>
  <c r="Z22" i="44"/>
  <c r="P31" i="37"/>
  <c r="Z31" i="44"/>
  <c r="P26" i="37"/>
  <c r="Z25" i="44"/>
  <c r="Z34" i="44"/>
  <c r="Z12" i="49"/>
  <c r="P51" i="37"/>
  <c r="Z19" i="48"/>
  <c r="Z47" i="44"/>
  <c r="Z15" i="48"/>
  <c r="Z20" i="44"/>
  <c r="AB18" i="50"/>
  <c r="P24" i="37"/>
  <c r="AB12" i="50"/>
  <c r="Z14" i="48"/>
  <c r="P42" i="37"/>
  <c r="Z37" i="44"/>
  <c r="Z19" i="41"/>
  <c r="Z22" i="41"/>
  <c r="P21" i="37"/>
  <c r="P14" i="37"/>
  <c r="Z16" i="44"/>
  <c r="Z19" i="49"/>
  <c r="P44" i="37"/>
  <c r="Z29" i="44"/>
  <c r="P27" i="37"/>
  <c r="Z36" i="44"/>
  <c r="P30" i="37"/>
  <c r="Z24" i="44"/>
  <c r="Z35" i="41"/>
  <c r="P52" i="37"/>
  <c r="AA16" i="45"/>
  <c r="AA18" i="52"/>
  <c r="AA18" i="45"/>
  <c r="Z46" i="44"/>
  <c r="AB15" i="50"/>
  <c r="AA16" i="52"/>
  <c r="Z35" i="44"/>
  <c r="Z15" i="41"/>
  <c r="AA13" i="45"/>
  <c r="Z49" i="41"/>
  <c r="Z50" i="44"/>
  <c r="Z18" i="48"/>
  <c r="P39" i="37"/>
  <c r="Z27" i="44"/>
  <c r="Z40" i="44"/>
  <c r="Z33" i="41"/>
  <c r="P25" i="37"/>
  <c r="Z41" i="44"/>
  <c r="AA14" i="52"/>
  <c r="Z23" i="41"/>
  <c r="Z50" i="41"/>
  <c r="P18" i="37"/>
  <c r="AB14" i="50"/>
  <c r="Z16" i="41"/>
  <c r="AA12" i="45"/>
  <c r="Z43" i="44"/>
  <c r="Z23" i="44"/>
  <c r="AA15" i="52"/>
  <c r="AA15" i="51"/>
  <c r="AA16" i="51"/>
  <c r="AB16" i="50"/>
  <c r="Z30" i="41"/>
  <c r="Z27" i="41"/>
  <c r="Z16" i="49"/>
  <c r="P29" i="37"/>
  <c r="AB17" i="50"/>
  <c r="Z15" i="44"/>
  <c r="Z20" i="41"/>
  <c r="Z26" i="41"/>
  <c r="Z13" i="41"/>
  <c r="Z13" i="44"/>
  <c r="Z26" i="44"/>
  <c r="Z30" i="44"/>
  <c r="Z36" i="41"/>
  <c r="P34" i="37"/>
  <c r="AA14" i="45"/>
  <c r="Z34" i="41"/>
  <c r="P43" i="37"/>
  <c r="P19" i="37"/>
  <c r="Z14" i="49"/>
  <c r="AA12" i="51"/>
  <c r="AA15" i="45"/>
  <c r="Z42" i="44"/>
  <c r="P16" i="37"/>
  <c r="P32" i="37"/>
  <c r="Z17" i="48"/>
  <c r="P50" i="37"/>
  <c r="AY16" i="52" l="1"/>
  <c r="AY18" i="52"/>
  <c r="AY15" i="52"/>
  <c r="AY14" i="52"/>
  <c r="AY13" i="52"/>
  <c r="AA20" i="52"/>
  <c r="AY12" i="52"/>
  <c r="AY17" i="52"/>
  <c r="AC8" i="52"/>
  <c r="AY18" i="51"/>
  <c r="AY14" i="51"/>
  <c r="AA20" i="51"/>
  <c r="AY12" i="51"/>
  <c r="AY17" i="51"/>
  <c r="AY16" i="51"/>
  <c r="AY15" i="51"/>
  <c r="AY13" i="51"/>
  <c r="AC8" i="51"/>
  <c r="AB20" i="50"/>
  <c r="AB11" i="50" s="1"/>
  <c r="AD8" i="50"/>
  <c r="AA11" i="50"/>
  <c r="AY11" i="50" s="1"/>
  <c r="AY20" i="50"/>
  <c r="Z20" i="49"/>
  <c r="Z11" i="49" s="1"/>
  <c r="AB8" i="49"/>
  <c r="Z20" i="48"/>
  <c r="Z11" i="48" s="1"/>
  <c r="AB8" i="48"/>
  <c r="AA20" i="45"/>
  <c r="AA11" i="45" s="1"/>
  <c r="AY11" i="45" s="1"/>
  <c r="AY17" i="45"/>
  <c r="AY12" i="45"/>
  <c r="AY18" i="45"/>
  <c r="AY13" i="45"/>
  <c r="AY15" i="45"/>
  <c r="AY14" i="45"/>
  <c r="AY16" i="45"/>
  <c r="AC8" i="45"/>
  <c r="Z11" i="44"/>
  <c r="Z56" i="44" s="1"/>
  <c r="AB8" i="44"/>
  <c r="B34" i="44"/>
  <c r="AP33" i="44"/>
  <c r="AQ21" i="37"/>
  <c r="AQ37" i="37"/>
  <c r="AQ24" i="37"/>
  <c r="AQ34" i="37"/>
  <c r="AQ41" i="37"/>
  <c r="AQ51" i="37"/>
  <c r="AQ31" i="37"/>
  <c r="AQ33" i="37"/>
  <c r="AQ46" i="37"/>
  <c r="AQ38" i="37"/>
  <c r="AQ19" i="37"/>
  <c r="AQ12" i="37"/>
  <c r="AQ42" i="37"/>
  <c r="AQ27" i="37"/>
  <c r="AQ43" i="37"/>
  <c r="AQ50" i="37"/>
  <c r="AQ25" i="37"/>
  <c r="AQ47" i="37"/>
  <c r="AQ32" i="37"/>
  <c r="AQ26" i="37"/>
  <c r="AQ36" i="37"/>
  <c r="AQ52" i="37"/>
  <c r="AQ28" i="37"/>
  <c r="AQ23" i="37"/>
  <c r="AQ45" i="37"/>
  <c r="AQ49" i="37"/>
  <c r="AQ17" i="37"/>
  <c r="AQ30" i="37"/>
  <c r="AQ40" i="37"/>
  <c r="AQ18" i="37"/>
  <c r="AQ29" i="37"/>
  <c r="AQ39" i="37"/>
  <c r="AQ35" i="37"/>
  <c r="AQ22" i="37"/>
  <c r="AQ44" i="37"/>
  <c r="AQ48" i="37"/>
  <c r="Z37" i="41"/>
  <c r="AQ30" i="41"/>
  <c r="AR30" i="41"/>
  <c r="Z12" i="41"/>
  <c r="Z17" i="41"/>
  <c r="Z21" i="41"/>
  <c r="Y11" i="41"/>
  <c r="Y52" i="41"/>
  <c r="AA8" i="41"/>
  <c r="B31" i="41"/>
  <c r="AA36" i="44"/>
  <c r="AA18" i="41"/>
  <c r="AA41" i="44"/>
  <c r="AB14" i="52"/>
  <c r="AA33" i="41"/>
  <c r="AB18" i="51"/>
  <c r="AA34" i="44"/>
  <c r="AB16" i="45"/>
  <c r="AB13" i="51"/>
  <c r="AA31" i="44"/>
  <c r="AA29" i="44"/>
  <c r="AA46" i="44"/>
  <c r="AA50" i="41"/>
  <c r="AB13" i="52"/>
  <c r="AA14" i="44"/>
  <c r="AA25" i="41"/>
  <c r="AA19" i="48"/>
  <c r="AA14" i="49"/>
  <c r="AA16" i="49"/>
  <c r="AA30" i="41"/>
  <c r="AA14" i="48"/>
  <c r="AA17" i="44"/>
  <c r="AC18" i="50"/>
  <c r="AA38" i="44"/>
  <c r="AA18" i="44"/>
  <c r="AA43" i="44"/>
  <c r="AA26" i="41"/>
  <c r="AA28" i="44"/>
  <c r="AA49" i="44"/>
  <c r="AB17" i="45"/>
  <c r="AA19" i="44"/>
  <c r="AA13" i="44"/>
  <c r="AB12" i="51"/>
  <c r="AB19" i="52"/>
  <c r="AA19" i="41"/>
  <c r="AA32" i="41"/>
  <c r="AA17" i="48"/>
  <c r="AA12" i="44"/>
  <c r="AA15" i="48"/>
  <c r="AA49" i="41"/>
  <c r="AA18" i="48"/>
  <c r="AA23" i="41"/>
  <c r="AC19" i="50"/>
  <c r="AA16" i="48"/>
  <c r="AA44" i="44"/>
  <c r="AC12" i="50"/>
  <c r="AA30" i="44"/>
  <c r="AB17" i="51"/>
  <c r="AA36" i="41"/>
  <c r="AC17" i="50"/>
  <c r="AA24" i="44"/>
  <c r="AA42" i="44"/>
  <c r="AB19" i="51"/>
  <c r="AB12" i="45"/>
  <c r="AB16" i="52"/>
  <c r="AA50" i="44"/>
  <c r="AA27" i="41"/>
  <c r="AA32" i="44"/>
  <c r="AA45" i="44"/>
  <c r="AA25" i="44"/>
  <c r="AA28" i="41"/>
  <c r="AA15" i="41"/>
  <c r="AA13" i="49"/>
  <c r="AA16" i="41"/>
  <c r="AA33" i="44"/>
  <c r="AA17" i="49"/>
  <c r="AA18" i="49"/>
  <c r="AB15" i="51"/>
  <c r="AA22" i="44"/>
  <c r="AA20" i="44"/>
  <c r="AA40" i="44"/>
  <c r="AA48" i="44"/>
  <c r="AB14" i="45"/>
  <c r="AA12" i="49"/>
  <c r="AA31" i="41"/>
  <c r="AA35" i="44"/>
  <c r="AA15" i="49"/>
  <c r="AA20" i="41"/>
  <c r="AA37" i="44"/>
  <c r="AA15" i="44"/>
  <c r="AA16" i="44"/>
  <c r="AA24" i="41"/>
  <c r="AA47" i="44"/>
  <c r="AB14" i="51"/>
  <c r="AA13" i="48"/>
  <c r="AA26" i="44"/>
  <c r="AA23" i="44"/>
  <c r="AC13" i="50"/>
  <c r="AA12" i="48"/>
  <c r="AA13" i="41"/>
  <c r="AA34" i="41"/>
  <c r="AB13" i="45"/>
  <c r="AA14" i="41"/>
  <c r="AA35" i="41"/>
  <c r="AA27" i="44"/>
  <c r="AB18" i="52"/>
  <c r="AB17" i="52"/>
  <c r="AB15" i="52"/>
  <c r="AB16" i="51"/>
  <c r="AA51" i="44"/>
  <c r="AA52" i="44"/>
  <c r="AC15" i="50"/>
  <c r="AC14" i="50"/>
  <c r="AB18" i="45"/>
  <c r="AA29" i="41"/>
  <c r="AB12" i="52"/>
  <c r="AA22" i="41"/>
  <c r="AC16" i="50"/>
  <c r="AB15" i="45"/>
  <c r="AA39" i="44"/>
  <c r="AA21" i="44"/>
  <c r="AA19" i="49"/>
  <c r="AB20" i="52" l="1"/>
  <c r="AB11" i="52" s="1"/>
  <c r="AA11" i="52"/>
  <c r="AY11" i="52" s="1"/>
  <c r="AY20" i="52"/>
  <c r="AD8" i="52"/>
  <c r="AB20" i="51"/>
  <c r="AB11" i="51" s="1"/>
  <c r="AD8" i="51"/>
  <c r="AA11" i="51"/>
  <c r="AY11" i="51" s="1"/>
  <c r="AY20" i="51"/>
  <c r="AC20" i="50"/>
  <c r="AC11" i="50" s="1"/>
  <c r="AE8" i="50"/>
  <c r="AY15" i="49"/>
  <c r="AY14" i="49"/>
  <c r="AY13" i="49"/>
  <c r="AY18" i="49"/>
  <c r="AA20" i="49"/>
  <c r="AY12" i="49"/>
  <c r="AY17" i="49"/>
  <c r="AY16" i="49"/>
  <c r="AC8" i="49"/>
  <c r="AY17" i="48"/>
  <c r="AY15" i="48"/>
  <c r="AY16" i="48"/>
  <c r="AY13" i="48"/>
  <c r="AY12" i="48"/>
  <c r="AA20" i="48"/>
  <c r="AY18" i="48"/>
  <c r="AY14" i="48"/>
  <c r="AC8" i="48"/>
  <c r="AY20" i="45"/>
  <c r="AB20" i="45"/>
  <c r="AB11" i="45" s="1"/>
  <c r="AD8" i="45"/>
  <c r="AY30" i="44"/>
  <c r="AY32" i="44"/>
  <c r="AY39" i="44"/>
  <c r="AY38" i="44"/>
  <c r="AY49" i="44"/>
  <c r="AY51" i="44"/>
  <c r="AY36" i="44"/>
  <c r="AY23" i="44"/>
  <c r="AY31" i="44"/>
  <c r="AY48" i="44"/>
  <c r="AY40" i="44"/>
  <c r="AY50" i="44"/>
  <c r="AY41" i="44"/>
  <c r="AA11" i="44"/>
  <c r="AY12" i="44"/>
  <c r="AY26" i="44"/>
  <c r="AY46" i="44"/>
  <c r="AY17" i="44"/>
  <c r="AY18" i="44"/>
  <c r="AY22" i="44"/>
  <c r="AY45" i="44"/>
  <c r="AY14" i="44"/>
  <c r="AY13" i="44"/>
  <c r="AY15" i="44"/>
  <c r="AY52" i="44"/>
  <c r="AY43" i="44"/>
  <c r="AY34" i="44"/>
  <c r="AY16" i="44"/>
  <c r="AY37" i="44"/>
  <c r="AY33" i="44"/>
  <c r="AY21" i="44"/>
  <c r="AY44" i="44"/>
  <c r="AY27" i="44"/>
  <c r="AY28" i="44"/>
  <c r="AY35" i="44"/>
  <c r="AY20" i="44"/>
  <c r="AY25" i="44"/>
  <c r="AY29" i="44"/>
  <c r="AY19" i="44"/>
  <c r="AY24" i="44"/>
  <c r="AY42" i="44"/>
  <c r="AY47" i="44"/>
  <c r="AC8" i="44"/>
  <c r="B35" i="44"/>
  <c r="AP34" i="44"/>
  <c r="AA37" i="41"/>
  <c r="AQ31" i="41"/>
  <c r="AR31" i="41"/>
  <c r="AS18" i="41"/>
  <c r="AS22" i="41"/>
  <c r="AS13" i="41"/>
  <c r="AS26" i="41"/>
  <c r="AS14" i="41"/>
  <c r="AS30" i="41"/>
  <c r="AS24" i="41"/>
  <c r="AS19" i="41"/>
  <c r="AS16" i="41"/>
  <c r="AS29" i="41"/>
  <c r="AS27" i="41"/>
  <c r="AS23" i="41"/>
  <c r="AS31" i="41"/>
  <c r="AS28" i="41"/>
  <c r="AS25" i="41"/>
  <c r="AS20" i="41"/>
  <c r="AS15" i="41"/>
  <c r="AS21" i="41"/>
  <c r="AS17" i="41"/>
  <c r="AS12" i="41"/>
  <c r="AA12" i="41"/>
  <c r="AA17" i="41"/>
  <c r="AA21" i="41"/>
  <c r="Z11" i="41"/>
  <c r="Z52" i="41"/>
  <c r="AB8" i="41"/>
  <c r="AY14" i="41"/>
  <c r="AY16" i="41"/>
  <c r="AY37" i="41"/>
  <c r="AY24" i="41"/>
  <c r="AY42" i="41"/>
  <c r="AY26" i="41"/>
  <c r="AY28" i="41"/>
  <c r="AY46" i="41"/>
  <c r="AY17" i="41"/>
  <c r="AY21" i="41"/>
  <c r="AY29" i="41"/>
  <c r="AY41" i="41"/>
  <c r="AY47" i="41"/>
  <c r="AY27" i="41"/>
  <c r="AY25" i="41"/>
  <c r="AY49" i="41"/>
  <c r="AY18" i="41"/>
  <c r="AY32" i="41"/>
  <c r="AY23" i="41"/>
  <c r="AY52" i="41"/>
  <c r="AY50" i="41"/>
  <c r="AY36" i="41"/>
  <c r="AY15" i="41"/>
  <c r="AY48" i="41"/>
  <c r="AY33" i="41"/>
  <c r="AY20" i="41"/>
  <c r="AY31" i="41"/>
  <c r="AY35" i="41"/>
  <c r="AY39" i="41"/>
  <c r="AY38" i="41"/>
  <c r="AY11" i="41"/>
  <c r="AY12" i="41"/>
  <c r="AY19" i="41"/>
  <c r="AY45" i="41"/>
  <c r="AY30" i="41"/>
  <c r="AY13" i="41"/>
  <c r="AY22" i="41"/>
  <c r="AY40" i="41"/>
  <c r="AY34" i="41"/>
  <c r="AY43" i="41"/>
  <c r="AY51" i="41"/>
  <c r="AY44" i="41"/>
  <c r="B32" i="41"/>
  <c r="AS32" i="41" s="1"/>
  <c r="P11" i="37"/>
  <c r="Q8" i="37"/>
  <c r="AB42" i="44"/>
  <c r="AC18" i="52"/>
  <c r="AB17" i="49"/>
  <c r="AB48" i="44"/>
  <c r="Q41" i="37"/>
  <c r="AC18" i="51"/>
  <c r="AB36" i="44"/>
  <c r="AB24" i="41"/>
  <c r="AB17" i="44"/>
  <c r="AB13" i="49"/>
  <c r="AB21" i="44"/>
  <c r="AB14" i="49"/>
  <c r="AC17" i="45"/>
  <c r="AB18" i="49"/>
  <c r="Q27" i="37"/>
  <c r="AB26" i="41"/>
  <c r="Q47" i="37"/>
  <c r="Q33" i="37"/>
  <c r="AC14" i="45"/>
  <c r="Q38" i="37"/>
  <c r="AB35" i="44"/>
  <c r="AB12" i="44"/>
  <c r="AB37" i="44"/>
  <c r="AB47" i="44"/>
  <c r="AB39" i="44"/>
  <c r="AC17" i="51"/>
  <c r="AC15" i="52"/>
  <c r="AB14" i="44"/>
  <c r="AC14" i="51"/>
  <c r="Q46" i="37"/>
  <c r="AC19" i="52"/>
  <c r="AB18" i="44"/>
  <c r="AD13" i="50"/>
  <c r="AD18" i="50"/>
  <c r="Q19" i="37"/>
  <c r="AC15" i="45"/>
  <c r="AB25" i="41"/>
  <c r="AC17" i="52"/>
  <c r="AB14" i="41"/>
  <c r="AB15" i="44"/>
  <c r="Q31" i="37"/>
  <c r="Q13" i="37"/>
  <c r="AC14" i="52"/>
  <c r="AB29" i="44"/>
  <c r="AB35" i="41"/>
  <c r="AB50" i="41"/>
  <c r="AC12" i="45"/>
  <c r="AB13" i="44"/>
  <c r="AB29" i="41"/>
  <c r="Q44" i="37"/>
  <c r="AB30" i="41"/>
  <c r="AC12" i="51"/>
  <c r="AB27" i="41"/>
  <c r="AB23" i="41"/>
  <c r="AB51" i="44"/>
  <c r="Q14" i="37"/>
  <c r="AB27" i="44"/>
  <c r="AB19" i="41"/>
  <c r="AB12" i="48"/>
  <c r="AB24" i="44"/>
  <c r="Q50" i="37"/>
  <c r="AB13" i="48"/>
  <c r="AB16" i="49"/>
  <c r="Q51" i="37"/>
  <c r="AB18" i="41"/>
  <c r="AD15" i="50"/>
  <c r="AB15" i="49"/>
  <c r="AB20" i="44"/>
  <c r="Q32" i="37"/>
  <c r="AB33" i="41"/>
  <c r="Q49" i="37"/>
  <c r="AD12" i="50"/>
  <c r="Q26" i="37"/>
  <c r="AB15" i="41"/>
  <c r="Q29" i="37"/>
  <c r="Q22" i="37"/>
  <c r="Q24" i="37"/>
  <c r="AB19" i="49"/>
  <c r="AB49" i="41"/>
  <c r="Q45" i="37"/>
  <c r="AC19" i="51"/>
  <c r="AB34" i="44"/>
  <c r="AC16" i="45"/>
  <c r="AB34" i="41"/>
  <c r="AD16" i="50"/>
  <c r="AB43" i="44"/>
  <c r="AC16" i="52"/>
  <c r="Q18" i="37"/>
  <c r="AB22" i="41"/>
  <c r="AB52" i="44"/>
  <c r="Q15" i="37"/>
  <c r="Q37" i="37"/>
  <c r="Q40" i="37"/>
  <c r="AB36" i="41"/>
  <c r="AB45" i="44"/>
  <c r="AD14" i="50"/>
  <c r="Q28" i="37"/>
  <c r="AB13" i="41"/>
  <c r="AB44" i="44"/>
  <c r="Q48" i="37"/>
  <c r="Q39" i="37"/>
  <c r="Q42" i="37"/>
  <c r="Q16" i="37"/>
  <c r="AB20" i="41"/>
  <c r="AB15" i="48"/>
  <c r="AB32" i="44"/>
  <c r="AC16" i="51"/>
  <c r="Q34" i="37"/>
  <c r="AB16" i="48"/>
  <c r="Q36" i="37"/>
  <c r="AB25" i="44"/>
  <c r="Q23" i="37"/>
  <c r="AB50" i="44"/>
  <c r="Q20" i="37"/>
  <c r="AB19" i="44"/>
  <c r="AB40" i="44"/>
  <c r="AB28" i="41"/>
  <c r="AB31" i="41"/>
  <c r="AC15" i="51"/>
  <c r="AB30" i="44"/>
  <c r="AB23" i="44"/>
  <c r="AB26" i="44"/>
  <c r="AC12" i="52"/>
  <c r="AB46" i="44"/>
  <c r="AB19" i="48"/>
  <c r="Q17" i="37"/>
  <c r="AC18" i="45"/>
  <c r="AD19" i="50"/>
  <c r="AB18" i="48"/>
  <c r="AB49" i="44"/>
  <c r="Q21" i="37"/>
  <c r="AB32" i="41"/>
  <c r="AD17" i="50"/>
  <c r="AB12" i="49"/>
  <c r="AB16" i="41"/>
  <c r="AB41" i="44"/>
  <c r="AB22" i="44"/>
  <c r="AB14" i="48"/>
  <c r="Q35" i="37"/>
  <c r="AC13" i="45"/>
  <c r="Q25" i="37"/>
  <c r="AC13" i="52"/>
  <c r="AB31" i="44"/>
  <c r="AB33" i="44"/>
  <c r="AB38" i="44"/>
  <c r="Q52" i="37"/>
  <c r="AB16" i="44"/>
  <c r="Q12" i="37"/>
  <c r="AC13" i="51"/>
  <c r="Q43" i="37"/>
  <c r="AB17" i="48"/>
  <c r="AB28" i="44"/>
  <c r="Q30" i="37"/>
  <c r="AC20" i="52" l="1"/>
  <c r="AC11" i="52" s="1"/>
  <c r="AE8" i="52"/>
  <c r="AC20" i="51"/>
  <c r="AC11" i="51" s="1"/>
  <c r="AE8" i="51"/>
  <c r="AD20" i="50"/>
  <c r="AD11" i="50" s="1"/>
  <c r="AF8" i="50"/>
  <c r="AB20" i="49"/>
  <c r="AB11" i="49" s="1"/>
  <c r="AA11" i="49"/>
  <c r="AY11" i="49" s="1"/>
  <c r="AY20" i="49"/>
  <c r="AD8" i="49"/>
  <c r="AB20" i="48"/>
  <c r="AB11" i="48" s="1"/>
  <c r="AA11" i="48"/>
  <c r="AY11" i="48" s="1"/>
  <c r="AY20" i="48"/>
  <c r="AD8" i="48"/>
  <c r="AC20" i="45"/>
  <c r="AC11" i="45" s="1"/>
  <c r="AE8" i="45"/>
  <c r="AY11" i="44"/>
  <c r="AA56" i="44"/>
  <c r="AB11" i="44"/>
  <c r="AB56" i="44" s="1"/>
  <c r="AD8" i="44"/>
  <c r="AP35" i="44"/>
  <c r="B36" i="44"/>
  <c r="AB37" i="41"/>
  <c r="AQ32" i="41"/>
  <c r="AR32" i="41"/>
  <c r="AB12" i="41"/>
  <c r="AB17" i="41"/>
  <c r="AB21" i="41"/>
  <c r="AA11" i="41"/>
  <c r="AA52" i="41"/>
  <c r="AC8" i="41"/>
  <c r="B33" i="41"/>
  <c r="AQ11" i="37"/>
  <c r="AC17" i="49"/>
  <c r="AE19" i="50"/>
  <c r="AC36" i="41"/>
  <c r="AC20" i="41"/>
  <c r="AC19" i="41"/>
  <c r="AC25" i="44"/>
  <c r="AC23" i="41"/>
  <c r="AC31" i="44"/>
  <c r="AC22" i="44"/>
  <c r="AC33" i="41"/>
  <c r="AD18" i="45"/>
  <c r="AC45" i="44"/>
  <c r="AC13" i="49"/>
  <c r="AC24" i="44"/>
  <c r="AD14" i="45"/>
  <c r="AC46" i="44"/>
  <c r="AC17" i="44"/>
  <c r="AC19" i="44"/>
  <c r="AC16" i="49"/>
  <c r="AC14" i="49"/>
  <c r="AD12" i="51"/>
  <c r="AC36" i="44"/>
  <c r="AD15" i="52"/>
  <c r="AC13" i="44"/>
  <c r="AC47" i="44"/>
  <c r="AC12" i="44"/>
  <c r="AD12" i="45"/>
  <c r="AD12" i="52"/>
  <c r="AC18" i="41"/>
  <c r="AD17" i="51"/>
  <c r="AC26" i="41"/>
  <c r="AC41" i="44"/>
  <c r="AC34" i="41"/>
  <c r="AE13" i="50"/>
  <c r="AD15" i="51"/>
  <c r="AC30" i="44"/>
  <c r="AC16" i="48"/>
  <c r="AD15" i="45"/>
  <c r="AC32" i="44"/>
  <c r="AD17" i="45"/>
  <c r="AC27" i="44"/>
  <c r="AC15" i="44"/>
  <c r="AD13" i="52"/>
  <c r="AC17" i="48"/>
  <c r="AC22" i="41"/>
  <c r="AD18" i="52"/>
  <c r="AC18" i="48"/>
  <c r="AC39" i="44"/>
  <c r="AE14" i="50"/>
  <c r="AD14" i="52"/>
  <c r="AC13" i="48"/>
  <c r="AC25" i="41"/>
  <c r="AC13" i="41"/>
  <c r="AC18" i="49"/>
  <c r="AC28" i="44"/>
  <c r="AC18" i="44"/>
  <c r="AD13" i="51"/>
  <c r="AC19" i="48"/>
  <c r="AC12" i="49"/>
  <c r="AC29" i="44"/>
  <c r="AD16" i="51"/>
  <c r="AE12" i="50"/>
  <c r="AC29" i="41"/>
  <c r="AC32" i="41"/>
  <c r="AC34" i="44"/>
  <c r="AC40" i="44"/>
  <c r="AC23" i="44"/>
  <c r="AC28" i="41"/>
  <c r="AD13" i="45"/>
  <c r="AC21" i="44"/>
  <c r="AC51" i="44"/>
  <c r="AC50" i="41"/>
  <c r="AC16" i="41"/>
  <c r="AC24" i="41"/>
  <c r="AD14" i="51"/>
  <c r="AC37" i="44"/>
  <c r="AC19" i="49"/>
  <c r="AC26" i="44"/>
  <c r="AC14" i="41"/>
  <c r="AC14" i="48"/>
  <c r="AE18" i="50"/>
  <c r="AD19" i="52"/>
  <c r="AE15" i="50"/>
  <c r="AC43" i="44"/>
  <c r="AC20" i="44"/>
  <c r="AC50" i="44"/>
  <c r="AC15" i="48"/>
  <c r="AD16" i="45"/>
  <c r="AC49" i="41"/>
  <c r="AC44" i="44"/>
  <c r="AC15" i="49"/>
  <c r="AC35" i="41"/>
  <c r="AC38" i="44"/>
  <c r="AD18" i="51"/>
  <c r="AC31" i="41"/>
  <c r="AD17" i="52"/>
  <c r="AC48" i="44"/>
  <c r="AD16" i="52"/>
  <c r="AE16" i="50"/>
  <c r="AC12" i="48"/>
  <c r="AC16" i="44"/>
  <c r="AC42" i="44"/>
  <c r="AC52" i="44"/>
  <c r="AC33" i="44"/>
  <c r="AC15" i="41"/>
  <c r="AC27" i="41"/>
  <c r="AC14" i="44"/>
  <c r="AC35" i="44"/>
  <c r="AD19" i="51"/>
  <c r="AC30" i="41"/>
  <c r="AE17" i="50"/>
  <c r="AC49" i="44"/>
  <c r="AD20" i="52" l="1"/>
  <c r="AD11" i="52" s="1"/>
  <c r="AF8" i="52"/>
  <c r="AD20" i="51"/>
  <c r="AD11" i="51" s="1"/>
  <c r="AF8" i="51"/>
  <c r="AE20" i="50"/>
  <c r="AE11" i="50" s="1"/>
  <c r="AG8" i="50"/>
  <c r="AC20" i="49"/>
  <c r="AC11" i="49" s="1"/>
  <c r="AE8" i="49"/>
  <c r="AC20" i="48"/>
  <c r="AC11" i="48" s="1"/>
  <c r="AE8" i="48"/>
  <c r="AD20" i="45"/>
  <c r="AD11" i="45" s="1"/>
  <c r="AF8" i="45"/>
  <c r="AC11" i="44"/>
  <c r="AC56" i="44" s="1"/>
  <c r="AE8" i="44"/>
  <c r="B37" i="44"/>
  <c r="AP36" i="44"/>
  <c r="AC37" i="41"/>
  <c r="AQ33" i="41"/>
  <c r="AR33" i="41"/>
  <c r="AS33" i="41"/>
  <c r="AC12" i="41"/>
  <c r="AC17" i="41"/>
  <c r="AC21" i="41"/>
  <c r="AB11" i="41"/>
  <c r="AB52" i="41"/>
  <c r="AD8" i="41"/>
  <c r="B34" i="41"/>
  <c r="Q11" i="37"/>
  <c r="R8" i="37"/>
  <c r="AE13" i="45"/>
  <c r="R27" i="37"/>
  <c r="AD47" i="44"/>
  <c r="AE15" i="51"/>
  <c r="AD25" i="41"/>
  <c r="R40" i="37"/>
  <c r="AD16" i="49"/>
  <c r="R22" i="37"/>
  <c r="AD19" i="44"/>
  <c r="AD42" i="44"/>
  <c r="AE14" i="51"/>
  <c r="AD52" i="44"/>
  <c r="AD22" i="44"/>
  <c r="AD16" i="41"/>
  <c r="R37" i="37"/>
  <c r="AD19" i="49"/>
  <c r="R51" i="37"/>
  <c r="AD29" i="44"/>
  <c r="AD25" i="44"/>
  <c r="AD27" i="44"/>
  <c r="AD46" i="44"/>
  <c r="R49" i="37"/>
  <c r="AE18" i="45"/>
  <c r="AD40" i="44"/>
  <c r="AE17" i="45"/>
  <c r="AF19" i="50"/>
  <c r="AD18" i="44"/>
  <c r="R34" i="37"/>
  <c r="R28" i="37"/>
  <c r="R18" i="37"/>
  <c r="AD19" i="48"/>
  <c r="R17" i="37"/>
  <c r="R32" i="37"/>
  <c r="AD50" i="41"/>
  <c r="AD32" i="41"/>
  <c r="R33" i="37"/>
  <c r="AD16" i="44"/>
  <c r="AE19" i="51"/>
  <c r="R36" i="37"/>
  <c r="AD15" i="44"/>
  <c r="AD39" i="44"/>
  <c r="AD20" i="41"/>
  <c r="AD14" i="41"/>
  <c r="AF14" i="50"/>
  <c r="AD37" i="44"/>
  <c r="AD31" i="41"/>
  <c r="AD17" i="44"/>
  <c r="AD24" i="41"/>
  <c r="R16" i="37"/>
  <c r="R12" i="37"/>
  <c r="AD28" i="41"/>
  <c r="AF18" i="50"/>
  <c r="AD43" i="44"/>
  <c r="AD34" i="41"/>
  <c r="R23" i="37"/>
  <c r="AD26" i="44"/>
  <c r="AD33" i="41"/>
  <c r="AE18" i="51"/>
  <c r="AD14" i="49"/>
  <c r="AD51" i="44"/>
  <c r="AD13" i="44"/>
  <c r="R35" i="37"/>
  <c r="AD18" i="48"/>
  <c r="AD13" i="49"/>
  <c r="AD23" i="41"/>
  <c r="R25" i="37"/>
  <c r="AD21" i="44"/>
  <c r="AE17" i="51"/>
  <c r="AD17" i="49"/>
  <c r="R29" i="37"/>
  <c r="R31" i="37"/>
  <c r="AD49" i="44"/>
  <c r="R52" i="37"/>
  <c r="AD30" i="44"/>
  <c r="AE16" i="51"/>
  <c r="R44" i="37"/>
  <c r="AD48" i="44"/>
  <c r="AF15" i="50"/>
  <c r="AD13" i="48"/>
  <c r="AD29" i="41"/>
  <c r="AD17" i="48"/>
  <c r="AD38" i="44"/>
  <c r="AE14" i="45"/>
  <c r="R24" i="37"/>
  <c r="AE15" i="52"/>
  <c r="AD30" i="41"/>
  <c r="AD12" i="49"/>
  <c r="AF13" i="50"/>
  <c r="R20" i="37"/>
  <c r="AD19" i="41"/>
  <c r="AD45" i="44"/>
  <c r="AD18" i="41"/>
  <c r="R19" i="37"/>
  <c r="AD44" i="44"/>
  <c r="AE15" i="45"/>
  <c r="R48" i="37"/>
  <c r="AF12" i="50"/>
  <c r="AE18" i="52"/>
  <c r="AD15" i="48"/>
  <c r="AD35" i="41"/>
  <c r="AD26" i="41"/>
  <c r="AF17" i="50"/>
  <c r="AE16" i="45"/>
  <c r="AD41" i="44"/>
  <c r="AD14" i="48"/>
  <c r="AD15" i="41"/>
  <c r="R38" i="37"/>
  <c r="AD36" i="41"/>
  <c r="AE19" i="52"/>
  <c r="AD33" i="44"/>
  <c r="AD22" i="41"/>
  <c r="R50" i="37"/>
  <c r="AE16" i="52"/>
  <c r="AD28" i="44"/>
  <c r="R46" i="37"/>
  <c r="AD12" i="48"/>
  <c r="R43" i="37"/>
  <c r="AD35" i="44"/>
  <c r="AD18" i="49"/>
  <c r="R42" i="37"/>
  <c r="R15" i="37"/>
  <c r="AF16" i="50"/>
  <c r="AE14" i="52"/>
  <c r="AD16" i="48"/>
  <c r="AE12" i="52"/>
  <c r="AE12" i="45"/>
  <c r="AD23" i="44"/>
  <c r="AD32" i="44"/>
  <c r="AD12" i="44"/>
  <c r="R14" i="37"/>
  <c r="AD15" i="49"/>
  <c r="AD34" i="44"/>
  <c r="R21" i="37"/>
  <c r="R45" i="37"/>
  <c r="R30" i="37"/>
  <c r="R39" i="37"/>
  <c r="AD31" i="44"/>
  <c r="AE13" i="52"/>
  <c r="AD27" i="41"/>
  <c r="AD13" i="41"/>
  <c r="AD36" i="44"/>
  <c r="AD24" i="44"/>
  <c r="AE17" i="52"/>
  <c r="AD50" i="44"/>
  <c r="R13" i="37"/>
  <c r="AD49" i="41"/>
  <c r="R26" i="37"/>
  <c r="AD14" i="44"/>
  <c r="R41" i="37"/>
  <c r="AE12" i="51"/>
  <c r="AD20" i="44"/>
  <c r="R47" i="37"/>
  <c r="AE13" i="51"/>
  <c r="AE20" i="52" l="1"/>
  <c r="AE11" i="52" s="1"/>
  <c r="AG8" i="52"/>
  <c r="AE20" i="51"/>
  <c r="AE11" i="51" s="1"/>
  <c r="AG8" i="51"/>
  <c r="AF20" i="50"/>
  <c r="AF11" i="50" s="1"/>
  <c r="AH8" i="50"/>
  <c r="AD20" i="49"/>
  <c r="AD11" i="49" s="1"/>
  <c r="AF8" i="49"/>
  <c r="AD20" i="48"/>
  <c r="AD11" i="48" s="1"/>
  <c r="AF8" i="48"/>
  <c r="AE20" i="45"/>
  <c r="AE11" i="45" s="1"/>
  <c r="AG8" i="45"/>
  <c r="AD11" i="44"/>
  <c r="AD56" i="44" s="1"/>
  <c r="B38" i="44"/>
  <c r="AP37" i="44"/>
  <c r="AF8" i="44"/>
  <c r="AD37" i="41"/>
  <c r="AQ34" i="41"/>
  <c r="AR34" i="41"/>
  <c r="AS34" i="41"/>
  <c r="AD12" i="41"/>
  <c r="AD17" i="41"/>
  <c r="AD21" i="41"/>
  <c r="AC11" i="41"/>
  <c r="AC52" i="41"/>
  <c r="AE8" i="41"/>
  <c r="B35" i="41"/>
  <c r="R11" i="37"/>
  <c r="S8" i="37"/>
  <c r="AG13" i="50"/>
  <c r="AF16" i="51"/>
  <c r="AE32" i="41"/>
  <c r="S38" i="37"/>
  <c r="S32" i="37"/>
  <c r="S24" i="37"/>
  <c r="AE44" i="44"/>
  <c r="AE21" i="44"/>
  <c r="AE30" i="44"/>
  <c r="AE31" i="44"/>
  <c r="AF12" i="52"/>
  <c r="AE18" i="49"/>
  <c r="AE40" i="44"/>
  <c r="AE41" i="44"/>
  <c r="AE14" i="48"/>
  <c r="AE15" i="49"/>
  <c r="AF14" i="45"/>
  <c r="AE26" i="41"/>
  <c r="S26" i="37"/>
  <c r="S33" i="37"/>
  <c r="AE26" i="44"/>
  <c r="S48" i="37"/>
  <c r="AE23" i="41"/>
  <c r="AE31" i="41"/>
  <c r="S47" i="37"/>
  <c r="S34" i="37"/>
  <c r="S50" i="37"/>
  <c r="AE18" i="41"/>
  <c r="S40" i="37"/>
  <c r="AE20" i="41"/>
  <c r="AE15" i="41"/>
  <c r="AG18" i="50"/>
  <c r="AE19" i="49"/>
  <c r="AE48" i="44"/>
  <c r="AE14" i="44"/>
  <c r="S18" i="37"/>
  <c r="AG15" i="50"/>
  <c r="AE27" i="41"/>
  <c r="AE47" i="44"/>
  <c r="AE35" i="41"/>
  <c r="AE18" i="44"/>
  <c r="S21" i="37"/>
  <c r="S36" i="37"/>
  <c r="AF16" i="52"/>
  <c r="S15" i="37"/>
  <c r="AE36" i="41"/>
  <c r="AF15" i="45"/>
  <c r="S35" i="37"/>
  <c r="AF16" i="45"/>
  <c r="AE14" i="41"/>
  <c r="AG16" i="50"/>
  <c r="AF17" i="52"/>
  <c r="S14" i="37"/>
  <c r="AE38" i="44"/>
  <c r="S28" i="37"/>
  <c r="S25" i="37"/>
  <c r="AE20" i="44"/>
  <c r="AE33" i="44"/>
  <c r="AE33" i="41"/>
  <c r="AE49" i="41"/>
  <c r="AE51" i="44"/>
  <c r="AE17" i="49"/>
  <c r="S19" i="37"/>
  <c r="AE16" i="44"/>
  <c r="AF13" i="51"/>
  <c r="AE50" i="41"/>
  <c r="AG12" i="50"/>
  <c r="AE17" i="44"/>
  <c r="S29" i="37"/>
  <c r="S13" i="37"/>
  <c r="S17" i="37"/>
  <c r="AE13" i="49"/>
  <c r="AE19" i="48"/>
  <c r="AF19" i="52"/>
  <c r="S44" i="37"/>
  <c r="AF17" i="51"/>
  <c r="S12" i="37"/>
  <c r="AG17" i="50"/>
  <c r="S30" i="37"/>
  <c r="AE12" i="49"/>
  <c r="AF18" i="45"/>
  <c r="AE18" i="48"/>
  <c r="AE13" i="41"/>
  <c r="AE22" i="44"/>
  <c r="AF17" i="45"/>
  <c r="AE15" i="48"/>
  <c r="AE19" i="44"/>
  <c r="AE49" i="44"/>
  <c r="AE13" i="48"/>
  <c r="AE39" i="44"/>
  <c r="AE23" i="44"/>
  <c r="AG14" i="50"/>
  <c r="S41" i="37"/>
  <c r="AE34" i="44"/>
  <c r="AE16" i="48"/>
  <c r="S27" i="37"/>
  <c r="S31" i="37"/>
  <c r="S46" i="37"/>
  <c r="AF18" i="52"/>
  <c r="S49" i="37"/>
  <c r="AE19" i="41"/>
  <c r="AF15" i="51"/>
  <c r="AF14" i="52"/>
  <c r="AE12" i="48"/>
  <c r="AE17" i="48"/>
  <c r="AF14" i="51"/>
  <c r="AE22" i="41"/>
  <c r="AE16" i="49"/>
  <c r="AE28" i="41"/>
  <c r="S45" i="37"/>
  <c r="AE25" i="44"/>
  <c r="AE37" i="44"/>
  <c r="AE13" i="44"/>
  <c r="S20" i="37"/>
  <c r="S51" i="37"/>
  <c r="AE43" i="44"/>
  <c r="S42" i="37"/>
  <c r="AE29" i="41"/>
  <c r="AE27" i="44"/>
  <c r="AG19" i="50"/>
  <c r="AE12" i="44"/>
  <c r="AE32" i="44"/>
  <c r="AE25" i="41"/>
  <c r="AE34" i="41"/>
  <c r="AE30" i="41"/>
  <c r="AE52" i="44"/>
  <c r="AF15" i="52"/>
  <c r="AE50" i="44"/>
  <c r="AF19" i="51"/>
  <c r="AE45" i="44"/>
  <c r="S39" i="37"/>
  <c r="AE16" i="41"/>
  <c r="S22" i="37"/>
  <c r="AF12" i="51"/>
  <c r="AF13" i="52"/>
  <c r="S23" i="37"/>
  <c r="AE24" i="44"/>
  <c r="AE24" i="41"/>
  <c r="AF13" i="45"/>
  <c r="AE28" i="44"/>
  <c r="AE29" i="44"/>
  <c r="AE46" i="44"/>
  <c r="S52" i="37"/>
  <c r="AE42" i="44"/>
  <c r="S43" i="37"/>
  <c r="AE35" i="44"/>
  <c r="S37" i="37"/>
  <c r="AF12" i="45"/>
  <c r="AF18" i="51"/>
  <c r="AE14" i="49"/>
  <c r="AE15" i="44"/>
  <c r="AE36" i="44"/>
  <c r="S16" i="37"/>
  <c r="AF20" i="52" l="1"/>
  <c r="AF11" i="52" s="1"/>
  <c r="AH8" i="52"/>
  <c r="AF20" i="51"/>
  <c r="AF11" i="51" s="1"/>
  <c r="AH8" i="51"/>
  <c r="AG20" i="50"/>
  <c r="AG11" i="50" s="1"/>
  <c r="AI8" i="50"/>
  <c r="AE20" i="49"/>
  <c r="AE11" i="49" s="1"/>
  <c r="AG8" i="49"/>
  <c r="AE20" i="48"/>
  <c r="AE11" i="48" s="1"/>
  <c r="AG8" i="48"/>
  <c r="AF20" i="45"/>
  <c r="AF11" i="45" s="1"/>
  <c r="AH8" i="45"/>
  <c r="AE11" i="44"/>
  <c r="AE56" i="44" s="1"/>
  <c r="AG8" i="44"/>
  <c r="B39" i="44"/>
  <c r="AP38" i="44"/>
  <c r="AE37" i="41"/>
  <c r="AQ35" i="41"/>
  <c r="AR35" i="41"/>
  <c r="AS35" i="41"/>
  <c r="AE12" i="41"/>
  <c r="AE17" i="41"/>
  <c r="AE21" i="41"/>
  <c r="AD11" i="41"/>
  <c r="AD52" i="41"/>
  <c r="AF8" i="41"/>
  <c r="AZ20" i="41"/>
  <c r="AZ38" i="41"/>
  <c r="AZ24" i="41"/>
  <c r="AZ11" i="41"/>
  <c r="AZ12" i="41"/>
  <c r="AZ19" i="41"/>
  <c r="AZ33" i="41"/>
  <c r="AZ39" i="41"/>
  <c r="AZ40" i="41"/>
  <c r="AZ25" i="41"/>
  <c r="AZ31" i="41"/>
  <c r="AZ51" i="41"/>
  <c r="AZ37" i="41"/>
  <c r="AZ23" i="41"/>
  <c r="AZ45" i="41"/>
  <c r="AZ52" i="41"/>
  <c r="AZ22" i="41"/>
  <c r="AZ42" i="41"/>
  <c r="AZ30" i="41"/>
  <c r="AZ28" i="41"/>
  <c r="AZ44" i="41"/>
  <c r="AZ41" i="41"/>
  <c r="AZ15" i="41"/>
  <c r="AZ36" i="41"/>
  <c r="AZ29" i="41"/>
  <c r="AZ16" i="41"/>
  <c r="AZ26" i="41"/>
  <c r="AZ43" i="41"/>
  <c r="AZ46" i="41"/>
  <c r="AZ49" i="41"/>
  <c r="AZ14" i="41"/>
  <c r="AZ50" i="41"/>
  <c r="AZ13" i="41"/>
  <c r="AZ17" i="41"/>
  <c r="AZ32" i="41"/>
  <c r="AZ35" i="41"/>
  <c r="AZ47" i="41"/>
  <c r="AZ27" i="41"/>
  <c r="AZ18" i="41"/>
  <c r="AZ21" i="41"/>
  <c r="AZ34" i="41"/>
  <c r="AZ48" i="41"/>
  <c r="B36" i="41"/>
  <c r="S11" i="37"/>
  <c r="T8" i="37"/>
  <c r="AF31" i="44"/>
  <c r="AF37" i="44"/>
  <c r="AF29" i="41"/>
  <c r="AF17" i="49"/>
  <c r="AF27" i="44"/>
  <c r="AF34" i="41"/>
  <c r="T20" i="37"/>
  <c r="AF16" i="48"/>
  <c r="AH19" i="50"/>
  <c r="T46" i="37"/>
  <c r="T36" i="37"/>
  <c r="T37" i="37"/>
  <c r="AG13" i="51"/>
  <c r="AF49" i="41"/>
  <c r="AG17" i="52"/>
  <c r="T28" i="37"/>
  <c r="T17" i="37"/>
  <c r="AF24" i="41"/>
  <c r="AH18" i="50"/>
  <c r="AF38" i="44"/>
  <c r="AF30" i="44"/>
  <c r="AF26" i="44"/>
  <c r="AF36" i="44"/>
  <c r="AF14" i="48"/>
  <c r="AF19" i="41"/>
  <c r="T42" i="37"/>
  <c r="AF32" i="41"/>
  <c r="AF25" i="41"/>
  <c r="AF20" i="44"/>
  <c r="T22" i="37"/>
  <c r="AF13" i="48"/>
  <c r="AG15" i="51"/>
  <c r="AF14" i="49"/>
  <c r="AF51" i="44"/>
  <c r="AF42" i="44"/>
  <c r="AF15" i="49"/>
  <c r="AF27" i="41"/>
  <c r="T24" i="37"/>
  <c r="AF35" i="44"/>
  <c r="T26" i="37"/>
  <c r="AG15" i="52"/>
  <c r="AG14" i="51"/>
  <c r="T19" i="37"/>
  <c r="AF13" i="41"/>
  <c r="AF47" i="44"/>
  <c r="AF23" i="41"/>
  <c r="AF39" i="44"/>
  <c r="AF21" i="44"/>
  <c r="AF15" i="44"/>
  <c r="T32" i="37"/>
  <c r="AG14" i="45"/>
  <c r="AF16" i="49"/>
  <c r="T38" i="37"/>
  <c r="AG16" i="52"/>
  <c r="AG13" i="45"/>
  <c r="AF22" i="41"/>
  <c r="AF36" i="41"/>
  <c r="T35" i="37"/>
  <c r="AG18" i="52"/>
  <c r="T18" i="37"/>
  <c r="AF24" i="44"/>
  <c r="AF35" i="41"/>
  <c r="AF13" i="49"/>
  <c r="T16" i="37"/>
  <c r="AG16" i="51"/>
  <c r="T43" i="37"/>
  <c r="AF28" i="44"/>
  <c r="AF14" i="41"/>
  <c r="T47" i="37"/>
  <c r="T31" i="37"/>
  <c r="AF44" i="44"/>
  <c r="AF28" i="41"/>
  <c r="AF17" i="44"/>
  <c r="T12" i="37"/>
  <c r="AF13" i="44"/>
  <c r="T33" i="37"/>
  <c r="AG17" i="51"/>
  <c r="T21" i="37"/>
  <c r="AG15" i="45"/>
  <c r="AF30" i="41"/>
  <c r="AG12" i="51"/>
  <c r="T49" i="37"/>
  <c r="AF52" i="44"/>
  <c r="T51" i="37"/>
  <c r="AF12" i="48"/>
  <c r="AF50" i="44"/>
  <c r="AG17" i="45"/>
  <c r="AF22" i="44"/>
  <c r="T13" i="37"/>
  <c r="T25" i="37"/>
  <c r="AH17" i="50"/>
  <c r="AF12" i="44"/>
  <c r="T41" i="37"/>
  <c r="AF16" i="44"/>
  <c r="AF40" i="44"/>
  <c r="T50" i="37"/>
  <c r="T39" i="37"/>
  <c r="AF18" i="49"/>
  <c r="AF50" i="41"/>
  <c r="T30" i="37"/>
  <c r="AF12" i="49"/>
  <c r="AF43" i="44"/>
  <c r="AG19" i="52"/>
  <c r="AF14" i="44"/>
  <c r="AF26" i="41"/>
  <c r="AG18" i="51"/>
  <c r="AF29" i="44"/>
  <c r="AF18" i="48"/>
  <c r="AG13" i="52"/>
  <c r="AF48" i="44"/>
  <c r="AF41" i="44"/>
  <c r="AF33" i="44"/>
  <c r="AH15" i="50"/>
  <c r="AF49" i="44"/>
  <c r="AF19" i="44"/>
  <c r="T23" i="37"/>
  <c r="AG16" i="45"/>
  <c r="AF16" i="41"/>
  <c r="AF17" i="48"/>
  <c r="AF15" i="41"/>
  <c r="T45" i="37"/>
  <c r="T15" i="37"/>
  <c r="AH13" i="50"/>
  <c r="T52" i="37"/>
  <c r="T34" i="37"/>
  <c r="AF20" i="41"/>
  <c r="AF33" i="41"/>
  <c r="AF23" i="44"/>
  <c r="AF34" i="44"/>
  <c r="AG12" i="45"/>
  <c r="AG19" i="51"/>
  <c r="AF32" i="44"/>
  <c r="AH12" i="50"/>
  <c r="AG12" i="52"/>
  <c r="AF31" i="41"/>
  <c r="AF18" i="41"/>
  <c r="AF18" i="44"/>
  <c r="AF25" i="44"/>
  <c r="AH14" i="50"/>
  <c r="AG18" i="45"/>
  <c r="AH16" i="50"/>
  <c r="AF19" i="48"/>
  <c r="T14" i="37"/>
  <c r="AF15" i="48"/>
  <c r="T29" i="37"/>
  <c r="T48" i="37"/>
  <c r="T27" i="37"/>
  <c r="AF46" i="44"/>
  <c r="AG14" i="52"/>
  <c r="AF19" i="49"/>
  <c r="AF45" i="44"/>
  <c r="T40" i="37"/>
  <c r="T44" i="37"/>
  <c r="AG20" i="52" l="1"/>
  <c r="AG11" i="52" s="1"/>
  <c r="AI8" i="52"/>
  <c r="AG20" i="51"/>
  <c r="AG11" i="51" s="1"/>
  <c r="AI8" i="51"/>
  <c r="AH20" i="50"/>
  <c r="AZ12" i="50"/>
  <c r="AZ18" i="50"/>
  <c r="AZ16" i="50"/>
  <c r="AZ15" i="50"/>
  <c r="AZ14" i="50"/>
  <c r="AZ13" i="50"/>
  <c r="AZ17" i="50"/>
  <c r="AJ8" i="50"/>
  <c r="AF20" i="49"/>
  <c r="AF11" i="49" s="1"/>
  <c r="AH8" i="49"/>
  <c r="AF20" i="48"/>
  <c r="AF11" i="48" s="1"/>
  <c r="AH8" i="48"/>
  <c r="AG20" i="45"/>
  <c r="AG11" i="45" s="1"/>
  <c r="AR19" i="45" s="1"/>
  <c r="AI8" i="45"/>
  <c r="AF11" i="44"/>
  <c r="AF56" i="44" s="1"/>
  <c r="AH8" i="44"/>
  <c r="AP39" i="44"/>
  <c r="B40" i="44"/>
  <c r="AF37" i="41"/>
  <c r="AQ36" i="41"/>
  <c r="AR36" i="41"/>
  <c r="AS36" i="41"/>
  <c r="AF12" i="41"/>
  <c r="AF17" i="41"/>
  <c r="AF21" i="41"/>
  <c r="AE11" i="41"/>
  <c r="AE52" i="41"/>
  <c r="AG8" i="41"/>
  <c r="B37" i="41"/>
  <c r="T11" i="37"/>
  <c r="U8" i="37"/>
  <c r="U19" i="37"/>
  <c r="AG35" i="44"/>
  <c r="AG12" i="48"/>
  <c r="AH15" i="45"/>
  <c r="U31" i="37"/>
  <c r="AG14" i="41"/>
  <c r="U27" i="37"/>
  <c r="AG13" i="49"/>
  <c r="AG28" i="44"/>
  <c r="AG19" i="44"/>
  <c r="AG41" i="44"/>
  <c r="AH14" i="51"/>
  <c r="U15" i="37"/>
  <c r="AG15" i="44"/>
  <c r="AG21" i="44"/>
  <c r="U37" i="37"/>
  <c r="U46" i="37"/>
  <c r="AG48" i="44"/>
  <c r="AG13" i="41"/>
  <c r="U17" i="37"/>
  <c r="AG15" i="41"/>
  <c r="AG19" i="41"/>
  <c r="AG30" i="41"/>
  <c r="AG18" i="49"/>
  <c r="U22" i="37"/>
  <c r="U49" i="37"/>
  <c r="U16" i="37"/>
  <c r="AH13" i="51"/>
  <c r="U38" i="37"/>
  <c r="AG42" i="44"/>
  <c r="AG32" i="44"/>
  <c r="AG34" i="44"/>
  <c r="U25" i="37"/>
  <c r="AH17" i="52"/>
  <c r="U12" i="37"/>
  <c r="AG38" i="44"/>
  <c r="AG31" i="41"/>
  <c r="AG23" i="44"/>
  <c r="AG17" i="49"/>
  <c r="AG18" i="41"/>
  <c r="AH12" i="51"/>
  <c r="U42" i="37"/>
  <c r="AG18" i="44"/>
  <c r="U43" i="37"/>
  <c r="AG29" i="41"/>
  <c r="AG52" i="44"/>
  <c r="U39" i="37"/>
  <c r="U23" i="37"/>
  <c r="AH12" i="45"/>
  <c r="AH19" i="52"/>
  <c r="AG49" i="44"/>
  <c r="AG14" i="49"/>
  <c r="AG12" i="49"/>
  <c r="U48" i="37"/>
  <c r="AG33" i="44"/>
  <c r="AG12" i="44"/>
  <c r="AG49" i="41"/>
  <c r="AG45" i="44"/>
  <c r="AG17" i="44"/>
  <c r="AI15" i="50"/>
  <c r="AG19" i="49"/>
  <c r="AG31" i="44"/>
  <c r="AG27" i="44"/>
  <c r="AH19" i="51"/>
  <c r="AG33" i="41"/>
  <c r="AH12" i="52"/>
  <c r="U52" i="37"/>
  <c r="AH14" i="45"/>
  <c r="AG25" i="44"/>
  <c r="AG18" i="48"/>
  <c r="AH18" i="45"/>
  <c r="AG24" i="41"/>
  <c r="AG16" i="49"/>
  <c r="AG30" i="44"/>
  <c r="AG29" i="44"/>
  <c r="AG22" i="41"/>
  <c r="AH17" i="45"/>
  <c r="AG36" i="41"/>
  <c r="U20" i="37"/>
  <c r="U47" i="37"/>
  <c r="AG27" i="41"/>
  <c r="AG13" i="48"/>
  <c r="AG51" i="44"/>
  <c r="AG26" i="41"/>
  <c r="AI14" i="50"/>
  <c r="AH16" i="52"/>
  <c r="AH18" i="51"/>
  <c r="U26" i="37"/>
  <c r="AG46" i="44"/>
  <c r="AG16" i="48"/>
  <c r="AG26" i="44"/>
  <c r="AG40" i="44"/>
  <c r="AG16" i="44"/>
  <c r="AG13" i="44"/>
  <c r="AG28" i="41"/>
  <c r="AG35" i="41"/>
  <c r="AG16" i="41"/>
  <c r="AG20" i="41"/>
  <c r="AH15" i="52"/>
  <c r="AH15" i="51"/>
  <c r="AG50" i="41"/>
  <c r="AG43" i="44"/>
  <c r="AI13" i="50"/>
  <c r="AG39" i="44"/>
  <c r="AG22" i="44"/>
  <c r="U36" i="37"/>
  <c r="AG32" i="41"/>
  <c r="AG19" i="48"/>
  <c r="U18" i="37"/>
  <c r="AI18" i="50"/>
  <c r="AG37" i="44"/>
  <c r="AG50" i="44"/>
  <c r="U30" i="37"/>
  <c r="U24" i="37"/>
  <c r="U21" i="37"/>
  <c r="U45" i="37"/>
  <c r="U41" i="37"/>
  <c r="AH18" i="52"/>
  <c r="U51" i="37"/>
  <c r="AI19" i="50"/>
  <c r="U29" i="37"/>
  <c r="AG44" i="44"/>
  <c r="AH17" i="51"/>
  <c r="U13" i="37"/>
  <c r="AG17" i="48"/>
  <c r="U14" i="37"/>
  <c r="U33" i="37"/>
  <c r="AI12" i="50"/>
  <c r="U32" i="37"/>
  <c r="U44" i="37"/>
  <c r="U40" i="37"/>
  <c r="AG23" i="41"/>
  <c r="U35" i="37"/>
  <c r="AG14" i="48"/>
  <c r="AH16" i="45"/>
  <c r="AG20" i="44"/>
  <c r="U28" i="37"/>
  <c r="AG15" i="49"/>
  <c r="AG25" i="41"/>
  <c r="U34" i="37"/>
  <c r="AG14" i="44"/>
  <c r="AG34" i="41"/>
  <c r="AI17" i="50"/>
  <c r="AH16" i="51"/>
  <c r="AH13" i="45"/>
  <c r="AG24" i="44"/>
  <c r="AG36" i="44"/>
  <c r="AG47" i="44"/>
  <c r="AI16" i="50"/>
  <c r="AG15" i="48"/>
  <c r="AH14" i="52"/>
  <c r="U50" i="37"/>
  <c r="AH20" i="52" l="1"/>
  <c r="AZ12" i="52"/>
  <c r="AZ18" i="52"/>
  <c r="AZ13" i="52"/>
  <c r="AZ17" i="52"/>
  <c r="AZ14" i="52"/>
  <c r="AZ16" i="52"/>
  <c r="AZ15" i="52"/>
  <c r="AJ8" i="52"/>
  <c r="AZ16" i="51"/>
  <c r="AH20" i="51"/>
  <c r="AZ12" i="51"/>
  <c r="AZ13" i="51"/>
  <c r="AZ15" i="51"/>
  <c r="AZ14" i="51"/>
  <c r="AZ18" i="51"/>
  <c r="AZ17" i="51"/>
  <c r="AJ8" i="51"/>
  <c r="AI20" i="50"/>
  <c r="AI11" i="50" s="1"/>
  <c r="AK8" i="50"/>
  <c r="AH11" i="50"/>
  <c r="AZ11" i="50" s="1"/>
  <c r="AZ20" i="50"/>
  <c r="AG20" i="49"/>
  <c r="AG11" i="49" s="1"/>
  <c r="AI8" i="49"/>
  <c r="AG20" i="48"/>
  <c r="AG11" i="48" s="1"/>
  <c r="AI8" i="48"/>
  <c r="AR15" i="45"/>
  <c r="AR17" i="45"/>
  <c r="AR16" i="45"/>
  <c r="AR13" i="45"/>
  <c r="AR18" i="45"/>
  <c r="AR12" i="45"/>
  <c r="AR14" i="45"/>
  <c r="AH20" i="45"/>
  <c r="AH11" i="45" s="1"/>
  <c r="AZ11" i="45" s="1"/>
  <c r="AZ12" i="45"/>
  <c r="AZ18" i="45"/>
  <c r="AZ15" i="45"/>
  <c r="AZ14" i="45"/>
  <c r="AZ17" i="45"/>
  <c r="AZ13" i="45"/>
  <c r="AZ16" i="45"/>
  <c r="AJ8" i="45"/>
  <c r="AG11" i="44"/>
  <c r="AG56" i="44" s="1"/>
  <c r="B41" i="44"/>
  <c r="AP40" i="44"/>
  <c r="AI8" i="44"/>
  <c r="AG37" i="41"/>
  <c r="AQ37" i="41"/>
  <c r="AR37" i="41"/>
  <c r="AS37" i="41"/>
  <c r="AG12" i="41"/>
  <c r="AG17" i="41"/>
  <c r="AG21" i="41"/>
  <c r="AF11" i="41"/>
  <c r="AF52" i="41"/>
  <c r="AH8" i="41"/>
  <c r="B38" i="41"/>
  <c r="U11" i="37"/>
  <c r="V8" i="37"/>
  <c r="AH40" i="44"/>
  <c r="V21" i="37"/>
  <c r="V16" i="37"/>
  <c r="AH21" i="44"/>
  <c r="AH49" i="41"/>
  <c r="AH18" i="48"/>
  <c r="AH27" i="44"/>
  <c r="AH27" i="41"/>
  <c r="AH23" i="41"/>
  <c r="AH13" i="48"/>
  <c r="AI16" i="51"/>
  <c r="AH34" i="44"/>
  <c r="V17" i="37"/>
  <c r="AI17" i="51"/>
  <c r="V24" i="37"/>
  <c r="V41" i="37"/>
  <c r="AH30" i="44"/>
  <c r="AJ18" i="50"/>
  <c r="V50" i="37"/>
  <c r="AH13" i="41"/>
  <c r="AH14" i="44"/>
  <c r="AH25" i="41"/>
  <c r="V39" i="37"/>
  <c r="AH12" i="44"/>
  <c r="AH25" i="44"/>
  <c r="AI17" i="52"/>
  <c r="AH35" i="41"/>
  <c r="AH31" i="41"/>
  <c r="V25" i="37"/>
  <c r="AH37" i="44"/>
  <c r="AH38" i="44"/>
  <c r="AI15" i="52"/>
  <c r="AI12" i="51"/>
  <c r="AH36" i="44"/>
  <c r="AI14" i="45"/>
  <c r="AJ12" i="50"/>
  <c r="V47" i="37"/>
  <c r="V38" i="37"/>
  <c r="AI14" i="51"/>
  <c r="AH17" i="49"/>
  <c r="AI12" i="52"/>
  <c r="AH16" i="41"/>
  <c r="AH43" i="44"/>
  <c r="AH15" i="44"/>
  <c r="AH15" i="49"/>
  <c r="AJ14" i="50"/>
  <c r="AI18" i="52"/>
  <c r="AI13" i="45"/>
  <c r="AH50" i="41"/>
  <c r="AI14" i="52"/>
  <c r="V20" i="37"/>
  <c r="AH12" i="49"/>
  <c r="AH19" i="49"/>
  <c r="V32" i="37"/>
  <c r="AH16" i="44"/>
  <c r="AH28" i="44"/>
  <c r="AH24" i="44"/>
  <c r="AH18" i="49"/>
  <c r="AH41" i="44"/>
  <c r="AH22" i="44"/>
  <c r="AH14" i="48"/>
  <c r="V52" i="37"/>
  <c r="AH15" i="41"/>
  <c r="V14" i="37"/>
  <c r="AH23" i="44"/>
  <c r="V36" i="37"/>
  <c r="AH17" i="48"/>
  <c r="AI19" i="51"/>
  <c r="V42" i="37"/>
  <c r="AH15" i="48"/>
  <c r="AH49" i="44"/>
  <c r="AH20" i="44"/>
  <c r="AI13" i="52"/>
  <c r="AH29" i="44"/>
  <c r="AH20" i="41"/>
  <c r="V51" i="37"/>
  <c r="V43" i="37"/>
  <c r="AI19" i="52"/>
  <c r="V19" i="37"/>
  <c r="AH19" i="41"/>
  <c r="AH16" i="48"/>
  <c r="V23" i="37"/>
  <c r="AH32" i="44"/>
  <c r="V12" i="37"/>
  <c r="AH33" i="44"/>
  <c r="AH39" i="44"/>
  <c r="AH14" i="41"/>
  <c r="AH51" i="44"/>
  <c r="V37" i="37"/>
  <c r="AI15" i="45"/>
  <c r="AI12" i="45"/>
  <c r="V33" i="37"/>
  <c r="AH22" i="41"/>
  <c r="V18" i="37"/>
  <c r="AH19" i="44"/>
  <c r="AI16" i="45"/>
  <c r="AH13" i="49"/>
  <c r="AI18" i="51"/>
  <c r="AI13" i="51"/>
  <c r="AH34" i="41"/>
  <c r="AH45" i="44"/>
  <c r="AI16" i="52"/>
  <c r="V45" i="37"/>
  <c r="AH50" i="44"/>
  <c r="AH30" i="41"/>
  <c r="AH33" i="41"/>
  <c r="V30" i="37"/>
  <c r="V34" i="37"/>
  <c r="AH28" i="41"/>
  <c r="AH17" i="44"/>
  <c r="V35" i="37"/>
  <c r="V31" i="37"/>
  <c r="AH47" i="44"/>
  <c r="AJ19" i="50"/>
  <c r="AH32" i="41"/>
  <c r="V27" i="37"/>
  <c r="AH44" i="44"/>
  <c r="AH26" i="41"/>
  <c r="AJ16" i="50"/>
  <c r="AH48" i="44"/>
  <c r="V40" i="37"/>
  <c r="AH13" i="44"/>
  <c r="AH19" i="48"/>
  <c r="V29" i="37"/>
  <c r="AH18" i="44"/>
  <c r="V13" i="37"/>
  <c r="AH14" i="49"/>
  <c r="V15" i="37"/>
  <c r="V22" i="37"/>
  <c r="AJ13" i="50"/>
  <c r="AH52" i="44"/>
  <c r="AH31" i="44"/>
  <c r="V49" i="37"/>
  <c r="V26" i="37"/>
  <c r="AH35" i="44"/>
  <c r="AH42" i="44"/>
  <c r="AH26" i="44"/>
  <c r="V44" i="37"/>
  <c r="AI17" i="45"/>
  <c r="V48" i="37"/>
  <c r="AH24" i="41"/>
  <c r="V46" i="37"/>
  <c r="AH12" i="48"/>
  <c r="AJ17" i="50"/>
  <c r="AH36" i="41"/>
  <c r="AI18" i="45"/>
  <c r="AH16" i="49"/>
  <c r="AH46" i="44"/>
  <c r="AJ15" i="50"/>
  <c r="AH18" i="41"/>
  <c r="AI15" i="51"/>
  <c r="AH29" i="41"/>
  <c r="V28" i="37"/>
  <c r="AI20" i="52" l="1"/>
  <c r="AI11" i="52" s="1"/>
  <c r="AK8" i="52"/>
  <c r="AH11" i="52"/>
  <c r="AZ11" i="52" s="1"/>
  <c r="AZ20" i="52"/>
  <c r="AI20" i="51"/>
  <c r="AI11" i="51" s="1"/>
  <c r="AH11" i="51"/>
  <c r="AZ11" i="51" s="1"/>
  <c r="AZ20" i="51"/>
  <c r="AK8" i="51"/>
  <c r="AJ20" i="50"/>
  <c r="AJ11" i="50" s="1"/>
  <c r="AL8" i="50"/>
  <c r="AZ18" i="49"/>
  <c r="AZ14" i="49"/>
  <c r="AZ16" i="49"/>
  <c r="AZ15" i="49"/>
  <c r="AH20" i="49"/>
  <c r="AZ12" i="49"/>
  <c r="AZ13" i="49"/>
  <c r="AZ17" i="49"/>
  <c r="AJ8" i="49"/>
  <c r="AZ13" i="48"/>
  <c r="AH20" i="48"/>
  <c r="AZ12" i="48"/>
  <c r="AZ14" i="48"/>
  <c r="AZ18" i="48"/>
  <c r="AZ17" i="48"/>
  <c r="AZ15" i="48"/>
  <c r="AZ16" i="48"/>
  <c r="AJ8" i="48"/>
  <c r="AZ20" i="45"/>
  <c r="AR11" i="45"/>
  <c r="AR20" i="45"/>
  <c r="AI20" i="45"/>
  <c r="AI11" i="45" s="1"/>
  <c r="AK8" i="45"/>
  <c r="AZ38" i="44"/>
  <c r="AZ49" i="44"/>
  <c r="AZ40" i="44"/>
  <c r="AZ42" i="44"/>
  <c r="AZ14" i="44"/>
  <c r="AZ48" i="44"/>
  <c r="AZ52" i="44"/>
  <c r="AZ25" i="44"/>
  <c r="AZ29" i="44"/>
  <c r="AZ47" i="44"/>
  <c r="AZ39" i="44"/>
  <c r="AZ31" i="44"/>
  <c r="AZ27" i="44"/>
  <c r="AZ30" i="44"/>
  <c r="AZ41" i="44"/>
  <c r="AZ21" i="44"/>
  <c r="AZ26" i="44"/>
  <c r="AZ35" i="44"/>
  <c r="AZ43" i="44"/>
  <c r="AZ51" i="44"/>
  <c r="AZ37" i="44"/>
  <c r="AZ16" i="44"/>
  <c r="AZ15" i="44"/>
  <c r="AZ20" i="44"/>
  <c r="AZ19" i="44"/>
  <c r="AZ44" i="44"/>
  <c r="AZ13" i="44"/>
  <c r="AZ32" i="44"/>
  <c r="AZ50" i="44"/>
  <c r="AZ22" i="44"/>
  <c r="AZ34" i="44"/>
  <c r="AH11" i="44"/>
  <c r="AZ12" i="44"/>
  <c r="AZ36" i="44"/>
  <c r="AZ45" i="44"/>
  <c r="AZ33" i="44"/>
  <c r="AZ23" i="44"/>
  <c r="AZ24" i="44"/>
  <c r="AZ28" i="44"/>
  <c r="AZ18" i="44"/>
  <c r="AZ17" i="44"/>
  <c r="AZ46" i="44"/>
  <c r="AJ8" i="44"/>
  <c r="B42" i="44"/>
  <c r="AP41" i="44"/>
  <c r="AH37" i="41"/>
  <c r="AQ38" i="41"/>
  <c r="AR38" i="41"/>
  <c r="AS38" i="41"/>
  <c r="AH12" i="41"/>
  <c r="AH17" i="41"/>
  <c r="AH21" i="41"/>
  <c r="AG52" i="41"/>
  <c r="AG11" i="41"/>
  <c r="AI8" i="41"/>
  <c r="B39" i="41"/>
  <c r="V11" i="37"/>
  <c r="W8" i="37"/>
  <c r="AI26" i="44"/>
  <c r="AI16" i="48"/>
  <c r="W22" i="37"/>
  <c r="W49" i="37"/>
  <c r="AI12" i="49"/>
  <c r="W51" i="37"/>
  <c r="AI15" i="49"/>
  <c r="AJ17" i="52"/>
  <c r="W38" i="37"/>
  <c r="AI14" i="48"/>
  <c r="AI32" i="41"/>
  <c r="W24" i="37"/>
  <c r="AI17" i="49"/>
  <c r="AI37" i="44"/>
  <c r="AI25" i="41"/>
  <c r="AI30" i="44"/>
  <c r="AI34" i="44"/>
  <c r="AJ17" i="45"/>
  <c r="AJ13" i="52"/>
  <c r="AI35" i="41"/>
  <c r="AJ13" i="45"/>
  <c r="AJ12" i="45"/>
  <c r="AJ12" i="52"/>
  <c r="AI35" i="44"/>
  <c r="AK19" i="50"/>
  <c r="AI28" i="44"/>
  <c r="W26" i="37"/>
  <c r="AK18" i="50"/>
  <c r="W15" i="37"/>
  <c r="AI24" i="44"/>
  <c r="AK17" i="50"/>
  <c r="AI22" i="41"/>
  <c r="AI23" i="44"/>
  <c r="AI13" i="44"/>
  <c r="AI52" i="44"/>
  <c r="W52" i="37"/>
  <c r="AK14" i="50"/>
  <c r="AJ16" i="45"/>
  <c r="AI15" i="48"/>
  <c r="W21" i="37"/>
  <c r="W33" i="37"/>
  <c r="AK15" i="50"/>
  <c r="AI26" i="41"/>
  <c r="AI25" i="44"/>
  <c r="AI39" i="44"/>
  <c r="W39" i="37"/>
  <c r="AJ15" i="52"/>
  <c r="AI36" i="41"/>
  <c r="AI33" i="41"/>
  <c r="W48" i="37"/>
  <c r="AJ15" i="51"/>
  <c r="AI21" i="44"/>
  <c r="AI51" i="44"/>
  <c r="AI13" i="41"/>
  <c r="AI28" i="41"/>
  <c r="AI18" i="48"/>
  <c r="AI22" i="44"/>
  <c r="W16" i="37"/>
  <c r="AI49" i="44"/>
  <c r="AI27" i="41"/>
  <c r="AI18" i="41"/>
  <c r="AI33" i="44"/>
  <c r="W36" i="37"/>
  <c r="AI17" i="48"/>
  <c r="AJ18" i="51"/>
  <c r="AI16" i="41"/>
  <c r="AI18" i="44"/>
  <c r="W13" i="37"/>
  <c r="W18" i="37"/>
  <c r="AJ19" i="51"/>
  <c r="AI43" i="44"/>
  <c r="AJ15" i="45"/>
  <c r="AI40" i="44"/>
  <c r="AI27" i="44"/>
  <c r="AI13" i="48"/>
  <c r="AJ14" i="45"/>
  <c r="W20" i="37"/>
  <c r="W27" i="37"/>
  <c r="AJ16" i="52"/>
  <c r="AJ13" i="51"/>
  <c r="AI49" i="41"/>
  <c r="AI14" i="41"/>
  <c r="AI15" i="41"/>
  <c r="AI38" i="44"/>
  <c r="W35" i="37"/>
  <c r="AI15" i="44"/>
  <c r="W32" i="37"/>
  <c r="AI14" i="49"/>
  <c r="AJ16" i="51"/>
  <c r="AI16" i="49"/>
  <c r="W28" i="37"/>
  <c r="W45" i="37"/>
  <c r="W34" i="37"/>
  <c r="AI16" i="44"/>
  <c r="AI31" i="41"/>
  <c r="AK16" i="50"/>
  <c r="AI12" i="44"/>
  <c r="AI24" i="41"/>
  <c r="AI45" i="44"/>
  <c r="AJ14" i="51"/>
  <c r="AJ18" i="45"/>
  <c r="AJ18" i="52"/>
  <c r="AI48" i="44"/>
  <c r="AI44" i="44"/>
  <c r="W23" i="37"/>
  <c r="AI42" i="44"/>
  <c r="AJ19" i="52"/>
  <c r="W40" i="37"/>
  <c r="AI30" i="41"/>
  <c r="W46" i="37"/>
  <c r="W30" i="37"/>
  <c r="AI20" i="41"/>
  <c r="AK12" i="50"/>
  <c r="AI19" i="41"/>
  <c r="AI20" i="44"/>
  <c r="AI13" i="49"/>
  <c r="AI29" i="41"/>
  <c r="W41" i="37"/>
  <c r="AI47" i="44"/>
  <c r="W17" i="37"/>
  <c r="AJ17" i="51"/>
  <c r="AJ12" i="51"/>
  <c r="W37" i="37"/>
  <c r="W12" i="37"/>
  <c r="AI17" i="44"/>
  <c r="AI34" i="41"/>
  <c r="AI29" i="44"/>
  <c r="AI46" i="44"/>
  <c r="W47" i="37"/>
  <c r="W19" i="37"/>
  <c r="W25" i="37"/>
  <c r="W31" i="37"/>
  <c r="AI19" i="44"/>
  <c r="AI50" i="41"/>
  <c r="AI41" i="44"/>
  <c r="AI12" i="48"/>
  <c r="W50" i="37"/>
  <c r="W43" i="37"/>
  <c r="AI36" i="44"/>
  <c r="W42" i="37"/>
  <c r="AI23" i="41"/>
  <c r="AI31" i="44"/>
  <c r="AI32" i="44"/>
  <c r="AI19" i="48"/>
  <c r="W14" i="37"/>
  <c r="AJ14" i="52"/>
  <c r="AK13" i="50"/>
  <c r="W44" i="37"/>
  <c r="W29" i="37"/>
  <c r="AI14" i="44"/>
  <c r="AI50" i="44"/>
  <c r="AI19" i="49"/>
  <c r="AI18" i="49"/>
  <c r="AJ20" i="52" l="1"/>
  <c r="AJ11" i="52" s="1"/>
  <c r="AL8" i="52"/>
  <c r="AJ20" i="51"/>
  <c r="AJ11" i="51" s="1"/>
  <c r="AL8" i="51"/>
  <c r="AV17" i="50"/>
  <c r="AV16" i="50"/>
  <c r="AV13" i="50"/>
  <c r="AV14" i="50"/>
  <c r="AK20" i="50"/>
  <c r="AV12" i="50"/>
  <c r="AV15" i="50"/>
  <c r="AV18" i="50"/>
  <c r="AI20" i="49"/>
  <c r="AI11" i="49" s="1"/>
  <c r="AH11" i="49"/>
  <c r="AZ11" i="49" s="1"/>
  <c r="AZ20" i="49"/>
  <c r="AK8" i="49"/>
  <c r="AI20" i="48"/>
  <c r="AI11" i="48" s="1"/>
  <c r="AK8" i="48"/>
  <c r="AH11" i="48"/>
  <c r="AZ11" i="48" s="1"/>
  <c r="AZ20" i="48"/>
  <c r="AJ20" i="45"/>
  <c r="AJ11" i="45" s="1"/>
  <c r="AL8" i="45"/>
  <c r="AZ11" i="44"/>
  <c r="AH56" i="44"/>
  <c r="AI11" i="44"/>
  <c r="AI56" i="44" s="1"/>
  <c r="AK8" i="44"/>
  <c r="B43" i="44"/>
  <c r="AP42" i="44"/>
  <c r="AI37" i="41"/>
  <c r="AQ39" i="41"/>
  <c r="AR39" i="41"/>
  <c r="AS39" i="41"/>
  <c r="AI12" i="41"/>
  <c r="AI17" i="41"/>
  <c r="AI21" i="41"/>
  <c r="AH52" i="41"/>
  <c r="AH11" i="41"/>
  <c r="AJ8" i="41"/>
  <c r="B40" i="41"/>
  <c r="AW46" i="37"/>
  <c r="AW33" i="37"/>
  <c r="AW49" i="37"/>
  <c r="AW39" i="37"/>
  <c r="AW19" i="37"/>
  <c r="AW27" i="37"/>
  <c r="AW50" i="37"/>
  <c r="AW43" i="37"/>
  <c r="AW18" i="37"/>
  <c r="AW16" i="37"/>
  <c r="AW51" i="37"/>
  <c r="AW23" i="37"/>
  <c r="AW24" i="37"/>
  <c r="AW44" i="37"/>
  <c r="AW36" i="37"/>
  <c r="AW22" i="37"/>
  <c r="AW35" i="37"/>
  <c r="AW29" i="37"/>
  <c r="AW15" i="37"/>
  <c r="AW40" i="37"/>
  <c r="AW14" i="37"/>
  <c r="AW41" i="37"/>
  <c r="AW38" i="37"/>
  <c r="AW17" i="37"/>
  <c r="AW45" i="37"/>
  <c r="AW25" i="37"/>
  <c r="AW21" i="37"/>
  <c r="AW47" i="37"/>
  <c r="AW28" i="37"/>
  <c r="AW42" i="37"/>
  <c r="AW31" i="37"/>
  <c r="AW13" i="37"/>
  <c r="AW48" i="37"/>
  <c r="AW26" i="37"/>
  <c r="AW30" i="37"/>
  <c r="AW37" i="37"/>
  <c r="AW12" i="37"/>
  <c r="AW32" i="37"/>
  <c r="AW20" i="37"/>
  <c r="AW34" i="37"/>
  <c r="AW52" i="37"/>
  <c r="W11" i="37"/>
  <c r="AW11" i="37" s="1"/>
  <c r="X8" i="37"/>
  <c r="AL12" i="52"/>
  <c r="AL18" i="50"/>
  <c r="AJ40" i="44"/>
  <c r="X22" i="37"/>
  <c r="AJ23" i="44"/>
  <c r="AJ44" i="44"/>
  <c r="X38" i="37"/>
  <c r="AL15" i="50"/>
  <c r="X52" i="37"/>
  <c r="AJ19" i="48"/>
  <c r="AJ17" i="44"/>
  <c r="AJ16" i="49"/>
  <c r="AJ25" i="44"/>
  <c r="AJ19" i="49"/>
  <c r="AJ14" i="41"/>
  <c r="AK14" i="52"/>
  <c r="AJ49" i="44"/>
  <c r="AJ48" i="44"/>
  <c r="AJ18" i="41"/>
  <c r="AL17" i="50"/>
  <c r="AK16" i="51"/>
  <c r="AK17" i="52"/>
  <c r="AL13" i="50"/>
  <c r="X26" i="37"/>
  <c r="AJ46" i="44"/>
  <c r="AJ28" i="41"/>
  <c r="AJ24" i="44"/>
  <c r="AK14" i="51"/>
  <c r="AJ24" i="41"/>
  <c r="AJ31" i="44"/>
  <c r="AJ15" i="41"/>
  <c r="X28" i="37"/>
  <c r="X50" i="37"/>
  <c r="AJ16" i="41"/>
  <c r="AJ52" i="44"/>
  <c r="X18" i="37"/>
  <c r="AJ18" i="44"/>
  <c r="X40" i="37"/>
  <c r="AJ12" i="44"/>
  <c r="AJ22" i="44"/>
  <c r="X29" i="37"/>
  <c r="X27" i="37"/>
  <c r="X48" i="37"/>
  <c r="AL14" i="50"/>
  <c r="AK18" i="45"/>
  <c r="AJ27" i="44"/>
  <c r="AJ36" i="41"/>
  <c r="X20" i="37"/>
  <c r="AJ31" i="41"/>
  <c r="AJ45" i="44"/>
  <c r="X23" i="37"/>
  <c r="X46" i="37"/>
  <c r="AJ34" i="44"/>
  <c r="AJ26" i="41"/>
  <c r="X43" i="37"/>
  <c r="AJ18" i="49"/>
  <c r="AJ19" i="44"/>
  <c r="X34" i="37"/>
  <c r="X12" i="37"/>
  <c r="AJ35" i="44"/>
  <c r="AJ15" i="48"/>
  <c r="X41" i="37"/>
  <c r="AJ12" i="48"/>
  <c r="AJ42" i="44"/>
  <c r="AK16" i="52"/>
  <c r="AJ29" i="44"/>
  <c r="X17" i="37"/>
  <c r="AJ15" i="49"/>
  <c r="AK16" i="45"/>
  <c r="AJ29" i="41"/>
  <c r="X32" i="37"/>
  <c r="AK17" i="51"/>
  <c r="AL12" i="50"/>
  <c r="AJ13" i="48"/>
  <c r="X14" i="37"/>
  <c r="X51" i="37"/>
  <c r="X37" i="37"/>
  <c r="AJ19" i="41"/>
  <c r="AJ35" i="41"/>
  <c r="AK12" i="45"/>
  <c r="X47" i="37"/>
  <c r="X16" i="37"/>
  <c r="AK18" i="52"/>
  <c r="X39" i="37"/>
  <c r="AK18" i="51"/>
  <c r="AJ30" i="41"/>
  <c r="AJ26" i="44"/>
  <c r="X49" i="37"/>
  <c r="AK12" i="52"/>
  <c r="AJ38" i="44"/>
  <c r="AK13" i="52"/>
  <c r="AJ36" i="44"/>
  <c r="AK17" i="45"/>
  <c r="AJ41" i="44"/>
  <c r="AJ17" i="49"/>
  <c r="AJ12" i="49"/>
  <c r="AJ32" i="44"/>
  <c r="AJ18" i="48"/>
  <c r="X25" i="37"/>
  <c r="X30" i="37"/>
  <c r="AJ50" i="41"/>
  <c r="AK13" i="51"/>
  <c r="X13" i="37"/>
  <c r="AJ17" i="48"/>
  <c r="X24" i="37"/>
  <c r="AJ50" i="44"/>
  <c r="X45" i="37"/>
  <c r="AJ34" i="41"/>
  <c r="AJ43" i="44"/>
  <c r="AK14" i="45"/>
  <c r="X31" i="37"/>
  <c r="AJ28" i="44"/>
  <c r="AJ13" i="49"/>
  <c r="X19" i="37"/>
  <c r="AJ49" i="41"/>
  <c r="AJ14" i="49"/>
  <c r="AJ39" i="44"/>
  <c r="AJ13" i="44"/>
  <c r="X35" i="37"/>
  <c r="AK13" i="45"/>
  <c r="AJ33" i="44"/>
  <c r="AJ13" i="41"/>
  <c r="AJ16" i="44"/>
  <c r="AJ20" i="41"/>
  <c r="AK15" i="52"/>
  <c r="AJ47" i="44"/>
  <c r="AJ37" i="44"/>
  <c r="AJ14" i="48"/>
  <c r="AJ51" i="44"/>
  <c r="X33" i="37"/>
  <c r="AJ33" i="41"/>
  <c r="AK15" i="45"/>
  <c r="AJ22" i="41"/>
  <c r="AJ23" i="41"/>
  <c r="AJ27" i="41"/>
  <c r="X21" i="37"/>
  <c r="AK12" i="51"/>
  <c r="AJ20" i="44"/>
  <c r="X36" i="37"/>
  <c r="AJ15" i="44"/>
  <c r="AJ21" i="44"/>
  <c r="AK15" i="51"/>
  <c r="AJ16" i="48"/>
  <c r="X15" i="37"/>
  <c r="X42" i="37"/>
  <c r="AK19" i="52"/>
  <c r="AL19" i="50"/>
  <c r="AJ14" i="44"/>
  <c r="AK19" i="51"/>
  <c r="AJ32" i="41"/>
  <c r="X44" i="37"/>
  <c r="AJ25" i="41"/>
  <c r="AJ30" i="44"/>
  <c r="AL16" i="50"/>
  <c r="AV17" i="52" l="1"/>
  <c r="AV16" i="52"/>
  <c r="AV14" i="52"/>
  <c r="AV13" i="52"/>
  <c r="AK20" i="52"/>
  <c r="AV12" i="52"/>
  <c r="AV15" i="52"/>
  <c r="AV18" i="52"/>
  <c r="AV14" i="51"/>
  <c r="AV17" i="51"/>
  <c r="AV13" i="51"/>
  <c r="AV16" i="51"/>
  <c r="AK20" i="51"/>
  <c r="AV12" i="51"/>
  <c r="AV15" i="51"/>
  <c r="AV18" i="51"/>
  <c r="AL20" i="50"/>
  <c r="BA12" i="50"/>
  <c r="BA17" i="50"/>
  <c r="BA15" i="50"/>
  <c r="BA14" i="50"/>
  <c r="BA16" i="50"/>
  <c r="BA13" i="50"/>
  <c r="BA18" i="50"/>
  <c r="AK11" i="50"/>
  <c r="AV11" i="50" s="1"/>
  <c r="AV20" i="50"/>
  <c r="AJ20" i="49"/>
  <c r="AJ11" i="49" s="1"/>
  <c r="AL8" i="49"/>
  <c r="AJ20" i="48"/>
  <c r="AJ11" i="48" s="1"/>
  <c r="AL8" i="48"/>
  <c r="AK20" i="45"/>
  <c r="AK11" i="45" s="1"/>
  <c r="AS12" i="45" s="1"/>
  <c r="AV14" i="45"/>
  <c r="AV13" i="45"/>
  <c r="AV12" i="45"/>
  <c r="AV17" i="45"/>
  <c r="AV15" i="45"/>
  <c r="AV16" i="45"/>
  <c r="AV18" i="45"/>
  <c r="AN63" i="44"/>
  <c r="AJ11" i="44"/>
  <c r="AJ56" i="44" s="1"/>
  <c r="AL8" i="44"/>
  <c r="AP43" i="44"/>
  <c r="B44" i="44"/>
  <c r="AJ37" i="41"/>
  <c r="AQ40" i="41"/>
  <c r="AR40" i="41"/>
  <c r="AS40" i="41"/>
  <c r="AJ12" i="41"/>
  <c r="AT37" i="41" s="1"/>
  <c r="AJ17" i="41"/>
  <c r="AJ21" i="41"/>
  <c r="AI11" i="41"/>
  <c r="AI52" i="41"/>
  <c r="B41" i="41"/>
  <c r="X11" i="37"/>
  <c r="Y8" i="37"/>
  <c r="AK18" i="48"/>
  <c r="AK13" i="48"/>
  <c r="AK17" i="49"/>
  <c r="AL19" i="51"/>
  <c r="AK16" i="48"/>
  <c r="Y32" i="37"/>
  <c r="AK28" i="44"/>
  <c r="Y41" i="37"/>
  <c r="AK14" i="49"/>
  <c r="AL18" i="51"/>
  <c r="AK19" i="48"/>
  <c r="AK13" i="44"/>
  <c r="AL18" i="45"/>
  <c r="Y23" i="37"/>
  <c r="Y39" i="37"/>
  <c r="AK44" i="44"/>
  <c r="AK21" i="44"/>
  <c r="Y13" i="37"/>
  <c r="Y16" i="37"/>
  <c r="AK23" i="44"/>
  <c r="AK25" i="44"/>
  <c r="AK45" i="44"/>
  <c r="AK13" i="49"/>
  <c r="AK12" i="49"/>
  <c r="AK17" i="48"/>
  <c r="AL15" i="45"/>
  <c r="Y44" i="37"/>
  <c r="AL16" i="52"/>
  <c r="Y24" i="37"/>
  <c r="AK19" i="44"/>
  <c r="Y46" i="37"/>
  <c r="Y50" i="37"/>
  <c r="AK29" i="44"/>
  <c r="AK24" i="44"/>
  <c r="AK48" i="44"/>
  <c r="AK32" i="44"/>
  <c r="Y42" i="37"/>
  <c r="AK49" i="44"/>
  <c r="AL13" i="52"/>
  <c r="Y29" i="37"/>
  <c r="Y36" i="37"/>
  <c r="Y22" i="37"/>
  <c r="AL12" i="45"/>
  <c r="AK27" i="44"/>
  <c r="Y14" i="37"/>
  <c r="AK14" i="44"/>
  <c r="AL14" i="52"/>
  <c r="AK15" i="49"/>
  <c r="Y34" i="37"/>
  <c r="AK38" i="44"/>
  <c r="AL18" i="52"/>
  <c r="Y38" i="37"/>
  <c r="AK35" i="44"/>
  <c r="Y31" i="37"/>
  <c r="AK47" i="44"/>
  <c r="AK30" i="44"/>
  <c r="Y47" i="37"/>
  <c r="AK36" i="44"/>
  <c r="Y25" i="37"/>
  <c r="AK41" i="44"/>
  <c r="AK22" i="44"/>
  <c r="AK16" i="49"/>
  <c r="AL12" i="51"/>
  <c r="AK14" i="48"/>
  <c r="Y48" i="37"/>
  <c r="AK18" i="49"/>
  <c r="AL13" i="51"/>
  <c r="Y27" i="37"/>
  <c r="AL16" i="45"/>
  <c r="AK40" i="44"/>
  <c r="AK17" i="44"/>
  <c r="AL17" i="45"/>
  <c r="Y30" i="37"/>
  <c r="AK20" i="44"/>
  <c r="Y45" i="37"/>
  <c r="AK18" i="44"/>
  <c r="AL16" i="51"/>
  <c r="AK33" i="44"/>
  <c r="Y51" i="37"/>
  <c r="AL13" i="45"/>
  <c r="Y21" i="37"/>
  <c r="AK12" i="48"/>
  <c r="AK31" i="44"/>
  <c r="Y49" i="37"/>
  <c r="Y35" i="37"/>
  <c r="AK51" i="44"/>
  <c r="AL17" i="51"/>
  <c r="Y17" i="37"/>
  <c r="Y33" i="37"/>
  <c r="AK43" i="44"/>
  <c r="AK52" i="44"/>
  <c r="AL17" i="52"/>
  <c r="Y40" i="37"/>
  <c r="AL14" i="45"/>
  <c r="AK42" i="44"/>
  <c r="AK34" i="44"/>
  <c r="Y15" i="37"/>
  <c r="AK15" i="48"/>
  <c r="AL15" i="51"/>
  <c r="AL19" i="52"/>
  <c r="Y52" i="37"/>
  <c r="Y26" i="37"/>
  <c r="AK12" i="44"/>
  <c r="Y18" i="37"/>
  <c r="AK46" i="44"/>
  <c r="Y28" i="37"/>
  <c r="AL15" i="52"/>
  <c r="Y19" i="37"/>
  <c r="AK50" i="44"/>
  <c r="AK16" i="44"/>
  <c r="AK37" i="44"/>
  <c r="AK26" i="44"/>
  <c r="AL14" i="51"/>
  <c r="Y43" i="37"/>
  <c r="Y12" i="37"/>
  <c r="Y20" i="37"/>
  <c r="Y37" i="37"/>
  <c r="AK15" i="44"/>
  <c r="AK39" i="44"/>
  <c r="AK19" i="49"/>
  <c r="AS17" i="45" l="1"/>
  <c r="AS16" i="45"/>
  <c r="AV11" i="45"/>
  <c r="AS19" i="45"/>
  <c r="AS14" i="45"/>
  <c r="AS13" i="45"/>
  <c r="AS18" i="45"/>
  <c r="AS15" i="45"/>
  <c r="AV20" i="45"/>
  <c r="AL20" i="52"/>
  <c r="BA12" i="52"/>
  <c r="BA13" i="52"/>
  <c r="BA17" i="52"/>
  <c r="BA16" i="52"/>
  <c r="BA14" i="52"/>
  <c r="BA18" i="52"/>
  <c r="BA15" i="52"/>
  <c r="AK11" i="52"/>
  <c r="AV11" i="52" s="1"/>
  <c r="AV20" i="52"/>
  <c r="AL20" i="51"/>
  <c r="BA12" i="51"/>
  <c r="BA15" i="51"/>
  <c r="BA14" i="51"/>
  <c r="BA17" i="51"/>
  <c r="BA13" i="51"/>
  <c r="BA16" i="51"/>
  <c r="BA18" i="51"/>
  <c r="AK11" i="51"/>
  <c r="AV11" i="51" s="1"/>
  <c r="AV20" i="51"/>
  <c r="AL11" i="50"/>
  <c r="BA11" i="50" s="1"/>
  <c r="BA20" i="50"/>
  <c r="AR14" i="50"/>
  <c r="AR15" i="50"/>
  <c r="AR13" i="50"/>
  <c r="AQ13" i="50"/>
  <c r="AR17" i="50"/>
  <c r="AR18" i="50"/>
  <c r="AQ17" i="50"/>
  <c r="AS15" i="50"/>
  <c r="AR16" i="50"/>
  <c r="AQ14" i="50"/>
  <c r="AQ16" i="50"/>
  <c r="AQ19" i="50"/>
  <c r="AQ12" i="50"/>
  <c r="AS16" i="50"/>
  <c r="AR12" i="50"/>
  <c r="AS14" i="50"/>
  <c r="AS18" i="50"/>
  <c r="AQ15" i="50"/>
  <c r="AS17" i="50"/>
  <c r="AQ18" i="50"/>
  <c r="AS19" i="50"/>
  <c r="AR19" i="50"/>
  <c r="AS13" i="50"/>
  <c r="AS12" i="50"/>
  <c r="AV15" i="49"/>
  <c r="AV17" i="49"/>
  <c r="AV13" i="49"/>
  <c r="AV16" i="49"/>
  <c r="AV14" i="49"/>
  <c r="AV18" i="49"/>
  <c r="AK20" i="49"/>
  <c r="AV12" i="49"/>
  <c r="AV16" i="48"/>
  <c r="AV12" i="48"/>
  <c r="AK20" i="48"/>
  <c r="AV14" i="48"/>
  <c r="AV15" i="48"/>
  <c r="AV13" i="48"/>
  <c r="AV17" i="48"/>
  <c r="AV18" i="48"/>
  <c r="AL20" i="45"/>
  <c r="AL11" i="45" s="1"/>
  <c r="AT19" i="45" s="1"/>
  <c r="BA16" i="45"/>
  <c r="BA14" i="45"/>
  <c r="BA17" i="45"/>
  <c r="BA18" i="45"/>
  <c r="BA13" i="45"/>
  <c r="BA12" i="45"/>
  <c r="BA15" i="45"/>
  <c r="AV49" i="44"/>
  <c r="AV14" i="44"/>
  <c r="AV28" i="44"/>
  <c r="AK11" i="44"/>
  <c r="AV12" i="44"/>
  <c r="AV25" i="44"/>
  <c r="AV41" i="44"/>
  <c r="AV51" i="44"/>
  <c r="AV26" i="44"/>
  <c r="AV48" i="44"/>
  <c r="AV29" i="44"/>
  <c r="AV16" i="44"/>
  <c r="AV20" i="44"/>
  <c r="AV47" i="44"/>
  <c r="AV32" i="44"/>
  <c r="AV34" i="44"/>
  <c r="AV22" i="44"/>
  <c r="AV30" i="44"/>
  <c r="AV38" i="44"/>
  <c r="AV44" i="44"/>
  <c r="AV50" i="44"/>
  <c r="AV37" i="44"/>
  <c r="AV39" i="44"/>
  <c r="AV19" i="44"/>
  <c r="AV43" i="44"/>
  <c r="AV17" i="44"/>
  <c r="AV23" i="44"/>
  <c r="AV35" i="44"/>
  <c r="AV15" i="44"/>
  <c r="AV13" i="44"/>
  <c r="AV33" i="44"/>
  <c r="AV42" i="44"/>
  <c r="AV45" i="44"/>
  <c r="AV31" i="44"/>
  <c r="AV24" i="44"/>
  <c r="AV36" i="44"/>
  <c r="AV18" i="44"/>
  <c r="AV21" i="44"/>
  <c r="AV46" i="44"/>
  <c r="AV40" i="44"/>
  <c r="AV27" i="44"/>
  <c r="AV52" i="44"/>
  <c r="B45" i="44"/>
  <c r="AP44" i="44"/>
  <c r="AR30" i="44"/>
  <c r="AS22" i="44"/>
  <c r="AQ29" i="44"/>
  <c r="AQ35" i="44"/>
  <c r="AS30" i="44"/>
  <c r="AS44" i="44"/>
  <c r="AS25" i="44"/>
  <c r="AQ25" i="44"/>
  <c r="AS12" i="44"/>
  <c r="AQ42" i="44"/>
  <c r="AR34" i="44"/>
  <c r="AS34" i="44"/>
  <c r="AR36" i="44"/>
  <c r="AR40" i="44"/>
  <c r="AQ32" i="44"/>
  <c r="AS21" i="44"/>
  <c r="AQ13" i="44"/>
  <c r="AS26" i="44"/>
  <c r="AS17" i="44"/>
  <c r="AQ39" i="44"/>
  <c r="AR32" i="44"/>
  <c r="AS13" i="44"/>
  <c r="AS14" i="44"/>
  <c r="AQ19" i="44"/>
  <c r="AS40" i="44"/>
  <c r="AR14" i="44"/>
  <c r="AQ20" i="44"/>
  <c r="AR21" i="44"/>
  <c r="AR15" i="44"/>
  <c r="AQ26" i="44"/>
  <c r="AQ38" i="44"/>
  <c r="AR43" i="44"/>
  <c r="AS35" i="44"/>
  <c r="AR28" i="44"/>
  <c r="AS39" i="44"/>
  <c r="AR12" i="44"/>
  <c r="AS41" i="44"/>
  <c r="AR38" i="44"/>
  <c r="AR13" i="44"/>
  <c r="AS36" i="44"/>
  <c r="AS31" i="44"/>
  <c r="AQ21" i="44"/>
  <c r="AQ15" i="44"/>
  <c r="AQ43" i="44"/>
  <c r="AQ18" i="44"/>
  <c r="AS16" i="44"/>
  <c r="AQ24" i="44"/>
  <c r="AR24" i="44"/>
  <c r="AQ44" i="44"/>
  <c r="AR23" i="44"/>
  <c r="AQ41" i="44"/>
  <c r="AS15" i="44"/>
  <c r="AS23" i="44"/>
  <c r="AS38" i="44"/>
  <c r="AR22" i="44"/>
  <c r="AS29" i="44"/>
  <c r="AS37" i="44"/>
  <c r="AR20" i="44"/>
  <c r="AR17" i="44"/>
  <c r="AQ34" i="44"/>
  <c r="AR39" i="44"/>
  <c r="AR26" i="44"/>
  <c r="AR29" i="44"/>
  <c r="AR37" i="44"/>
  <c r="AQ31" i="44"/>
  <c r="AQ33" i="44"/>
  <c r="AS19" i="44"/>
  <c r="AQ16" i="44"/>
  <c r="AR31" i="44"/>
  <c r="AS24" i="44"/>
  <c r="AQ12" i="44"/>
  <c r="AS33" i="44"/>
  <c r="AR16" i="44"/>
  <c r="AQ40" i="44"/>
  <c r="AQ30" i="44"/>
  <c r="AS18" i="44"/>
  <c r="AR33" i="44"/>
  <c r="AQ28" i="44"/>
  <c r="AQ22" i="44"/>
  <c r="AR42" i="44"/>
  <c r="AQ27" i="44"/>
  <c r="AR25" i="44"/>
  <c r="AS32" i="44"/>
  <c r="AR19" i="44"/>
  <c r="AR27" i="44"/>
  <c r="AS42" i="44"/>
  <c r="AS43" i="44"/>
  <c r="AQ36" i="44"/>
  <c r="AR41" i="44"/>
  <c r="AR35" i="44"/>
  <c r="AS27" i="44"/>
  <c r="AQ23" i="44"/>
  <c r="AS28" i="44"/>
  <c r="AQ14" i="44"/>
  <c r="AS20" i="44"/>
  <c r="AR18" i="44"/>
  <c r="AQ37" i="44"/>
  <c r="AQ17" i="44"/>
  <c r="AR44" i="44"/>
  <c r="AQ41" i="41"/>
  <c r="AR41" i="41"/>
  <c r="AS41" i="41"/>
  <c r="AJ11" i="41"/>
  <c r="AT13" i="41" s="1"/>
  <c r="AJ52" i="41"/>
  <c r="B42" i="41"/>
  <c r="Y11" i="37"/>
  <c r="Z8" i="37"/>
  <c r="AL31" i="44"/>
  <c r="Z27" i="37"/>
  <c r="AL52" i="44"/>
  <c r="Z40" i="37"/>
  <c r="AL18" i="49"/>
  <c r="AL13" i="48"/>
  <c r="AL14" i="44"/>
  <c r="Z20" i="37"/>
  <c r="AL19" i="48"/>
  <c r="Z26" i="37"/>
  <c r="AL17" i="49"/>
  <c r="Z47" i="37"/>
  <c r="AL38" i="44"/>
  <c r="AL47" i="44"/>
  <c r="AL16" i="48"/>
  <c r="Z33" i="37"/>
  <c r="Z24" i="37"/>
  <c r="AL27" i="44"/>
  <c r="AL49" i="44"/>
  <c r="AL12" i="49"/>
  <c r="AL19" i="49"/>
  <c r="Z13" i="37"/>
  <c r="Z12" i="37"/>
  <c r="AL44" i="44"/>
  <c r="AL35" i="44"/>
  <c r="AL15" i="49"/>
  <c r="AL51" i="44"/>
  <c r="Z42" i="37"/>
  <c r="AL37" i="44"/>
  <c r="AL33" i="44"/>
  <c r="AL30" i="44"/>
  <c r="AL26" i="44"/>
  <c r="AL43" i="44"/>
  <c r="AL50" i="44"/>
  <c r="AL15" i="48"/>
  <c r="AL18" i="44"/>
  <c r="AL13" i="49"/>
  <c r="Z52" i="37"/>
  <c r="Z44" i="37"/>
  <c r="Z14" i="37"/>
  <c r="AL21" i="44"/>
  <c r="Z25" i="37"/>
  <c r="Z36" i="37"/>
  <c r="AL18" i="48"/>
  <c r="AL16" i="44"/>
  <c r="AL16" i="49"/>
  <c r="AL17" i="48"/>
  <c r="Z31" i="37"/>
  <c r="Z39" i="37"/>
  <c r="Z37" i="37"/>
  <c r="Z46" i="37"/>
  <c r="Z49" i="37"/>
  <c r="Z30" i="37"/>
  <c r="Z51" i="37"/>
  <c r="Z15" i="37"/>
  <c r="Z18" i="37"/>
  <c r="AL17" i="44"/>
  <c r="AL13" i="44"/>
  <c r="Z34" i="37"/>
  <c r="AL28" i="44"/>
  <c r="Z21" i="37"/>
  <c r="AL41" i="44"/>
  <c r="AL14" i="49"/>
  <c r="AL45" i="44"/>
  <c r="AL14" i="48"/>
  <c r="AL12" i="48"/>
  <c r="Z23" i="37"/>
  <c r="Z38" i="37"/>
  <c r="Z50" i="37"/>
  <c r="Z22" i="37"/>
  <c r="AL22" i="44"/>
  <c r="AL19" i="44"/>
  <c r="AL20" i="44"/>
  <c r="AL46" i="44"/>
  <c r="Z43" i="37"/>
  <c r="Z16" i="37"/>
  <c r="Z17" i="37"/>
  <c r="Z48" i="37"/>
  <c r="AL15" i="44"/>
  <c r="AL29" i="44"/>
  <c r="Z19" i="37"/>
  <c r="AL25" i="44"/>
  <c r="AL48" i="44"/>
  <c r="Z32" i="37"/>
  <c r="AL39" i="44"/>
  <c r="AL34" i="44"/>
  <c r="Z41" i="37"/>
  <c r="AL40" i="44"/>
  <c r="AL23" i="44"/>
  <c r="AL12" i="44"/>
  <c r="Z45" i="37"/>
  <c r="AL42" i="44"/>
  <c r="Z29" i="37"/>
  <c r="AL32" i="44"/>
  <c r="AL24" i="44"/>
  <c r="Z35" i="37"/>
  <c r="AL36" i="44"/>
  <c r="Z28" i="37"/>
  <c r="AS11" i="45" l="1"/>
  <c r="AS20" i="45"/>
  <c r="AL11" i="52"/>
  <c r="BA11" i="52" s="1"/>
  <c r="BA20" i="52"/>
  <c r="AR19" i="52"/>
  <c r="AQ15" i="52"/>
  <c r="AR13" i="52"/>
  <c r="AQ17" i="52"/>
  <c r="AS19" i="52"/>
  <c r="AS18" i="52"/>
  <c r="AS17" i="52"/>
  <c r="AR18" i="52"/>
  <c r="AQ13" i="52"/>
  <c r="AS16" i="52"/>
  <c r="AR16" i="52"/>
  <c r="AR12" i="52"/>
  <c r="AS13" i="52"/>
  <c r="AS12" i="52"/>
  <c r="AS14" i="52"/>
  <c r="AQ19" i="52"/>
  <c r="AR14" i="52"/>
  <c r="AS15" i="52"/>
  <c r="AR15" i="52"/>
  <c r="AQ14" i="52"/>
  <c r="AR17" i="52"/>
  <c r="AQ12" i="52"/>
  <c r="AQ18" i="52"/>
  <c r="AQ16" i="52"/>
  <c r="AT19" i="50"/>
  <c r="AT16" i="50"/>
  <c r="AT18" i="50"/>
  <c r="AT15" i="50"/>
  <c r="AT17" i="50"/>
  <c r="AT13" i="50"/>
  <c r="AT12" i="50"/>
  <c r="AT14" i="50"/>
  <c r="AL11" i="51"/>
  <c r="BA11" i="51" s="1"/>
  <c r="BA20" i="51"/>
  <c r="AR18" i="51"/>
  <c r="AS19" i="51"/>
  <c r="AS16" i="51"/>
  <c r="AQ14" i="51"/>
  <c r="AQ13" i="51"/>
  <c r="AS17" i="51"/>
  <c r="AQ17" i="51"/>
  <c r="AR16" i="51"/>
  <c r="AQ18" i="51"/>
  <c r="AQ19" i="51"/>
  <c r="AS14" i="51"/>
  <c r="AQ16" i="51"/>
  <c r="AS12" i="51"/>
  <c r="AS13" i="51"/>
  <c r="AQ15" i="51"/>
  <c r="AS15" i="51"/>
  <c r="AR13" i="51"/>
  <c r="AR12" i="51"/>
  <c r="AR15" i="51"/>
  <c r="AR17" i="51"/>
  <c r="AR19" i="51"/>
  <c r="AS18" i="51"/>
  <c r="AQ12" i="51"/>
  <c r="AR14" i="51"/>
  <c r="AS11" i="50"/>
  <c r="AS20" i="50"/>
  <c r="AQ11" i="50"/>
  <c r="AQ20" i="50"/>
  <c r="AR11" i="50"/>
  <c r="AR20" i="50"/>
  <c r="AL20" i="49"/>
  <c r="BA12" i="49"/>
  <c r="BA14" i="49"/>
  <c r="BA17" i="49"/>
  <c r="BA13" i="49"/>
  <c r="BA16" i="49"/>
  <c r="BA18" i="49"/>
  <c r="BA15" i="49"/>
  <c r="AK11" i="49"/>
  <c r="AV11" i="49" s="1"/>
  <c r="AV20" i="49"/>
  <c r="AL20" i="48"/>
  <c r="BA12" i="48"/>
  <c r="BA17" i="48"/>
  <c r="BA16" i="48"/>
  <c r="BA14" i="48"/>
  <c r="BA18" i="48"/>
  <c r="BA15" i="48"/>
  <c r="BA13" i="48"/>
  <c r="AK11" i="48"/>
  <c r="AV11" i="48" s="1"/>
  <c r="AV20" i="48"/>
  <c r="BA20" i="45"/>
  <c r="AT15" i="45"/>
  <c r="AT12" i="45"/>
  <c r="AT13" i="45"/>
  <c r="AT18" i="45"/>
  <c r="BA11" i="45"/>
  <c r="AT17" i="45"/>
  <c r="AT14" i="45"/>
  <c r="AT16" i="45"/>
  <c r="AV11" i="44"/>
  <c r="AK56" i="44"/>
  <c r="BA26" i="44"/>
  <c r="BA34" i="44"/>
  <c r="BA48" i="44"/>
  <c r="BA45" i="44"/>
  <c r="BA27" i="44"/>
  <c r="BA17" i="44"/>
  <c r="BA35" i="44"/>
  <c r="BA44" i="44"/>
  <c r="BA46" i="44"/>
  <c r="BA41" i="44"/>
  <c r="AL11" i="44"/>
  <c r="BA12" i="44"/>
  <c r="BA40" i="44"/>
  <c r="BA43" i="44"/>
  <c r="BA24" i="44"/>
  <c r="BA47" i="44"/>
  <c r="BA14" i="44"/>
  <c r="BA23" i="44"/>
  <c r="BA16" i="44"/>
  <c r="BA20" i="44"/>
  <c r="BA36" i="44"/>
  <c r="BA25" i="44"/>
  <c r="BA38" i="44"/>
  <c r="BA29" i="44"/>
  <c r="BA13" i="44"/>
  <c r="BA37" i="44"/>
  <c r="BA30" i="44"/>
  <c r="BA52" i="44"/>
  <c r="BA22" i="44"/>
  <c r="BA15" i="44"/>
  <c r="BA33" i="44"/>
  <c r="BA51" i="44"/>
  <c r="BA42" i="44"/>
  <c r="BA32" i="44"/>
  <c r="BA19" i="44"/>
  <c r="BA39" i="44"/>
  <c r="BA50" i="44"/>
  <c r="BA18" i="44"/>
  <c r="BA21" i="44"/>
  <c r="BA31" i="44"/>
  <c r="BA28" i="44"/>
  <c r="BA49" i="44"/>
  <c r="B46" i="44"/>
  <c r="AP45" i="44"/>
  <c r="AQ45" i="44"/>
  <c r="AR45" i="44"/>
  <c r="AS45" i="44"/>
  <c r="AT24" i="41"/>
  <c r="AT16" i="41"/>
  <c r="AT14" i="41"/>
  <c r="AT17" i="41"/>
  <c r="AT33" i="41"/>
  <c r="AT12" i="41"/>
  <c r="AT39" i="41"/>
  <c r="AT29" i="41"/>
  <c r="AT42" i="41"/>
  <c r="AT36" i="41"/>
  <c r="AT38" i="41"/>
  <c r="AT15" i="41"/>
  <c r="AT23" i="41"/>
  <c r="AT27" i="41"/>
  <c r="AT41" i="41"/>
  <c r="AT32" i="41"/>
  <c r="AT40" i="41"/>
  <c r="AT30" i="41"/>
  <c r="AT25" i="41"/>
  <c r="AT19" i="41"/>
  <c r="AT31" i="41"/>
  <c r="AT34" i="41"/>
  <c r="AT26" i="41"/>
  <c r="AT22" i="41"/>
  <c r="AT35" i="41"/>
  <c r="AT20" i="41"/>
  <c r="AT21" i="41"/>
  <c r="AT18" i="41"/>
  <c r="AT28" i="41"/>
  <c r="AU37" i="41"/>
  <c r="AQ42" i="41"/>
  <c r="AR42" i="41"/>
  <c r="AS42" i="41"/>
  <c r="B43" i="41"/>
  <c r="Z11" i="37"/>
  <c r="AA8" i="37"/>
  <c r="AA12" i="37"/>
  <c r="AA40" i="37"/>
  <c r="AA19" i="37"/>
  <c r="AA31" i="37"/>
  <c r="AA22" i="37"/>
  <c r="AA33" i="37"/>
  <c r="AA48" i="37"/>
  <c r="AA27" i="37"/>
  <c r="AA46" i="37"/>
  <c r="AA30" i="37"/>
  <c r="AA25" i="37"/>
  <c r="AA32" i="37"/>
  <c r="AA34" i="37"/>
  <c r="AA21" i="37"/>
  <c r="AA45" i="37"/>
  <c r="AA38" i="37"/>
  <c r="AA28" i="37"/>
  <c r="AA15" i="37"/>
  <c r="AA20" i="37"/>
  <c r="AA18" i="37"/>
  <c r="AA24" i="37"/>
  <c r="AA52" i="37"/>
  <c r="AA14" i="37"/>
  <c r="AA41" i="37"/>
  <c r="AA42" i="37"/>
  <c r="AA44" i="37"/>
  <c r="AA29" i="37"/>
  <c r="AA39" i="37"/>
  <c r="AA50" i="37"/>
  <c r="AA49" i="37"/>
  <c r="AA47" i="37"/>
  <c r="AA23" i="37"/>
  <c r="AA51" i="37"/>
  <c r="AA35" i="37"/>
  <c r="AA13" i="37"/>
  <c r="AA16" i="37"/>
  <c r="AA17" i="37"/>
  <c r="AA43" i="37"/>
  <c r="AA36" i="37"/>
  <c r="AA26" i="37"/>
  <c r="AA37" i="37"/>
  <c r="AT14" i="52" l="1"/>
  <c r="AT18" i="52"/>
  <c r="AT17" i="52"/>
  <c r="AT16" i="52"/>
  <c r="AT13" i="52"/>
  <c r="AT15" i="52"/>
  <c r="AT19" i="52"/>
  <c r="AT12" i="52"/>
  <c r="AT16" i="51"/>
  <c r="AT29" i="44"/>
  <c r="AQ11" i="52"/>
  <c r="AQ20" i="52"/>
  <c r="AS11" i="52"/>
  <c r="AS20" i="52"/>
  <c r="AT20" i="50"/>
  <c r="AR11" i="52"/>
  <c r="AR20" i="52"/>
  <c r="AT12" i="51"/>
  <c r="AT18" i="51"/>
  <c r="AT11" i="50"/>
  <c r="AT13" i="51"/>
  <c r="AT19" i="51"/>
  <c r="AR11" i="51"/>
  <c r="AR20" i="51"/>
  <c r="AT15" i="51"/>
  <c r="AT14" i="51"/>
  <c r="AT17" i="51"/>
  <c r="AQ11" i="51"/>
  <c r="AQ20" i="51"/>
  <c r="AS11" i="51"/>
  <c r="AS20" i="51"/>
  <c r="AL11" i="49"/>
  <c r="BA11" i="49" s="1"/>
  <c r="BA20" i="49"/>
  <c r="AS19" i="49"/>
  <c r="AR14" i="49"/>
  <c r="AS16" i="49"/>
  <c r="AS12" i="49"/>
  <c r="AR16" i="49"/>
  <c r="AS15" i="49"/>
  <c r="AS14" i="49"/>
  <c r="AS18" i="49"/>
  <c r="AQ19" i="49"/>
  <c r="AR13" i="49"/>
  <c r="AQ13" i="49"/>
  <c r="AR18" i="49"/>
  <c r="AR17" i="49"/>
  <c r="AR12" i="49"/>
  <c r="AQ18" i="49"/>
  <c r="AQ12" i="49"/>
  <c r="AS17" i="49"/>
  <c r="AR15" i="49"/>
  <c r="AQ14" i="49"/>
  <c r="AQ17" i="49"/>
  <c r="AQ16" i="49"/>
  <c r="AQ15" i="49"/>
  <c r="AR19" i="49"/>
  <c r="AS13" i="49"/>
  <c r="AL11" i="48"/>
  <c r="BA11" i="48" s="1"/>
  <c r="BA20" i="48"/>
  <c r="AS17" i="48"/>
  <c r="AS19" i="48"/>
  <c r="AQ19" i="48"/>
  <c r="AQ12" i="48"/>
  <c r="AQ14" i="48"/>
  <c r="AR14" i="48"/>
  <c r="AS12" i="48"/>
  <c r="AS14" i="48"/>
  <c r="AR16" i="48"/>
  <c r="AQ13" i="48"/>
  <c r="AR19" i="48"/>
  <c r="AS15" i="48"/>
  <c r="AS13" i="48"/>
  <c r="AR12" i="48"/>
  <c r="AR15" i="48"/>
  <c r="AR18" i="48"/>
  <c r="AQ16" i="48"/>
  <c r="AR13" i="48"/>
  <c r="AS18" i="48"/>
  <c r="AS16" i="48"/>
  <c r="AQ18" i="48"/>
  <c r="AQ17" i="48"/>
  <c r="AR17" i="48"/>
  <c r="AQ15" i="48"/>
  <c r="AT11" i="45"/>
  <c r="AT20" i="45"/>
  <c r="AT20" i="44"/>
  <c r="AT27" i="44"/>
  <c r="AT40" i="44"/>
  <c r="AT12" i="44"/>
  <c r="AT15" i="44"/>
  <c r="AT16" i="44"/>
  <c r="AT22" i="44"/>
  <c r="AT18" i="44"/>
  <c r="AT35" i="44"/>
  <c r="AT45" i="44"/>
  <c r="AT42" i="44"/>
  <c r="AT38" i="44"/>
  <c r="AT43" i="44"/>
  <c r="AT17" i="44"/>
  <c r="AT39" i="44"/>
  <c r="AT37" i="44"/>
  <c r="AT31" i="44"/>
  <c r="AT13" i="44"/>
  <c r="AT23" i="44"/>
  <c r="AT21" i="44"/>
  <c r="AT33" i="44"/>
  <c r="BA11" i="44"/>
  <c r="AL56" i="44"/>
  <c r="AT14" i="44"/>
  <c r="AT41" i="44"/>
  <c r="AT34" i="44"/>
  <c r="AT19" i="44"/>
  <c r="AT25" i="44"/>
  <c r="AT28" i="44"/>
  <c r="AT24" i="44"/>
  <c r="AT44" i="44"/>
  <c r="AT26" i="44"/>
  <c r="B47" i="44"/>
  <c r="AP46" i="44"/>
  <c r="AQ46" i="44"/>
  <c r="AR46" i="44"/>
  <c r="AT46" i="44"/>
  <c r="AS46" i="44"/>
  <c r="AT32" i="44"/>
  <c r="AT30" i="44"/>
  <c r="AT36" i="44"/>
  <c r="AQ43" i="41"/>
  <c r="AR43" i="41"/>
  <c r="AS43" i="41"/>
  <c r="AT43" i="41"/>
  <c r="AU43" i="41"/>
  <c r="AU38" i="41"/>
  <c r="AU41" i="41"/>
  <c r="AU39" i="41"/>
  <c r="AU40" i="41"/>
  <c r="AU42" i="41"/>
  <c r="AU31" i="41"/>
  <c r="AU27" i="41"/>
  <c r="AU19" i="41"/>
  <c r="AU23" i="41"/>
  <c r="AU33" i="41"/>
  <c r="AU34" i="41"/>
  <c r="AU29" i="41"/>
  <c r="AU32" i="41"/>
  <c r="AU22" i="41"/>
  <c r="AU35" i="41"/>
  <c r="AU15" i="41"/>
  <c r="AU14" i="41"/>
  <c r="AU30" i="41"/>
  <c r="AU20" i="41"/>
  <c r="AU16" i="41"/>
  <c r="AU25" i="41"/>
  <c r="AU18" i="41"/>
  <c r="AU13" i="41"/>
  <c r="AU26" i="41"/>
  <c r="AU28" i="41"/>
  <c r="AU24" i="41"/>
  <c r="AU12" i="41"/>
  <c r="AU21" i="41"/>
  <c r="AU36" i="41"/>
  <c r="AU17" i="41"/>
  <c r="B44" i="41"/>
  <c r="AX52" i="37"/>
  <c r="AX23" i="37"/>
  <c r="AX12" i="37"/>
  <c r="AX32" i="37"/>
  <c r="AX21" i="37"/>
  <c r="AX27" i="37"/>
  <c r="AX17" i="37"/>
  <c r="AX49" i="37"/>
  <c r="AX41" i="37"/>
  <c r="AX48" i="37"/>
  <c r="AX43" i="37"/>
  <c r="AX26" i="37"/>
  <c r="AX47" i="37"/>
  <c r="AX46" i="37"/>
  <c r="AX37" i="37"/>
  <c r="AX39" i="37"/>
  <c r="AX33" i="37"/>
  <c r="AX29" i="37"/>
  <c r="AX51" i="37"/>
  <c r="AX14" i="37"/>
  <c r="AX22" i="37"/>
  <c r="AX28" i="37"/>
  <c r="AX25" i="37"/>
  <c r="AX40" i="37"/>
  <c r="AX45" i="37"/>
  <c r="AX35" i="37"/>
  <c r="AX31" i="37"/>
  <c r="AX20" i="37"/>
  <c r="AX16" i="37"/>
  <c r="AX30" i="37"/>
  <c r="AX36" i="37"/>
  <c r="AX42" i="37"/>
  <c r="AX50" i="37"/>
  <c r="AX15" i="37"/>
  <c r="AX18" i="37"/>
  <c r="AX34" i="37"/>
  <c r="AX24" i="37"/>
  <c r="AX13" i="37"/>
  <c r="AX19" i="37"/>
  <c r="AX44" i="37"/>
  <c r="AX38" i="37"/>
  <c r="AT11" i="52" l="1"/>
  <c r="AT20" i="52"/>
  <c r="AT18" i="49"/>
  <c r="AT12" i="49"/>
  <c r="AT11" i="51"/>
  <c r="AT13" i="49"/>
  <c r="AT14" i="49"/>
  <c r="AT15" i="49"/>
  <c r="AT19" i="49"/>
  <c r="AT20" i="51"/>
  <c r="AT16" i="49"/>
  <c r="AT17" i="49"/>
  <c r="AT15" i="48"/>
  <c r="AT19" i="48"/>
  <c r="AQ11" i="49"/>
  <c r="AQ20" i="49"/>
  <c r="AS11" i="49"/>
  <c r="AS20" i="49"/>
  <c r="AT18" i="48"/>
  <c r="AR11" i="49"/>
  <c r="AR20" i="49"/>
  <c r="AT12" i="48"/>
  <c r="AT13" i="48"/>
  <c r="AT16" i="48"/>
  <c r="AT17" i="48"/>
  <c r="AT14" i="48"/>
  <c r="AR11" i="48"/>
  <c r="AR20" i="48"/>
  <c r="AQ11" i="48"/>
  <c r="AQ20" i="48"/>
  <c r="AS11" i="48"/>
  <c r="AS20" i="48"/>
  <c r="B48" i="44"/>
  <c r="AP47" i="44"/>
  <c r="AS47" i="44"/>
  <c r="AQ47" i="44"/>
  <c r="AR47" i="44"/>
  <c r="AT47" i="44"/>
  <c r="AQ44" i="41"/>
  <c r="AR44" i="41"/>
  <c r="AS44" i="41"/>
  <c r="AT44" i="41"/>
  <c r="AU44" i="41"/>
  <c r="AW29" i="41"/>
  <c r="BA29" i="41"/>
  <c r="BA40" i="41"/>
  <c r="AW40" i="41"/>
  <c r="BA25" i="41"/>
  <c r="AW25" i="41"/>
  <c r="AW16" i="41"/>
  <c r="BA16" i="41"/>
  <c r="BA26" i="41"/>
  <c r="AW26" i="41"/>
  <c r="AW31" i="41"/>
  <c r="BA31" i="41"/>
  <c r="BA51" i="41"/>
  <c r="AW51" i="41"/>
  <c r="AW15" i="41"/>
  <c r="BA15" i="41"/>
  <c r="AW20" i="41"/>
  <c r="BA20" i="41"/>
  <c r="BA44" i="41"/>
  <c r="AW44" i="41"/>
  <c r="AW35" i="41"/>
  <c r="BA35" i="41"/>
  <c r="AW41" i="41"/>
  <c r="BA41" i="41"/>
  <c r="BA12" i="41"/>
  <c r="AW12" i="41"/>
  <c r="AW24" i="41"/>
  <c r="BA24" i="41"/>
  <c r="BA33" i="41"/>
  <c r="AW33" i="41"/>
  <c r="BA43" i="41"/>
  <c r="AW43" i="41"/>
  <c r="AW52" i="41"/>
  <c r="BA52" i="41"/>
  <c r="BA38" i="41"/>
  <c r="AW38" i="41"/>
  <c r="AW34" i="41"/>
  <c r="BA34" i="41"/>
  <c r="AW36" i="41"/>
  <c r="BA36" i="41"/>
  <c r="BA37" i="41"/>
  <c r="AW37" i="41"/>
  <c r="AW45" i="41"/>
  <c r="BA45" i="41"/>
  <c r="BA48" i="41"/>
  <c r="AW48" i="41"/>
  <c r="AW28" i="41"/>
  <c r="BA28" i="41"/>
  <c r="AW18" i="41"/>
  <c r="BA18" i="41"/>
  <c r="AW32" i="41"/>
  <c r="BA32" i="41"/>
  <c r="AW39" i="41"/>
  <c r="BA39" i="41"/>
  <c r="AW46" i="41"/>
  <c r="BA46" i="41"/>
  <c r="AW49" i="41"/>
  <c r="BA49" i="41"/>
  <c r="BA21" i="41"/>
  <c r="AW21" i="41"/>
  <c r="AW17" i="41"/>
  <c r="BA17" i="41"/>
  <c r="BA14" i="41"/>
  <c r="AW14" i="41"/>
  <c r="AW19" i="41"/>
  <c r="BA19" i="41"/>
  <c r="BA23" i="41"/>
  <c r="AW23" i="41"/>
  <c r="AW42" i="41"/>
  <c r="BA42" i="41"/>
  <c r="BA47" i="41"/>
  <c r="AW47" i="41"/>
  <c r="BA13" i="41"/>
  <c r="AW30" i="41"/>
  <c r="BA30" i="41"/>
  <c r="BA22" i="41"/>
  <c r="AW22" i="41"/>
  <c r="BA27" i="41"/>
  <c r="AW27" i="41"/>
  <c r="AW50" i="41"/>
  <c r="BA50" i="41"/>
  <c r="B45" i="41"/>
  <c r="AA11" i="37"/>
  <c r="AX11" i="37" s="1"/>
  <c r="AB8" i="37"/>
  <c r="AB15" i="37"/>
  <c r="AB32" i="37"/>
  <c r="AB20" i="37"/>
  <c r="AB50" i="37"/>
  <c r="AB41" i="37"/>
  <c r="AB44" i="37"/>
  <c r="AB30" i="37"/>
  <c r="AB22" i="37"/>
  <c r="AB27" i="37"/>
  <c r="AB43" i="37"/>
  <c r="AB13" i="37"/>
  <c r="AB25" i="37"/>
  <c r="AB45" i="37"/>
  <c r="AB16" i="37"/>
  <c r="AB21" i="37"/>
  <c r="AB17" i="37"/>
  <c r="AB29" i="37"/>
  <c r="AB37" i="37"/>
  <c r="AB40" i="37"/>
  <c r="AB34" i="37"/>
  <c r="AB31" i="37"/>
  <c r="AB24" i="37"/>
  <c r="AB19" i="37"/>
  <c r="AB18" i="37"/>
  <c r="AB26" i="37"/>
  <c r="AB46" i="37"/>
  <c r="AB36" i="37"/>
  <c r="AB47" i="37"/>
  <c r="AB28" i="37"/>
  <c r="AB14" i="37"/>
  <c r="AB51" i="37"/>
  <c r="AB35" i="37"/>
  <c r="AB42" i="37"/>
  <c r="AB38" i="37"/>
  <c r="AB33" i="37"/>
  <c r="AB52" i="37"/>
  <c r="AB39" i="37"/>
  <c r="AB48" i="37"/>
  <c r="AB49" i="37"/>
  <c r="AB12" i="37"/>
  <c r="AB23" i="37"/>
  <c r="AT11" i="49" l="1"/>
  <c r="AT20" i="49"/>
  <c r="AT20" i="48"/>
  <c r="AT11" i="48"/>
  <c r="B49" i="44"/>
  <c r="AP48" i="44"/>
  <c r="AQ48" i="44"/>
  <c r="AR48" i="44"/>
  <c r="AT48" i="44"/>
  <c r="AS48" i="44"/>
  <c r="AQ45" i="41"/>
  <c r="AR45" i="41"/>
  <c r="AS45" i="41"/>
  <c r="AT45" i="41"/>
  <c r="AU45" i="41"/>
  <c r="B46" i="41"/>
  <c r="AW11" i="41"/>
  <c r="BA11" i="41"/>
  <c r="AB11" i="37"/>
  <c r="AC8" i="37"/>
  <c r="AC12" i="37"/>
  <c r="AC40" i="37"/>
  <c r="AC41" i="37"/>
  <c r="AC22" i="37"/>
  <c r="AC36" i="37"/>
  <c r="AC35" i="37"/>
  <c r="AC26" i="37"/>
  <c r="AC50" i="37"/>
  <c r="AC23" i="37"/>
  <c r="AC38" i="37"/>
  <c r="AC44" i="37"/>
  <c r="AC24" i="37"/>
  <c r="AC39" i="37"/>
  <c r="AC47" i="37"/>
  <c r="AC33" i="37"/>
  <c r="AC20" i="37"/>
  <c r="AC16" i="37"/>
  <c r="AC52" i="37"/>
  <c r="AC27" i="37"/>
  <c r="AC18" i="37"/>
  <c r="AC19" i="37"/>
  <c r="AC45" i="37"/>
  <c r="AC15" i="37"/>
  <c r="AC42" i="37"/>
  <c r="AC49" i="37"/>
  <c r="AC43" i="37"/>
  <c r="AC37" i="37"/>
  <c r="AC21" i="37"/>
  <c r="AC30" i="37"/>
  <c r="AC34" i="37"/>
  <c r="AC28" i="37"/>
  <c r="AC48" i="37"/>
  <c r="AC31" i="37"/>
  <c r="AC46" i="37"/>
  <c r="AC51" i="37"/>
  <c r="AC25" i="37"/>
  <c r="AC17" i="37"/>
  <c r="AC32" i="37"/>
  <c r="AC13" i="37"/>
  <c r="AC14" i="37"/>
  <c r="AC29" i="37"/>
  <c r="AP49" i="44" l="1"/>
  <c r="B50" i="44"/>
  <c r="AQ49" i="44"/>
  <c r="AT49" i="44"/>
  <c r="AS49" i="44"/>
  <c r="AR49" i="44"/>
  <c r="AQ46" i="41"/>
  <c r="AR46" i="41"/>
  <c r="AS46" i="41"/>
  <c r="AT46" i="41"/>
  <c r="AU46" i="41"/>
  <c r="B47" i="41"/>
  <c r="AC11" i="37"/>
  <c r="AD8" i="37"/>
  <c r="AD45" i="37"/>
  <c r="AD26" i="37"/>
  <c r="AD51" i="37"/>
  <c r="AD29" i="37"/>
  <c r="AD37" i="37"/>
  <c r="AD47" i="37"/>
  <c r="AD44" i="37"/>
  <c r="AD50" i="37"/>
  <c r="AD27" i="37"/>
  <c r="AD19" i="37"/>
  <c r="AD40" i="37"/>
  <c r="AD41" i="37"/>
  <c r="AD21" i="37"/>
  <c r="AD48" i="37"/>
  <c r="AD30" i="37"/>
  <c r="AD32" i="37"/>
  <c r="AD42" i="37"/>
  <c r="AD43" i="37"/>
  <c r="AD46" i="37"/>
  <c r="AD18" i="37"/>
  <c r="AD20" i="37"/>
  <c r="AD38" i="37"/>
  <c r="AD39" i="37"/>
  <c r="AD17" i="37"/>
  <c r="AD14" i="37"/>
  <c r="AD52" i="37"/>
  <c r="AD31" i="37"/>
  <c r="AD22" i="37"/>
  <c r="AD24" i="37"/>
  <c r="AD25" i="37"/>
  <c r="AD35" i="37"/>
  <c r="AD33" i="37"/>
  <c r="AD16" i="37"/>
  <c r="AD15" i="37"/>
  <c r="AD34" i="37"/>
  <c r="AD36" i="37"/>
  <c r="AD12" i="37"/>
  <c r="AD49" i="37"/>
  <c r="AD13" i="37"/>
  <c r="AD28" i="37"/>
  <c r="AD23" i="37"/>
  <c r="AP50" i="44" l="1"/>
  <c r="B51" i="44"/>
  <c r="AQ50" i="44"/>
  <c r="AR50" i="44"/>
  <c r="AT50" i="44"/>
  <c r="AS50" i="44"/>
  <c r="AQ47" i="41"/>
  <c r="AR47" i="41"/>
  <c r="AS47" i="41"/>
  <c r="AT47" i="41"/>
  <c r="AU47" i="41"/>
  <c r="B48" i="41"/>
  <c r="AD11" i="37"/>
  <c r="AE8" i="37"/>
  <c r="AE52" i="37"/>
  <c r="AE43" i="37"/>
  <c r="AE50" i="37"/>
  <c r="AE28" i="37"/>
  <c r="AE23" i="37"/>
  <c r="AE48" i="37"/>
  <c r="AE18" i="37"/>
  <c r="AE25" i="37"/>
  <c r="AE27" i="37"/>
  <c r="AE22" i="37"/>
  <c r="AE16" i="37"/>
  <c r="AE12" i="37"/>
  <c r="AE45" i="37"/>
  <c r="AE42" i="37"/>
  <c r="AE39" i="37"/>
  <c r="AE20" i="37"/>
  <c r="AE36" i="37"/>
  <c r="AE17" i="37"/>
  <c r="AE34" i="37"/>
  <c r="AE37" i="37"/>
  <c r="AE38" i="37"/>
  <c r="AE46" i="37"/>
  <c r="AE15" i="37"/>
  <c r="AE26" i="37"/>
  <c r="AE32" i="37"/>
  <c r="AE49" i="37"/>
  <c r="AE13" i="37"/>
  <c r="AE30" i="37"/>
  <c r="AE19" i="37"/>
  <c r="AE35" i="37"/>
  <c r="AE31" i="37"/>
  <c r="AE41" i="37"/>
  <c r="AE14" i="37"/>
  <c r="AE44" i="37"/>
  <c r="AE47" i="37"/>
  <c r="AE21" i="37"/>
  <c r="AE33" i="37"/>
  <c r="AE29" i="37"/>
  <c r="AE40" i="37"/>
  <c r="AE51" i="37"/>
  <c r="AE24" i="37"/>
  <c r="AP51" i="44" l="1"/>
  <c r="AP11" i="44" s="1"/>
  <c r="B52" i="44"/>
  <c r="AT51" i="44"/>
  <c r="AT11" i="44" s="1"/>
  <c r="AQ51" i="44"/>
  <c r="AQ11" i="44" s="1"/>
  <c r="AS51" i="44"/>
  <c r="AS11" i="44" s="1"/>
  <c r="AR51" i="44"/>
  <c r="AR11" i="44" s="1"/>
  <c r="AQ48" i="41"/>
  <c r="AR48" i="41"/>
  <c r="AS48" i="41"/>
  <c r="AT48" i="41"/>
  <c r="AU48" i="41"/>
  <c r="B49" i="41"/>
  <c r="AE11" i="37"/>
  <c r="AF8" i="37"/>
  <c r="AF29" i="37"/>
  <c r="AF44" i="37"/>
  <c r="AF48" i="37"/>
  <c r="AF41" i="37"/>
  <c r="AF46" i="37"/>
  <c r="AF24" i="37"/>
  <c r="AF13" i="37"/>
  <c r="AF32" i="37"/>
  <c r="AF31" i="37"/>
  <c r="AF22" i="37"/>
  <c r="AF38" i="37"/>
  <c r="AF18" i="37"/>
  <c r="AF21" i="37"/>
  <c r="AF42" i="37"/>
  <c r="AF28" i="37"/>
  <c r="AF33" i="37"/>
  <c r="AF34" i="37"/>
  <c r="AF20" i="37"/>
  <c r="AF51" i="37"/>
  <c r="AF47" i="37"/>
  <c r="AF50" i="37"/>
  <c r="AF23" i="37"/>
  <c r="AF49" i="37"/>
  <c r="AF40" i="37"/>
  <c r="AF30" i="37"/>
  <c r="AF36" i="37"/>
  <c r="AF17" i="37"/>
  <c r="AF35" i="37"/>
  <c r="AF16" i="37"/>
  <c r="AF26" i="37"/>
  <c r="AF14" i="37"/>
  <c r="AF37" i="37"/>
  <c r="AF12" i="37"/>
  <c r="AF52" i="37"/>
  <c r="AF25" i="37"/>
  <c r="AF15" i="37"/>
  <c r="AF45" i="37"/>
  <c r="AF27" i="37"/>
  <c r="AF39" i="37"/>
  <c r="AF19" i="37"/>
  <c r="AF43" i="37"/>
  <c r="AP52" i="44" l="1"/>
  <c r="AS52" i="44"/>
  <c r="AT52" i="44"/>
  <c r="AR52" i="44"/>
  <c r="AQ52" i="44"/>
  <c r="AQ49" i="41"/>
  <c r="AR49" i="41"/>
  <c r="AS49" i="41"/>
  <c r="AT49" i="41"/>
  <c r="AU49" i="41"/>
  <c r="B50" i="41"/>
  <c r="AF11" i="37"/>
  <c r="AG8" i="37"/>
  <c r="AG14" i="37"/>
  <c r="AG31" i="37"/>
  <c r="AG43" i="37"/>
  <c r="AG41" i="37"/>
  <c r="AG48" i="37"/>
  <c r="AG13" i="37"/>
  <c r="AG50" i="37"/>
  <c r="AG44" i="37"/>
  <c r="AG52" i="37"/>
  <c r="AG15" i="37"/>
  <c r="AG47" i="37"/>
  <c r="AG37" i="37"/>
  <c r="AG27" i="37"/>
  <c r="AG40" i="37"/>
  <c r="AG30" i="37"/>
  <c r="AG19" i="37"/>
  <c r="AG28" i="37"/>
  <c r="AG16" i="37"/>
  <c r="AG18" i="37"/>
  <c r="AG34" i="37"/>
  <c r="AG23" i="37"/>
  <c r="AG26" i="37"/>
  <c r="AG12" i="37"/>
  <c r="AG24" i="37"/>
  <c r="AG33" i="37"/>
  <c r="AG25" i="37"/>
  <c r="AG35" i="37"/>
  <c r="AG46" i="37"/>
  <c r="AG38" i="37"/>
  <c r="AG45" i="37"/>
  <c r="AG20" i="37"/>
  <c r="AG29" i="37"/>
  <c r="AG39" i="37"/>
  <c r="AG21" i="37"/>
  <c r="AG22" i="37"/>
  <c r="AG17" i="37"/>
  <c r="AG32" i="37"/>
  <c r="AG36" i="37"/>
  <c r="AG49" i="37"/>
  <c r="AG51" i="37"/>
  <c r="AG42" i="37"/>
  <c r="AQ50" i="41" l="1"/>
  <c r="AR50" i="41"/>
  <c r="AS50" i="41"/>
  <c r="AT50" i="41"/>
  <c r="AU50" i="41"/>
  <c r="B51" i="41"/>
  <c r="AY50" i="37"/>
  <c r="AY37" i="37"/>
  <c r="AY52" i="37"/>
  <c r="AY22" i="37"/>
  <c r="AY40" i="37"/>
  <c r="AY17" i="37"/>
  <c r="AY19" i="37"/>
  <c r="AY14" i="37"/>
  <c r="AY38" i="37"/>
  <c r="AY28" i="37"/>
  <c r="AY25" i="37"/>
  <c r="AQ51" i="41" l="1"/>
  <c r="AQ11" i="41" s="1"/>
  <c r="AR51" i="41"/>
  <c r="AS51" i="41"/>
  <c r="AT51" i="41"/>
  <c r="AU51" i="41"/>
  <c r="B52" i="41"/>
  <c r="AY32" i="37"/>
  <c r="AY26" i="37"/>
  <c r="AY48" i="37"/>
  <c r="AY29" i="37"/>
  <c r="AY44" i="37"/>
  <c r="AY34" i="37"/>
  <c r="AY23" i="37"/>
  <c r="AY39" i="37"/>
  <c r="AY18" i="37"/>
  <c r="AY49" i="37"/>
  <c r="AY42" i="37"/>
  <c r="AY27" i="37"/>
  <c r="AY30" i="37"/>
  <c r="AY41" i="37"/>
  <c r="AY31" i="37"/>
  <c r="AY43" i="37"/>
  <c r="AY33" i="37"/>
  <c r="AY35" i="37"/>
  <c r="AY36" i="37"/>
  <c r="AY16" i="37"/>
  <c r="AY47" i="37"/>
  <c r="AY46" i="37"/>
  <c r="AY13" i="37"/>
  <c r="AY20" i="37"/>
  <c r="AY12" i="37"/>
  <c r="AY51" i="37"/>
  <c r="AY45" i="37"/>
  <c r="AY21" i="37"/>
  <c r="AY15" i="37"/>
  <c r="AY24" i="37"/>
  <c r="AG11" i="37"/>
  <c r="AH8" i="37"/>
  <c r="AH29" i="37"/>
  <c r="AH32" i="37"/>
  <c r="AH38" i="37"/>
  <c r="AH35" i="37"/>
  <c r="AH45" i="37"/>
  <c r="AH23" i="37"/>
  <c r="AH18" i="37"/>
  <c r="AH36" i="37"/>
  <c r="AH41" i="37"/>
  <c r="AH14" i="37"/>
  <c r="AH20" i="37"/>
  <c r="AH16" i="37"/>
  <c r="AH39" i="37"/>
  <c r="AH31" i="37"/>
  <c r="AH37" i="37"/>
  <c r="AH50" i="37"/>
  <c r="AH49" i="37"/>
  <c r="AH34" i="37"/>
  <c r="AH12" i="37"/>
  <c r="AH43" i="37"/>
  <c r="AH21" i="37"/>
  <c r="AH52" i="37"/>
  <c r="AH40" i="37"/>
  <c r="AH46" i="37"/>
  <c r="AH17" i="37"/>
  <c r="AH27" i="37"/>
  <c r="AH51" i="37"/>
  <c r="AH44" i="37"/>
  <c r="AH30" i="37"/>
  <c r="AH42" i="37"/>
  <c r="AH13" i="37"/>
  <c r="AH15" i="37"/>
  <c r="AH22" i="37"/>
  <c r="AH47" i="37"/>
  <c r="AH25" i="37"/>
  <c r="AH19" i="37"/>
  <c r="AH48" i="37"/>
  <c r="AH26" i="37"/>
  <c r="AH24" i="37"/>
  <c r="AH33" i="37"/>
  <c r="AH28" i="37"/>
  <c r="AR12" i="37" l="1"/>
  <c r="AR32" i="37"/>
  <c r="AR29" i="37"/>
  <c r="AR16" i="37"/>
  <c r="AR33" i="37"/>
  <c r="AR27" i="37"/>
  <c r="AR47" i="37"/>
  <c r="AR19" i="37"/>
  <c r="AR42" i="37"/>
  <c r="AR52" i="37"/>
  <c r="AR24" i="37"/>
  <c r="AR34" i="37"/>
  <c r="AR39" i="37"/>
  <c r="AR20" i="37"/>
  <c r="AR25" i="37"/>
  <c r="AR37" i="37"/>
  <c r="AR22" i="37"/>
  <c r="AR48" i="37"/>
  <c r="AR50" i="37"/>
  <c r="AR23" i="37"/>
  <c r="AR28" i="37"/>
  <c r="AR17" i="37"/>
  <c r="AR51" i="37"/>
  <c r="AR35" i="37"/>
  <c r="AR21" i="37"/>
  <c r="AR30" i="37"/>
  <c r="AR45" i="37"/>
  <c r="AR31" i="37"/>
  <c r="AR49" i="37"/>
  <c r="AR36" i="37"/>
  <c r="AR44" i="37"/>
  <c r="AR40" i="37"/>
  <c r="AR41" i="37"/>
  <c r="AR18" i="37"/>
  <c r="AR13" i="37"/>
  <c r="AR26" i="37"/>
  <c r="AR43" i="37"/>
  <c r="AR15" i="37"/>
  <c r="AR14" i="37"/>
  <c r="AR46" i="37"/>
  <c r="AR38" i="37"/>
  <c r="AQ52" i="41"/>
  <c r="AR52" i="41"/>
  <c r="AS52" i="41"/>
  <c r="AT52" i="41"/>
  <c r="AU52" i="41"/>
  <c r="B53" i="41"/>
  <c r="AY11" i="37"/>
  <c r="AH11" i="37"/>
  <c r="AI8" i="37"/>
  <c r="AI16" i="37"/>
  <c r="AI25" i="37"/>
  <c r="AI12" i="37"/>
  <c r="AI21" i="37"/>
  <c r="AI39" i="37"/>
  <c r="AI20" i="37"/>
  <c r="AI19" i="37"/>
  <c r="AI49" i="37"/>
  <c r="AI24" i="37"/>
  <c r="AI18" i="37"/>
  <c r="AI37" i="37"/>
  <c r="AI14" i="37"/>
  <c r="AI50" i="37"/>
  <c r="AI38" i="37"/>
  <c r="AI13" i="37"/>
  <c r="AI48" i="37"/>
  <c r="AI35" i="37"/>
  <c r="AI34" i="37"/>
  <c r="AI51" i="37"/>
  <c r="AI22" i="37"/>
  <c r="AI23" i="37"/>
  <c r="AI30" i="37"/>
  <c r="AI15" i="37"/>
  <c r="AI27" i="37"/>
  <c r="AI31" i="37"/>
  <c r="AI17" i="37"/>
  <c r="AI46" i="37"/>
  <c r="AI32" i="37"/>
  <c r="AI43" i="37"/>
  <c r="AI36" i="37"/>
  <c r="AI52" i="37"/>
  <c r="AI26" i="37"/>
  <c r="AI28" i="37"/>
  <c r="AI29" i="37"/>
  <c r="AI41" i="37"/>
  <c r="AI33" i="37"/>
  <c r="AI44" i="37"/>
  <c r="AI42" i="37"/>
  <c r="AI45" i="37"/>
  <c r="AI47" i="37"/>
  <c r="AI40" i="37"/>
  <c r="AR11" i="37" l="1"/>
  <c r="AI11" i="37"/>
  <c r="AJ8" i="37"/>
  <c r="AK8" i="37" s="1"/>
  <c r="AL8" i="37" s="1"/>
  <c r="AM8" i="37" s="1"/>
  <c r="AL25" i="37"/>
  <c r="AK26" i="37"/>
  <c r="AM34" i="37"/>
  <c r="AK37" i="37"/>
  <c r="AJ13" i="37"/>
  <c r="AJ32" i="37"/>
  <c r="AK19" i="37"/>
  <c r="AJ27" i="37"/>
  <c r="AM19" i="37"/>
  <c r="AM52" i="37"/>
  <c r="AL18" i="37"/>
  <c r="AL51" i="37"/>
  <c r="AK31" i="37"/>
  <c r="AL38" i="37"/>
  <c r="AJ22" i="37"/>
  <c r="AL33" i="37"/>
  <c r="AL29" i="37"/>
  <c r="AJ14" i="37"/>
  <c r="AJ16" i="37"/>
  <c r="AM37" i="37"/>
  <c r="AK14" i="37"/>
  <c r="AK13" i="37"/>
  <c r="AJ43" i="37"/>
  <c r="AM15" i="37"/>
  <c r="AL35" i="37"/>
  <c r="AM16" i="37"/>
  <c r="AJ31" i="37"/>
  <c r="AJ46" i="37"/>
  <c r="AJ30" i="37"/>
  <c r="AJ20" i="37"/>
  <c r="AJ29" i="37"/>
  <c r="AK42" i="37"/>
  <c r="AL15" i="37"/>
  <c r="AL47" i="37"/>
  <c r="AM40" i="37"/>
  <c r="AM39" i="37"/>
  <c r="AM20" i="37"/>
  <c r="AL44" i="37"/>
  <c r="AM49" i="37"/>
  <c r="AK43" i="37"/>
  <c r="AK28" i="37"/>
  <c r="AJ36" i="37"/>
  <c r="AL21" i="37"/>
  <c r="AL39" i="37"/>
  <c r="AJ47" i="37"/>
  <c r="AL28" i="37"/>
  <c r="AJ35" i="37"/>
  <c r="AM22" i="37"/>
  <c r="AM24" i="37"/>
  <c r="AL37" i="37"/>
  <c r="AJ19" i="37"/>
  <c r="AK21" i="37"/>
  <c r="AL30" i="37"/>
  <c r="AL31" i="37"/>
  <c r="AM29" i="37"/>
  <c r="AL41" i="37"/>
  <c r="AM31" i="37"/>
  <c r="AK20" i="37"/>
  <c r="AL40" i="37"/>
  <c r="AM38" i="37"/>
  <c r="AJ48" i="37"/>
  <c r="AK24" i="37"/>
  <c r="AK32" i="37"/>
  <c r="AM36" i="37"/>
  <c r="AM26" i="37"/>
  <c r="AM27" i="37"/>
  <c r="AL36" i="37"/>
  <c r="AL17" i="37"/>
  <c r="AL24" i="37"/>
  <c r="AL46" i="37"/>
  <c r="AM28" i="37"/>
  <c r="AK25" i="37"/>
  <c r="AL49" i="37"/>
  <c r="AK27" i="37"/>
  <c r="AM30" i="37"/>
  <c r="AJ39" i="37"/>
  <c r="AL48" i="37"/>
  <c r="AK30" i="37"/>
  <c r="AJ12" i="37"/>
  <c r="AM51" i="37"/>
  <c r="AM44" i="37"/>
  <c r="AM23" i="37"/>
  <c r="AJ21" i="37"/>
  <c r="AM33" i="37"/>
  <c r="AK48" i="37"/>
  <c r="AJ17" i="37"/>
  <c r="AM41" i="37"/>
  <c r="AM25" i="37"/>
  <c r="AL34" i="37"/>
  <c r="AJ34" i="37"/>
  <c r="AK40" i="37"/>
  <c r="AK16" i="37"/>
  <c r="AM45" i="37"/>
  <c r="AK52" i="37"/>
  <c r="AJ37" i="37"/>
  <c r="AL20" i="37"/>
  <c r="AL13" i="37"/>
  <c r="AK47" i="37"/>
  <c r="AL42" i="37"/>
  <c r="AK18" i="37"/>
  <c r="AJ24" i="37"/>
  <c r="AJ40" i="37"/>
  <c r="AM46" i="37"/>
  <c r="AM35" i="37"/>
  <c r="AK38" i="37"/>
  <c r="AK41" i="37"/>
  <c r="AM43" i="37"/>
  <c r="AK49" i="37"/>
  <c r="AK23" i="37"/>
  <c r="AL32" i="37"/>
  <c r="AJ15" i="37"/>
  <c r="AK51" i="37"/>
  <c r="AL16" i="37"/>
  <c r="AM18" i="37"/>
  <c r="AJ49" i="37"/>
  <c r="AL22" i="37"/>
  <c r="AK35" i="37"/>
  <c r="AL45" i="37"/>
  <c r="AK34" i="37"/>
  <c r="AK45" i="37"/>
  <c r="AL27" i="37"/>
  <c r="AJ44" i="37"/>
  <c r="AM48" i="37"/>
  <c r="AK50" i="37"/>
  <c r="AM32" i="37"/>
  <c r="AK36" i="37"/>
  <c r="AL14" i="37"/>
  <c r="AL52" i="37"/>
  <c r="AM12" i="37"/>
  <c r="AJ23" i="37"/>
  <c r="AL23" i="37"/>
  <c r="AK33" i="37"/>
  <c r="AK22" i="37"/>
  <c r="AM50" i="37"/>
  <c r="AJ25" i="37"/>
  <c r="AJ18" i="37"/>
  <c r="AM42" i="37"/>
  <c r="AJ52" i="37"/>
  <c r="AM17" i="37"/>
  <c r="AJ28" i="37"/>
  <c r="AL19" i="37"/>
  <c r="AM13" i="37"/>
  <c r="AJ33" i="37"/>
  <c r="AL26" i="37"/>
  <c r="AJ41" i="37"/>
  <c r="AL43" i="37"/>
  <c r="AK39" i="37"/>
  <c r="AK46" i="37"/>
  <c r="AK15" i="37"/>
  <c r="AM47" i="37"/>
  <c r="AL50" i="37"/>
  <c r="AK17" i="37"/>
  <c r="AJ45" i="37"/>
  <c r="AJ50" i="37"/>
  <c r="AK44" i="37"/>
  <c r="AK29" i="37"/>
  <c r="AK12" i="37"/>
  <c r="AM14" i="37"/>
  <c r="AJ51" i="37"/>
  <c r="AJ42" i="37"/>
  <c r="AJ38" i="37"/>
  <c r="AL12" i="37"/>
  <c r="AM21" i="37"/>
  <c r="AJ26" i="37"/>
  <c r="AM11" i="37" l="1"/>
  <c r="AM65" i="37" s="1"/>
  <c r="BA42" i="37"/>
  <c r="BA30" i="37"/>
  <c r="BA18" i="37"/>
  <c r="BA17" i="37"/>
  <c r="BA27" i="37"/>
  <c r="BA26" i="37"/>
  <c r="BA24" i="37"/>
  <c r="BA35" i="37"/>
  <c r="BA45" i="37"/>
  <c r="AL11" i="37"/>
  <c r="AL65" i="37" s="1"/>
  <c r="BA12" i="37"/>
  <c r="BA41" i="37"/>
  <c r="BA29" i="37"/>
  <c r="BA39" i="37"/>
  <c r="BA38" i="37"/>
  <c r="BA25" i="37"/>
  <c r="BA47" i="37"/>
  <c r="BA33" i="37"/>
  <c r="BA52" i="37"/>
  <c r="BA40" i="37"/>
  <c r="BA28" i="37"/>
  <c r="BA16" i="37"/>
  <c r="BA15" i="37"/>
  <c r="BA14" i="37"/>
  <c r="BA13" i="37"/>
  <c r="BA46" i="37"/>
  <c r="BA51" i="37"/>
  <c r="BA23" i="37"/>
  <c r="BA21" i="37"/>
  <c r="BA50" i="37"/>
  <c r="BA19" i="37"/>
  <c r="BA49" i="37"/>
  <c r="BA37" i="37"/>
  <c r="BA22" i="37"/>
  <c r="BA31" i="37"/>
  <c r="BA48" i="37"/>
  <c r="BA36" i="37"/>
  <c r="BA34" i="37"/>
  <c r="BA44" i="37"/>
  <c r="BA32" i="37"/>
  <c r="BA20" i="37"/>
  <c r="BA43" i="37"/>
  <c r="AV13" i="37"/>
  <c r="AV12" i="37"/>
  <c r="AN63" i="37"/>
  <c r="AK11" i="37"/>
  <c r="AT11" i="41"/>
  <c r="AU11" i="41"/>
  <c r="AS11" i="41"/>
  <c r="AR11" i="41"/>
  <c r="AZ12" i="37"/>
  <c r="AZ44" i="37"/>
  <c r="AZ26" i="37"/>
  <c r="AZ20" i="37"/>
  <c r="AZ43" i="37"/>
  <c r="AZ18" i="37"/>
  <c r="AZ22" i="37"/>
  <c r="AZ16" i="37"/>
  <c r="AZ30" i="37"/>
  <c r="AZ28" i="37"/>
  <c r="AZ51" i="37"/>
  <c r="AZ42" i="37"/>
  <c r="AZ14" i="37"/>
  <c r="AZ24" i="37"/>
  <c r="AZ38" i="37"/>
  <c r="AZ36" i="37"/>
  <c r="AZ41" i="37"/>
  <c r="AZ47" i="37"/>
  <c r="AZ33" i="37"/>
  <c r="AZ32" i="37"/>
  <c r="AZ13" i="37"/>
  <c r="AZ19" i="37"/>
  <c r="AZ50" i="37"/>
  <c r="AZ39" i="37"/>
  <c r="AZ25" i="37"/>
  <c r="AZ15" i="37"/>
  <c r="AZ21" i="37"/>
  <c r="AZ27" i="37"/>
  <c r="AZ48" i="37"/>
  <c r="AZ46" i="37"/>
  <c r="AZ23" i="37"/>
  <c r="AZ29" i="37"/>
  <c r="AZ35" i="37"/>
  <c r="AZ34" i="37"/>
  <c r="AZ45" i="37"/>
  <c r="AZ17" i="37"/>
  <c r="AZ31" i="37"/>
  <c r="AZ37" i="37"/>
  <c r="AZ40" i="37"/>
  <c r="AZ49" i="37"/>
  <c r="AZ52" i="37"/>
  <c r="AV44" i="37"/>
  <c r="AV26" i="37"/>
  <c r="AV20" i="37"/>
  <c r="AV43" i="37"/>
  <c r="AV18" i="37"/>
  <c r="AV22" i="37"/>
  <c r="AV16" i="37"/>
  <c r="AV30" i="37"/>
  <c r="AV28" i="37"/>
  <c r="AV51" i="37"/>
  <c r="AV42" i="37"/>
  <c r="AV14" i="37"/>
  <c r="AV24" i="37"/>
  <c r="AV38" i="37"/>
  <c r="AV36" i="37"/>
  <c r="AV41" i="37"/>
  <c r="AV47" i="37"/>
  <c r="AV33" i="37"/>
  <c r="AV32" i="37"/>
  <c r="AV19" i="37"/>
  <c r="AV50" i="37"/>
  <c r="AV39" i="37"/>
  <c r="AV25" i="37"/>
  <c r="AV15" i="37"/>
  <c r="AV21" i="37"/>
  <c r="AV27" i="37"/>
  <c r="AV48" i="37"/>
  <c r="AV46" i="37"/>
  <c r="AV23" i="37"/>
  <c r="AV29" i="37"/>
  <c r="AV35" i="37"/>
  <c r="AV34" i="37"/>
  <c r="AV45" i="37"/>
  <c r="AV17" i="37"/>
  <c r="AV31" i="37"/>
  <c r="AV37" i="37"/>
  <c r="AV40" i="37"/>
  <c r="AV49" i="37"/>
  <c r="AV52" i="37"/>
  <c r="AJ11" i="37"/>
  <c r="AS19" i="37" l="1"/>
  <c r="AS27" i="37"/>
  <c r="AS36" i="37"/>
  <c r="AS51" i="37"/>
  <c r="AS41" i="37"/>
  <c r="AS28" i="37"/>
  <c r="AS50" i="37"/>
  <c r="AS16" i="37"/>
  <c r="AS38" i="37"/>
  <c r="AS21" i="37"/>
  <c r="AS17" i="37"/>
  <c r="AS47" i="37"/>
  <c r="AS35" i="37"/>
  <c r="AS37" i="37"/>
  <c r="AS46" i="37"/>
  <c r="AS22" i="37"/>
  <c r="AS18" i="37"/>
  <c r="AS29" i="37"/>
  <c r="AS34" i="37"/>
  <c r="AS25" i="37"/>
  <c r="AS42" i="37"/>
  <c r="AS43" i="37"/>
  <c r="AS45" i="37"/>
  <c r="AS44" i="37"/>
  <c r="AS49" i="37"/>
  <c r="AS20" i="37"/>
  <c r="AS39" i="37"/>
  <c r="AS32" i="37"/>
  <c r="AS23" i="37"/>
  <c r="AS30" i="37"/>
  <c r="AS26" i="37"/>
  <c r="AS31" i="37"/>
  <c r="AS15" i="37"/>
  <c r="AS48" i="37"/>
  <c r="AS52" i="37"/>
  <c r="AS13" i="37"/>
  <c r="AS12" i="37"/>
  <c r="AS33" i="37"/>
  <c r="AS14" i="37"/>
  <c r="AS24" i="37"/>
  <c r="AS40" i="37"/>
  <c r="AT50" i="37"/>
  <c r="BA11" i="37"/>
  <c r="AT43" i="37"/>
  <c r="AT30" i="37"/>
  <c r="AT26" i="37"/>
  <c r="AT12" i="37"/>
  <c r="AT22" i="37"/>
  <c r="AT45" i="37"/>
  <c r="AT48" i="37"/>
  <c r="AT15" i="37"/>
  <c r="AT31" i="37"/>
  <c r="AT14" i="37"/>
  <c r="AT52" i="37"/>
  <c r="AT25" i="37"/>
  <c r="AT17" i="37"/>
  <c r="AT20" i="37"/>
  <c r="AT40" i="37"/>
  <c r="AT19" i="37"/>
  <c r="AT42" i="37"/>
  <c r="AT33" i="37"/>
  <c r="AT28" i="37"/>
  <c r="AT38" i="37"/>
  <c r="AT34" i="37"/>
  <c r="AT41" i="37"/>
  <c r="AT51" i="37"/>
  <c r="AT49" i="37"/>
  <c r="AT44" i="37"/>
  <c r="AT46" i="37"/>
  <c r="AT37" i="37"/>
  <c r="AT27" i="37"/>
  <c r="AT16" i="37"/>
  <c r="AT29" i="37"/>
  <c r="AT35" i="37"/>
  <c r="AT23" i="37"/>
  <c r="AT24" i="37"/>
  <c r="AT18" i="37"/>
  <c r="AT32" i="37"/>
  <c r="AT36" i="37"/>
  <c r="AT21" i="37"/>
  <c r="AT13" i="37"/>
  <c r="AT47" i="37"/>
  <c r="AT39" i="37"/>
  <c r="AZ11" i="37"/>
  <c r="AV11" i="37"/>
  <c r="AS11" i="37" l="1"/>
  <c r="AT11" i="37"/>
  <c r="AS22" i="35"/>
  <c r="AB71" i="35"/>
  <c r="H71" i="35"/>
  <c r="C71" i="35"/>
  <c r="AB70" i="35"/>
  <c r="H70" i="35"/>
  <c r="C70" i="35"/>
  <c r="H69" i="35"/>
  <c r="H68" i="35"/>
  <c r="H67" i="35"/>
  <c r="H66" i="35"/>
  <c r="H64" i="35"/>
  <c r="H63" i="35"/>
  <c r="H62" i="35"/>
  <c r="H61" i="35"/>
  <c r="H60" i="35"/>
  <c r="H59" i="35"/>
  <c r="AP58" i="35"/>
  <c r="AN58" i="35"/>
  <c r="AN57" i="35" s="1"/>
  <c r="AJ58" i="35"/>
  <c r="AI58" i="35"/>
  <c r="AG58" i="35"/>
  <c r="AG57" i="35" s="1"/>
  <c r="AD58" i="35"/>
  <c r="AD57" i="35" s="1"/>
  <c r="AC58" i="35"/>
  <c r="Z58" i="35"/>
  <c r="Y58" i="35"/>
  <c r="Y57" i="35" s="1"/>
  <c r="X58" i="35"/>
  <c r="X57" i="35" s="1"/>
  <c r="W58" i="35"/>
  <c r="R58" i="35"/>
  <c r="P58" i="35"/>
  <c r="P57" i="35" s="1"/>
  <c r="O58" i="35"/>
  <c r="O57" i="35" s="1"/>
  <c r="N58" i="35"/>
  <c r="M58" i="35"/>
  <c r="K58" i="35"/>
  <c r="J58" i="35"/>
  <c r="I58" i="35"/>
  <c r="F58" i="35"/>
  <c r="AP57" i="35"/>
  <c r="AK57" i="35"/>
  <c r="AJ57" i="35"/>
  <c r="AI57" i="35"/>
  <c r="AF57" i="35"/>
  <c r="Z57" i="35"/>
  <c r="W57" i="35"/>
  <c r="R57" i="35"/>
  <c r="N57" i="35"/>
  <c r="H55" i="35"/>
  <c r="C55" i="35"/>
  <c r="AB54" i="35"/>
  <c r="H54" i="35"/>
  <c r="C54" i="35"/>
  <c r="H53" i="35"/>
  <c r="C53" i="35"/>
  <c r="AB52" i="35"/>
  <c r="H52" i="35"/>
  <c r="C52" i="35"/>
  <c r="AB51" i="35"/>
  <c r="H51" i="35"/>
  <c r="C51" i="35"/>
  <c r="H50" i="35"/>
  <c r="C50" i="35"/>
  <c r="H49" i="35"/>
  <c r="C49" i="35"/>
  <c r="H48" i="35"/>
  <c r="C48" i="35"/>
  <c r="H47" i="35"/>
  <c r="C47" i="35"/>
  <c r="H46" i="35"/>
  <c r="H45" i="35" s="1"/>
  <c r="C46" i="35"/>
  <c r="AP45" i="35"/>
  <c r="AN45" i="35"/>
  <c r="AM45" i="35"/>
  <c r="AL45" i="35"/>
  <c r="AK45" i="35"/>
  <c r="AH45" i="35"/>
  <c r="AG45" i="35"/>
  <c r="AF45" i="35"/>
  <c r="AE45" i="35"/>
  <c r="AD45" i="35"/>
  <c r="AC45" i="35"/>
  <c r="Z45" i="35"/>
  <c r="Y45" i="35"/>
  <c r="X45" i="35"/>
  <c r="X29" i="35" s="1"/>
  <c r="W45" i="35"/>
  <c r="V45" i="35"/>
  <c r="Q45" i="35"/>
  <c r="O45" i="35"/>
  <c r="N45" i="35"/>
  <c r="M45" i="35"/>
  <c r="K45" i="35"/>
  <c r="J45" i="35"/>
  <c r="I45" i="35"/>
  <c r="G45" i="35"/>
  <c r="F45" i="35"/>
  <c r="E45" i="35"/>
  <c r="D45" i="35"/>
  <c r="AB44" i="35"/>
  <c r="H44" i="35"/>
  <c r="AB43" i="35"/>
  <c r="AB42" i="35"/>
  <c r="H42" i="35"/>
  <c r="AB41" i="35"/>
  <c r="H41" i="35"/>
  <c r="AB40" i="35"/>
  <c r="H40" i="35"/>
  <c r="AB39" i="35"/>
  <c r="H39" i="35"/>
  <c r="H38" i="35"/>
  <c r="AB37" i="35"/>
  <c r="H37" i="35"/>
  <c r="H36" i="35"/>
  <c r="AB35" i="35"/>
  <c r="H35" i="35"/>
  <c r="H34" i="35"/>
  <c r="AB33" i="35"/>
  <c r="H33" i="35"/>
  <c r="AB31" i="35"/>
  <c r="H31" i="35"/>
  <c r="AP30" i="35"/>
  <c r="AP29" i="35" s="1"/>
  <c r="AM30" i="35"/>
  <c r="AL30" i="35"/>
  <c r="AK30" i="35"/>
  <c r="AJ30" i="35"/>
  <c r="AI30" i="35"/>
  <c r="AG30" i="35"/>
  <c r="AD30" i="35"/>
  <c r="AC30" i="35"/>
  <c r="AC29" i="35" s="1"/>
  <c r="Z30" i="35"/>
  <c r="Z29" i="35" s="1"/>
  <c r="Y30" i="35"/>
  <c r="X30" i="35"/>
  <c r="W30" i="35"/>
  <c r="R30" i="35"/>
  <c r="P30" i="35"/>
  <c r="O30" i="35"/>
  <c r="N30" i="35"/>
  <c r="N29" i="35" s="1"/>
  <c r="M30" i="35"/>
  <c r="M29" i="35" s="1"/>
  <c r="J30" i="35"/>
  <c r="AK29" i="35"/>
  <c r="AG29" i="35"/>
  <c r="Y29" i="35"/>
  <c r="F29" i="35"/>
  <c r="AB28" i="35"/>
  <c r="AB27" i="35" s="1"/>
  <c r="H28" i="35"/>
  <c r="H27" i="35" s="1"/>
  <c r="C28" i="35"/>
  <c r="AP27" i="35"/>
  <c r="AO27" i="35"/>
  <c r="AN27" i="35"/>
  <c r="AM27" i="35"/>
  <c r="AL27" i="35"/>
  <c r="AK27" i="35"/>
  <c r="AJ27" i="35"/>
  <c r="AI27" i="35"/>
  <c r="AH27" i="35"/>
  <c r="AG27" i="35"/>
  <c r="AF27" i="35"/>
  <c r="AE27" i="35"/>
  <c r="AD27" i="35"/>
  <c r="AC27" i="35"/>
  <c r="V27" i="35"/>
  <c r="U27" i="35"/>
  <c r="T27" i="35"/>
  <c r="S27" i="35"/>
  <c r="R27" i="35"/>
  <c r="Q27" i="35"/>
  <c r="P27" i="35"/>
  <c r="O27" i="35"/>
  <c r="N27" i="35"/>
  <c r="M27" i="35"/>
  <c r="K27" i="35"/>
  <c r="J27" i="35"/>
  <c r="I27" i="35"/>
  <c r="G27" i="35"/>
  <c r="F27" i="35"/>
  <c r="E27" i="35"/>
  <c r="D27" i="35"/>
  <c r="C27" i="35"/>
  <c r="AB25" i="35"/>
  <c r="C25" i="35"/>
  <c r="AB24" i="35"/>
  <c r="AQ23" i="35"/>
  <c r="AP21" i="35"/>
  <c r="AN21" i="35"/>
  <c r="AM21" i="35"/>
  <c r="AL21" i="35"/>
  <c r="AJ21" i="35"/>
  <c r="AI21" i="35"/>
  <c r="AH21" i="35"/>
  <c r="AG21" i="35"/>
  <c r="AF21" i="35"/>
  <c r="AE21" i="35"/>
  <c r="AA21" i="35"/>
  <c r="Z21" i="35"/>
  <c r="Y21" i="35"/>
  <c r="X21" i="35"/>
  <c r="T21" i="35"/>
  <c r="O21" i="35"/>
  <c r="M21" i="35"/>
  <c r="K21" i="35"/>
  <c r="J21" i="35"/>
  <c r="I21" i="35"/>
  <c r="G21" i="35"/>
  <c r="F21" i="35"/>
  <c r="AB20" i="35"/>
  <c r="H20" i="35"/>
  <c r="AB19" i="35"/>
  <c r="L19" i="35"/>
  <c r="AB17" i="35"/>
  <c r="L17" i="35"/>
  <c r="H17" i="35"/>
  <c r="C17" i="35"/>
  <c r="AB16" i="35"/>
  <c r="L16" i="35"/>
  <c r="H16" i="35"/>
  <c r="C16" i="35"/>
  <c r="C15" i="35" s="1"/>
  <c r="AP15" i="35"/>
  <c r="AN15" i="35"/>
  <c r="AM15" i="35"/>
  <c r="AL15" i="35"/>
  <c r="AK15" i="35"/>
  <c r="AJ15" i="35"/>
  <c r="AI15" i="35"/>
  <c r="AH15" i="35"/>
  <c r="AG15" i="35"/>
  <c r="AF15" i="35"/>
  <c r="AE15" i="35"/>
  <c r="AD15" i="35"/>
  <c r="AC15" i="35"/>
  <c r="AA15" i="35"/>
  <c r="Z15" i="35"/>
  <c r="Y15" i="35"/>
  <c r="X15" i="35"/>
  <c r="V15" i="35"/>
  <c r="N15" i="35"/>
  <c r="M15" i="35"/>
  <c r="J15" i="35"/>
  <c r="I15" i="35"/>
  <c r="G15" i="35"/>
  <c r="F15" i="35"/>
  <c r="E15" i="35"/>
  <c r="D15" i="35"/>
  <c r="AB14" i="35"/>
  <c r="H14" i="35"/>
  <c r="C14" i="35"/>
  <c r="AB13" i="35"/>
  <c r="L13" i="35"/>
  <c r="C13" i="35"/>
  <c r="AP9" i="35"/>
  <c r="AM9" i="35"/>
  <c r="AL9" i="35"/>
  <c r="AK9" i="35"/>
  <c r="AJ9" i="35"/>
  <c r="AI9" i="35"/>
  <c r="AD9" i="35"/>
  <c r="AC9" i="35"/>
  <c r="Z9" i="35"/>
  <c r="Y9" i="35"/>
  <c r="X9" i="35"/>
  <c r="W9" i="35"/>
  <c r="V9" i="35"/>
  <c r="R9" i="35"/>
  <c r="Q9" i="35"/>
  <c r="P9" i="35"/>
  <c r="K9" i="35"/>
  <c r="G9" i="35"/>
  <c r="F9" i="35"/>
  <c r="E9" i="35"/>
  <c r="AP7" i="35"/>
  <c r="F7" i="35"/>
  <c r="F8" i="35" s="1"/>
  <c r="AB5" i="35"/>
  <c r="H5" i="35"/>
  <c r="C5" i="35"/>
  <c r="H3" i="35"/>
  <c r="L2" i="35"/>
  <c r="O29" i="35" l="1"/>
  <c r="H21" i="35"/>
  <c r="C45" i="35"/>
  <c r="W29" i="35"/>
  <c r="AB15" i="35"/>
  <c r="AM7" i="35"/>
  <c r="AM57" i="35"/>
  <c r="J9" i="35"/>
  <c r="F57" i="35"/>
  <c r="AA27" i="35"/>
  <c r="AM29" i="35"/>
  <c r="X7" i="35"/>
  <c r="Y7" i="35"/>
  <c r="Z7" i="35"/>
  <c r="AM26" i="35"/>
  <c r="AM8" i="35"/>
  <c r="AD29" i="35"/>
  <c r="AP26" i="35"/>
  <c r="AP72" i="35" s="1"/>
  <c r="J57" i="35"/>
  <c r="AP8" i="35"/>
  <c r="H58" i="35"/>
  <c r="F26" i="35"/>
  <c r="F72" i="35" s="1"/>
  <c r="M57" i="35"/>
  <c r="AC57" i="35"/>
  <c r="I57" i="35"/>
  <c r="Z26" i="35" l="1"/>
  <c r="Y26" i="35"/>
  <c r="Y28" i="35" s="1"/>
  <c r="X26" i="35"/>
  <c r="AM72" i="35"/>
  <c r="Z28" i="35"/>
  <c r="X28" i="35" l="1"/>
  <c r="Y27" i="35"/>
  <c r="Z27" i="35"/>
  <c r="Y72" i="35"/>
  <c r="X27" i="35"/>
  <c r="L28" i="35"/>
  <c r="Z8" i="35" l="1"/>
  <c r="Y8" i="35"/>
  <c r="Z72" i="35"/>
  <c r="L27" i="35"/>
  <c r="AQ28" i="35"/>
  <c r="X8" i="35"/>
  <c r="X72" i="35"/>
  <c r="AB71" i="34"/>
  <c r="H71" i="34"/>
  <c r="C71" i="34"/>
  <c r="AB70" i="34"/>
  <c r="H70" i="34"/>
  <c r="C70" i="34"/>
  <c r="H69" i="34"/>
  <c r="H68" i="34"/>
  <c r="H67" i="34"/>
  <c r="H66" i="34"/>
  <c r="H64" i="34"/>
  <c r="H63" i="34"/>
  <c r="H62" i="34"/>
  <c r="H61" i="34"/>
  <c r="H60" i="34"/>
  <c r="H59" i="34"/>
  <c r="AP58" i="34"/>
  <c r="AP57" i="34" s="1"/>
  <c r="AN58" i="34"/>
  <c r="AJ58" i="34"/>
  <c r="AI58" i="34"/>
  <c r="AG58" i="34"/>
  <c r="AD58" i="34"/>
  <c r="AD57" i="34" s="1"/>
  <c r="AC58" i="34"/>
  <c r="AC57" i="34" s="1"/>
  <c r="Z58" i="34"/>
  <c r="Z57" i="34" s="1"/>
  <c r="Y58" i="34"/>
  <c r="Y57" i="34" s="1"/>
  <c r="X58" i="34"/>
  <c r="W58" i="34"/>
  <c r="R58" i="34"/>
  <c r="P58" i="34"/>
  <c r="O58" i="34"/>
  <c r="O57" i="34" s="1"/>
  <c r="N58" i="34"/>
  <c r="N57" i="34" s="1"/>
  <c r="M58" i="34"/>
  <c r="M57" i="34" s="1"/>
  <c r="K58" i="34"/>
  <c r="J58" i="34"/>
  <c r="I58" i="34"/>
  <c r="F58" i="34"/>
  <c r="AN57" i="34"/>
  <c r="AK57" i="34"/>
  <c r="AJ57" i="34"/>
  <c r="AI57" i="34"/>
  <c r="AF57" i="34"/>
  <c r="X57" i="34"/>
  <c r="W57" i="34"/>
  <c r="P57" i="34"/>
  <c r="H55" i="34"/>
  <c r="C55" i="34"/>
  <c r="AB54" i="34"/>
  <c r="H54" i="34"/>
  <c r="C54" i="34"/>
  <c r="H53" i="34"/>
  <c r="C53" i="34"/>
  <c r="AB52" i="34"/>
  <c r="H52" i="34"/>
  <c r="C52" i="34"/>
  <c r="AB51" i="34"/>
  <c r="H51" i="34"/>
  <c r="C51" i="34"/>
  <c r="H50" i="34"/>
  <c r="C50" i="34"/>
  <c r="H49" i="34"/>
  <c r="C49" i="34"/>
  <c r="H48" i="34"/>
  <c r="C48" i="34"/>
  <c r="H47" i="34"/>
  <c r="C47" i="34"/>
  <c r="H46" i="34"/>
  <c r="C46" i="34"/>
  <c r="AP45" i="34"/>
  <c r="AN45" i="34"/>
  <c r="AM45" i="34"/>
  <c r="AL45" i="34"/>
  <c r="AK45" i="34"/>
  <c r="AH45" i="34"/>
  <c r="AG45" i="34"/>
  <c r="AF45" i="34"/>
  <c r="AE45" i="34"/>
  <c r="AD45" i="34"/>
  <c r="AC45" i="34"/>
  <c r="Z45" i="34"/>
  <c r="Y45" i="34"/>
  <c r="X45" i="34"/>
  <c r="W45" i="34"/>
  <c r="V45" i="34"/>
  <c r="Q45" i="34"/>
  <c r="O45" i="34"/>
  <c r="N45" i="34"/>
  <c r="M45" i="34"/>
  <c r="K45" i="34"/>
  <c r="J45" i="34"/>
  <c r="I45" i="34"/>
  <c r="G45" i="34"/>
  <c r="F45" i="34"/>
  <c r="E45" i="34"/>
  <c r="D45" i="34"/>
  <c r="AB44" i="34"/>
  <c r="H44" i="34"/>
  <c r="AB43" i="34"/>
  <c r="AB42" i="34"/>
  <c r="H42" i="34"/>
  <c r="AB41" i="34"/>
  <c r="H41" i="34"/>
  <c r="AB40" i="34"/>
  <c r="H40" i="34"/>
  <c r="AB39" i="34"/>
  <c r="H39" i="34"/>
  <c r="H38" i="34"/>
  <c r="AB37" i="34"/>
  <c r="H37" i="34"/>
  <c r="H36" i="34"/>
  <c r="AB35" i="34"/>
  <c r="H35" i="34"/>
  <c r="H34" i="34"/>
  <c r="AB33" i="34"/>
  <c r="H33" i="34"/>
  <c r="AB31" i="34"/>
  <c r="H31" i="34"/>
  <c r="AP30" i="34"/>
  <c r="AM30" i="34"/>
  <c r="AL30" i="34"/>
  <c r="AK30" i="34"/>
  <c r="AJ30" i="34"/>
  <c r="AI30" i="34"/>
  <c r="AG30" i="34"/>
  <c r="AD30" i="34"/>
  <c r="AC30" i="34"/>
  <c r="Z30" i="34"/>
  <c r="Y30" i="34"/>
  <c r="X30" i="34"/>
  <c r="W30" i="34"/>
  <c r="R30" i="34"/>
  <c r="P30" i="34"/>
  <c r="O30" i="34"/>
  <c r="N30" i="34"/>
  <c r="M30" i="34"/>
  <c r="J30" i="34"/>
  <c r="AD29" i="34"/>
  <c r="N29" i="34"/>
  <c r="AB28" i="34"/>
  <c r="H28" i="34"/>
  <c r="C28" i="34"/>
  <c r="AP27" i="34"/>
  <c r="AO27" i="34"/>
  <c r="AN27" i="34"/>
  <c r="AM27" i="34"/>
  <c r="AL27" i="34"/>
  <c r="AK27" i="34"/>
  <c r="AJ27" i="34"/>
  <c r="AI27" i="34"/>
  <c r="AH27" i="34"/>
  <c r="AG27" i="34"/>
  <c r="AF27" i="34"/>
  <c r="AE27" i="34"/>
  <c r="AD27" i="34"/>
  <c r="AC27" i="34"/>
  <c r="V27" i="34"/>
  <c r="U27" i="34"/>
  <c r="T27" i="34"/>
  <c r="S27" i="34"/>
  <c r="R27" i="34"/>
  <c r="Q27" i="34"/>
  <c r="P27" i="34"/>
  <c r="O27" i="34"/>
  <c r="N27" i="34"/>
  <c r="M27" i="34"/>
  <c r="K27" i="34"/>
  <c r="J27" i="34"/>
  <c r="I27" i="34"/>
  <c r="G27" i="34"/>
  <c r="F27" i="34"/>
  <c r="E27" i="34"/>
  <c r="D27" i="34"/>
  <c r="C27" i="34"/>
  <c r="AB25" i="34"/>
  <c r="C25" i="34"/>
  <c r="AQ23" i="34"/>
  <c r="AP21" i="34"/>
  <c r="AN21" i="34"/>
  <c r="AM21" i="34"/>
  <c r="AL21" i="34"/>
  <c r="AJ21" i="34"/>
  <c r="AI21" i="34"/>
  <c r="AG21" i="34"/>
  <c r="AF21" i="34"/>
  <c r="AE21" i="34"/>
  <c r="Z21" i="34"/>
  <c r="Y21" i="34"/>
  <c r="X21" i="34"/>
  <c r="T21" i="34"/>
  <c r="O21" i="34"/>
  <c r="M21" i="34"/>
  <c r="K21" i="34"/>
  <c r="J21" i="34"/>
  <c r="I21" i="34"/>
  <c r="H21" i="34" s="1"/>
  <c r="G21" i="34"/>
  <c r="F21" i="34"/>
  <c r="AB20" i="34"/>
  <c r="H20" i="34"/>
  <c r="AB19" i="34"/>
  <c r="L19" i="34"/>
  <c r="AB17" i="34"/>
  <c r="L17" i="34"/>
  <c r="H17" i="34"/>
  <c r="C17" i="34"/>
  <c r="AB16" i="34"/>
  <c r="L16" i="34"/>
  <c r="H16" i="34"/>
  <c r="C16" i="34"/>
  <c r="AP15" i="34"/>
  <c r="AN15" i="34"/>
  <c r="AM15" i="34"/>
  <c r="AL15" i="34"/>
  <c r="AK15" i="34"/>
  <c r="AJ15" i="34"/>
  <c r="AI15" i="34"/>
  <c r="AH15" i="34"/>
  <c r="AG15" i="34"/>
  <c r="AF15" i="34"/>
  <c r="AE15" i="34"/>
  <c r="AD15" i="34"/>
  <c r="AC15" i="34"/>
  <c r="AA15" i="34"/>
  <c r="Z15" i="34"/>
  <c r="Y15" i="34"/>
  <c r="X15" i="34"/>
  <c r="V15" i="34"/>
  <c r="N15" i="34"/>
  <c r="M15" i="34"/>
  <c r="J15" i="34"/>
  <c r="I15" i="34"/>
  <c r="G15" i="34"/>
  <c r="F15" i="34"/>
  <c r="E15" i="34"/>
  <c r="D15" i="34"/>
  <c r="AB14" i="34"/>
  <c r="H14" i="34"/>
  <c r="C14" i="34"/>
  <c r="AB13" i="34"/>
  <c r="L13" i="34"/>
  <c r="C13" i="34"/>
  <c r="AP9" i="34"/>
  <c r="AM9" i="34"/>
  <c r="AL9" i="34"/>
  <c r="AK9" i="34"/>
  <c r="AJ9" i="34"/>
  <c r="AI9" i="34"/>
  <c r="AD9" i="34"/>
  <c r="AC9" i="34"/>
  <c r="Z9" i="34"/>
  <c r="Y9" i="34"/>
  <c r="X9" i="34"/>
  <c r="W9" i="34"/>
  <c r="V9" i="34"/>
  <c r="R9" i="34"/>
  <c r="Q9" i="34"/>
  <c r="P9" i="34"/>
  <c r="K9" i="34"/>
  <c r="G9" i="34"/>
  <c r="F9" i="34"/>
  <c r="E9" i="34"/>
  <c r="AP7" i="34"/>
  <c r="F7" i="34"/>
  <c r="AB5" i="34"/>
  <c r="H5" i="34"/>
  <c r="C5" i="34"/>
  <c r="H3" i="34"/>
  <c r="L2" i="34"/>
  <c r="X29" i="34" l="1"/>
  <c r="AQ27" i="35"/>
  <c r="AA27" i="34"/>
  <c r="F57" i="34"/>
  <c r="AB27" i="34"/>
  <c r="AP29" i="34"/>
  <c r="I57" i="34"/>
  <c r="O29" i="34"/>
  <c r="R57" i="34"/>
  <c r="AG57" i="34"/>
  <c r="AP8" i="34"/>
  <c r="Y29" i="34"/>
  <c r="AB15" i="34"/>
  <c r="W29" i="34"/>
  <c r="AG29" i="34"/>
  <c r="H45" i="34"/>
  <c r="Z29" i="34"/>
  <c r="H27" i="34"/>
  <c r="F29" i="34"/>
  <c r="H58" i="34"/>
  <c r="AK29" i="34"/>
  <c r="M29" i="34"/>
  <c r="AC29" i="34"/>
  <c r="F8" i="34"/>
  <c r="C45" i="34"/>
  <c r="J57" i="34"/>
  <c r="J9" i="34"/>
  <c r="AP26" i="34"/>
  <c r="C15" i="34"/>
  <c r="F26" i="34"/>
  <c r="D15" i="33"/>
  <c r="D27" i="33"/>
  <c r="D45" i="33"/>
  <c r="AP72" i="34" l="1"/>
  <c r="F72" i="34"/>
  <c r="AB44" i="33" l="1"/>
  <c r="AB44" i="32"/>
  <c r="AB44" i="30"/>
  <c r="AB44" i="29"/>
  <c r="AB44" i="28"/>
  <c r="AB44" i="26"/>
  <c r="AB44" i="25"/>
  <c r="AB44" i="24"/>
  <c r="AB44" i="23"/>
  <c r="AB44" i="22"/>
  <c r="AB44" i="21"/>
  <c r="AB44" i="19"/>
  <c r="AB44" i="18"/>
  <c r="AB44" i="17"/>
  <c r="AB44" i="1"/>
  <c r="AB44" i="4"/>
  <c r="AB44" i="5"/>
  <c r="AB44" i="6"/>
  <c r="AB44" i="7"/>
  <c r="AB44" i="8"/>
  <c r="AB44" i="9"/>
  <c r="AB44" i="10"/>
  <c r="AB44" i="11"/>
  <c r="AB44" i="12"/>
  <c r="AB44" i="13"/>
  <c r="AB44" i="14"/>
  <c r="AB44" i="15"/>
  <c r="AB44" i="16"/>
  <c r="AB44" i="2"/>
  <c r="AB44" i="31"/>
  <c r="H44" i="33"/>
  <c r="H44" i="32"/>
  <c r="H44" i="30"/>
  <c r="H44" i="29"/>
  <c r="H44" i="28"/>
  <c r="H44" i="26"/>
  <c r="H44" i="25"/>
  <c r="H44" i="24"/>
  <c r="H44" i="23"/>
  <c r="H44" i="22"/>
  <c r="H44" i="21"/>
  <c r="H44" i="19"/>
  <c r="H44" i="18"/>
  <c r="H44" i="17"/>
  <c r="H44" i="1"/>
  <c r="H44" i="4"/>
  <c r="H44" i="5"/>
  <c r="H44" i="6"/>
  <c r="H44" i="7"/>
  <c r="H44" i="8"/>
  <c r="H44" i="9"/>
  <c r="H44" i="10"/>
  <c r="H44" i="11"/>
  <c r="H44" i="12"/>
  <c r="H44" i="13"/>
  <c r="H44" i="14"/>
  <c r="H44" i="15"/>
  <c r="H44" i="16"/>
  <c r="H44" i="2"/>
  <c r="H44" i="31"/>
  <c r="C44" i="5" l="1"/>
  <c r="C44" i="6"/>
  <c r="C44" i="17"/>
  <c r="C44" i="15"/>
  <c r="C44" i="7"/>
  <c r="C44" i="21"/>
  <c r="C44" i="10"/>
  <c r="C44" i="14"/>
  <c r="C44" i="13"/>
  <c r="C44" i="12"/>
  <c r="C44" i="4"/>
  <c r="C44" i="11"/>
  <c r="C44" i="1"/>
  <c r="C44" i="2"/>
  <c r="C44" i="9"/>
  <c r="C44" i="18"/>
  <c r="C44" i="16"/>
  <c r="C44" i="8"/>
  <c r="C44" i="19"/>
  <c r="AL21" i="33" l="1"/>
  <c r="AL21" i="32"/>
  <c r="AL21" i="31"/>
  <c r="AL21" i="30"/>
  <c r="AL21" i="29"/>
  <c r="AL21" i="28"/>
  <c r="AL21" i="26"/>
  <c r="AL21" i="25"/>
  <c r="AL21" i="24"/>
  <c r="AL21" i="23"/>
  <c r="AL21" i="22"/>
  <c r="AL21" i="21"/>
  <c r="AL21" i="19"/>
  <c r="AL21" i="18"/>
  <c r="AL21" i="17"/>
  <c r="AL21" i="1"/>
  <c r="AL21" i="4"/>
  <c r="AL21" i="5"/>
  <c r="AL21" i="6"/>
  <c r="AL21" i="7"/>
  <c r="AL21" i="8"/>
  <c r="AL21" i="9"/>
  <c r="AL21" i="10"/>
  <c r="AL21" i="11"/>
  <c r="AL21" i="12"/>
  <c r="AL21" i="13"/>
  <c r="AL21" i="14"/>
  <c r="AL21" i="15"/>
  <c r="AL21" i="16"/>
  <c r="AL21" i="2"/>
  <c r="AK21" i="6" l="1"/>
  <c r="AK21" i="5"/>
  <c r="AK21" i="14"/>
  <c r="AK21" i="12"/>
  <c r="AK21" i="4"/>
  <c r="AK21" i="13"/>
  <c r="AK21" i="11"/>
  <c r="AK21" i="1"/>
  <c r="AK21" i="10"/>
  <c r="AK21" i="17"/>
  <c r="AK21" i="2"/>
  <c r="AK21" i="9"/>
  <c r="AK21" i="18"/>
  <c r="AK21" i="16"/>
  <c r="AK21" i="8"/>
  <c r="AK21" i="19"/>
  <c r="AK21" i="15"/>
  <c r="AK21" i="7"/>
  <c r="AK21" i="21"/>
  <c r="AJ58" i="33"/>
  <c r="AJ30" i="33"/>
  <c r="AJ27" i="33"/>
  <c r="AJ21" i="33"/>
  <c r="AJ15" i="33"/>
  <c r="AJ9" i="33"/>
  <c r="AJ58" i="32"/>
  <c r="AJ57" i="32" s="1"/>
  <c r="AJ30" i="32"/>
  <c r="AJ27" i="32"/>
  <c r="AJ21" i="32"/>
  <c r="AJ15" i="32"/>
  <c r="AJ9" i="32"/>
  <c r="AJ58" i="31"/>
  <c r="AJ57" i="31" s="1"/>
  <c r="AJ30" i="31"/>
  <c r="AJ27" i="31"/>
  <c r="AJ21" i="31"/>
  <c r="AJ15" i="31"/>
  <c r="AJ9" i="31"/>
  <c r="AJ58" i="30"/>
  <c r="AJ57" i="30" s="1"/>
  <c r="AJ30" i="30"/>
  <c r="AJ27" i="30"/>
  <c r="AJ21" i="30"/>
  <c r="AJ15" i="30"/>
  <c r="AJ9" i="30"/>
  <c r="AJ58" i="29"/>
  <c r="AJ57" i="29" s="1"/>
  <c r="AJ30" i="29"/>
  <c r="AJ27" i="29"/>
  <c r="AJ21" i="29"/>
  <c r="AJ15" i="29"/>
  <c r="AJ9" i="29"/>
  <c r="AJ58" i="28"/>
  <c r="AJ57" i="28" s="1"/>
  <c r="AJ30" i="28"/>
  <c r="AJ27" i="28"/>
  <c r="AJ21" i="28"/>
  <c r="AJ15" i="28"/>
  <c r="AJ9" i="28"/>
  <c r="AJ58" i="26"/>
  <c r="AJ57" i="26" s="1"/>
  <c r="AJ30" i="26"/>
  <c r="AJ27" i="26"/>
  <c r="AJ21" i="26"/>
  <c r="AJ15" i="26"/>
  <c r="AJ9" i="26"/>
  <c r="AJ58" i="25"/>
  <c r="AJ57" i="25"/>
  <c r="AJ30" i="25"/>
  <c r="AJ27" i="25"/>
  <c r="AJ21" i="25"/>
  <c r="AJ15" i="25"/>
  <c r="AJ9" i="25"/>
  <c r="AJ58" i="24"/>
  <c r="AJ57" i="24" s="1"/>
  <c r="AJ30" i="24"/>
  <c r="AJ27" i="24"/>
  <c r="AJ21" i="24"/>
  <c r="AJ15" i="24"/>
  <c r="AJ9" i="24"/>
  <c r="AJ58" i="23"/>
  <c r="AJ57" i="23" s="1"/>
  <c r="AJ30" i="23"/>
  <c r="AJ27" i="23"/>
  <c r="AJ21" i="23"/>
  <c r="AJ15" i="23"/>
  <c r="AJ9" i="23"/>
  <c r="AJ58" i="22"/>
  <c r="AJ57" i="22" s="1"/>
  <c r="AJ30" i="22"/>
  <c r="AJ27" i="22"/>
  <c r="AJ21" i="22"/>
  <c r="AJ15" i="22"/>
  <c r="AJ9" i="22"/>
  <c r="AJ58" i="21"/>
  <c r="AJ57" i="21" s="1"/>
  <c r="AJ30" i="21"/>
  <c r="AJ27" i="21"/>
  <c r="AJ21" i="21"/>
  <c r="AJ15" i="21"/>
  <c r="AJ9" i="21"/>
  <c r="AJ58" i="19"/>
  <c r="AJ57" i="19" s="1"/>
  <c r="AJ30" i="19"/>
  <c r="AJ27" i="19"/>
  <c r="AJ21" i="19"/>
  <c r="AJ15" i="19"/>
  <c r="AJ9" i="19"/>
  <c r="AJ58" i="18"/>
  <c r="AJ57" i="18" s="1"/>
  <c r="AJ30" i="18"/>
  <c r="AJ27" i="18"/>
  <c r="AJ21" i="18"/>
  <c r="AJ15" i="18"/>
  <c r="AJ9" i="18"/>
  <c r="AJ58" i="17"/>
  <c r="AJ57" i="17" s="1"/>
  <c r="AJ30" i="17"/>
  <c r="AJ27" i="17"/>
  <c r="AJ21" i="17"/>
  <c r="AJ15" i="17"/>
  <c r="AJ9" i="17"/>
  <c r="AJ58" i="1"/>
  <c r="AJ57" i="1" s="1"/>
  <c r="AJ30" i="1"/>
  <c r="AJ27" i="1"/>
  <c r="AJ21" i="1"/>
  <c r="AJ15" i="1"/>
  <c r="AJ9" i="1"/>
  <c r="AJ58" i="4"/>
  <c r="AJ57" i="4" s="1"/>
  <c r="AJ30" i="4"/>
  <c r="AJ27" i="4"/>
  <c r="AJ21" i="4"/>
  <c r="AJ15" i="4"/>
  <c r="AJ9" i="4"/>
  <c r="AJ58" i="5"/>
  <c r="AJ57" i="5" s="1"/>
  <c r="AJ30" i="5"/>
  <c r="AJ27" i="5"/>
  <c r="AJ21" i="5"/>
  <c r="AJ15" i="5"/>
  <c r="AJ9" i="5"/>
  <c r="AJ58" i="6"/>
  <c r="AJ57" i="6" s="1"/>
  <c r="AJ30" i="6"/>
  <c r="AJ27" i="6"/>
  <c r="AJ21" i="6"/>
  <c r="AJ15" i="6"/>
  <c r="AJ9" i="6"/>
  <c r="AJ58" i="7"/>
  <c r="AJ57" i="7" s="1"/>
  <c r="AJ30" i="7"/>
  <c r="AJ27" i="7"/>
  <c r="AJ21" i="7"/>
  <c r="AJ15" i="7"/>
  <c r="AJ9" i="7"/>
  <c r="AJ58" i="8"/>
  <c r="AJ57" i="8" s="1"/>
  <c r="AJ30" i="8"/>
  <c r="AJ27" i="8"/>
  <c r="AJ21" i="8"/>
  <c r="AJ15" i="8"/>
  <c r="AJ9" i="8"/>
  <c r="AJ58" i="9"/>
  <c r="AJ57" i="9" s="1"/>
  <c r="AJ30" i="9"/>
  <c r="AJ27" i="9"/>
  <c r="AJ21" i="9"/>
  <c r="AJ15" i="9"/>
  <c r="AJ9" i="9"/>
  <c r="AJ58" i="10"/>
  <c r="AJ57" i="10" s="1"/>
  <c r="AJ30" i="10"/>
  <c r="AJ27" i="10"/>
  <c r="AJ21" i="10"/>
  <c r="AJ15" i="10"/>
  <c r="AJ9" i="10"/>
  <c r="AJ58" i="11"/>
  <c r="AJ57" i="11" s="1"/>
  <c r="AJ30" i="11"/>
  <c r="AJ27" i="11"/>
  <c r="AJ21" i="11"/>
  <c r="AJ15" i="11"/>
  <c r="AJ9" i="11"/>
  <c r="AJ58" i="12"/>
  <c r="AJ57" i="12" s="1"/>
  <c r="AJ30" i="12"/>
  <c r="AJ27" i="12"/>
  <c r="AJ21" i="12"/>
  <c r="AJ15" i="12"/>
  <c r="AJ9" i="12"/>
  <c r="AJ58" i="13"/>
  <c r="AJ57" i="13" s="1"/>
  <c r="AJ30" i="13"/>
  <c r="AJ27" i="13"/>
  <c r="AJ21" i="13"/>
  <c r="AJ15" i="13"/>
  <c r="AJ9" i="13"/>
  <c r="AJ58" i="14"/>
  <c r="AJ57" i="14" s="1"/>
  <c r="AJ30" i="14"/>
  <c r="AJ27" i="14"/>
  <c r="AJ21" i="14"/>
  <c r="AJ15" i="14"/>
  <c r="AJ9" i="14"/>
  <c r="AJ58" i="15"/>
  <c r="AJ57" i="15" s="1"/>
  <c r="AJ30" i="15"/>
  <c r="AJ27" i="15"/>
  <c r="AJ21" i="15"/>
  <c r="AJ15" i="15"/>
  <c r="AJ9" i="15"/>
  <c r="AJ58" i="2"/>
  <c r="AJ57" i="2" s="1"/>
  <c r="AJ30" i="2"/>
  <c r="AJ27" i="2"/>
  <c r="AJ21" i="2"/>
  <c r="AJ15" i="2"/>
  <c r="AJ9" i="2"/>
  <c r="AJ58" i="16"/>
  <c r="AJ57" i="16" s="1"/>
  <c r="AJ30" i="16"/>
  <c r="AJ27" i="16"/>
  <c r="AJ21" i="16"/>
  <c r="AJ15" i="16"/>
  <c r="AJ9" i="16"/>
  <c r="AJ57" i="33" l="1"/>
  <c r="AJ7" i="13"/>
  <c r="AJ7" i="12"/>
  <c r="AJ7" i="2"/>
  <c r="AJ45" i="5"/>
  <c r="AJ7" i="11"/>
  <c r="AJ45" i="13"/>
  <c r="AJ7" i="5"/>
  <c r="AJ7" i="4"/>
  <c r="AJ45" i="2"/>
  <c r="AJ45" i="10"/>
  <c r="AJ7" i="9"/>
  <c r="AJ45" i="16"/>
  <c r="AJ7" i="15"/>
  <c r="AJ45" i="15"/>
  <c r="AJ7" i="14"/>
  <c r="AJ45" i="9"/>
  <c r="AJ7" i="8"/>
  <c r="AJ45" i="8"/>
  <c r="AJ7" i="7"/>
  <c r="AJ45" i="4"/>
  <c r="AJ7" i="16"/>
  <c r="AJ45" i="14"/>
  <c r="AJ45" i="7"/>
  <c r="AJ7" i="6"/>
  <c r="AJ45" i="1"/>
  <c r="AJ45" i="6"/>
  <c r="AJ7" i="1"/>
  <c r="AJ7" i="17"/>
  <c r="AJ45" i="12"/>
  <c r="AJ45" i="11"/>
  <c r="AJ7" i="10"/>
  <c r="AJ29" i="6" l="1"/>
  <c r="AJ29" i="14"/>
  <c r="AJ29" i="15"/>
  <c r="AJ26" i="16"/>
  <c r="AJ8" i="15"/>
  <c r="AJ29" i="13"/>
  <c r="AJ29" i="12"/>
  <c r="AJ29" i="4"/>
  <c r="AJ29" i="16"/>
  <c r="AJ26" i="11"/>
  <c r="AJ29" i="11"/>
  <c r="AJ8" i="9"/>
  <c r="AJ29" i="5"/>
  <c r="AJ29" i="8"/>
  <c r="AJ29" i="10"/>
  <c r="AJ26" i="2"/>
  <c r="AJ29" i="2"/>
  <c r="AJ26" i="12"/>
  <c r="AJ26" i="8"/>
  <c r="AJ29" i="9"/>
  <c r="AJ8" i="13"/>
  <c r="AJ29" i="1"/>
  <c r="AJ8" i="10"/>
  <c r="AJ29" i="7"/>
  <c r="AJ26" i="14"/>
  <c r="AJ26" i="9"/>
  <c r="AJ8" i="11"/>
  <c r="AJ26" i="5"/>
  <c r="AJ8" i="5"/>
  <c r="AJ8" i="14"/>
  <c r="AJ8" i="2"/>
  <c r="AJ26" i="15"/>
  <c r="AJ8" i="12"/>
  <c r="AJ26" i="13"/>
  <c r="AJ8" i="7"/>
  <c r="AJ26" i="7"/>
  <c r="AJ8" i="6"/>
  <c r="AJ26" i="6"/>
  <c r="AJ26" i="10"/>
  <c r="AJ26" i="1"/>
  <c r="AJ8" i="1"/>
  <c r="AJ26" i="4"/>
  <c r="AJ8" i="17"/>
  <c r="AJ8" i="4"/>
  <c r="AJ26" i="17"/>
  <c r="AJ8" i="16"/>
  <c r="AJ8" i="8"/>
  <c r="AJ72" i="8" l="1"/>
  <c r="AJ72" i="16"/>
  <c r="AJ72" i="2"/>
  <c r="AJ72" i="14"/>
  <c r="AJ72" i="11"/>
  <c r="AJ72" i="12"/>
  <c r="AJ72" i="7"/>
  <c r="AJ72" i="15"/>
  <c r="AJ72" i="4"/>
  <c r="AJ72" i="10"/>
  <c r="AJ72" i="6"/>
  <c r="AJ72" i="13"/>
  <c r="AJ72" i="1"/>
  <c r="AJ72" i="5"/>
  <c r="AJ72" i="9"/>
  <c r="AB24" i="32" l="1"/>
  <c r="AQ23" i="32"/>
  <c r="AP21" i="32"/>
  <c r="AN21" i="32"/>
  <c r="AM21" i="32"/>
  <c r="AI21" i="32"/>
  <c r="AH21" i="32"/>
  <c r="AG21" i="32"/>
  <c r="AF21" i="32"/>
  <c r="AE21" i="32"/>
  <c r="AB24" i="31"/>
  <c r="AQ23" i="31"/>
  <c r="AP21" i="31"/>
  <c r="AN21" i="31"/>
  <c r="AM21" i="31"/>
  <c r="AI21" i="31"/>
  <c r="AH21" i="31"/>
  <c r="AG21" i="31"/>
  <c r="AF21" i="31"/>
  <c r="AE21" i="31"/>
  <c r="AB24" i="30"/>
  <c r="AQ23" i="30"/>
  <c r="AP21" i="30"/>
  <c r="AN21" i="30"/>
  <c r="AM21" i="30"/>
  <c r="AI21" i="30"/>
  <c r="AH21" i="30"/>
  <c r="AG21" i="30"/>
  <c r="AF21" i="30"/>
  <c r="AE21" i="30"/>
  <c r="AB24" i="29"/>
  <c r="AQ23" i="29"/>
  <c r="AP21" i="29"/>
  <c r="AN21" i="29"/>
  <c r="AM21" i="29"/>
  <c r="AI21" i="29"/>
  <c r="AH21" i="29"/>
  <c r="AG21" i="29"/>
  <c r="AF21" i="29"/>
  <c r="AE21" i="29"/>
  <c r="AB24" i="28"/>
  <c r="AQ23" i="28"/>
  <c r="AP21" i="28"/>
  <c r="AN21" i="28"/>
  <c r="AM21" i="28"/>
  <c r="AI21" i="28"/>
  <c r="AH21" i="28"/>
  <c r="AG21" i="28"/>
  <c r="AF21" i="28"/>
  <c r="AE21" i="28"/>
  <c r="AB24" i="26"/>
  <c r="AQ23" i="26"/>
  <c r="AP21" i="26"/>
  <c r="AN21" i="26"/>
  <c r="AM21" i="26"/>
  <c r="AI21" i="26"/>
  <c r="AH21" i="26"/>
  <c r="AG21" i="26"/>
  <c r="AF21" i="26"/>
  <c r="AE21" i="26"/>
  <c r="AB24" i="25"/>
  <c r="AQ23" i="25"/>
  <c r="AP21" i="25"/>
  <c r="AN21" i="25"/>
  <c r="AM21" i="25"/>
  <c r="AI21" i="25"/>
  <c r="AH21" i="25"/>
  <c r="AG21" i="25"/>
  <c r="AF21" i="25"/>
  <c r="AE21" i="25"/>
  <c r="AB24" i="24"/>
  <c r="AQ23" i="24"/>
  <c r="AP21" i="24"/>
  <c r="AN21" i="24"/>
  <c r="AM21" i="24"/>
  <c r="AI21" i="24"/>
  <c r="AH21" i="24"/>
  <c r="AG21" i="24"/>
  <c r="AF21" i="24"/>
  <c r="AE21" i="24"/>
  <c r="AB24" i="23"/>
  <c r="AQ23" i="23"/>
  <c r="AP21" i="23"/>
  <c r="AN21" i="23"/>
  <c r="AM21" i="23"/>
  <c r="AI21" i="23"/>
  <c r="AH21" i="23"/>
  <c r="AG21" i="23"/>
  <c r="AF21" i="23"/>
  <c r="AE21" i="23"/>
  <c r="AB24" i="22"/>
  <c r="AQ23" i="22"/>
  <c r="AP21" i="22"/>
  <c r="AN21" i="22"/>
  <c r="AM21" i="22"/>
  <c r="AI21" i="22"/>
  <c r="AH21" i="22"/>
  <c r="AG21" i="22"/>
  <c r="AF21" i="22"/>
  <c r="AE21" i="22"/>
  <c r="AB24" i="21"/>
  <c r="AQ23" i="21"/>
  <c r="AP21" i="21"/>
  <c r="AN21" i="21"/>
  <c r="AM21" i="21"/>
  <c r="AI21" i="21"/>
  <c r="AH21" i="21"/>
  <c r="AG21" i="21"/>
  <c r="AF21" i="21"/>
  <c r="AE21" i="21"/>
  <c r="AB24" i="19"/>
  <c r="AQ23" i="19"/>
  <c r="AP21" i="19"/>
  <c r="AN21" i="19"/>
  <c r="AM21" i="19"/>
  <c r="AI21" i="19"/>
  <c r="AH21" i="19"/>
  <c r="AG21" i="19"/>
  <c r="AF21" i="19"/>
  <c r="AE21" i="19"/>
  <c r="AB24" i="18"/>
  <c r="AQ23" i="18"/>
  <c r="AP21" i="18"/>
  <c r="AN21" i="18"/>
  <c r="AM21" i="18"/>
  <c r="AI21" i="18"/>
  <c r="AH21" i="18"/>
  <c r="AG21" i="18"/>
  <c r="AF21" i="18"/>
  <c r="AE21" i="18"/>
  <c r="AB24" i="17"/>
  <c r="AQ23" i="17"/>
  <c r="AP21" i="17"/>
  <c r="AN21" i="17"/>
  <c r="AM21" i="17"/>
  <c r="AI21" i="17"/>
  <c r="AH21" i="17"/>
  <c r="AG21" i="17"/>
  <c r="AF21" i="17"/>
  <c r="AE21" i="17"/>
  <c r="AB24" i="1"/>
  <c r="AQ23" i="1"/>
  <c r="AP21" i="1"/>
  <c r="AN21" i="1"/>
  <c r="AM21" i="1"/>
  <c r="AI21" i="1"/>
  <c r="AH21" i="1"/>
  <c r="AG21" i="1"/>
  <c r="AF21" i="1"/>
  <c r="AE21" i="1"/>
  <c r="AB24" i="4"/>
  <c r="AQ23" i="4"/>
  <c r="AP21" i="4"/>
  <c r="AN21" i="4"/>
  <c r="AM21" i="4"/>
  <c r="AI21" i="4"/>
  <c r="AH21" i="4"/>
  <c r="AG21" i="4"/>
  <c r="AF21" i="4"/>
  <c r="AE21" i="4"/>
  <c r="AB24" i="5"/>
  <c r="AQ23" i="5"/>
  <c r="AP21" i="5"/>
  <c r="AN21" i="5"/>
  <c r="AM21" i="5"/>
  <c r="AI21" i="5"/>
  <c r="AH21" i="5"/>
  <c r="AG21" i="5"/>
  <c r="AF21" i="5"/>
  <c r="AE21" i="5"/>
  <c r="AB24" i="6"/>
  <c r="AQ23" i="6"/>
  <c r="AP21" i="6"/>
  <c r="AN21" i="6"/>
  <c r="AM21" i="6"/>
  <c r="AI21" i="6"/>
  <c r="AH21" i="6"/>
  <c r="AG21" i="6"/>
  <c r="AF21" i="6"/>
  <c r="AE21" i="6"/>
  <c r="AB24" i="7"/>
  <c r="AQ23" i="7"/>
  <c r="AP21" i="7"/>
  <c r="AN21" i="7"/>
  <c r="AM21" i="7"/>
  <c r="AI21" i="7"/>
  <c r="AH21" i="7"/>
  <c r="AG21" i="7"/>
  <c r="AF21" i="7"/>
  <c r="AE21" i="7"/>
  <c r="AB24" i="8"/>
  <c r="AQ23" i="8"/>
  <c r="AP21" i="8"/>
  <c r="AN21" i="8"/>
  <c r="AM21" i="8"/>
  <c r="AI21" i="8"/>
  <c r="AH21" i="8"/>
  <c r="AG21" i="8"/>
  <c r="AF21" i="8"/>
  <c r="AE21" i="8"/>
  <c r="AB24" i="9"/>
  <c r="AQ23" i="9"/>
  <c r="AP21" i="9"/>
  <c r="AN21" i="9"/>
  <c r="AM21" i="9"/>
  <c r="AI21" i="9"/>
  <c r="AH21" i="9"/>
  <c r="AG21" i="9"/>
  <c r="AF21" i="9"/>
  <c r="AE21" i="9"/>
  <c r="AB24" i="10"/>
  <c r="AQ23" i="10"/>
  <c r="AP21" i="10"/>
  <c r="AN21" i="10"/>
  <c r="AM21" i="10"/>
  <c r="AI21" i="10"/>
  <c r="AH21" i="10"/>
  <c r="AG21" i="10"/>
  <c r="AF21" i="10"/>
  <c r="AE21" i="10"/>
  <c r="AB24" i="11"/>
  <c r="AQ23" i="11"/>
  <c r="AP21" i="11"/>
  <c r="AN21" i="11"/>
  <c r="AM21" i="11"/>
  <c r="AI21" i="11"/>
  <c r="AH21" i="11"/>
  <c r="AG21" i="11"/>
  <c r="AF21" i="11"/>
  <c r="AE21" i="11"/>
  <c r="AB24" i="12"/>
  <c r="AQ23" i="12"/>
  <c r="AP21" i="12"/>
  <c r="AN21" i="12"/>
  <c r="AM21" i="12"/>
  <c r="AI21" i="12"/>
  <c r="AH21" i="12"/>
  <c r="AG21" i="12"/>
  <c r="AF21" i="12"/>
  <c r="AE21" i="12"/>
  <c r="AB24" i="13"/>
  <c r="AQ23" i="13"/>
  <c r="AP21" i="13"/>
  <c r="AN21" i="13"/>
  <c r="AM21" i="13"/>
  <c r="AI21" i="13"/>
  <c r="AH21" i="13"/>
  <c r="AG21" i="13"/>
  <c r="AF21" i="13"/>
  <c r="AE21" i="13"/>
  <c r="AB24" i="14"/>
  <c r="AQ23" i="14"/>
  <c r="AP21" i="14"/>
  <c r="AN21" i="14"/>
  <c r="AM21" i="14"/>
  <c r="AI21" i="14"/>
  <c r="AH21" i="14"/>
  <c r="AG21" i="14"/>
  <c r="AF21" i="14"/>
  <c r="AE21" i="14"/>
  <c r="AB24" i="15"/>
  <c r="AQ23" i="15"/>
  <c r="AP21" i="15"/>
  <c r="AN21" i="15"/>
  <c r="AM21" i="15"/>
  <c r="AI21" i="15"/>
  <c r="AH21" i="15"/>
  <c r="AG21" i="15"/>
  <c r="AF21" i="15"/>
  <c r="AE21" i="15"/>
  <c r="AB24" i="16"/>
  <c r="AQ23" i="16"/>
  <c r="AP21" i="16"/>
  <c r="AN21" i="16"/>
  <c r="AM21" i="16"/>
  <c r="AI21" i="16"/>
  <c r="AH21" i="16"/>
  <c r="AG21" i="16"/>
  <c r="AF21" i="16"/>
  <c r="AE21" i="16"/>
  <c r="AB24" i="2"/>
  <c r="AQ23" i="2"/>
  <c r="AP21" i="2"/>
  <c r="AN21" i="2"/>
  <c r="AM21" i="2"/>
  <c r="AI21" i="2"/>
  <c r="AH21" i="2"/>
  <c r="AG21" i="2"/>
  <c r="AF21" i="2"/>
  <c r="AE21" i="2"/>
  <c r="AB24" i="33"/>
  <c r="AQ23" i="33"/>
  <c r="AP21" i="33"/>
  <c r="AN21" i="33"/>
  <c r="AM21" i="33"/>
  <c r="AI21" i="33"/>
  <c r="AH21" i="33"/>
  <c r="AG21" i="33"/>
  <c r="AF21" i="33"/>
  <c r="AE21" i="33"/>
  <c r="AP15" i="32"/>
  <c r="AP15" i="31"/>
  <c r="AP15" i="30"/>
  <c r="AP15" i="29"/>
  <c r="AP15" i="28"/>
  <c r="AP15" i="26"/>
  <c r="AP15" i="25"/>
  <c r="AP15" i="24"/>
  <c r="AP15" i="23"/>
  <c r="AP15" i="22"/>
  <c r="AP15" i="21"/>
  <c r="AP15" i="19"/>
  <c r="AP15" i="18"/>
  <c r="AP15" i="17"/>
  <c r="AP15" i="1"/>
  <c r="AP15" i="4"/>
  <c r="AP15" i="5"/>
  <c r="AP15" i="6"/>
  <c r="AP15" i="7"/>
  <c r="AP15" i="8"/>
  <c r="AP15" i="9"/>
  <c r="AP15" i="10"/>
  <c r="AP15" i="11"/>
  <c r="AP15" i="12"/>
  <c r="AP15" i="13"/>
  <c r="AP15" i="14"/>
  <c r="AP15" i="15"/>
  <c r="AP15" i="16"/>
  <c r="AP15" i="2"/>
  <c r="AP15" i="33"/>
  <c r="AN15" i="32"/>
  <c r="AN15" i="31"/>
  <c r="AN15" i="30"/>
  <c r="AN15" i="29"/>
  <c r="AN15" i="28"/>
  <c r="AN15" i="26"/>
  <c r="AN15" i="25"/>
  <c r="AN15" i="24"/>
  <c r="AN15" i="23"/>
  <c r="AN15" i="22"/>
  <c r="AN15" i="21"/>
  <c r="AN15" i="19"/>
  <c r="AN15" i="18"/>
  <c r="AN15" i="17"/>
  <c r="AN15" i="1"/>
  <c r="AN15" i="4"/>
  <c r="AN15" i="5"/>
  <c r="AN15" i="6"/>
  <c r="AN15" i="7"/>
  <c r="AN15" i="8"/>
  <c r="AN15" i="9"/>
  <c r="AN15" i="10"/>
  <c r="AN15" i="11"/>
  <c r="AN15" i="12"/>
  <c r="AN15" i="13"/>
  <c r="AN15" i="14"/>
  <c r="AN15" i="15"/>
  <c r="AN15" i="16"/>
  <c r="AN15" i="2"/>
  <c r="AN15" i="33"/>
  <c r="AQ18" i="10" l="1"/>
  <c r="AQ18" i="17"/>
  <c r="AQ18" i="2"/>
  <c r="AQ18" i="9"/>
  <c r="AQ18" i="16"/>
  <c r="AQ18" i="8"/>
  <c r="AQ18" i="15"/>
  <c r="AQ18" i="7"/>
  <c r="AQ18" i="14"/>
  <c r="AQ18" i="6"/>
  <c r="AQ18" i="13"/>
  <c r="AQ18" i="5"/>
  <c r="AQ18" i="4"/>
  <c r="AQ18" i="11"/>
  <c r="AQ18" i="1"/>
  <c r="AO15" i="15"/>
  <c r="AO15" i="12"/>
  <c r="AQ18" i="12"/>
  <c r="AO15" i="2"/>
  <c r="AO15" i="14"/>
  <c r="AO15" i="4"/>
  <c r="AO15" i="16"/>
  <c r="AO15" i="5"/>
  <c r="AO15" i="13"/>
  <c r="AB20" i="33" l="1"/>
  <c r="H20" i="33"/>
  <c r="AB19" i="33"/>
  <c r="L19" i="33"/>
  <c r="AB17" i="33"/>
  <c r="L17" i="33"/>
  <c r="H17" i="33"/>
  <c r="C17" i="33"/>
  <c r="AB16" i="33"/>
  <c r="L16" i="33"/>
  <c r="H16" i="33"/>
  <c r="C16" i="33"/>
  <c r="AB20" i="32"/>
  <c r="H20" i="32"/>
  <c r="AB19" i="32"/>
  <c r="L19" i="32"/>
  <c r="AB17" i="32"/>
  <c r="L17" i="32"/>
  <c r="H17" i="32"/>
  <c r="C17" i="32"/>
  <c r="AB16" i="32"/>
  <c r="L16" i="32"/>
  <c r="H16" i="32"/>
  <c r="C16" i="32"/>
  <c r="AB20" i="31"/>
  <c r="H20" i="31"/>
  <c r="AB19" i="31"/>
  <c r="L19" i="31"/>
  <c r="AB17" i="31"/>
  <c r="L17" i="31"/>
  <c r="H17" i="31"/>
  <c r="C17" i="31"/>
  <c r="AB16" i="31"/>
  <c r="L16" i="31"/>
  <c r="H16" i="31"/>
  <c r="C16" i="31"/>
  <c r="AB20" i="30"/>
  <c r="H20" i="30"/>
  <c r="AB19" i="30"/>
  <c r="L19" i="30"/>
  <c r="AB17" i="30"/>
  <c r="L17" i="30"/>
  <c r="H17" i="30"/>
  <c r="C17" i="30"/>
  <c r="AB16" i="30"/>
  <c r="L16" i="30"/>
  <c r="H16" i="30"/>
  <c r="C16" i="30"/>
  <c r="AB20" i="29"/>
  <c r="H20" i="29"/>
  <c r="AB19" i="29"/>
  <c r="L19" i="29"/>
  <c r="AB17" i="29"/>
  <c r="L17" i="29"/>
  <c r="H17" i="29"/>
  <c r="C17" i="29"/>
  <c r="AB16" i="29"/>
  <c r="L16" i="29"/>
  <c r="H16" i="29"/>
  <c r="C16" i="29"/>
  <c r="AB20" i="28"/>
  <c r="H20" i="28"/>
  <c r="AB19" i="28"/>
  <c r="L19" i="28"/>
  <c r="AB17" i="28"/>
  <c r="L17" i="28"/>
  <c r="H17" i="28"/>
  <c r="C17" i="28"/>
  <c r="AB16" i="28"/>
  <c r="L16" i="28"/>
  <c r="H16" i="28"/>
  <c r="C16" i="28"/>
  <c r="AB20" i="26"/>
  <c r="H20" i="26"/>
  <c r="AB19" i="26"/>
  <c r="L19" i="26"/>
  <c r="AB17" i="26"/>
  <c r="L17" i="26"/>
  <c r="H17" i="26"/>
  <c r="C17" i="26"/>
  <c r="AB16" i="26"/>
  <c r="L16" i="26"/>
  <c r="H16" i="26"/>
  <c r="C16" i="26"/>
  <c r="AB20" i="25"/>
  <c r="H20" i="25"/>
  <c r="AB19" i="25"/>
  <c r="L19" i="25"/>
  <c r="AB17" i="25"/>
  <c r="L17" i="25"/>
  <c r="H17" i="25"/>
  <c r="C17" i="25"/>
  <c r="AB16" i="25"/>
  <c r="L16" i="25"/>
  <c r="H16" i="25"/>
  <c r="C16" i="25"/>
  <c r="AB20" i="24"/>
  <c r="H20" i="24"/>
  <c r="AB19" i="24"/>
  <c r="L19" i="24"/>
  <c r="AB17" i="24"/>
  <c r="L17" i="24"/>
  <c r="H17" i="24"/>
  <c r="C17" i="24"/>
  <c r="C15" i="24" s="1"/>
  <c r="AB16" i="24"/>
  <c r="L16" i="24"/>
  <c r="H16" i="24"/>
  <c r="C16" i="24"/>
  <c r="AB20" i="23"/>
  <c r="H20" i="23"/>
  <c r="AB19" i="23"/>
  <c r="L19" i="23"/>
  <c r="AB17" i="23"/>
  <c r="L17" i="23"/>
  <c r="H17" i="23"/>
  <c r="C17" i="23"/>
  <c r="AB16" i="23"/>
  <c r="L16" i="23"/>
  <c r="H16" i="23"/>
  <c r="C16" i="23"/>
  <c r="C15" i="23" s="1"/>
  <c r="AB20" i="22"/>
  <c r="H20" i="22"/>
  <c r="AB19" i="22"/>
  <c r="L19" i="22"/>
  <c r="AB17" i="22"/>
  <c r="L17" i="22"/>
  <c r="H17" i="22"/>
  <c r="C17" i="22"/>
  <c r="C15" i="22" s="1"/>
  <c r="AB16" i="22"/>
  <c r="L16" i="22"/>
  <c r="H16" i="22"/>
  <c r="C16" i="22"/>
  <c r="AB20" i="21"/>
  <c r="H20" i="21"/>
  <c r="AB19" i="21"/>
  <c r="L19" i="21"/>
  <c r="AB17" i="21"/>
  <c r="L17" i="21"/>
  <c r="H17" i="21"/>
  <c r="C17" i="21"/>
  <c r="AB16" i="21"/>
  <c r="L16" i="21"/>
  <c r="H16" i="21"/>
  <c r="C16" i="21"/>
  <c r="C15" i="21" s="1"/>
  <c r="AB20" i="19"/>
  <c r="H20" i="19"/>
  <c r="AB19" i="19"/>
  <c r="L19" i="19"/>
  <c r="AB17" i="19"/>
  <c r="L17" i="19"/>
  <c r="H17" i="19"/>
  <c r="C17" i="19"/>
  <c r="C15" i="19" s="1"/>
  <c r="AB16" i="19"/>
  <c r="L16" i="19"/>
  <c r="H16" i="19"/>
  <c r="C16" i="19"/>
  <c r="AB20" i="18"/>
  <c r="H20" i="18"/>
  <c r="AB19" i="18"/>
  <c r="L19" i="18"/>
  <c r="AB17" i="18"/>
  <c r="L17" i="18"/>
  <c r="H17" i="18"/>
  <c r="C17" i="18"/>
  <c r="AB16" i="18"/>
  <c r="L16" i="18"/>
  <c r="H16" i="18"/>
  <c r="C16" i="18"/>
  <c r="AB20" i="17"/>
  <c r="H20" i="17"/>
  <c r="AB19" i="17"/>
  <c r="L19" i="17"/>
  <c r="H19" i="17"/>
  <c r="AB17" i="17"/>
  <c r="L17" i="17"/>
  <c r="H17" i="17"/>
  <c r="C17" i="17"/>
  <c r="C15" i="17" s="1"/>
  <c r="AB16" i="17"/>
  <c r="L16" i="17"/>
  <c r="H16" i="17"/>
  <c r="C16" i="17"/>
  <c r="AB20" i="1"/>
  <c r="U15" i="1"/>
  <c r="P15" i="1"/>
  <c r="H20" i="1"/>
  <c r="AB19" i="1"/>
  <c r="L19" i="1"/>
  <c r="H19" i="1"/>
  <c r="AB17" i="1"/>
  <c r="L17" i="1"/>
  <c r="H17" i="1"/>
  <c r="C17" i="1"/>
  <c r="AB16" i="1"/>
  <c r="AB15" i="1" s="1"/>
  <c r="L16" i="1"/>
  <c r="H16" i="1"/>
  <c r="C16" i="1"/>
  <c r="AB20" i="4"/>
  <c r="Q15" i="4"/>
  <c r="P15" i="4"/>
  <c r="H20" i="4"/>
  <c r="AB19" i="4"/>
  <c r="L19" i="4"/>
  <c r="H19" i="4"/>
  <c r="AB17" i="4"/>
  <c r="L17" i="4"/>
  <c r="H17" i="4"/>
  <c r="C17" i="4"/>
  <c r="AB16" i="4"/>
  <c r="L16" i="4"/>
  <c r="H16" i="4"/>
  <c r="C16" i="4"/>
  <c r="AB20" i="5"/>
  <c r="R15" i="5"/>
  <c r="L20" i="5"/>
  <c r="H20" i="5"/>
  <c r="AB19" i="5"/>
  <c r="L19" i="5"/>
  <c r="H19" i="5"/>
  <c r="AB17" i="5"/>
  <c r="L17" i="5"/>
  <c r="H17" i="5"/>
  <c r="C17" i="5"/>
  <c r="AQ17" i="5" s="1"/>
  <c r="AB16" i="5"/>
  <c r="L16" i="5"/>
  <c r="H16" i="5"/>
  <c r="C16" i="5"/>
  <c r="AB20" i="6"/>
  <c r="S15" i="6"/>
  <c r="H20" i="6"/>
  <c r="AB19" i="6"/>
  <c r="L19" i="6"/>
  <c r="H19" i="6"/>
  <c r="AB17" i="6"/>
  <c r="L17" i="6"/>
  <c r="H17" i="6"/>
  <c r="C17" i="6"/>
  <c r="AB16" i="6"/>
  <c r="L16" i="6"/>
  <c r="H16" i="6"/>
  <c r="C16" i="6"/>
  <c r="C15" i="6" s="1"/>
  <c r="AB20" i="7"/>
  <c r="W15" i="7"/>
  <c r="T15" i="7"/>
  <c r="H20" i="7"/>
  <c r="AB19" i="7"/>
  <c r="L19" i="7"/>
  <c r="H19" i="7"/>
  <c r="AB17" i="7"/>
  <c r="L17" i="7"/>
  <c r="H17" i="7"/>
  <c r="C17" i="7"/>
  <c r="AB16" i="7"/>
  <c r="L16" i="7"/>
  <c r="H16" i="7"/>
  <c r="C16" i="7"/>
  <c r="C15" i="7" s="1"/>
  <c r="AB20" i="8"/>
  <c r="U15" i="8"/>
  <c r="R15" i="8"/>
  <c r="H20" i="8"/>
  <c r="AB19" i="8"/>
  <c r="L19" i="8"/>
  <c r="H19" i="8"/>
  <c r="AB17" i="8"/>
  <c r="L17" i="8"/>
  <c r="H17" i="8"/>
  <c r="C17" i="8"/>
  <c r="AB16" i="8"/>
  <c r="L16" i="8"/>
  <c r="H16" i="8"/>
  <c r="C16" i="8"/>
  <c r="AB20" i="9"/>
  <c r="W15" i="9"/>
  <c r="U15" i="9"/>
  <c r="H20" i="9"/>
  <c r="AB19" i="9"/>
  <c r="L19" i="9"/>
  <c r="H19" i="9"/>
  <c r="AB17" i="9"/>
  <c r="L17" i="9"/>
  <c r="H17" i="9"/>
  <c r="C17" i="9"/>
  <c r="AB16" i="9"/>
  <c r="L16" i="9"/>
  <c r="H16" i="9"/>
  <c r="C16" i="9"/>
  <c r="AB20" i="10"/>
  <c r="L20" i="10"/>
  <c r="H20" i="10"/>
  <c r="AB19" i="10"/>
  <c r="L19" i="10"/>
  <c r="H19" i="10"/>
  <c r="AB17" i="10"/>
  <c r="L17" i="10"/>
  <c r="H17" i="10"/>
  <c r="C17" i="10"/>
  <c r="AB16" i="10"/>
  <c r="L16" i="10"/>
  <c r="H16" i="10"/>
  <c r="C16" i="10"/>
  <c r="AB20" i="11"/>
  <c r="R15" i="11"/>
  <c r="P15" i="11"/>
  <c r="H20" i="11"/>
  <c r="AB19" i="11"/>
  <c r="L19" i="11"/>
  <c r="H19" i="11"/>
  <c r="AB17" i="11"/>
  <c r="L17" i="11"/>
  <c r="H17" i="11"/>
  <c r="C17" i="11"/>
  <c r="AQ17" i="11" s="1"/>
  <c r="AB16" i="11"/>
  <c r="L16" i="11"/>
  <c r="H16" i="11"/>
  <c r="C16" i="11"/>
  <c r="AB20" i="12"/>
  <c r="U15" i="12"/>
  <c r="Q15" i="12"/>
  <c r="H20" i="12"/>
  <c r="AB19" i="12"/>
  <c r="L19" i="12"/>
  <c r="H19" i="12"/>
  <c r="AB17" i="12"/>
  <c r="L17" i="12"/>
  <c r="H17" i="12"/>
  <c r="C17" i="12"/>
  <c r="AB16" i="12"/>
  <c r="L16" i="12"/>
  <c r="H16" i="12"/>
  <c r="C16" i="12"/>
  <c r="AB20" i="13"/>
  <c r="W15" i="13"/>
  <c r="R15" i="13"/>
  <c r="H20" i="13"/>
  <c r="AB19" i="13"/>
  <c r="L19" i="13"/>
  <c r="H19" i="13"/>
  <c r="AB17" i="13"/>
  <c r="L17" i="13"/>
  <c r="H17" i="13"/>
  <c r="C17" i="13"/>
  <c r="AB16" i="13"/>
  <c r="L16" i="13"/>
  <c r="H16" i="13"/>
  <c r="C16" i="13"/>
  <c r="C15" i="13" s="1"/>
  <c r="AB20" i="14"/>
  <c r="S15" i="14"/>
  <c r="P15" i="14"/>
  <c r="H20" i="14"/>
  <c r="AB19" i="14"/>
  <c r="L19" i="14"/>
  <c r="H19" i="14"/>
  <c r="AB17" i="14"/>
  <c r="L17" i="14"/>
  <c r="H17" i="14"/>
  <c r="C17" i="14"/>
  <c r="AB16" i="14"/>
  <c r="L16" i="14"/>
  <c r="H16" i="14"/>
  <c r="C16" i="14"/>
  <c r="AB20" i="15"/>
  <c r="T15" i="15"/>
  <c r="S15" i="15"/>
  <c r="H20" i="15"/>
  <c r="AB19" i="15"/>
  <c r="L19" i="15"/>
  <c r="H19" i="15"/>
  <c r="AB17" i="15"/>
  <c r="L17" i="15"/>
  <c r="H17" i="15"/>
  <c r="C17" i="15"/>
  <c r="AB16" i="15"/>
  <c r="L16" i="15"/>
  <c r="H16" i="15"/>
  <c r="C16" i="15"/>
  <c r="AQ16" i="15" s="1"/>
  <c r="AB20" i="16"/>
  <c r="U15" i="16"/>
  <c r="L20" i="16"/>
  <c r="H20" i="16"/>
  <c r="AB19" i="16"/>
  <c r="L19" i="16"/>
  <c r="H19" i="16"/>
  <c r="AB17" i="16"/>
  <c r="L17" i="16"/>
  <c r="H17" i="16"/>
  <c r="C17" i="16"/>
  <c r="AB16" i="16"/>
  <c r="L16" i="16"/>
  <c r="H16" i="16"/>
  <c r="C16" i="16"/>
  <c r="AB20" i="2"/>
  <c r="W15" i="2"/>
  <c r="T15" i="2"/>
  <c r="P15" i="2"/>
  <c r="H20" i="2"/>
  <c r="AB19" i="2"/>
  <c r="L19" i="2"/>
  <c r="H19" i="2"/>
  <c r="AB17" i="2"/>
  <c r="L17" i="2"/>
  <c r="H17" i="2"/>
  <c r="C17" i="2"/>
  <c r="AB16" i="2"/>
  <c r="L16" i="2"/>
  <c r="H16" i="2"/>
  <c r="C16" i="2"/>
  <c r="C13" i="2"/>
  <c r="L13" i="2"/>
  <c r="AB13" i="2"/>
  <c r="C14" i="2"/>
  <c r="H14" i="2"/>
  <c r="AB14" i="2"/>
  <c r="D15" i="2"/>
  <c r="E15" i="2"/>
  <c r="F15" i="2"/>
  <c r="G15" i="2"/>
  <c r="I15" i="2"/>
  <c r="J15" i="2"/>
  <c r="K15" i="2"/>
  <c r="M15" i="2"/>
  <c r="N15" i="2"/>
  <c r="O15" i="2"/>
  <c r="Q15" i="2"/>
  <c r="R15" i="2"/>
  <c r="S15" i="2"/>
  <c r="U15" i="2"/>
  <c r="V15" i="2"/>
  <c r="X15" i="2"/>
  <c r="Y15" i="2"/>
  <c r="Z15" i="2"/>
  <c r="AA15" i="2"/>
  <c r="AC15" i="2"/>
  <c r="AD15" i="2"/>
  <c r="AE15" i="2"/>
  <c r="AF15" i="2"/>
  <c r="AG15" i="2"/>
  <c r="AH15" i="2"/>
  <c r="AI15" i="2"/>
  <c r="AK15" i="2"/>
  <c r="AL15" i="2"/>
  <c r="AM15" i="2"/>
  <c r="C13" i="16"/>
  <c r="L13" i="16"/>
  <c r="AB13" i="16"/>
  <c r="C14" i="16"/>
  <c r="H14" i="16"/>
  <c r="AB14" i="16"/>
  <c r="D15" i="16"/>
  <c r="E15" i="16"/>
  <c r="F15" i="16"/>
  <c r="G15" i="16"/>
  <c r="I15" i="16"/>
  <c r="J15" i="16"/>
  <c r="K15" i="16"/>
  <c r="M15" i="16"/>
  <c r="N15" i="16"/>
  <c r="O15" i="16"/>
  <c r="P15" i="16"/>
  <c r="Q15" i="16"/>
  <c r="R15" i="16"/>
  <c r="S15" i="16"/>
  <c r="T15" i="16"/>
  <c r="V15" i="16"/>
  <c r="W15" i="16"/>
  <c r="X15" i="16"/>
  <c r="Y15" i="16"/>
  <c r="Z15" i="16"/>
  <c r="AA15" i="16"/>
  <c r="AC15" i="16"/>
  <c r="AD15" i="16"/>
  <c r="AE15" i="16"/>
  <c r="AF15" i="16"/>
  <c r="AG15" i="16"/>
  <c r="AH15" i="16"/>
  <c r="AI15" i="16"/>
  <c r="AK15" i="16"/>
  <c r="AL15" i="16"/>
  <c r="AM15" i="16"/>
  <c r="C13" i="15"/>
  <c r="L13" i="15"/>
  <c r="AB13" i="15"/>
  <c r="C14" i="15"/>
  <c r="H14" i="15"/>
  <c r="AB14" i="15"/>
  <c r="D15" i="15"/>
  <c r="E15" i="15"/>
  <c r="F15" i="15"/>
  <c r="G15" i="15"/>
  <c r="I15" i="15"/>
  <c r="J15" i="15"/>
  <c r="K15" i="15"/>
  <c r="M15" i="15"/>
  <c r="N15" i="15"/>
  <c r="O15" i="15"/>
  <c r="P15" i="15"/>
  <c r="Q15" i="15"/>
  <c r="R15" i="15"/>
  <c r="U15" i="15"/>
  <c r="V15" i="15"/>
  <c r="W15" i="15"/>
  <c r="X15" i="15"/>
  <c r="Y15" i="15"/>
  <c r="Z15" i="15"/>
  <c r="AA15" i="15"/>
  <c r="AC15" i="15"/>
  <c r="AD15" i="15"/>
  <c r="AE15" i="15"/>
  <c r="AF15" i="15"/>
  <c r="AG15" i="15"/>
  <c r="AH15" i="15"/>
  <c r="AI15" i="15"/>
  <c r="AK15" i="15"/>
  <c r="AL15" i="15"/>
  <c r="AM15" i="15"/>
  <c r="C13" i="14"/>
  <c r="L13" i="14"/>
  <c r="AB13" i="14"/>
  <c r="C14" i="14"/>
  <c r="H14" i="14"/>
  <c r="AB14" i="14"/>
  <c r="D15" i="14"/>
  <c r="E15" i="14"/>
  <c r="F15" i="14"/>
  <c r="G15" i="14"/>
  <c r="I15" i="14"/>
  <c r="J15" i="14"/>
  <c r="K15" i="14"/>
  <c r="M15" i="14"/>
  <c r="N15" i="14"/>
  <c r="O15" i="14"/>
  <c r="Q15" i="14"/>
  <c r="R15" i="14"/>
  <c r="T15" i="14"/>
  <c r="U15" i="14"/>
  <c r="V15" i="14"/>
  <c r="W15" i="14"/>
  <c r="X15" i="14"/>
  <c r="Y15" i="14"/>
  <c r="Z15" i="14"/>
  <c r="AA15" i="14"/>
  <c r="AC15" i="14"/>
  <c r="AD15" i="14"/>
  <c r="AE15" i="14"/>
  <c r="AF15" i="14"/>
  <c r="AG15" i="14"/>
  <c r="AH15" i="14"/>
  <c r="AI15" i="14"/>
  <c r="AK15" i="14"/>
  <c r="AL15" i="14"/>
  <c r="AM15" i="14"/>
  <c r="C13" i="13"/>
  <c r="L13" i="13"/>
  <c r="AB13" i="13"/>
  <c r="C14" i="13"/>
  <c r="H14" i="13"/>
  <c r="AB14" i="13"/>
  <c r="D15" i="13"/>
  <c r="E15" i="13"/>
  <c r="F15" i="13"/>
  <c r="G15" i="13"/>
  <c r="I15" i="13"/>
  <c r="J15" i="13"/>
  <c r="K15" i="13"/>
  <c r="M15" i="13"/>
  <c r="N15" i="13"/>
  <c r="O15" i="13"/>
  <c r="P15" i="13"/>
  <c r="Q15" i="13"/>
  <c r="S15" i="13"/>
  <c r="T15" i="13"/>
  <c r="U15" i="13"/>
  <c r="V15" i="13"/>
  <c r="X15" i="13"/>
  <c r="Y15" i="13"/>
  <c r="Z15" i="13"/>
  <c r="AA15" i="13"/>
  <c r="AC15" i="13"/>
  <c r="AD15" i="13"/>
  <c r="AE15" i="13"/>
  <c r="AF15" i="13"/>
  <c r="AG15" i="13"/>
  <c r="AH15" i="13"/>
  <c r="AI15" i="13"/>
  <c r="AK15" i="13"/>
  <c r="AL15" i="13"/>
  <c r="AM15" i="13"/>
  <c r="C13" i="12"/>
  <c r="L13" i="12"/>
  <c r="AB13" i="12"/>
  <c r="C14" i="12"/>
  <c r="H14" i="12"/>
  <c r="AB14" i="12"/>
  <c r="C15" i="12"/>
  <c r="D15" i="12"/>
  <c r="E15" i="12"/>
  <c r="F15" i="12"/>
  <c r="G15" i="12"/>
  <c r="I15" i="12"/>
  <c r="J15" i="12"/>
  <c r="K15" i="12"/>
  <c r="M15" i="12"/>
  <c r="N15" i="12"/>
  <c r="O15" i="12"/>
  <c r="P15" i="12"/>
  <c r="R15" i="12"/>
  <c r="S15" i="12"/>
  <c r="T15" i="12"/>
  <c r="V15" i="12"/>
  <c r="W15" i="12"/>
  <c r="X15" i="12"/>
  <c r="Y15" i="12"/>
  <c r="Z15" i="12"/>
  <c r="AA15" i="12"/>
  <c r="AC15" i="12"/>
  <c r="AD15" i="12"/>
  <c r="AE15" i="12"/>
  <c r="AF15" i="12"/>
  <c r="AG15" i="12"/>
  <c r="AH15" i="12"/>
  <c r="AI15" i="12"/>
  <c r="AK15" i="12"/>
  <c r="AL15" i="12"/>
  <c r="AM15" i="12"/>
  <c r="C13" i="11"/>
  <c r="L13" i="11"/>
  <c r="AB13" i="11"/>
  <c r="C14" i="11"/>
  <c r="H14" i="11"/>
  <c r="AB14" i="11"/>
  <c r="D15" i="11"/>
  <c r="E15" i="11"/>
  <c r="F15" i="11"/>
  <c r="G15" i="11"/>
  <c r="I15" i="11"/>
  <c r="J15" i="11"/>
  <c r="K15" i="11"/>
  <c r="M15" i="11"/>
  <c r="N15" i="11"/>
  <c r="O15" i="11"/>
  <c r="Q15" i="11"/>
  <c r="S15" i="11"/>
  <c r="T15" i="11"/>
  <c r="U15" i="11"/>
  <c r="V15" i="11"/>
  <c r="W15" i="11"/>
  <c r="X15" i="11"/>
  <c r="Y15" i="11"/>
  <c r="Z15" i="11"/>
  <c r="AA15" i="11"/>
  <c r="AC15" i="11"/>
  <c r="AD15" i="11"/>
  <c r="AE15" i="11"/>
  <c r="AF15" i="11"/>
  <c r="AG15" i="11"/>
  <c r="AH15" i="11"/>
  <c r="AI15" i="11"/>
  <c r="AK15" i="11"/>
  <c r="AL15" i="11"/>
  <c r="AM15" i="11"/>
  <c r="C13" i="10"/>
  <c r="L13" i="10"/>
  <c r="AB13" i="10"/>
  <c r="C14" i="10"/>
  <c r="H14" i="10"/>
  <c r="AB14" i="10"/>
  <c r="D15" i="10"/>
  <c r="E15" i="10"/>
  <c r="F15" i="10"/>
  <c r="G15" i="10"/>
  <c r="I15" i="10"/>
  <c r="J15" i="10"/>
  <c r="K15" i="10"/>
  <c r="M15" i="10"/>
  <c r="N15" i="10"/>
  <c r="P15" i="10"/>
  <c r="Q15" i="10"/>
  <c r="R15" i="10"/>
  <c r="S15" i="10"/>
  <c r="T15" i="10"/>
  <c r="U15" i="10"/>
  <c r="V15" i="10"/>
  <c r="W15" i="10"/>
  <c r="X15" i="10"/>
  <c r="Y15" i="10"/>
  <c r="Z15" i="10"/>
  <c r="AA15" i="10"/>
  <c r="AC15" i="10"/>
  <c r="AD15" i="10"/>
  <c r="AE15" i="10"/>
  <c r="AF15" i="10"/>
  <c r="AG15" i="10"/>
  <c r="AH15" i="10"/>
  <c r="AI15" i="10"/>
  <c r="AK15" i="10"/>
  <c r="AL15" i="10"/>
  <c r="AM15" i="10"/>
  <c r="C13" i="9"/>
  <c r="L13" i="9"/>
  <c r="AB13" i="9"/>
  <c r="C14" i="9"/>
  <c r="H14" i="9"/>
  <c r="AB14" i="9"/>
  <c r="D15" i="9"/>
  <c r="E15" i="9"/>
  <c r="F15" i="9"/>
  <c r="G15" i="9"/>
  <c r="I15" i="9"/>
  <c r="J15" i="9"/>
  <c r="K15" i="9"/>
  <c r="M15" i="9"/>
  <c r="N15" i="9"/>
  <c r="O15" i="9"/>
  <c r="P15" i="9"/>
  <c r="Q15" i="9"/>
  <c r="R15" i="9"/>
  <c r="S15" i="9"/>
  <c r="T15" i="9"/>
  <c r="V15" i="9"/>
  <c r="X15" i="9"/>
  <c r="Y15" i="9"/>
  <c r="Z15" i="9"/>
  <c r="AA15" i="9"/>
  <c r="AC15" i="9"/>
  <c r="AD15" i="9"/>
  <c r="AE15" i="9"/>
  <c r="AF15" i="9"/>
  <c r="AG15" i="9"/>
  <c r="AH15" i="9"/>
  <c r="AI15" i="9"/>
  <c r="AK15" i="9"/>
  <c r="AL15" i="9"/>
  <c r="AM15" i="9"/>
  <c r="C13" i="8"/>
  <c r="L13" i="8"/>
  <c r="AB13" i="8"/>
  <c r="C14" i="8"/>
  <c r="H14" i="8"/>
  <c r="AB14" i="8"/>
  <c r="D15" i="8"/>
  <c r="E15" i="8"/>
  <c r="F15" i="8"/>
  <c r="G15" i="8"/>
  <c r="I15" i="8"/>
  <c r="J15" i="8"/>
  <c r="K15" i="8"/>
  <c r="M15" i="8"/>
  <c r="N15" i="8"/>
  <c r="O15" i="8"/>
  <c r="P15" i="8"/>
  <c r="Q15" i="8"/>
  <c r="S15" i="8"/>
  <c r="T15" i="8"/>
  <c r="V15" i="8"/>
  <c r="W15" i="8"/>
  <c r="X15" i="8"/>
  <c r="Y15" i="8"/>
  <c r="Z15" i="8"/>
  <c r="AA15" i="8"/>
  <c r="AC15" i="8"/>
  <c r="AD15" i="8"/>
  <c r="AE15" i="8"/>
  <c r="AF15" i="8"/>
  <c r="AG15" i="8"/>
  <c r="AH15" i="8"/>
  <c r="AI15" i="8"/>
  <c r="AK15" i="8"/>
  <c r="AL15" i="8"/>
  <c r="AM15" i="8"/>
  <c r="C13" i="7"/>
  <c r="L13" i="7"/>
  <c r="AB13" i="7"/>
  <c r="C14" i="7"/>
  <c r="H14" i="7"/>
  <c r="AB14" i="7"/>
  <c r="D15" i="7"/>
  <c r="E15" i="7"/>
  <c r="F15" i="7"/>
  <c r="G15" i="7"/>
  <c r="I15" i="7"/>
  <c r="J15" i="7"/>
  <c r="K15" i="7"/>
  <c r="M15" i="7"/>
  <c r="N15" i="7"/>
  <c r="O15" i="7"/>
  <c r="P15" i="7"/>
  <c r="Q15" i="7"/>
  <c r="R15" i="7"/>
  <c r="S15" i="7"/>
  <c r="U15" i="7"/>
  <c r="V15" i="7"/>
  <c r="X15" i="7"/>
  <c r="Y15" i="7"/>
  <c r="Z15" i="7"/>
  <c r="AA15" i="7"/>
  <c r="AC15" i="7"/>
  <c r="AD15" i="7"/>
  <c r="AE15" i="7"/>
  <c r="AF15" i="7"/>
  <c r="AG15" i="7"/>
  <c r="AH15" i="7"/>
  <c r="AI15" i="7"/>
  <c r="AK15" i="7"/>
  <c r="AL15" i="7"/>
  <c r="AM15" i="7"/>
  <c r="C13" i="6"/>
  <c r="L13" i="6"/>
  <c r="AB13" i="6"/>
  <c r="C14" i="6"/>
  <c r="H14" i="6"/>
  <c r="AB14" i="6"/>
  <c r="D15" i="6"/>
  <c r="E15" i="6"/>
  <c r="F15" i="6"/>
  <c r="G15" i="6"/>
  <c r="I15" i="6"/>
  <c r="J15" i="6"/>
  <c r="M15" i="6"/>
  <c r="N15" i="6"/>
  <c r="O15" i="6"/>
  <c r="P15" i="6"/>
  <c r="Q15" i="6"/>
  <c r="R15" i="6"/>
  <c r="T15" i="6"/>
  <c r="U15" i="6"/>
  <c r="V15" i="6"/>
  <c r="W15" i="6"/>
  <c r="X15" i="6"/>
  <c r="Y15" i="6"/>
  <c r="Z15" i="6"/>
  <c r="AA15" i="6"/>
  <c r="AC15" i="6"/>
  <c r="AD15" i="6"/>
  <c r="AE15" i="6"/>
  <c r="AF15" i="6"/>
  <c r="AG15" i="6"/>
  <c r="AH15" i="6"/>
  <c r="AI15" i="6"/>
  <c r="AK15" i="6"/>
  <c r="AL15" i="6"/>
  <c r="AM15" i="6"/>
  <c r="C13" i="5"/>
  <c r="L13" i="5"/>
  <c r="AB13" i="5"/>
  <c r="C14" i="5"/>
  <c r="H14" i="5"/>
  <c r="AB14" i="5"/>
  <c r="C15" i="5"/>
  <c r="D15" i="5"/>
  <c r="E15" i="5"/>
  <c r="F15" i="5"/>
  <c r="G15" i="5"/>
  <c r="I15" i="5"/>
  <c r="J15" i="5"/>
  <c r="K15" i="5"/>
  <c r="M15" i="5"/>
  <c r="N15" i="5"/>
  <c r="O15" i="5"/>
  <c r="P15" i="5"/>
  <c r="Q15" i="5"/>
  <c r="S15" i="5"/>
  <c r="T15" i="5"/>
  <c r="U15" i="5"/>
  <c r="V15" i="5"/>
  <c r="W15" i="5"/>
  <c r="X15" i="5"/>
  <c r="Y15" i="5"/>
  <c r="Z15" i="5"/>
  <c r="AA15" i="5"/>
  <c r="AC15" i="5"/>
  <c r="AD15" i="5"/>
  <c r="AE15" i="5"/>
  <c r="AF15" i="5"/>
  <c r="AG15" i="5"/>
  <c r="AH15" i="5"/>
  <c r="AI15" i="5"/>
  <c r="AK15" i="5"/>
  <c r="AL15" i="5"/>
  <c r="AM15" i="5"/>
  <c r="C13" i="4"/>
  <c r="L13" i="4"/>
  <c r="AB13" i="4"/>
  <c r="C14" i="4"/>
  <c r="H14" i="4"/>
  <c r="AB14" i="4"/>
  <c r="D15" i="4"/>
  <c r="E15" i="4"/>
  <c r="F15" i="4"/>
  <c r="G15" i="4"/>
  <c r="I15" i="4"/>
  <c r="J15" i="4"/>
  <c r="K15" i="4"/>
  <c r="M15" i="4"/>
  <c r="N15" i="4"/>
  <c r="O15" i="4"/>
  <c r="R15" i="4"/>
  <c r="S15" i="4"/>
  <c r="T15" i="4"/>
  <c r="U15" i="4"/>
  <c r="V15" i="4"/>
  <c r="W15" i="4"/>
  <c r="X15" i="4"/>
  <c r="Y15" i="4"/>
  <c r="Z15" i="4"/>
  <c r="AA15" i="4"/>
  <c r="AC15" i="4"/>
  <c r="AD15" i="4"/>
  <c r="AE15" i="4"/>
  <c r="AF15" i="4"/>
  <c r="AG15" i="4"/>
  <c r="AH15" i="4"/>
  <c r="AI15" i="4"/>
  <c r="AK15" i="4"/>
  <c r="AL15" i="4"/>
  <c r="AM15" i="4"/>
  <c r="C13" i="1"/>
  <c r="L13" i="1"/>
  <c r="AB13" i="1"/>
  <c r="C14" i="1"/>
  <c r="H14" i="1"/>
  <c r="AB14" i="1"/>
  <c r="D15" i="1"/>
  <c r="E15" i="1"/>
  <c r="F15" i="1"/>
  <c r="G15" i="1"/>
  <c r="I15" i="1"/>
  <c r="J15" i="1"/>
  <c r="K15" i="1"/>
  <c r="M15" i="1"/>
  <c r="N15" i="1"/>
  <c r="O15" i="1"/>
  <c r="Q15" i="1"/>
  <c r="R15" i="1"/>
  <c r="S15" i="1"/>
  <c r="T15" i="1"/>
  <c r="V15" i="1"/>
  <c r="W15" i="1"/>
  <c r="X15" i="1"/>
  <c r="Y15" i="1"/>
  <c r="Z15" i="1"/>
  <c r="AA15" i="1"/>
  <c r="AC15" i="1"/>
  <c r="AD15" i="1"/>
  <c r="AE15" i="1"/>
  <c r="AF15" i="1"/>
  <c r="AG15" i="1"/>
  <c r="AH15" i="1"/>
  <c r="AI15" i="1"/>
  <c r="AK15" i="1"/>
  <c r="AL15" i="1"/>
  <c r="AM15" i="1"/>
  <c r="C13" i="17"/>
  <c r="L13" i="17"/>
  <c r="AB13" i="17"/>
  <c r="C14" i="17"/>
  <c r="H14" i="17"/>
  <c r="AB14" i="17"/>
  <c r="D15" i="17"/>
  <c r="E15" i="17"/>
  <c r="F15" i="17"/>
  <c r="G15" i="17"/>
  <c r="I15" i="17"/>
  <c r="J15" i="17"/>
  <c r="K15" i="17"/>
  <c r="M15" i="17"/>
  <c r="N15" i="17"/>
  <c r="V15" i="17"/>
  <c r="X15" i="17"/>
  <c r="Y15" i="17"/>
  <c r="Z15" i="17"/>
  <c r="AA15" i="17"/>
  <c r="AC15" i="17"/>
  <c r="AD15" i="17"/>
  <c r="AE15" i="17"/>
  <c r="AF15" i="17"/>
  <c r="AG15" i="17"/>
  <c r="AH15" i="17"/>
  <c r="AI15" i="17"/>
  <c r="AK15" i="17"/>
  <c r="AL15" i="17"/>
  <c r="AM15" i="17"/>
  <c r="C13" i="18"/>
  <c r="L13" i="18"/>
  <c r="AB13" i="18"/>
  <c r="C14" i="18"/>
  <c r="H14" i="18"/>
  <c r="AB14" i="18"/>
  <c r="D15" i="18"/>
  <c r="E15" i="18"/>
  <c r="F15" i="18"/>
  <c r="G15" i="18"/>
  <c r="I15" i="18"/>
  <c r="J15" i="18"/>
  <c r="M15" i="18"/>
  <c r="N15" i="18"/>
  <c r="V15" i="18"/>
  <c r="X15" i="18"/>
  <c r="Y15" i="18"/>
  <c r="Z15" i="18"/>
  <c r="AA15" i="18"/>
  <c r="AC15" i="18"/>
  <c r="AD15" i="18"/>
  <c r="AE15" i="18"/>
  <c r="AF15" i="18"/>
  <c r="AG15" i="18"/>
  <c r="AH15" i="18"/>
  <c r="AI15" i="18"/>
  <c r="AK15" i="18"/>
  <c r="AL15" i="18"/>
  <c r="AM15" i="18"/>
  <c r="C13" i="19"/>
  <c r="L13" i="19"/>
  <c r="AB13" i="19"/>
  <c r="C14" i="19"/>
  <c r="H14" i="19"/>
  <c r="AB14" i="19"/>
  <c r="D15" i="19"/>
  <c r="E15" i="19"/>
  <c r="F15" i="19"/>
  <c r="G15" i="19"/>
  <c r="I15" i="19"/>
  <c r="J15" i="19"/>
  <c r="M15" i="19"/>
  <c r="N15" i="19"/>
  <c r="V15" i="19"/>
  <c r="X15" i="19"/>
  <c r="Y15" i="19"/>
  <c r="Z15" i="19"/>
  <c r="AA15" i="19"/>
  <c r="AC15" i="19"/>
  <c r="AD15" i="19"/>
  <c r="AE15" i="19"/>
  <c r="AF15" i="19"/>
  <c r="AG15" i="19"/>
  <c r="AH15" i="19"/>
  <c r="AI15" i="19"/>
  <c r="AK15" i="19"/>
  <c r="AL15" i="19"/>
  <c r="AM15" i="19"/>
  <c r="C13" i="21"/>
  <c r="L13" i="21"/>
  <c r="AB13" i="21"/>
  <c r="C14" i="21"/>
  <c r="H14" i="21"/>
  <c r="AB14" i="21"/>
  <c r="D15" i="21"/>
  <c r="E15" i="21"/>
  <c r="F15" i="21"/>
  <c r="G15" i="21"/>
  <c r="I15" i="21"/>
  <c r="J15" i="21"/>
  <c r="M15" i="21"/>
  <c r="N15" i="21"/>
  <c r="V15" i="21"/>
  <c r="X15" i="21"/>
  <c r="Y15" i="21"/>
  <c r="Z15" i="21"/>
  <c r="AA15" i="21"/>
  <c r="AC15" i="21"/>
  <c r="AD15" i="21"/>
  <c r="AE15" i="21"/>
  <c r="AF15" i="21"/>
  <c r="AG15" i="21"/>
  <c r="AH15" i="21"/>
  <c r="AI15" i="21"/>
  <c r="AK15" i="21"/>
  <c r="AL15" i="21"/>
  <c r="AM15" i="21"/>
  <c r="C13" i="22"/>
  <c r="L13" i="22"/>
  <c r="AB13" i="22"/>
  <c r="C14" i="22"/>
  <c r="H14" i="22"/>
  <c r="AB14" i="22"/>
  <c r="D15" i="22"/>
  <c r="E15" i="22"/>
  <c r="F15" i="22"/>
  <c r="G15" i="22"/>
  <c r="I15" i="22"/>
  <c r="J15" i="22"/>
  <c r="M15" i="22"/>
  <c r="N15" i="22"/>
  <c r="V15" i="22"/>
  <c r="X15" i="22"/>
  <c r="Y15" i="22"/>
  <c r="Z15" i="22"/>
  <c r="AA15" i="22"/>
  <c r="AC15" i="22"/>
  <c r="AD15" i="22"/>
  <c r="AE15" i="22"/>
  <c r="AF15" i="22"/>
  <c r="AG15" i="22"/>
  <c r="AH15" i="22"/>
  <c r="AI15" i="22"/>
  <c r="AK15" i="22"/>
  <c r="AL15" i="22"/>
  <c r="AM15" i="22"/>
  <c r="C13" i="23"/>
  <c r="L13" i="23"/>
  <c r="AB13" i="23"/>
  <c r="C14" i="23"/>
  <c r="H14" i="23"/>
  <c r="AB14" i="23"/>
  <c r="D15" i="23"/>
  <c r="E15" i="23"/>
  <c r="F15" i="23"/>
  <c r="G15" i="23"/>
  <c r="I15" i="23"/>
  <c r="J15" i="23"/>
  <c r="M15" i="23"/>
  <c r="N15" i="23"/>
  <c r="V15" i="23"/>
  <c r="X15" i="23"/>
  <c r="Y15" i="23"/>
  <c r="Z15" i="23"/>
  <c r="AA15" i="23"/>
  <c r="AC15" i="23"/>
  <c r="AD15" i="23"/>
  <c r="AE15" i="23"/>
  <c r="AF15" i="23"/>
  <c r="AG15" i="23"/>
  <c r="AH15" i="23"/>
  <c r="AI15" i="23"/>
  <c r="AK15" i="23"/>
  <c r="AL15" i="23"/>
  <c r="AM15" i="23"/>
  <c r="C13" i="24"/>
  <c r="L13" i="24"/>
  <c r="AB13" i="24"/>
  <c r="C14" i="24"/>
  <c r="H14" i="24"/>
  <c r="AB14" i="24"/>
  <c r="D15" i="24"/>
  <c r="E15" i="24"/>
  <c r="F15" i="24"/>
  <c r="G15" i="24"/>
  <c r="I15" i="24"/>
  <c r="J15" i="24"/>
  <c r="M15" i="24"/>
  <c r="N15" i="24"/>
  <c r="V15" i="24"/>
  <c r="X15" i="24"/>
  <c r="Y15" i="24"/>
  <c r="Z15" i="24"/>
  <c r="AA15" i="24"/>
  <c r="AC15" i="24"/>
  <c r="AD15" i="24"/>
  <c r="AE15" i="24"/>
  <c r="AF15" i="24"/>
  <c r="AG15" i="24"/>
  <c r="AH15" i="24"/>
  <c r="AI15" i="24"/>
  <c r="AK15" i="24"/>
  <c r="AL15" i="24"/>
  <c r="AM15" i="24"/>
  <c r="C13" i="25"/>
  <c r="L13" i="25"/>
  <c r="AB13" i="25"/>
  <c r="C14" i="25"/>
  <c r="H14" i="25"/>
  <c r="AB14" i="25"/>
  <c r="D15" i="25"/>
  <c r="E15" i="25"/>
  <c r="F15" i="25"/>
  <c r="G15" i="25"/>
  <c r="I15" i="25"/>
  <c r="J15" i="25"/>
  <c r="M15" i="25"/>
  <c r="N15" i="25"/>
  <c r="V15" i="25"/>
  <c r="X15" i="25"/>
  <c r="Y15" i="25"/>
  <c r="Z15" i="25"/>
  <c r="AA15" i="25"/>
  <c r="AC15" i="25"/>
  <c r="AD15" i="25"/>
  <c r="AE15" i="25"/>
  <c r="AF15" i="25"/>
  <c r="AG15" i="25"/>
  <c r="AH15" i="25"/>
  <c r="AI15" i="25"/>
  <c r="AK15" i="25"/>
  <c r="AL15" i="25"/>
  <c r="AM15" i="25"/>
  <c r="C13" i="26"/>
  <c r="L13" i="26"/>
  <c r="AB13" i="26"/>
  <c r="C14" i="26"/>
  <c r="H14" i="26"/>
  <c r="AB14" i="26"/>
  <c r="C15" i="26"/>
  <c r="D15" i="26"/>
  <c r="E15" i="26"/>
  <c r="F15" i="26"/>
  <c r="G15" i="26"/>
  <c r="I15" i="26"/>
  <c r="J15" i="26"/>
  <c r="M15" i="26"/>
  <c r="N15" i="26"/>
  <c r="V15" i="26"/>
  <c r="X15" i="26"/>
  <c r="Y15" i="26"/>
  <c r="Z15" i="26"/>
  <c r="AA15" i="26"/>
  <c r="AC15" i="26"/>
  <c r="AD15" i="26"/>
  <c r="AE15" i="26"/>
  <c r="AF15" i="26"/>
  <c r="AG15" i="26"/>
  <c r="AH15" i="26"/>
  <c r="AI15" i="26"/>
  <c r="AK15" i="26"/>
  <c r="AL15" i="26"/>
  <c r="AM15" i="26"/>
  <c r="C13" i="28"/>
  <c r="L13" i="28"/>
  <c r="AB13" i="28"/>
  <c r="C14" i="28"/>
  <c r="H14" i="28"/>
  <c r="AB14" i="28"/>
  <c r="D15" i="28"/>
  <c r="E15" i="28"/>
  <c r="F15" i="28"/>
  <c r="G15" i="28"/>
  <c r="I15" i="28"/>
  <c r="J15" i="28"/>
  <c r="M15" i="28"/>
  <c r="N15" i="28"/>
  <c r="V15" i="28"/>
  <c r="X15" i="28"/>
  <c r="Y15" i="28"/>
  <c r="Z15" i="28"/>
  <c r="AA15" i="28"/>
  <c r="AB15" i="28"/>
  <c r="AC15" i="28"/>
  <c r="AD15" i="28"/>
  <c r="AE15" i="28"/>
  <c r="AF15" i="28"/>
  <c r="AG15" i="28"/>
  <c r="AH15" i="28"/>
  <c r="AI15" i="28"/>
  <c r="AK15" i="28"/>
  <c r="AL15" i="28"/>
  <c r="AM15" i="28"/>
  <c r="C13" i="29"/>
  <c r="L13" i="29"/>
  <c r="AB13" i="29"/>
  <c r="C14" i="29"/>
  <c r="H14" i="29"/>
  <c r="AB14" i="29"/>
  <c r="C15" i="29"/>
  <c r="D15" i="29"/>
  <c r="E15" i="29"/>
  <c r="F15" i="29"/>
  <c r="G15" i="29"/>
  <c r="I15" i="29"/>
  <c r="J15" i="29"/>
  <c r="M15" i="29"/>
  <c r="N15" i="29"/>
  <c r="V15" i="29"/>
  <c r="X15" i="29"/>
  <c r="Y15" i="29"/>
  <c r="Z15" i="29"/>
  <c r="AA15" i="29"/>
  <c r="AB15" i="29"/>
  <c r="AC15" i="29"/>
  <c r="AD15" i="29"/>
  <c r="AE15" i="29"/>
  <c r="AF15" i="29"/>
  <c r="AG15" i="29"/>
  <c r="AH15" i="29"/>
  <c r="AI15" i="29"/>
  <c r="AK15" i="29"/>
  <c r="AL15" i="29"/>
  <c r="AM15" i="29"/>
  <c r="C13" i="30"/>
  <c r="L13" i="30"/>
  <c r="AB13" i="30"/>
  <c r="C14" i="30"/>
  <c r="H14" i="30"/>
  <c r="AB14" i="30"/>
  <c r="C15" i="30"/>
  <c r="D15" i="30"/>
  <c r="E15" i="30"/>
  <c r="F15" i="30"/>
  <c r="G15" i="30"/>
  <c r="I15" i="30"/>
  <c r="J15" i="30"/>
  <c r="M15" i="30"/>
  <c r="N15" i="30"/>
  <c r="V15" i="30"/>
  <c r="X15" i="30"/>
  <c r="Y15" i="30"/>
  <c r="Z15" i="30"/>
  <c r="AA15" i="30"/>
  <c r="AC15" i="30"/>
  <c r="AD15" i="30"/>
  <c r="AE15" i="30"/>
  <c r="AF15" i="30"/>
  <c r="AG15" i="30"/>
  <c r="AH15" i="30"/>
  <c r="AI15" i="30"/>
  <c r="AK15" i="30"/>
  <c r="AL15" i="30"/>
  <c r="AM15" i="30"/>
  <c r="C13" i="31"/>
  <c r="L13" i="31"/>
  <c r="AB13" i="31"/>
  <c r="C14" i="31"/>
  <c r="H14" i="31"/>
  <c r="AB14" i="31"/>
  <c r="C15" i="31"/>
  <c r="D15" i="31"/>
  <c r="E15" i="31"/>
  <c r="F15" i="31"/>
  <c r="G15" i="31"/>
  <c r="I15" i="31"/>
  <c r="J15" i="31"/>
  <c r="M15" i="31"/>
  <c r="N15" i="31"/>
  <c r="V15" i="31"/>
  <c r="X15" i="31"/>
  <c r="Y15" i="31"/>
  <c r="Z15" i="31"/>
  <c r="AA15" i="31"/>
  <c r="AC15" i="31"/>
  <c r="AD15" i="31"/>
  <c r="AE15" i="31"/>
  <c r="AF15" i="31"/>
  <c r="AG15" i="31"/>
  <c r="AH15" i="31"/>
  <c r="AI15" i="31"/>
  <c r="AK15" i="31"/>
  <c r="AL15" i="31"/>
  <c r="AM15" i="31"/>
  <c r="C13" i="32"/>
  <c r="L13" i="32"/>
  <c r="AB13" i="32"/>
  <c r="C14" i="32"/>
  <c r="H14" i="32"/>
  <c r="AB14" i="32"/>
  <c r="C15" i="32"/>
  <c r="D15" i="32"/>
  <c r="E15" i="32"/>
  <c r="F15" i="32"/>
  <c r="G15" i="32"/>
  <c r="I15" i="32"/>
  <c r="J15" i="32"/>
  <c r="M15" i="32"/>
  <c r="N15" i="32"/>
  <c r="V15" i="32"/>
  <c r="X15" i="32"/>
  <c r="Y15" i="32"/>
  <c r="Z15" i="32"/>
  <c r="AA15" i="32"/>
  <c r="AC15" i="32"/>
  <c r="AD15" i="32"/>
  <c r="AE15" i="32"/>
  <c r="AF15" i="32"/>
  <c r="AG15" i="32"/>
  <c r="AH15" i="32"/>
  <c r="AI15" i="32"/>
  <c r="AK15" i="32"/>
  <c r="AL15" i="32"/>
  <c r="AM15" i="32"/>
  <c r="C13" i="33"/>
  <c r="L13" i="33"/>
  <c r="AB13" i="33"/>
  <c r="C14" i="33"/>
  <c r="H14" i="33"/>
  <c r="AB14" i="33"/>
  <c r="E15" i="33"/>
  <c r="F15" i="33"/>
  <c r="G15" i="33"/>
  <c r="I15" i="33"/>
  <c r="J15" i="33"/>
  <c r="M15" i="33"/>
  <c r="N15" i="33"/>
  <c r="V15" i="33"/>
  <c r="X15" i="33"/>
  <c r="Y15" i="33"/>
  <c r="Z15" i="33"/>
  <c r="AA15" i="33"/>
  <c r="AC15" i="33"/>
  <c r="AD15" i="33"/>
  <c r="AE15" i="33"/>
  <c r="AF15" i="33"/>
  <c r="AG15" i="33"/>
  <c r="AH15" i="33"/>
  <c r="AI15" i="33"/>
  <c r="AK15" i="33"/>
  <c r="AL15" i="33"/>
  <c r="AM15" i="33"/>
  <c r="AB15" i="16" l="1"/>
  <c r="AB15" i="11"/>
  <c r="AB15" i="8"/>
  <c r="AQ16" i="14"/>
  <c r="AQ17" i="10"/>
  <c r="AB15" i="9"/>
  <c r="AQ17" i="4"/>
  <c r="AB15" i="23"/>
  <c r="AB15" i="25"/>
  <c r="AB15" i="32"/>
  <c r="C15" i="15"/>
  <c r="AB15" i="24"/>
  <c r="AB15" i="31"/>
  <c r="C15" i="33"/>
  <c r="C15" i="4"/>
  <c r="AQ16" i="13"/>
  <c r="AQ17" i="1"/>
  <c r="AQ16" i="2"/>
  <c r="AQ16" i="16"/>
  <c r="AQ17" i="12"/>
  <c r="AB15" i="18"/>
  <c r="AB15" i="15"/>
  <c r="AB15" i="5"/>
  <c r="AQ16" i="4"/>
  <c r="C15" i="10"/>
  <c r="C15" i="14"/>
  <c r="AB15" i="13"/>
  <c r="AQ17" i="8"/>
  <c r="AQ16" i="5"/>
  <c r="AQ17" i="2"/>
  <c r="AQ17" i="16"/>
  <c r="AQ16" i="12"/>
  <c r="AQ17" i="9"/>
  <c r="C10" i="6"/>
  <c r="AB15" i="14"/>
  <c r="AB15" i="7"/>
  <c r="AB15" i="19"/>
  <c r="AB15" i="30"/>
  <c r="AB15" i="12"/>
  <c r="AB15" i="22"/>
  <c r="AB15" i="21"/>
  <c r="H13" i="1"/>
  <c r="AQ12" i="4"/>
  <c r="H11" i="4"/>
  <c r="C11" i="5"/>
  <c r="H13" i="8"/>
  <c r="AQ12" i="9"/>
  <c r="H11" i="9"/>
  <c r="C11" i="10"/>
  <c r="C10" i="11"/>
  <c r="C11" i="14"/>
  <c r="C10" i="15"/>
  <c r="AQ12" i="2"/>
  <c r="H11" i="2"/>
  <c r="C10" i="19"/>
  <c r="C11" i="4"/>
  <c r="H10" i="5"/>
  <c r="C11" i="9"/>
  <c r="H13" i="12"/>
  <c r="AQ12" i="13"/>
  <c r="H11" i="13"/>
  <c r="C11" i="2"/>
  <c r="AQ19" i="4"/>
  <c r="C10" i="21"/>
  <c r="AQ12" i="1"/>
  <c r="H11" i="1"/>
  <c r="L10" i="1"/>
  <c r="C10" i="5"/>
  <c r="H13" i="7"/>
  <c r="AQ12" i="8"/>
  <c r="H11" i="8"/>
  <c r="C10" i="10"/>
  <c r="C11" i="13"/>
  <c r="C10" i="14"/>
  <c r="H13" i="16"/>
  <c r="AQ19" i="11"/>
  <c r="AQ19" i="5"/>
  <c r="C11" i="1"/>
  <c r="C10" i="4"/>
  <c r="H13" i="6"/>
  <c r="C11" i="8"/>
  <c r="C10" i="9"/>
  <c r="H13" i="11"/>
  <c r="AQ12" i="12"/>
  <c r="H11" i="12"/>
  <c r="H13" i="15"/>
  <c r="C10" i="2"/>
  <c r="L15" i="16"/>
  <c r="AQ19" i="12"/>
  <c r="H10" i="23"/>
  <c r="C10" i="22"/>
  <c r="AQ12" i="17"/>
  <c r="H11" i="17"/>
  <c r="AQ12" i="7"/>
  <c r="H11" i="7"/>
  <c r="C11" i="12"/>
  <c r="C10" i="13"/>
  <c r="AQ12" i="16"/>
  <c r="H11" i="16"/>
  <c r="AQ19" i="13"/>
  <c r="C11" i="17"/>
  <c r="C10" i="1"/>
  <c r="H13" i="5"/>
  <c r="AQ12" i="6"/>
  <c r="H11" i="6"/>
  <c r="C11" i="7"/>
  <c r="C10" i="8"/>
  <c r="H13" i="10"/>
  <c r="AQ12" i="11"/>
  <c r="H11" i="11"/>
  <c r="L10" i="11"/>
  <c r="H10" i="12"/>
  <c r="H13" i="14"/>
  <c r="AQ12" i="15"/>
  <c r="H11" i="15"/>
  <c r="L10" i="15"/>
  <c r="C11" i="16"/>
  <c r="AQ19" i="14"/>
  <c r="C10" i="23"/>
  <c r="H13" i="4"/>
  <c r="C11" i="6"/>
  <c r="H13" i="9"/>
  <c r="C11" i="11"/>
  <c r="H10" i="11"/>
  <c r="C10" i="12"/>
  <c r="C11" i="15"/>
  <c r="H13" i="2"/>
  <c r="AQ19" i="15"/>
  <c r="AQ19" i="8"/>
  <c r="C10" i="18"/>
  <c r="C10" i="17"/>
  <c r="AQ12" i="5"/>
  <c r="H11" i="5"/>
  <c r="C10" i="7"/>
  <c r="AQ12" i="10"/>
  <c r="H11" i="10"/>
  <c r="H13" i="13"/>
  <c r="AQ12" i="14"/>
  <c r="H11" i="14"/>
  <c r="C10" i="16"/>
  <c r="AQ19" i="2"/>
  <c r="AQ19" i="16"/>
  <c r="AQ19" i="9"/>
  <c r="H10" i="6"/>
  <c r="L14" i="14"/>
  <c r="H10" i="10"/>
  <c r="L14" i="1"/>
  <c r="AB11" i="9"/>
  <c r="AB11" i="5"/>
  <c r="AB10" i="9"/>
  <c r="AB11" i="12"/>
  <c r="L10" i="22"/>
  <c r="H10" i="21"/>
  <c r="L10" i="14"/>
  <c r="H10" i="15"/>
  <c r="AB10" i="12"/>
  <c r="H10" i="18"/>
  <c r="L10" i="7"/>
  <c r="L10" i="12"/>
  <c r="AB11" i="13"/>
  <c r="AB10" i="2"/>
  <c r="H10" i="22"/>
  <c r="L11" i="4"/>
  <c r="L14" i="6"/>
  <c r="H10" i="7"/>
  <c r="AB10" i="11"/>
  <c r="L10" i="2"/>
  <c r="AB10" i="17"/>
  <c r="L14" i="4"/>
  <c r="L10" i="4"/>
  <c r="L14" i="12"/>
  <c r="H10" i="13"/>
  <c r="H10" i="2"/>
  <c r="AB10" i="7"/>
  <c r="AB11" i="4"/>
  <c r="H10" i="4"/>
  <c r="L10" i="10"/>
  <c r="L14" i="11"/>
  <c r="L10" i="16"/>
  <c r="AB11" i="1"/>
  <c r="L10" i="9"/>
  <c r="L14" i="10"/>
  <c r="AB11" i="11"/>
  <c r="AB10" i="13"/>
  <c r="L14" i="15"/>
  <c r="AQ20" i="10"/>
  <c r="AQ20" i="5"/>
  <c r="C15" i="11"/>
  <c r="L10" i="5"/>
  <c r="L10" i="6"/>
  <c r="L14" i="7"/>
  <c r="L10" i="8"/>
  <c r="L11" i="12"/>
  <c r="AB10" i="15"/>
  <c r="C15" i="16"/>
  <c r="AB15" i="33"/>
  <c r="L10" i="21"/>
  <c r="AB10" i="1"/>
  <c r="L14" i="8"/>
  <c r="L11" i="13"/>
  <c r="L14" i="2"/>
  <c r="AB11" i="2"/>
  <c r="AB15" i="2"/>
  <c r="L15" i="10"/>
  <c r="AQ19" i="6"/>
  <c r="AB15" i="17"/>
  <c r="L14" i="17"/>
  <c r="H10" i="9"/>
  <c r="AB15" i="10"/>
  <c r="AQ19" i="7"/>
  <c r="C15" i="8"/>
  <c r="L15" i="5"/>
  <c r="C15" i="25"/>
  <c r="H10" i="19"/>
  <c r="L10" i="17"/>
  <c r="AB10" i="5"/>
  <c r="L10" i="13"/>
  <c r="AB11" i="15"/>
  <c r="L14" i="16"/>
  <c r="AQ17" i="13"/>
  <c r="AB15" i="6"/>
  <c r="AQ19" i="17"/>
  <c r="H10" i="1"/>
  <c r="H10" i="14"/>
  <c r="AQ20" i="16"/>
  <c r="AQ17" i="15"/>
  <c r="AQ17" i="14"/>
  <c r="AQ19" i="10"/>
  <c r="AQ17" i="7"/>
  <c r="AQ17" i="6"/>
  <c r="AB15" i="4"/>
  <c r="C15" i="1"/>
  <c r="AQ19" i="1"/>
  <c r="AB15" i="26"/>
  <c r="H15" i="10"/>
  <c r="H15" i="17"/>
  <c r="H15" i="15"/>
  <c r="H15" i="7"/>
  <c r="L10" i="18"/>
  <c r="H10" i="17"/>
  <c r="L11" i="1"/>
  <c r="L14" i="5"/>
  <c r="AB11" i="6"/>
  <c r="AB11" i="8"/>
  <c r="H10" i="8"/>
  <c r="L14" i="9"/>
  <c r="AB11" i="10"/>
  <c r="L11" i="11"/>
  <c r="L14" i="13"/>
  <c r="AB11" i="14"/>
  <c r="L11" i="15"/>
  <c r="AB11" i="16"/>
  <c r="H10" i="16"/>
  <c r="L20" i="7"/>
  <c r="AB10" i="4"/>
  <c r="K15" i="6"/>
  <c r="L11" i="7"/>
  <c r="L20" i="12"/>
  <c r="L20" i="1"/>
  <c r="AB10" i="8"/>
  <c r="AB10" i="16"/>
  <c r="L20" i="13"/>
  <c r="L20" i="15"/>
  <c r="L10" i="19"/>
  <c r="AB10" i="6"/>
  <c r="AB11" i="7"/>
  <c r="L11" i="8"/>
  <c r="AB10" i="10"/>
  <c r="AB10" i="14"/>
  <c r="L11" i="16"/>
  <c r="L20" i="11"/>
  <c r="L20" i="8"/>
  <c r="L11" i="14"/>
  <c r="O15" i="10"/>
  <c r="L11" i="2"/>
  <c r="L20" i="4"/>
  <c r="H15" i="9"/>
  <c r="H15" i="13"/>
  <c r="H15" i="6"/>
  <c r="H15" i="4"/>
  <c r="H15" i="14"/>
  <c r="H15" i="12"/>
  <c r="H15" i="5"/>
  <c r="C15" i="18"/>
  <c r="L11" i="6"/>
  <c r="C15" i="9"/>
  <c r="L11" i="10"/>
  <c r="C15" i="28"/>
  <c r="H15" i="1"/>
  <c r="H15" i="11"/>
  <c r="C15" i="2"/>
  <c r="H15" i="8"/>
  <c r="H15" i="16"/>
  <c r="L20" i="14"/>
  <c r="L20" i="6"/>
  <c r="L20" i="2"/>
  <c r="L20" i="9"/>
  <c r="H15" i="2"/>
  <c r="L11" i="5"/>
  <c r="L11" i="9"/>
  <c r="L15" i="12" l="1"/>
  <c r="AQ13" i="10"/>
  <c r="AQ14" i="5"/>
  <c r="AQ14" i="10"/>
  <c r="AQ14" i="14"/>
  <c r="AQ13" i="16"/>
  <c r="AQ13" i="9"/>
  <c r="AQ14" i="2"/>
  <c r="AQ13" i="14"/>
  <c r="AQ13" i="1"/>
  <c r="L15" i="13"/>
  <c r="L15" i="7"/>
  <c r="AQ14" i="6"/>
  <c r="AQ13" i="4"/>
  <c r="AQ13" i="6"/>
  <c r="AQ14" i="9"/>
  <c r="AQ14" i="12"/>
  <c r="AQ13" i="2"/>
  <c r="AQ13" i="5"/>
  <c r="AQ14" i="11"/>
  <c r="AQ13" i="15"/>
  <c r="AQ14" i="4"/>
  <c r="AQ14" i="1"/>
  <c r="AQ13" i="7"/>
  <c r="AQ13" i="8"/>
  <c r="AQ10" i="7"/>
  <c r="AQ13" i="13"/>
  <c r="AQ13" i="11"/>
  <c r="L15" i="8"/>
  <c r="L15" i="15"/>
  <c r="AQ10" i="5"/>
  <c r="AQ14" i="7"/>
  <c r="AQ14" i="15"/>
  <c r="AQ10" i="11"/>
  <c r="L15" i="9"/>
  <c r="L15" i="6"/>
  <c r="AQ11" i="10"/>
  <c r="AQ20" i="11"/>
  <c r="AQ20" i="1"/>
  <c r="L15" i="14"/>
  <c r="AQ15" i="5"/>
  <c r="L15" i="4"/>
  <c r="AQ20" i="13"/>
  <c r="AQ20" i="12"/>
  <c r="AQ14" i="8"/>
  <c r="AQ13" i="12"/>
  <c r="AQ11" i="16"/>
  <c r="AQ10" i="15"/>
  <c r="AQ10" i="14"/>
  <c r="AQ10" i="4"/>
  <c r="AQ14" i="16"/>
  <c r="AQ10" i="10"/>
  <c r="AQ20" i="7"/>
  <c r="AQ14" i="13"/>
  <c r="AQ11" i="1"/>
  <c r="AQ14" i="17"/>
  <c r="L15" i="2"/>
  <c r="AQ11" i="14"/>
  <c r="AQ10" i="12"/>
  <c r="AQ10" i="1"/>
  <c r="AQ10" i="9"/>
  <c r="AQ11" i="5"/>
  <c r="AQ11" i="9"/>
  <c r="AQ11" i="12"/>
  <c r="AQ11" i="4"/>
  <c r="AQ10" i="2"/>
  <c r="AQ11" i="2"/>
  <c r="AQ11" i="8"/>
  <c r="AQ11" i="13"/>
  <c r="AQ11" i="15"/>
  <c r="AQ11" i="11"/>
  <c r="AQ11" i="7"/>
  <c r="AQ10" i="6"/>
  <c r="AQ10" i="13"/>
  <c r="AQ11" i="6"/>
  <c r="L15" i="1"/>
  <c r="AQ10" i="17"/>
  <c r="L15" i="11"/>
  <c r="AQ20" i="15"/>
  <c r="AQ20" i="4"/>
  <c r="AQ20" i="6"/>
  <c r="AQ10" i="16"/>
  <c r="AQ10" i="8"/>
  <c r="AQ20" i="2"/>
  <c r="AQ15" i="16"/>
  <c r="AQ20" i="8"/>
  <c r="AQ20" i="14"/>
  <c r="AQ20" i="9"/>
  <c r="AQ15" i="13" l="1"/>
  <c r="AQ15" i="12"/>
  <c r="AQ15" i="15"/>
  <c r="AQ15" i="2"/>
  <c r="AQ15" i="4"/>
  <c r="AQ15" i="14"/>
  <c r="AL45" i="33"/>
  <c r="AL30" i="33"/>
  <c r="AL27" i="33"/>
  <c r="AL9" i="33"/>
  <c r="AL45" i="32"/>
  <c r="AL30" i="32"/>
  <c r="AL27" i="32"/>
  <c r="AL9" i="32"/>
  <c r="AL45" i="31"/>
  <c r="AL30" i="31"/>
  <c r="AL27" i="31"/>
  <c r="AL9" i="31"/>
  <c r="AL45" i="30"/>
  <c r="AL30" i="30"/>
  <c r="AL27" i="30"/>
  <c r="AL9" i="30"/>
  <c r="AL45" i="29"/>
  <c r="AL30" i="29"/>
  <c r="AL27" i="29"/>
  <c r="AL9" i="29"/>
  <c r="AL45" i="28"/>
  <c r="AL30" i="28"/>
  <c r="AL27" i="28"/>
  <c r="AL9" i="28"/>
  <c r="AL45" i="26"/>
  <c r="AL30" i="26"/>
  <c r="AL27" i="26"/>
  <c r="AL9" i="26"/>
  <c r="AL45" i="25"/>
  <c r="AL30" i="25"/>
  <c r="AL27" i="25"/>
  <c r="AL9" i="25"/>
  <c r="AL45" i="24"/>
  <c r="AL30" i="24"/>
  <c r="AL27" i="24"/>
  <c r="AL9" i="24"/>
  <c r="AL45" i="23"/>
  <c r="AL30" i="23"/>
  <c r="AL27" i="23"/>
  <c r="AL9" i="23"/>
  <c r="AL45" i="22"/>
  <c r="AL30" i="22"/>
  <c r="AL27" i="22"/>
  <c r="AL9" i="22"/>
  <c r="AL45" i="21"/>
  <c r="AL30" i="21"/>
  <c r="AL27" i="21"/>
  <c r="AL9" i="21"/>
  <c r="AL45" i="19"/>
  <c r="AL30" i="19"/>
  <c r="AL27" i="19"/>
  <c r="AL9" i="19"/>
  <c r="AL45" i="18"/>
  <c r="AL30" i="18"/>
  <c r="AL27" i="18"/>
  <c r="AL9" i="18"/>
  <c r="AL45" i="17"/>
  <c r="AL30" i="17"/>
  <c r="AL27" i="17"/>
  <c r="AL9" i="17"/>
  <c r="AL45" i="1"/>
  <c r="AL30" i="1"/>
  <c r="AL27" i="1"/>
  <c r="AL9" i="1"/>
  <c r="AL45" i="4"/>
  <c r="AL30" i="4"/>
  <c r="AL27" i="4"/>
  <c r="AL9" i="4"/>
  <c r="AL45" i="5"/>
  <c r="AL30" i="5"/>
  <c r="AL27" i="5"/>
  <c r="AL9" i="5"/>
  <c r="AL45" i="6"/>
  <c r="AL30" i="6"/>
  <c r="AL27" i="6"/>
  <c r="AL9" i="6"/>
  <c r="AL45" i="7"/>
  <c r="AL30" i="7"/>
  <c r="AL27" i="7"/>
  <c r="AL9" i="7"/>
  <c r="AL45" i="8"/>
  <c r="AL30" i="8"/>
  <c r="AL27" i="8"/>
  <c r="AL9" i="8"/>
  <c r="AL45" i="9"/>
  <c r="AL30" i="9"/>
  <c r="AL27" i="9"/>
  <c r="AL9" i="9"/>
  <c r="AL45" i="10"/>
  <c r="AL30" i="10"/>
  <c r="AL27" i="10"/>
  <c r="AL9" i="10"/>
  <c r="AL45" i="11"/>
  <c r="AL30" i="11"/>
  <c r="AL27" i="11"/>
  <c r="AL9" i="11"/>
  <c r="AL45" i="12"/>
  <c r="AL30" i="12"/>
  <c r="AL27" i="12"/>
  <c r="AL9" i="12"/>
  <c r="AL45" i="13"/>
  <c r="AL30" i="13"/>
  <c r="AL27" i="13"/>
  <c r="AL9" i="13"/>
  <c r="AL45" i="14"/>
  <c r="AL30" i="14"/>
  <c r="AL27" i="14"/>
  <c r="AL9" i="14"/>
  <c r="AL45" i="16"/>
  <c r="AL30" i="16"/>
  <c r="AL27" i="16"/>
  <c r="AL9" i="16"/>
  <c r="AL45" i="2"/>
  <c r="AL30" i="2"/>
  <c r="AL27" i="2"/>
  <c r="AL9" i="2"/>
  <c r="AL45" i="15"/>
  <c r="AL30" i="15"/>
  <c r="AL27" i="15"/>
  <c r="AL9" i="15"/>
  <c r="AL7" i="14" l="1"/>
  <c r="AL7" i="13"/>
  <c r="AL7" i="12"/>
  <c r="AL7" i="6"/>
  <c r="AL57" i="2"/>
  <c r="AL57" i="6"/>
  <c r="AL57" i="17"/>
  <c r="AL7" i="5"/>
  <c r="AL57" i="11"/>
  <c r="AL57" i="7"/>
  <c r="AL7" i="4"/>
  <c r="AL57" i="15"/>
  <c r="AL57" i="1"/>
  <c r="AL7" i="11"/>
  <c r="AL7" i="1"/>
  <c r="AL57" i="12"/>
  <c r="AL57" i="8"/>
  <c r="AL7" i="10"/>
  <c r="AL7" i="17"/>
  <c r="AL57" i="4"/>
  <c r="AL7" i="2"/>
  <c r="AL7" i="9"/>
  <c r="AL57" i="9"/>
  <c r="AL7" i="16"/>
  <c r="AL7" i="8"/>
  <c r="AL57" i="13"/>
  <c r="AL57" i="14"/>
  <c r="AL57" i="16"/>
  <c r="AL57" i="5"/>
  <c r="AL7" i="15"/>
  <c r="AL7" i="7"/>
  <c r="AL57" i="10"/>
  <c r="AL29" i="11"/>
  <c r="AL29" i="17"/>
  <c r="AL29" i="12"/>
  <c r="AL29" i="6"/>
  <c r="AL29" i="10"/>
  <c r="AL29" i="15"/>
  <c r="AL29" i="9"/>
  <c r="AL29" i="5"/>
  <c r="AL29" i="2"/>
  <c r="AL29" i="8"/>
  <c r="AL29" i="16"/>
  <c r="AL29" i="7"/>
  <c r="AL29" i="4"/>
  <c r="AL29" i="14"/>
  <c r="AL29" i="1"/>
  <c r="AL29" i="13"/>
  <c r="AL26" i="12" l="1"/>
  <c r="AL26" i="13"/>
  <c r="AL26" i="14"/>
  <c r="AL8" i="13"/>
  <c r="AL8" i="14"/>
  <c r="AL8" i="12"/>
  <c r="AL8" i="15"/>
  <c r="AL26" i="2"/>
  <c r="AL26" i="11"/>
  <c r="AL26" i="8"/>
  <c r="AL8" i="10"/>
  <c r="AL26" i="10"/>
  <c r="AL8" i="17"/>
  <c r="AL26" i="17"/>
  <c r="AL26" i="15"/>
  <c r="AL26" i="6"/>
  <c r="AL8" i="6"/>
  <c r="AL26" i="7"/>
  <c r="AL8" i="1"/>
  <c r="AL26" i="1"/>
  <c r="AL8" i="5"/>
  <c r="AL26" i="4"/>
  <c r="AL26" i="5"/>
  <c r="AL8" i="4"/>
  <c r="AL8" i="11"/>
  <c r="AL8" i="16"/>
  <c r="AL26" i="9"/>
  <c r="AL8" i="2"/>
  <c r="AL26" i="16"/>
  <c r="AL8" i="9"/>
  <c r="AL8" i="7"/>
  <c r="AL8" i="8"/>
  <c r="AL72" i="14" l="1"/>
  <c r="AL72" i="12"/>
  <c r="AL72" i="13"/>
  <c r="AL72" i="11"/>
  <c r="AL72" i="2"/>
  <c r="AL72" i="8"/>
  <c r="AL72" i="9"/>
  <c r="AL72" i="5"/>
  <c r="AL72" i="10"/>
  <c r="AL72" i="4"/>
  <c r="AL72" i="15"/>
  <c r="AL72" i="1"/>
  <c r="AL72" i="17"/>
  <c r="AL72" i="16"/>
  <c r="AL72" i="7"/>
  <c r="AL72" i="6"/>
  <c r="N9" i="2" l="1"/>
  <c r="N9" i="6"/>
  <c r="N9" i="8"/>
  <c r="N58" i="32"/>
  <c r="N29" i="32" s="1"/>
  <c r="N45" i="32"/>
  <c r="N30" i="32"/>
  <c r="N27" i="32"/>
  <c r="N58" i="31"/>
  <c r="N57" i="31" s="1"/>
  <c r="N45" i="31"/>
  <c r="N30" i="31"/>
  <c r="N27" i="31"/>
  <c r="N58" i="30"/>
  <c r="N57" i="30" s="1"/>
  <c r="N45" i="30"/>
  <c r="N30" i="30"/>
  <c r="N27" i="30"/>
  <c r="N58" i="29"/>
  <c r="N57" i="29" s="1"/>
  <c r="N45" i="29"/>
  <c r="N30" i="29"/>
  <c r="N27" i="29"/>
  <c r="N58" i="28"/>
  <c r="N57" i="28" s="1"/>
  <c r="N45" i="28"/>
  <c r="N30" i="28"/>
  <c r="N27" i="28"/>
  <c r="N58" i="26"/>
  <c r="N57" i="26" s="1"/>
  <c r="N45" i="26"/>
  <c r="N30" i="26"/>
  <c r="N27" i="26"/>
  <c r="N58" i="25"/>
  <c r="N57" i="25" s="1"/>
  <c r="N45" i="25"/>
  <c r="N30" i="25"/>
  <c r="N27" i="25"/>
  <c r="N58" i="24"/>
  <c r="N57" i="24" s="1"/>
  <c r="N45" i="24"/>
  <c r="N30" i="24"/>
  <c r="N27" i="24"/>
  <c r="N58" i="23"/>
  <c r="N57" i="23" s="1"/>
  <c r="N45" i="23"/>
  <c r="N30" i="23"/>
  <c r="N27" i="23"/>
  <c r="N21" i="23"/>
  <c r="N58" i="22"/>
  <c r="N57" i="22" s="1"/>
  <c r="N45" i="22"/>
  <c r="N30" i="22"/>
  <c r="N27" i="22"/>
  <c r="N21" i="22"/>
  <c r="N58" i="21"/>
  <c r="N57" i="21" s="1"/>
  <c r="N45" i="21"/>
  <c r="N30" i="21"/>
  <c r="N27" i="21"/>
  <c r="N21" i="21"/>
  <c r="N58" i="19"/>
  <c r="N57" i="19" s="1"/>
  <c r="N45" i="19"/>
  <c r="N30" i="19"/>
  <c r="N27" i="19"/>
  <c r="N21" i="19"/>
  <c r="N58" i="18"/>
  <c r="N57" i="18" s="1"/>
  <c r="N45" i="18"/>
  <c r="N30" i="18"/>
  <c r="N27" i="18"/>
  <c r="N21" i="18"/>
  <c r="N58" i="17"/>
  <c r="N57" i="17" s="1"/>
  <c r="N45" i="17"/>
  <c r="N30" i="17"/>
  <c r="N27" i="17"/>
  <c r="N21" i="17"/>
  <c r="N58" i="1"/>
  <c r="N57" i="1" s="1"/>
  <c r="N45" i="1"/>
  <c r="N30" i="1"/>
  <c r="N27" i="1"/>
  <c r="N21" i="1"/>
  <c r="N58" i="4"/>
  <c r="N57" i="4" s="1"/>
  <c r="N45" i="4"/>
  <c r="N30" i="4"/>
  <c r="N27" i="4"/>
  <c r="N21" i="4"/>
  <c r="N58" i="5"/>
  <c r="N57" i="5" s="1"/>
  <c r="N45" i="5"/>
  <c r="N30" i="5"/>
  <c r="N27" i="5"/>
  <c r="N21" i="5"/>
  <c r="N58" i="6"/>
  <c r="N57" i="6" s="1"/>
  <c r="N45" i="6"/>
  <c r="N30" i="6"/>
  <c r="N27" i="6"/>
  <c r="N21" i="6"/>
  <c r="N58" i="7"/>
  <c r="N57" i="7" s="1"/>
  <c r="N45" i="7"/>
  <c r="N30" i="7"/>
  <c r="N29" i="7" s="1"/>
  <c r="N27" i="7"/>
  <c r="N21" i="7"/>
  <c r="N58" i="8"/>
  <c r="N57" i="8" s="1"/>
  <c r="N45" i="8"/>
  <c r="N30" i="8"/>
  <c r="N27" i="8"/>
  <c r="N21" i="8"/>
  <c r="N58" i="9"/>
  <c r="N57" i="9" s="1"/>
  <c r="N45" i="9"/>
  <c r="N30" i="9"/>
  <c r="N27" i="9"/>
  <c r="N21" i="9"/>
  <c r="N58" i="10"/>
  <c r="N57" i="10" s="1"/>
  <c r="N45" i="10"/>
  <c r="N30" i="10"/>
  <c r="N27" i="10"/>
  <c r="N21" i="10"/>
  <c r="N58" i="11"/>
  <c r="N57" i="11" s="1"/>
  <c r="N45" i="11"/>
  <c r="N30" i="11"/>
  <c r="N27" i="11"/>
  <c r="N21" i="11"/>
  <c r="N58" i="12"/>
  <c r="N57" i="12"/>
  <c r="N45" i="12"/>
  <c r="N30" i="12"/>
  <c r="N27" i="12"/>
  <c r="N21" i="12"/>
  <c r="N58" i="13"/>
  <c r="N57" i="13" s="1"/>
  <c r="N45" i="13"/>
  <c r="N30" i="13"/>
  <c r="N27" i="13"/>
  <c r="N21" i="13"/>
  <c r="N58" i="14"/>
  <c r="N57" i="14" s="1"/>
  <c r="N45" i="14"/>
  <c r="N30" i="14"/>
  <c r="N27" i="14"/>
  <c r="N21" i="14"/>
  <c r="N58" i="15"/>
  <c r="N57" i="15" s="1"/>
  <c r="N45" i="15"/>
  <c r="N30" i="15"/>
  <c r="N27" i="15"/>
  <c r="N21" i="15"/>
  <c r="N58" i="16"/>
  <c r="N57" i="16" s="1"/>
  <c r="N45" i="16"/>
  <c r="N30" i="16"/>
  <c r="N27" i="16"/>
  <c r="N21" i="16"/>
  <c r="N58" i="2"/>
  <c r="N57" i="2" s="1"/>
  <c r="N45" i="2"/>
  <c r="N30" i="2"/>
  <c r="N29" i="2" s="1"/>
  <c r="N27" i="2"/>
  <c r="N21" i="2"/>
  <c r="N58" i="33"/>
  <c r="N45" i="33"/>
  <c r="N30" i="33"/>
  <c r="N27" i="33"/>
  <c r="N29" i="17" l="1"/>
  <c r="N29" i="11"/>
  <c r="N29" i="8"/>
  <c r="N29" i="18"/>
  <c r="N29" i="29"/>
  <c r="N29" i="26"/>
  <c r="N57" i="33"/>
  <c r="N29" i="15"/>
  <c r="N29" i="10"/>
  <c r="N29" i="19"/>
  <c r="N29" i="25"/>
  <c r="N29" i="28"/>
  <c r="N29" i="9"/>
  <c r="N29" i="23"/>
  <c r="N57" i="32"/>
  <c r="N29" i="4"/>
  <c r="N29" i="33"/>
  <c r="N29" i="5"/>
  <c r="N29" i="12"/>
  <c r="N29" i="13"/>
  <c r="N29" i="21"/>
  <c r="N29" i="24"/>
  <c r="N29" i="30"/>
  <c r="N29" i="16"/>
  <c r="N29" i="1"/>
  <c r="N9" i="15"/>
  <c r="N9" i="14"/>
  <c r="N9" i="10"/>
  <c r="N9" i="1"/>
  <c r="N9" i="7"/>
  <c r="N9" i="16"/>
  <c r="N9" i="9"/>
  <c r="N9" i="5"/>
  <c r="N9" i="13"/>
  <c r="N9" i="17"/>
  <c r="N9" i="11"/>
  <c r="N7" i="8"/>
  <c r="N7" i="12"/>
  <c r="N7" i="4"/>
  <c r="N7" i="9"/>
  <c r="N7" i="1"/>
  <c r="N7" i="15"/>
  <c r="N7" i="7"/>
  <c r="N7" i="13"/>
  <c r="N7" i="23"/>
  <c r="N8" i="23" s="1"/>
  <c r="N7" i="10"/>
  <c r="N7" i="14"/>
  <c r="N7" i="2"/>
  <c r="N7" i="11"/>
  <c r="N7" i="6"/>
  <c r="N7" i="16"/>
  <c r="N7" i="5"/>
  <c r="N7" i="25"/>
  <c r="N29" i="14"/>
  <c r="N29" i="6"/>
  <c r="N29" i="22"/>
  <c r="N29" i="31"/>
  <c r="N8" i="5" l="1"/>
  <c r="N8" i="6"/>
  <c r="N8" i="10"/>
  <c r="N8" i="25"/>
  <c r="N26" i="8"/>
  <c r="N8" i="13"/>
  <c r="N8" i="15"/>
  <c r="N26" i="2"/>
  <c r="N8" i="14"/>
  <c r="N26" i="1"/>
  <c r="N26" i="11"/>
  <c r="N26" i="7"/>
  <c r="N26" i="9"/>
  <c r="N26" i="16"/>
  <c r="N9" i="4"/>
  <c r="N9" i="12"/>
  <c r="N8" i="9"/>
  <c r="N26" i="15"/>
  <c r="N8" i="8"/>
  <c r="N8" i="1"/>
  <c r="N8" i="4"/>
  <c r="N8" i="7"/>
  <c r="N26" i="13"/>
  <c r="N26" i="6"/>
  <c r="N26" i="10"/>
  <c r="N8" i="16"/>
  <c r="N26" i="14"/>
  <c r="N8" i="11"/>
  <c r="N8" i="12"/>
  <c r="N8" i="2"/>
  <c r="N26" i="5"/>
  <c r="AF57" i="33"/>
  <c r="AF45" i="33"/>
  <c r="AF27" i="33"/>
  <c r="AF57" i="31"/>
  <c r="AF45" i="31"/>
  <c r="AF27" i="31"/>
  <c r="AF57" i="30"/>
  <c r="AF45" i="30"/>
  <c r="AF27" i="30"/>
  <c r="AF57" i="29"/>
  <c r="AF45" i="29"/>
  <c r="AF27" i="29"/>
  <c r="AF57" i="28"/>
  <c r="AF45" i="28"/>
  <c r="AF27" i="28"/>
  <c r="AF57" i="26"/>
  <c r="AF45" i="26"/>
  <c r="AF27" i="26"/>
  <c r="AF57" i="25"/>
  <c r="AF45" i="25"/>
  <c r="AF27" i="25"/>
  <c r="AF57" i="24"/>
  <c r="AF45" i="24"/>
  <c r="AF27" i="24"/>
  <c r="AF57" i="23"/>
  <c r="AF45" i="23"/>
  <c r="AF27" i="23"/>
  <c r="AF57" i="22"/>
  <c r="AF45" i="22"/>
  <c r="AF27" i="22"/>
  <c r="AF57" i="21"/>
  <c r="AF45" i="21"/>
  <c r="AF27" i="21"/>
  <c r="AF57" i="19"/>
  <c r="AF45" i="19"/>
  <c r="AF27" i="19"/>
  <c r="AF57" i="18"/>
  <c r="AF45" i="18"/>
  <c r="AF27" i="18"/>
  <c r="AF57" i="17"/>
  <c r="AF45" i="17"/>
  <c r="AF27" i="17"/>
  <c r="AF57" i="1"/>
  <c r="AF45" i="1"/>
  <c r="AF27" i="1"/>
  <c r="AF57" i="4"/>
  <c r="AF45" i="4"/>
  <c r="AF27" i="4"/>
  <c r="AF57" i="5"/>
  <c r="AF45" i="5"/>
  <c r="AF27" i="5"/>
  <c r="AF57" i="6"/>
  <c r="AF45" i="6"/>
  <c r="AF27" i="6"/>
  <c r="AF57" i="7"/>
  <c r="AF45" i="7"/>
  <c r="AF27" i="7"/>
  <c r="AF57" i="8"/>
  <c r="AF45" i="8"/>
  <c r="AF27" i="8"/>
  <c r="AF57" i="9"/>
  <c r="AF45" i="9"/>
  <c r="AF27" i="9"/>
  <c r="AF57" i="10"/>
  <c r="AF45" i="10"/>
  <c r="AF27" i="10"/>
  <c r="AF57" i="11"/>
  <c r="AF45" i="11"/>
  <c r="AF27" i="11"/>
  <c r="AF57" i="12"/>
  <c r="AF45" i="12"/>
  <c r="AF27" i="12"/>
  <c r="AF57" i="13"/>
  <c r="AF45" i="13"/>
  <c r="AF27" i="13"/>
  <c r="AF57" i="14"/>
  <c r="AF45" i="14"/>
  <c r="AF27" i="14"/>
  <c r="AF57" i="15"/>
  <c r="AF45" i="15"/>
  <c r="AF27" i="15"/>
  <c r="AF57" i="16"/>
  <c r="AF45" i="16"/>
  <c r="AF27" i="16"/>
  <c r="AF57" i="2"/>
  <c r="AF45" i="2"/>
  <c r="AF27" i="2"/>
  <c r="AF57" i="32"/>
  <c r="AF45" i="32"/>
  <c r="AF27" i="32"/>
  <c r="N72" i="1" l="1"/>
  <c r="N72" i="6"/>
  <c r="N26" i="12"/>
  <c r="N72" i="5"/>
  <c r="N26" i="4"/>
  <c r="N72" i="16"/>
  <c r="N72" i="2"/>
  <c r="N72" i="7"/>
  <c r="N72" i="14"/>
  <c r="N72" i="11"/>
  <c r="N72" i="8"/>
  <c r="N72" i="15"/>
  <c r="N72" i="9"/>
  <c r="N72" i="10"/>
  <c r="N72" i="13"/>
  <c r="AF9" i="10"/>
  <c r="AF9" i="16"/>
  <c r="AF7" i="15"/>
  <c r="AF7" i="14"/>
  <c r="AF9" i="8"/>
  <c r="AF9" i="15"/>
  <c r="AF7" i="2"/>
  <c r="AF7" i="11"/>
  <c r="AF7" i="10"/>
  <c r="AF7" i="16"/>
  <c r="AF7" i="6"/>
  <c r="AF7" i="5"/>
  <c r="AF9" i="22"/>
  <c r="AF9" i="24"/>
  <c r="AF9" i="9"/>
  <c r="AF7" i="4"/>
  <c r="AF7" i="1"/>
  <c r="AF7" i="13"/>
  <c r="AF7" i="12"/>
  <c r="AF9" i="7"/>
  <c r="AF7" i="17"/>
  <c r="AF9" i="2"/>
  <c r="AF9" i="14"/>
  <c r="AF9" i="13"/>
  <c r="AF7" i="9"/>
  <c r="AF9" i="6"/>
  <c r="AF9" i="5"/>
  <c r="AF7" i="8"/>
  <c r="AF9" i="4"/>
  <c r="AF9" i="1"/>
  <c r="AF9" i="12"/>
  <c r="AF7" i="7"/>
  <c r="AF9" i="17"/>
  <c r="AF9" i="18"/>
  <c r="AF9" i="11"/>
  <c r="AF9" i="19"/>
  <c r="AF9" i="21"/>
  <c r="AF9" i="23"/>
  <c r="N72" i="12" l="1"/>
  <c r="N72" i="4"/>
  <c r="AF8" i="8"/>
  <c r="AF8" i="5"/>
  <c r="AF8" i="12"/>
  <c r="AF8" i="15"/>
  <c r="AF26" i="16"/>
  <c r="AF8" i="2"/>
  <c r="AF8" i="9"/>
  <c r="AF8" i="10"/>
  <c r="AF8" i="11"/>
  <c r="AF26" i="11"/>
  <c r="AF26" i="7"/>
  <c r="AF26" i="9"/>
  <c r="AF26" i="14"/>
  <c r="AF26" i="15"/>
  <c r="AF26" i="17"/>
  <c r="AF26" i="8"/>
  <c r="AF26" i="5"/>
  <c r="AF26" i="4"/>
  <c r="AF26" i="1"/>
  <c r="AF26" i="6"/>
  <c r="AF26" i="2"/>
  <c r="AF26" i="10"/>
  <c r="AF26" i="12"/>
  <c r="AF26" i="13"/>
  <c r="AF8" i="7"/>
  <c r="AF8" i="14"/>
  <c r="AF8" i="4"/>
  <c r="AF8" i="16"/>
  <c r="AF8" i="17"/>
  <c r="AF8" i="6"/>
  <c r="AF8" i="1"/>
  <c r="AF8" i="13"/>
  <c r="AB25" i="22" l="1"/>
  <c r="C25" i="22"/>
  <c r="Z21" i="22"/>
  <c r="Y21" i="22"/>
  <c r="X21" i="22"/>
  <c r="W21" i="22"/>
  <c r="M21" i="22"/>
  <c r="K21" i="22"/>
  <c r="J21" i="22"/>
  <c r="G21" i="22"/>
  <c r="F21" i="22"/>
  <c r="AB25" i="21"/>
  <c r="C25" i="21"/>
  <c r="Z21" i="21"/>
  <c r="Y21" i="21"/>
  <c r="X21" i="21"/>
  <c r="W21" i="21"/>
  <c r="M21" i="21"/>
  <c r="K21" i="21"/>
  <c r="J21" i="21"/>
  <c r="G21" i="21"/>
  <c r="F21" i="21"/>
  <c r="AB25" i="19"/>
  <c r="C25" i="19"/>
  <c r="Z21" i="19"/>
  <c r="Y21" i="19"/>
  <c r="X21" i="19"/>
  <c r="W21" i="19"/>
  <c r="M21" i="19"/>
  <c r="K21" i="19"/>
  <c r="J21" i="19"/>
  <c r="G21" i="19"/>
  <c r="F21" i="19"/>
  <c r="AB25" i="18"/>
  <c r="C25" i="18"/>
  <c r="AA21" i="18"/>
  <c r="Z21" i="18"/>
  <c r="Y21" i="18"/>
  <c r="X21" i="18"/>
  <c r="W21" i="18"/>
  <c r="T21" i="18"/>
  <c r="O21" i="18"/>
  <c r="M21" i="18"/>
  <c r="K21" i="18"/>
  <c r="J21" i="18"/>
  <c r="I21" i="18"/>
  <c r="G21" i="18"/>
  <c r="F21" i="18"/>
  <c r="AB25" i="17"/>
  <c r="C25" i="17"/>
  <c r="AA21" i="17"/>
  <c r="Z21" i="17"/>
  <c r="Y21" i="17"/>
  <c r="X21" i="17"/>
  <c r="W21" i="17"/>
  <c r="T21" i="17"/>
  <c r="O21" i="17"/>
  <c r="M21" i="17"/>
  <c r="K21" i="17"/>
  <c r="J21" i="17"/>
  <c r="I21" i="17"/>
  <c r="G21" i="17"/>
  <c r="F21" i="17"/>
  <c r="AB25" i="1"/>
  <c r="C25" i="1"/>
  <c r="U21" i="1"/>
  <c r="P21" i="1"/>
  <c r="AA21" i="1"/>
  <c r="Z21" i="1"/>
  <c r="Y21" i="1"/>
  <c r="X21" i="1"/>
  <c r="W21" i="1"/>
  <c r="T21" i="1"/>
  <c r="O21" i="1"/>
  <c r="M21" i="1"/>
  <c r="K21" i="1"/>
  <c r="J21" i="1"/>
  <c r="I21" i="1"/>
  <c r="G21" i="1"/>
  <c r="F21" i="1"/>
  <c r="AB25" i="4"/>
  <c r="C25" i="4"/>
  <c r="U21" i="4"/>
  <c r="AA21" i="4"/>
  <c r="Z21" i="4"/>
  <c r="Y21" i="4"/>
  <c r="X21" i="4"/>
  <c r="W21" i="4"/>
  <c r="T21" i="4"/>
  <c r="O21" i="4"/>
  <c r="M21" i="4"/>
  <c r="K21" i="4"/>
  <c r="J21" i="4"/>
  <c r="I21" i="4"/>
  <c r="G21" i="4"/>
  <c r="F21" i="4"/>
  <c r="AB25" i="5"/>
  <c r="C25" i="5"/>
  <c r="U21" i="5"/>
  <c r="P21" i="5"/>
  <c r="AA21" i="5"/>
  <c r="Z21" i="5"/>
  <c r="Y21" i="5"/>
  <c r="X21" i="5"/>
  <c r="W21" i="5"/>
  <c r="T21" i="5"/>
  <c r="O21" i="5"/>
  <c r="M21" i="5"/>
  <c r="K21" i="5"/>
  <c r="J21" i="5"/>
  <c r="I21" i="5"/>
  <c r="G21" i="5"/>
  <c r="F21" i="5"/>
  <c r="AB25" i="6"/>
  <c r="C25" i="6"/>
  <c r="P21" i="6"/>
  <c r="AA21" i="6"/>
  <c r="Z21" i="6"/>
  <c r="Y21" i="6"/>
  <c r="X21" i="6"/>
  <c r="W21" i="6"/>
  <c r="T21" i="6"/>
  <c r="O21" i="6"/>
  <c r="M21" i="6"/>
  <c r="K21" i="6"/>
  <c r="J21" i="6"/>
  <c r="I21" i="6"/>
  <c r="G21" i="6"/>
  <c r="F21" i="6"/>
  <c r="AB25" i="7"/>
  <c r="C25" i="7"/>
  <c r="U21" i="7"/>
  <c r="P21" i="7"/>
  <c r="AA21" i="7"/>
  <c r="Z21" i="7"/>
  <c r="Y21" i="7"/>
  <c r="X21" i="7"/>
  <c r="W21" i="7"/>
  <c r="T21" i="7"/>
  <c r="O21" i="7"/>
  <c r="M21" i="7"/>
  <c r="K21" i="7"/>
  <c r="J21" i="7"/>
  <c r="I21" i="7"/>
  <c r="G21" i="7"/>
  <c r="F21" i="7"/>
  <c r="AB25" i="8"/>
  <c r="C25" i="8"/>
  <c r="U21" i="8"/>
  <c r="P21" i="8"/>
  <c r="AA21" i="8"/>
  <c r="Z21" i="8"/>
  <c r="Y21" i="8"/>
  <c r="X21" i="8"/>
  <c r="W21" i="8"/>
  <c r="T21" i="8"/>
  <c r="O21" i="8"/>
  <c r="M21" i="8"/>
  <c r="K21" i="8"/>
  <c r="J21" i="8"/>
  <c r="I21" i="8"/>
  <c r="G21" i="8"/>
  <c r="F21" i="8"/>
  <c r="AB25" i="10"/>
  <c r="C25" i="10"/>
  <c r="U21" i="10"/>
  <c r="AA21" i="10"/>
  <c r="Z21" i="10"/>
  <c r="Y21" i="10"/>
  <c r="X21" i="10"/>
  <c r="W21" i="10"/>
  <c r="T21" i="10"/>
  <c r="O21" i="10"/>
  <c r="M21" i="10"/>
  <c r="K21" i="10"/>
  <c r="J21" i="10"/>
  <c r="I21" i="10"/>
  <c r="G21" i="10"/>
  <c r="F21" i="10"/>
  <c r="AB25" i="9"/>
  <c r="C25" i="9"/>
  <c r="U21" i="9"/>
  <c r="P21" i="9"/>
  <c r="AA21" i="9"/>
  <c r="Z21" i="9"/>
  <c r="Y21" i="9"/>
  <c r="X21" i="9"/>
  <c r="W21" i="9"/>
  <c r="T21" i="9"/>
  <c r="O21" i="9"/>
  <c r="M21" i="9"/>
  <c r="K21" i="9"/>
  <c r="J21" i="9"/>
  <c r="I21" i="9"/>
  <c r="G21" i="9"/>
  <c r="F21" i="9"/>
  <c r="H21" i="9" l="1"/>
  <c r="R21" i="9"/>
  <c r="V21" i="9"/>
  <c r="V21" i="8"/>
  <c r="H25" i="10"/>
  <c r="V21" i="6"/>
  <c r="V21" i="1"/>
  <c r="D21" i="8"/>
  <c r="H25" i="8"/>
  <c r="V21" i="5"/>
  <c r="H25" i="9"/>
  <c r="V21" i="7"/>
  <c r="H25" i="7"/>
  <c r="H25" i="6"/>
  <c r="H25" i="4"/>
  <c r="H25" i="1"/>
  <c r="R21" i="10"/>
  <c r="H25" i="5"/>
  <c r="D21" i="17"/>
  <c r="R21" i="8"/>
  <c r="V21" i="17"/>
  <c r="R21" i="7"/>
  <c r="Q21" i="4"/>
  <c r="V21" i="10"/>
  <c r="R21" i="6"/>
  <c r="R21" i="5"/>
  <c r="R21" i="4"/>
  <c r="R21" i="1"/>
  <c r="H21" i="5"/>
  <c r="H21" i="8"/>
  <c r="H21" i="17"/>
  <c r="Q21" i="10"/>
  <c r="L24" i="10"/>
  <c r="Q21" i="6"/>
  <c r="L24" i="6"/>
  <c r="Q21" i="1"/>
  <c r="Q21" i="9"/>
  <c r="L24" i="9"/>
  <c r="Q21" i="8"/>
  <c r="L24" i="8"/>
  <c r="Q21" i="7"/>
  <c r="L24" i="7"/>
  <c r="Q21" i="5"/>
  <c r="L24" i="5"/>
  <c r="H21" i="1"/>
  <c r="H21" i="10"/>
  <c r="H21" i="6"/>
  <c r="E24" i="10"/>
  <c r="E24" i="5"/>
  <c r="E24" i="1"/>
  <c r="E24" i="17"/>
  <c r="E24" i="7"/>
  <c r="D21" i="1"/>
  <c r="D21" i="10"/>
  <c r="E24" i="8"/>
  <c r="E24" i="9"/>
  <c r="D21" i="9"/>
  <c r="P21" i="10"/>
  <c r="D21" i="5"/>
  <c r="E24" i="6"/>
  <c r="D21" i="6"/>
  <c r="V21" i="4"/>
  <c r="H21" i="7"/>
  <c r="H21" i="18"/>
  <c r="U21" i="6"/>
  <c r="E24" i="4"/>
  <c r="D21" i="4"/>
  <c r="D21" i="7"/>
  <c r="H21" i="4"/>
  <c r="E21" i="6" l="1"/>
  <c r="E21" i="7"/>
  <c r="C24" i="1"/>
  <c r="E21" i="5"/>
  <c r="E21" i="9"/>
  <c r="E21" i="17"/>
  <c r="C24" i="10"/>
  <c r="C24" i="8"/>
  <c r="C24" i="17"/>
  <c r="C24" i="9"/>
  <c r="C24" i="7"/>
  <c r="C24" i="5"/>
  <c r="E21" i="10"/>
  <c r="E21" i="1"/>
  <c r="E21" i="8"/>
  <c r="E21" i="4"/>
  <c r="C24" i="4"/>
  <c r="C24" i="6"/>
  <c r="C21" i="1" l="1"/>
  <c r="AQ24" i="10"/>
  <c r="AQ24" i="5"/>
  <c r="AQ24" i="8"/>
  <c r="AQ24" i="6"/>
  <c r="AQ24" i="7"/>
  <c r="AQ24" i="9"/>
  <c r="C21" i="8"/>
  <c r="C21" i="10"/>
  <c r="C21" i="17"/>
  <c r="C21" i="9"/>
  <c r="C21" i="7"/>
  <c r="C21" i="5"/>
  <c r="C21" i="4"/>
  <c r="C21" i="6"/>
  <c r="E27" i="2" l="1"/>
  <c r="E9" i="2"/>
  <c r="E45" i="2"/>
  <c r="E7" i="2" l="1"/>
  <c r="E29" i="2"/>
  <c r="E57" i="2"/>
  <c r="E8" i="2" l="1"/>
  <c r="AB71" i="32"/>
  <c r="H71" i="32"/>
  <c r="C71" i="32"/>
  <c r="AB70" i="32"/>
  <c r="H70" i="32"/>
  <c r="C70" i="32"/>
  <c r="H69" i="32"/>
  <c r="H68" i="32"/>
  <c r="H67" i="32"/>
  <c r="H66" i="32"/>
  <c r="H64" i="32"/>
  <c r="H63" i="32"/>
  <c r="H62" i="32"/>
  <c r="H61" i="32"/>
  <c r="H60" i="32"/>
  <c r="H59" i="32"/>
  <c r="AP58" i="32"/>
  <c r="AN58" i="32"/>
  <c r="AI58" i="32"/>
  <c r="AI57" i="32" s="1"/>
  <c r="AG58" i="32"/>
  <c r="AD58" i="32"/>
  <c r="AD57" i="32" s="1"/>
  <c r="AC58" i="32"/>
  <c r="AC57" i="32" s="1"/>
  <c r="Z58" i="32"/>
  <c r="Z57" i="32" s="1"/>
  <c r="Y58" i="32"/>
  <c r="X58" i="32"/>
  <c r="X57" i="32" s="1"/>
  <c r="W58" i="32"/>
  <c r="W57" i="32" s="1"/>
  <c r="R58" i="32"/>
  <c r="R57" i="32" s="1"/>
  <c r="P58" i="32"/>
  <c r="P57" i="32" s="1"/>
  <c r="O58" i="32"/>
  <c r="O57" i="32" s="1"/>
  <c r="M58" i="32"/>
  <c r="M57" i="32" s="1"/>
  <c r="K58" i="32"/>
  <c r="J58" i="32"/>
  <c r="I58" i="32"/>
  <c r="F58" i="32"/>
  <c r="AP57" i="32"/>
  <c r="AG57" i="32"/>
  <c r="Y57" i="32"/>
  <c r="H55" i="32"/>
  <c r="C55" i="32"/>
  <c r="AB54" i="32"/>
  <c r="H54" i="32"/>
  <c r="C54" i="32"/>
  <c r="H53" i="32"/>
  <c r="C53" i="32"/>
  <c r="AB52" i="32"/>
  <c r="H52" i="32"/>
  <c r="C52" i="32"/>
  <c r="AB51" i="32"/>
  <c r="H51" i="32"/>
  <c r="C51" i="32"/>
  <c r="H50" i="32"/>
  <c r="C50" i="32"/>
  <c r="H49" i="32"/>
  <c r="C49" i="32"/>
  <c r="H48" i="32"/>
  <c r="C48" i="32"/>
  <c r="H47" i="32"/>
  <c r="C47" i="32"/>
  <c r="H46" i="32"/>
  <c r="C46" i="32"/>
  <c r="AP45" i="32"/>
  <c r="AN45" i="32"/>
  <c r="AM45" i="32"/>
  <c r="AK45" i="32"/>
  <c r="AH45" i="32"/>
  <c r="AG45" i="32"/>
  <c r="AE45" i="32"/>
  <c r="AD45" i="32"/>
  <c r="AC45" i="32"/>
  <c r="Z45" i="32"/>
  <c r="Y45" i="32"/>
  <c r="X45" i="32"/>
  <c r="W45" i="32"/>
  <c r="V45" i="32"/>
  <c r="Q45" i="32"/>
  <c r="O45" i="32"/>
  <c r="M45" i="32"/>
  <c r="K45" i="32"/>
  <c r="J45" i="32"/>
  <c r="I45" i="32"/>
  <c r="G45" i="32"/>
  <c r="F45" i="32"/>
  <c r="E45" i="32"/>
  <c r="D45" i="32"/>
  <c r="AB43" i="32"/>
  <c r="AB42" i="32"/>
  <c r="H42" i="32"/>
  <c r="AB41" i="32"/>
  <c r="H41" i="32"/>
  <c r="AB40" i="32"/>
  <c r="H40" i="32"/>
  <c r="AB39" i="32"/>
  <c r="H39" i="32"/>
  <c r="H38" i="32"/>
  <c r="AB37" i="32"/>
  <c r="H37" i="32"/>
  <c r="H36" i="32"/>
  <c r="AB35" i="32"/>
  <c r="H35" i="32"/>
  <c r="H34" i="32"/>
  <c r="AB33" i="32"/>
  <c r="H33" i="32"/>
  <c r="AB31" i="32"/>
  <c r="H31" i="32"/>
  <c r="AP30" i="32"/>
  <c r="AM30" i="32"/>
  <c r="AK30" i="32"/>
  <c r="AI30" i="32"/>
  <c r="AG30" i="32"/>
  <c r="AD30" i="32"/>
  <c r="AC30" i="32"/>
  <c r="Z30" i="32"/>
  <c r="Y30" i="32"/>
  <c r="X30" i="32"/>
  <c r="X29" i="32" s="1"/>
  <c r="W30" i="32"/>
  <c r="R30" i="32"/>
  <c r="P30" i="32"/>
  <c r="O30" i="32"/>
  <c r="M30" i="32"/>
  <c r="J30" i="32"/>
  <c r="AB28" i="32"/>
  <c r="AB27" i="32" s="1"/>
  <c r="H28" i="32"/>
  <c r="H27" i="32" s="1"/>
  <c r="C28" i="32"/>
  <c r="AP27" i="32"/>
  <c r="AO27" i="32"/>
  <c r="AN27" i="32"/>
  <c r="AM27" i="32"/>
  <c r="AK27" i="32"/>
  <c r="AI27" i="32"/>
  <c r="AH27" i="32"/>
  <c r="AG27" i="32"/>
  <c r="AE27" i="32"/>
  <c r="AD27" i="32"/>
  <c r="AC27" i="32"/>
  <c r="V27" i="32"/>
  <c r="U27" i="32"/>
  <c r="T27" i="32"/>
  <c r="S27" i="32"/>
  <c r="R27" i="32"/>
  <c r="Q27" i="32"/>
  <c r="P27" i="32"/>
  <c r="O27" i="32"/>
  <c r="M27" i="32"/>
  <c r="K27" i="32"/>
  <c r="J27" i="32"/>
  <c r="I27" i="32"/>
  <c r="G27" i="32"/>
  <c r="F27" i="32"/>
  <c r="E27" i="32"/>
  <c r="D27" i="32"/>
  <c r="AB25" i="32"/>
  <c r="C25" i="32"/>
  <c r="Z21" i="32"/>
  <c r="Y21" i="32"/>
  <c r="X21" i="32"/>
  <c r="W21" i="32"/>
  <c r="M21" i="32"/>
  <c r="K21" i="32"/>
  <c r="J21" i="32"/>
  <c r="G21" i="32"/>
  <c r="F21" i="32"/>
  <c r="J9" i="32"/>
  <c r="AP9" i="32"/>
  <c r="AM9" i="32"/>
  <c r="AK9" i="32"/>
  <c r="AI9" i="32"/>
  <c r="AD9" i="32"/>
  <c r="AC9" i="32"/>
  <c r="Z9" i="32"/>
  <c r="Y9" i="32"/>
  <c r="X9" i="32"/>
  <c r="W9" i="32"/>
  <c r="V9" i="32"/>
  <c r="R9" i="32"/>
  <c r="Q9" i="32"/>
  <c r="P9" i="32"/>
  <c r="K9" i="32"/>
  <c r="G9" i="32"/>
  <c r="F9" i="32"/>
  <c r="E9" i="32"/>
  <c r="AP7" i="32"/>
  <c r="AP8" i="32" s="1"/>
  <c r="F7" i="32"/>
  <c r="AB5" i="32"/>
  <c r="H5" i="32"/>
  <c r="C5" i="32"/>
  <c r="H3" i="32"/>
  <c r="L2" i="32"/>
  <c r="AB71" i="31"/>
  <c r="H71" i="31"/>
  <c r="C71" i="31"/>
  <c r="AB70" i="31"/>
  <c r="H70" i="31"/>
  <c r="C70" i="31"/>
  <c r="H69" i="31"/>
  <c r="H68" i="31"/>
  <c r="H67" i="31"/>
  <c r="H66" i="31"/>
  <c r="H64" i="31"/>
  <c r="H63" i="31"/>
  <c r="H62" i="31"/>
  <c r="H61" i="31"/>
  <c r="H60" i="31"/>
  <c r="H59" i="31"/>
  <c r="AP58" i="31"/>
  <c r="AP57" i="31" s="1"/>
  <c r="AN58" i="31"/>
  <c r="AI58" i="31"/>
  <c r="AG58" i="31"/>
  <c r="AG57" i="31" s="1"/>
  <c r="AD58" i="31"/>
  <c r="AC58" i="31"/>
  <c r="AC57" i="31" s="1"/>
  <c r="Z58" i="31"/>
  <c r="Z57" i="31" s="1"/>
  <c r="Y58" i="31"/>
  <c r="Y57" i="31" s="1"/>
  <c r="X58" i="31"/>
  <c r="X57" i="31" s="1"/>
  <c r="W58" i="31"/>
  <c r="W57" i="31" s="1"/>
  <c r="R58" i="31"/>
  <c r="R57" i="31" s="1"/>
  <c r="P58" i="31"/>
  <c r="P57" i="31" s="1"/>
  <c r="O58" i="31"/>
  <c r="O57" i="31" s="1"/>
  <c r="M58" i="31"/>
  <c r="K58" i="31"/>
  <c r="J58" i="31"/>
  <c r="I58" i="31"/>
  <c r="F58" i="31"/>
  <c r="AI57" i="31"/>
  <c r="H55" i="31"/>
  <c r="C55" i="31"/>
  <c r="AB54" i="31"/>
  <c r="H54" i="31"/>
  <c r="C54" i="31"/>
  <c r="H53" i="31"/>
  <c r="C53" i="31"/>
  <c r="AB52" i="31"/>
  <c r="H52" i="31"/>
  <c r="C52" i="31"/>
  <c r="AB51" i="31"/>
  <c r="H51" i="31"/>
  <c r="C51" i="31"/>
  <c r="H50" i="31"/>
  <c r="C50" i="31"/>
  <c r="H49" i="31"/>
  <c r="C49" i="31"/>
  <c r="H48" i="31"/>
  <c r="C48" i="31"/>
  <c r="H47" i="31"/>
  <c r="C47" i="31"/>
  <c r="H46" i="31"/>
  <c r="C46" i="31"/>
  <c r="AP45" i="31"/>
  <c r="AN45" i="31"/>
  <c r="AM45" i="31"/>
  <c r="AK45" i="31"/>
  <c r="AH45" i="31"/>
  <c r="AG45" i="31"/>
  <c r="AE45" i="31"/>
  <c r="AD45" i="31"/>
  <c r="AC45" i="31"/>
  <c r="Z45" i="31"/>
  <c r="Y45" i="31"/>
  <c r="X45" i="31"/>
  <c r="W45" i="31"/>
  <c r="V45" i="31"/>
  <c r="Q45" i="31"/>
  <c r="O45" i="31"/>
  <c r="M45" i="31"/>
  <c r="K45" i="31"/>
  <c r="J45" i="31"/>
  <c r="I45" i="31"/>
  <c r="G45" i="31"/>
  <c r="F45" i="31"/>
  <c r="E45" i="31"/>
  <c r="D45" i="31"/>
  <c r="AB43" i="31"/>
  <c r="AB42" i="31"/>
  <c r="H42" i="31"/>
  <c r="AB41" i="31"/>
  <c r="H41" i="31"/>
  <c r="AB40" i="31"/>
  <c r="H40" i="31"/>
  <c r="AB39" i="31"/>
  <c r="H39" i="31"/>
  <c r="H38" i="31"/>
  <c r="AB37" i="31"/>
  <c r="H37" i="31"/>
  <c r="H36" i="31"/>
  <c r="AB35" i="31"/>
  <c r="H35" i="31"/>
  <c r="H34" i="31"/>
  <c r="AB33" i="31"/>
  <c r="H33" i="31"/>
  <c r="AB31" i="31"/>
  <c r="H31" i="31"/>
  <c r="AP30" i="31"/>
  <c r="AM30" i="31"/>
  <c r="AK30" i="31"/>
  <c r="AI30" i="31"/>
  <c r="AG30" i="31"/>
  <c r="AD30" i="31"/>
  <c r="AC30" i="31"/>
  <c r="Z30" i="31"/>
  <c r="Y30" i="31"/>
  <c r="X30" i="31"/>
  <c r="W30" i="31"/>
  <c r="R30" i="31"/>
  <c r="P30" i="31"/>
  <c r="O30" i="31"/>
  <c r="M30" i="31"/>
  <c r="J30" i="31"/>
  <c r="O29" i="31"/>
  <c r="AB28" i="31"/>
  <c r="H28" i="31"/>
  <c r="H27" i="31" s="1"/>
  <c r="C28" i="31"/>
  <c r="C27" i="31" s="1"/>
  <c r="AP27" i="31"/>
  <c r="AO27" i="31"/>
  <c r="AN27" i="31"/>
  <c r="AM27" i="31"/>
  <c r="AK27" i="31"/>
  <c r="AI27" i="31"/>
  <c r="AH27" i="31"/>
  <c r="AG27" i="31"/>
  <c r="AE27" i="31"/>
  <c r="AD27" i="31"/>
  <c r="AC27" i="31"/>
  <c r="AB27" i="31"/>
  <c r="V27" i="31"/>
  <c r="U27" i="31"/>
  <c r="T27" i="31"/>
  <c r="S27" i="31"/>
  <c r="R27" i="31"/>
  <c r="Q27" i="31"/>
  <c r="P27" i="31"/>
  <c r="O27" i="31"/>
  <c r="M27" i="31"/>
  <c r="K27" i="31"/>
  <c r="J27" i="31"/>
  <c r="I27" i="31"/>
  <c r="G27" i="31"/>
  <c r="F27" i="31"/>
  <c r="E27" i="31"/>
  <c r="D27" i="31"/>
  <c r="AB25" i="31"/>
  <c r="C25" i="31"/>
  <c r="Z21" i="31"/>
  <c r="Y21" i="31"/>
  <c r="X21" i="31"/>
  <c r="W21" i="31"/>
  <c r="M21" i="31"/>
  <c r="K21" i="31"/>
  <c r="J21" i="31"/>
  <c r="G21" i="31"/>
  <c r="F21" i="31"/>
  <c r="J9" i="31"/>
  <c r="AP9" i="31"/>
  <c r="AM9" i="31"/>
  <c r="AK9" i="31"/>
  <c r="AI9" i="31"/>
  <c r="AD9" i="31"/>
  <c r="AC9" i="31"/>
  <c r="Z9" i="31"/>
  <c r="Y9" i="31"/>
  <c r="X9" i="31"/>
  <c r="W9" i="31"/>
  <c r="V9" i="31"/>
  <c r="R9" i="31"/>
  <c r="Q9" i="31"/>
  <c r="P9" i="31"/>
  <c r="K9" i="31"/>
  <c r="G9" i="31"/>
  <c r="F9" i="31"/>
  <c r="E9" i="31"/>
  <c r="AP7" i="31"/>
  <c r="F7" i="31"/>
  <c r="AB5" i="31"/>
  <c r="H5" i="31"/>
  <c r="C5" i="31"/>
  <c r="H3" i="31"/>
  <c r="L2" i="31"/>
  <c r="AB71" i="30"/>
  <c r="H71" i="30"/>
  <c r="C71" i="30"/>
  <c r="AB70" i="30"/>
  <c r="H70" i="30"/>
  <c r="C70" i="30"/>
  <c r="H69" i="30"/>
  <c r="H68" i="30"/>
  <c r="H67" i="30"/>
  <c r="H66" i="30"/>
  <c r="H64" i="30"/>
  <c r="H63" i="30"/>
  <c r="H62" i="30"/>
  <c r="H61" i="30"/>
  <c r="H60" i="30"/>
  <c r="H59" i="30"/>
  <c r="AP58" i="30"/>
  <c r="AN58" i="30"/>
  <c r="AI58" i="30"/>
  <c r="AI57" i="30" s="1"/>
  <c r="AG58" i="30"/>
  <c r="AG57" i="30" s="1"/>
  <c r="AD58" i="30"/>
  <c r="AD57" i="30" s="1"/>
  <c r="AC58" i="30"/>
  <c r="Z58" i="30"/>
  <c r="Z57" i="30" s="1"/>
  <c r="Y58" i="30"/>
  <c r="Y57" i="30" s="1"/>
  <c r="X58" i="30"/>
  <c r="X57" i="30" s="1"/>
  <c r="W58" i="30"/>
  <c r="W57" i="30" s="1"/>
  <c r="R58" i="30"/>
  <c r="R57" i="30" s="1"/>
  <c r="P58" i="30"/>
  <c r="P57" i="30" s="1"/>
  <c r="O58" i="30"/>
  <c r="O57" i="30" s="1"/>
  <c r="M58" i="30"/>
  <c r="M57" i="30" s="1"/>
  <c r="K58" i="30"/>
  <c r="J58" i="30"/>
  <c r="I58" i="30"/>
  <c r="F58" i="30"/>
  <c r="AP57" i="30"/>
  <c r="H55" i="30"/>
  <c r="C55" i="30"/>
  <c r="AB54" i="30"/>
  <c r="H54" i="30"/>
  <c r="C54" i="30"/>
  <c r="H53" i="30"/>
  <c r="C53" i="30"/>
  <c r="AB52" i="30"/>
  <c r="H52" i="30"/>
  <c r="C52" i="30"/>
  <c r="AB51" i="30"/>
  <c r="H51" i="30"/>
  <c r="C51" i="30"/>
  <c r="H50" i="30"/>
  <c r="C50" i="30"/>
  <c r="H49" i="30"/>
  <c r="C49" i="30"/>
  <c r="H48" i="30"/>
  <c r="H45" i="30" s="1"/>
  <c r="C48" i="30"/>
  <c r="H47" i="30"/>
  <c r="C47" i="30"/>
  <c r="H46" i="30"/>
  <c r="C46" i="30"/>
  <c r="AP45" i="30"/>
  <c r="AN45" i="30"/>
  <c r="AM45" i="30"/>
  <c r="AK45" i="30"/>
  <c r="AH45" i="30"/>
  <c r="AG45" i="30"/>
  <c r="AE45" i="30"/>
  <c r="AD45" i="30"/>
  <c r="AC45" i="30"/>
  <c r="Z45" i="30"/>
  <c r="Y45" i="30"/>
  <c r="X45" i="30"/>
  <c r="W45" i="30"/>
  <c r="V45" i="30"/>
  <c r="Q45" i="30"/>
  <c r="O45" i="30"/>
  <c r="M45" i="30"/>
  <c r="K45" i="30"/>
  <c r="J45" i="30"/>
  <c r="I45" i="30"/>
  <c r="G45" i="30"/>
  <c r="F45" i="30"/>
  <c r="E45" i="30"/>
  <c r="D45" i="30"/>
  <c r="AB43" i="30"/>
  <c r="AB42" i="30"/>
  <c r="H42" i="30"/>
  <c r="AB41" i="30"/>
  <c r="H41" i="30"/>
  <c r="AB40" i="30"/>
  <c r="H40" i="30"/>
  <c r="AB39" i="30"/>
  <c r="H39" i="30"/>
  <c r="H38" i="30"/>
  <c r="AB37" i="30"/>
  <c r="H37" i="30"/>
  <c r="H36" i="30"/>
  <c r="AB35" i="30"/>
  <c r="H35" i="30"/>
  <c r="H34" i="30"/>
  <c r="AB33" i="30"/>
  <c r="H33" i="30"/>
  <c r="AB31" i="30"/>
  <c r="H31" i="30"/>
  <c r="AP30" i="30"/>
  <c r="AM30" i="30"/>
  <c r="AK30" i="30"/>
  <c r="AI30" i="30"/>
  <c r="AG30" i="30"/>
  <c r="AD30" i="30"/>
  <c r="AD29" i="30" s="1"/>
  <c r="AC30" i="30"/>
  <c r="Z30" i="30"/>
  <c r="Y30" i="30"/>
  <c r="X30" i="30"/>
  <c r="W30" i="30"/>
  <c r="R30" i="30"/>
  <c r="P30" i="30"/>
  <c r="O30" i="30"/>
  <c r="O29" i="30" s="1"/>
  <c r="M30" i="30"/>
  <c r="J30" i="30"/>
  <c r="AP29" i="30"/>
  <c r="AB28" i="30"/>
  <c r="AB27" i="30" s="1"/>
  <c r="H28" i="30"/>
  <c r="C28" i="30"/>
  <c r="AP27" i="30"/>
  <c r="AO27" i="30"/>
  <c r="AN27" i="30"/>
  <c r="AM27" i="30"/>
  <c r="AK27" i="30"/>
  <c r="AI27" i="30"/>
  <c r="AH27" i="30"/>
  <c r="AG27" i="30"/>
  <c r="AE27" i="30"/>
  <c r="AD27" i="30"/>
  <c r="AC27" i="30"/>
  <c r="V27" i="30"/>
  <c r="U27" i="30"/>
  <c r="T27" i="30"/>
  <c r="S27" i="30"/>
  <c r="R27" i="30"/>
  <c r="Q27" i="30"/>
  <c r="P27" i="30"/>
  <c r="O27" i="30"/>
  <c r="M27" i="30"/>
  <c r="K27" i="30"/>
  <c r="J27" i="30"/>
  <c r="I27" i="30"/>
  <c r="H27" i="30"/>
  <c r="G27" i="30"/>
  <c r="F27" i="30"/>
  <c r="E27" i="30"/>
  <c r="D27" i="30"/>
  <c r="C27" i="30"/>
  <c r="AB25" i="30"/>
  <c r="C25" i="30"/>
  <c r="Z21" i="30"/>
  <c r="Y21" i="30"/>
  <c r="X21" i="30"/>
  <c r="W21" i="30"/>
  <c r="M21" i="30"/>
  <c r="K21" i="30"/>
  <c r="J21" i="30"/>
  <c r="G21" i="30"/>
  <c r="F21" i="30"/>
  <c r="J9" i="30"/>
  <c r="AP9" i="30"/>
  <c r="AM9" i="30"/>
  <c r="AK9" i="30"/>
  <c r="AI9" i="30"/>
  <c r="AD9" i="30"/>
  <c r="AC9" i="30"/>
  <c r="Z9" i="30"/>
  <c r="Y9" i="30"/>
  <c r="X9" i="30"/>
  <c r="W9" i="30"/>
  <c r="V9" i="30"/>
  <c r="R9" i="30"/>
  <c r="Q9" i="30"/>
  <c r="P9" i="30"/>
  <c r="K9" i="30"/>
  <c r="G9" i="30"/>
  <c r="F9" i="30"/>
  <c r="E9" i="30"/>
  <c r="AP7" i="30"/>
  <c r="F7" i="30"/>
  <c r="AB5" i="30"/>
  <c r="H5" i="30"/>
  <c r="C5" i="30"/>
  <c r="H3" i="30"/>
  <c r="L2" i="30"/>
  <c r="AB71" i="29"/>
  <c r="H71" i="29"/>
  <c r="C71" i="29"/>
  <c r="AB70" i="29"/>
  <c r="H70" i="29"/>
  <c r="C70" i="29"/>
  <c r="H69" i="29"/>
  <c r="H68" i="29"/>
  <c r="H67" i="29"/>
  <c r="H66" i="29"/>
  <c r="H64" i="29"/>
  <c r="H63" i="29"/>
  <c r="H62" i="29"/>
  <c r="H61" i="29"/>
  <c r="H60" i="29"/>
  <c r="H59" i="29"/>
  <c r="AP58" i="29"/>
  <c r="AP57" i="29" s="1"/>
  <c r="AN58" i="29"/>
  <c r="AI58" i="29"/>
  <c r="AI57" i="29" s="1"/>
  <c r="AG58" i="29"/>
  <c r="AG57" i="29" s="1"/>
  <c r="AD58" i="29"/>
  <c r="AD57" i="29" s="1"/>
  <c r="AC58" i="29"/>
  <c r="AC57" i="29" s="1"/>
  <c r="Z58" i="29"/>
  <c r="Z57" i="29" s="1"/>
  <c r="Y58" i="29"/>
  <c r="Y57" i="29" s="1"/>
  <c r="X58" i="29"/>
  <c r="X57" i="29" s="1"/>
  <c r="W58" i="29"/>
  <c r="W57" i="29" s="1"/>
  <c r="R58" i="29"/>
  <c r="R57" i="29" s="1"/>
  <c r="P58" i="29"/>
  <c r="P57" i="29" s="1"/>
  <c r="O58" i="29"/>
  <c r="O57" i="29" s="1"/>
  <c r="M58" i="29"/>
  <c r="M57" i="29" s="1"/>
  <c r="K58" i="29"/>
  <c r="J58" i="29"/>
  <c r="I58" i="29"/>
  <c r="F58" i="29"/>
  <c r="H55" i="29"/>
  <c r="C55" i="29"/>
  <c r="AB54" i="29"/>
  <c r="H54" i="29"/>
  <c r="C54" i="29"/>
  <c r="H53" i="29"/>
  <c r="C53" i="29"/>
  <c r="AB52" i="29"/>
  <c r="H52" i="29"/>
  <c r="C52" i="29"/>
  <c r="AB51" i="29"/>
  <c r="H51" i="29"/>
  <c r="C51" i="29"/>
  <c r="H50" i="29"/>
  <c r="C50" i="29"/>
  <c r="H49" i="29"/>
  <c r="C49" i="29"/>
  <c r="H48" i="29"/>
  <c r="C48" i="29"/>
  <c r="H47" i="29"/>
  <c r="C47" i="29"/>
  <c r="H46" i="29"/>
  <c r="C46" i="29"/>
  <c r="AP45" i="29"/>
  <c r="AN45" i="29"/>
  <c r="AM45" i="29"/>
  <c r="AK45" i="29"/>
  <c r="AH45" i="29"/>
  <c r="AG45" i="29"/>
  <c r="AE45" i="29"/>
  <c r="AD45" i="29"/>
  <c r="AC45" i="29"/>
  <c r="Z45" i="29"/>
  <c r="Y45" i="29"/>
  <c r="X45" i="29"/>
  <c r="W45" i="29"/>
  <c r="V45" i="29"/>
  <c r="Q45" i="29"/>
  <c r="O45" i="29"/>
  <c r="M45" i="29"/>
  <c r="K45" i="29"/>
  <c r="J45" i="29"/>
  <c r="I45" i="29"/>
  <c r="G45" i="29"/>
  <c r="F45" i="29"/>
  <c r="E45" i="29"/>
  <c r="D45" i="29"/>
  <c r="AB43" i="29"/>
  <c r="AB42" i="29"/>
  <c r="H42" i="29"/>
  <c r="AB41" i="29"/>
  <c r="H41" i="29"/>
  <c r="AB40" i="29"/>
  <c r="H40" i="29"/>
  <c r="AB39" i="29"/>
  <c r="H39" i="29"/>
  <c r="H38" i="29"/>
  <c r="AB37" i="29"/>
  <c r="H37" i="29"/>
  <c r="H36" i="29"/>
  <c r="AB35" i="29"/>
  <c r="H35" i="29"/>
  <c r="H34" i="29"/>
  <c r="AB33" i="29"/>
  <c r="H33" i="29"/>
  <c r="AB31" i="29"/>
  <c r="H31" i="29"/>
  <c r="AP30" i="29"/>
  <c r="AM30" i="29"/>
  <c r="AK30" i="29"/>
  <c r="AI30" i="29"/>
  <c r="AG30" i="29"/>
  <c r="AD30" i="29"/>
  <c r="AC30" i="29"/>
  <c r="Z30" i="29"/>
  <c r="Y30" i="29"/>
  <c r="X30" i="29"/>
  <c r="W30" i="29"/>
  <c r="R30" i="29"/>
  <c r="P30" i="29"/>
  <c r="O30" i="29"/>
  <c r="M30" i="29"/>
  <c r="J30" i="29"/>
  <c r="AB28" i="29"/>
  <c r="AB27" i="29" s="1"/>
  <c r="H28" i="29"/>
  <c r="H27" i="29" s="1"/>
  <c r="C28" i="29"/>
  <c r="C27" i="29" s="1"/>
  <c r="AP27" i="29"/>
  <c r="AO27" i="29"/>
  <c r="AN27" i="29"/>
  <c r="AM27" i="29"/>
  <c r="AK27" i="29"/>
  <c r="AI27" i="29"/>
  <c r="AH27" i="29"/>
  <c r="AG27" i="29"/>
  <c r="AE27" i="29"/>
  <c r="AD27" i="29"/>
  <c r="AC27" i="29"/>
  <c r="V27" i="29"/>
  <c r="U27" i="29"/>
  <c r="T27" i="29"/>
  <c r="S27" i="29"/>
  <c r="R27" i="29"/>
  <c r="Q27" i="29"/>
  <c r="P27" i="29"/>
  <c r="O27" i="29"/>
  <c r="M27" i="29"/>
  <c r="K27" i="29"/>
  <c r="J27" i="29"/>
  <c r="I27" i="29"/>
  <c r="G27" i="29"/>
  <c r="F27" i="29"/>
  <c r="E27" i="29"/>
  <c r="D27" i="29"/>
  <c r="AB25" i="29"/>
  <c r="C25" i="29"/>
  <c r="Z21" i="29"/>
  <c r="Y21" i="29"/>
  <c r="X21" i="29"/>
  <c r="W21" i="29"/>
  <c r="M21" i="29"/>
  <c r="K21" i="29"/>
  <c r="J21" i="29"/>
  <c r="G21" i="29"/>
  <c r="F21" i="29"/>
  <c r="J9" i="29"/>
  <c r="AP9" i="29"/>
  <c r="AM9" i="29"/>
  <c r="AK9" i="29"/>
  <c r="AI9" i="29"/>
  <c r="AD9" i="29"/>
  <c r="AC9" i="29"/>
  <c r="Z9" i="29"/>
  <c r="Y9" i="29"/>
  <c r="X9" i="29"/>
  <c r="W9" i="29"/>
  <c r="V9" i="29"/>
  <c r="R9" i="29"/>
  <c r="Q9" i="29"/>
  <c r="P9" i="29"/>
  <c r="K9" i="29"/>
  <c r="G9" i="29"/>
  <c r="F9" i="29"/>
  <c r="E9" i="29"/>
  <c r="AP7" i="29"/>
  <c r="F7" i="29"/>
  <c r="AB5" i="29"/>
  <c r="H5" i="29"/>
  <c r="C5" i="29"/>
  <c r="H3" i="29"/>
  <c r="L2" i="29"/>
  <c r="AB71" i="28"/>
  <c r="H71" i="28"/>
  <c r="C71" i="28"/>
  <c r="AB70" i="28"/>
  <c r="H70" i="28"/>
  <c r="C70" i="28"/>
  <c r="H69" i="28"/>
  <c r="H68" i="28"/>
  <c r="H67" i="28"/>
  <c r="H66" i="28"/>
  <c r="H64" i="28"/>
  <c r="H63" i="28"/>
  <c r="H62" i="28"/>
  <c r="H61" i="28"/>
  <c r="H60" i="28"/>
  <c r="H59" i="28"/>
  <c r="AP58" i="28"/>
  <c r="AN58" i="28"/>
  <c r="AI58" i="28"/>
  <c r="AI57" i="28" s="1"/>
  <c r="AG58" i="28"/>
  <c r="AD58" i="28"/>
  <c r="AD57" i="28" s="1"/>
  <c r="AC58" i="28"/>
  <c r="AC57" i="28" s="1"/>
  <c r="Z58" i="28"/>
  <c r="Z57" i="28" s="1"/>
  <c r="Y58" i="28"/>
  <c r="Y57" i="28" s="1"/>
  <c r="X58" i="28"/>
  <c r="X57" i="28" s="1"/>
  <c r="W58" i="28"/>
  <c r="R58" i="28"/>
  <c r="R57" i="28" s="1"/>
  <c r="P58" i="28"/>
  <c r="P57" i="28" s="1"/>
  <c r="O58" i="28"/>
  <c r="M58" i="28"/>
  <c r="M57" i="28" s="1"/>
  <c r="K58" i="28"/>
  <c r="J58" i="28"/>
  <c r="I58" i="28"/>
  <c r="F58" i="28"/>
  <c r="AN57" i="28"/>
  <c r="AG57" i="28"/>
  <c r="H55" i="28"/>
  <c r="C55" i="28"/>
  <c r="AB54" i="28"/>
  <c r="H54" i="28"/>
  <c r="C54" i="28"/>
  <c r="H53" i="28"/>
  <c r="C53" i="28"/>
  <c r="AB52" i="28"/>
  <c r="H52" i="28"/>
  <c r="C52" i="28"/>
  <c r="AB51" i="28"/>
  <c r="H51" i="28"/>
  <c r="C51" i="28"/>
  <c r="H50" i="28"/>
  <c r="C50" i="28"/>
  <c r="H49" i="28"/>
  <c r="C49" i="28"/>
  <c r="H48" i="28"/>
  <c r="C48" i="28"/>
  <c r="H47" i="28"/>
  <c r="C47" i="28"/>
  <c r="H46" i="28"/>
  <c r="C46" i="28"/>
  <c r="AP45" i="28"/>
  <c r="AN45" i="28"/>
  <c r="AM45" i="28"/>
  <c r="AK45" i="28"/>
  <c r="AH45" i="28"/>
  <c r="AG45" i="28"/>
  <c r="AE45" i="28"/>
  <c r="AD45" i="28"/>
  <c r="AC45" i="28"/>
  <c r="Z45" i="28"/>
  <c r="Y45" i="28"/>
  <c r="X45" i="28"/>
  <c r="W45" i="28"/>
  <c r="V45" i="28"/>
  <c r="Q45" i="28"/>
  <c r="O45" i="28"/>
  <c r="M45" i="28"/>
  <c r="K45" i="28"/>
  <c r="J45" i="28"/>
  <c r="I45" i="28"/>
  <c r="G45" i="28"/>
  <c r="F45" i="28"/>
  <c r="E45" i="28"/>
  <c r="D45" i="28"/>
  <c r="AB43" i="28"/>
  <c r="AB42" i="28"/>
  <c r="H42" i="28"/>
  <c r="AB41" i="28"/>
  <c r="H41" i="28"/>
  <c r="AB40" i="28"/>
  <c r="H40" i="28"/>
  <c r="AB39" i="28"/>
  <c r="H39" i="28"/>
  <c r="H38" i="28"/>
  <c r="AB37" i="28"/>
  <c r="H37" i="28"/>
  <c r="H36" i="28"/>
  <c r="AB35" i="28"/>
  <c r="H35" i="28"/>
  <c r="H34" i="28"/>
  <c r="AB33" i="28"/>
  <c r="H33" i="28"/>
  <c r="AB31" i="28"/>
  <c r="H31" i="28"/>
  <c r="AP30" i="28"/>
  <c r="AM30" i="28"/>
  <c r="AK30" i="28"/>
  <c r="AI30" i="28"/>
  <c r="AG30" i="28"/>
  <c r="AD30" i="28"/>
  <c r="AC30" i="28"/>
  <c r="Z30" i="28"/>
  <c r="Y30" i="28"/>
  <c r="X30" i="28"/>
  <c r="X29" i="28" s="1"/>
  <c r="W30" i="28"/>
  <c r="R30" i="28"/>
  <c r="P30" i="28"/>
  <c r="O30" i="28"/>
  <c r="M30" i="28"/>
  <c r="J30" i="28"/>
  <c r="AB28" i="28"/>
  <c r="AB27" i="28" s="1"/>
  <c r="H28" i="28"/>
  <c r="H27" i="28" s="1"/>
  <c r="C28" i="28"/>
  <c r="AP27" i="28"/>
  <c r="AO27" i="28"/>
  <c r="AN27" i="28"/>
  <c r="AM27" i="28"/>
  <c r="AK27" i="28"/>
  <c r="AI27" i="28"/>
  <c r="AH27" i="28"/>
  <c r="AG27" i="28"/>
  <c r="AE27" i="28"/>
  <c r="AD27" i="28"/>
  <c r="AC27" i="28"/>
  <c r="V27" i="28"/>
  <c r="U27" i="28"/>
  <c r="T27" i="28"/>
  <c r="S27" i="28"/>
  <c r="R27" i="28"/>
  <c r="Q27" i="28"/>
  <c r="P27" i="28"/>
  <c r="O27" i="28"/>
  <c r="M27" i="28"/>
  <c r="K27" i="28"/>
  <c r="J27" i="28"/>
  <c r="I27" i="28"/>
  <c r="G27" i="28"/>
  <c r="F27" i="28"/>
  <c r="E27" i="28"/>
  <c r="D27" i="28"/>
  <c r="C27" i="28"/>
  <c r="AB25" i="28"/>
  <c r="C25" i="28"/>
  <c r="Z21" i="28"/>
  <c r="Y21" i="28"/>
  <c r="X21" i="28"/>
  <c r="W21" i="28"/>
  <c r="M21" i="28"/>
  <c r="K21" i="28"/>
  <c r="J21" i="28"/>
  <c r="G21" i="28"/>
  <c r="F21" i="28"/>
  <c r="J9" i="28"/>
  <c r="AP9" i="28"/>
  <c r="AM9" i="28"/>
  <c r="AK9" i="28"/>
  <c r="AI9" i="28"/>
  <c r="AD9" i="28"/>
  <c r="AC9" i="28"/>
  <c r="Z9" i="28"/>
  <c r="Y9" i="28"/>
  <c r="X9" i="28"/>
  <c r="W9" i="28"/>
  <c r="V9" i="28"/>
  <c r="R9" i="28"/>
  <c r="Q9" i="28"/>
  <c r="P9" i="28"/>
  <c r="K9" i="28"/>
  <c r="G9" i="28"/>
  <c r="F9" i="28"/>
  <c r="E9" i="28"/>
  <c r="AP7" i="28"/>
  <c r="F7" i="28"/>
  <c r="F8" i="28" s="1"/>
  <c r="AB5" i="28"/>
  <c r="H5" i="28"/>
  <c r="C5" i="28"/>
  <c r="H3" i="28"/>
  <c r="L2" i="28"/>
  <c r="AB71" i="26"/>
  <c r="H71" i="26"/>
  <c r="C71" i="26"/>
  <c r="AB70" i="26"/>
  <c r="H70" i="26"/>
  <c r="C70" i="26"/>
  <c r="H69" i="26"/>
  <c r="H68" i="26"/>
  <c r="H67" i="26"/>
  <c r="H66" i="26"/>
  <c r="H64" i="26"/>
  <c r="H63" i="26"/>
  <c r="H62" i="26"/>
  <c r="H61" i="26"/>
  <c r="H60" i="26"/>
  <c r="H59" i="26"/>
  <c r="AP58" i="26"/>
  <c r="AP57" i="26" s="1"/>
  <c r="AN58" i="26"/>
  <c r="AI58" i="26"/>
  <c r="AI57" i="26" s="1"/>
  <c r="AG58" i="26"/>
  <c r="AD58" i="26"/>
  <c r="AC58" i="26"/>
  <c r="AC57" i="26" s="1"/>
  <c r="Z58" i="26"/>
  <c r="Z57" i="26" s="1"/>
  <c r="Y58" i="26"/>
  <c r="Y57" i="26" s="1"/>
  <c r="X58" i="26"/>
  <c r="X57" i="26" s="1"/>
  <c r="W58" i="26"/>
  <c r="W57" i="26" s="1"/>
  <c r="R58" i="26"/>
  <c r="R57" i="26" s="1"/>
  <c r="P58" i="26"/>
  <c r="P57" i="26" s="1"/>
  <c r="O58" i="26"/>
  <c r="O57" i="26" s="1"/>
  <c r="M58" i="26"/>
  <c r="K58" i="26"/>
  <c r="J58" i="26"/>
  <c r="I58" i="26"/>
  <c r="F58" i="26"/>
  <c r="AG57" i="26"/>
  <c r="H55" i="26"/>
  <c r="C55" i="26"/>
  <c r="AB54" i="26"/>
  <c r="H54" i="26"/>
  <c r="C54" i="26"/>
  <c r="H53" i="26"/>
  <c r="C53" i="26"/>
  <c r="AB52" i="26"/>
  <c r="H52" i="26"/>
  <c r="C52" i="26"/>
  <c r="AB51" i="26"/>
  <c r="H51" i="26"/>
  <c r="C51" i="26"/>
  <c r="H50" i="26"/>
  <c r="C50" i="26"/>
  <c r="H49" i="26"/>
  <c r="C49" i="26"/>
  <c r="H48" i="26"/>
  <c r="C48" i="26"/>
  <c r="H47" i="26"/>
  <c r="C47" i="26"/>
  <c r="H46" i="26"/>
  <c r="C46" i="26"/>
  <c r="AP45" i="26"/>
  <c r="AN45" i="26"/>
  <c r="AM45" i="26"/>
  <c r="AK45" i="26"/>
  <c r="AH45" i="26"/>
  <c r="AG45" i="26"/>
  <c r="AE45" i="26"/>
  <c r="AD45" i="26"/>
  <c r="AC45" i="26"/>
  <c r="Z45" i="26"/>
  <c r="Y45" i="26"/>
  <c r="X45" i="26"/>
  <c r="W45" i="26"/>
  <c r="V45" i="26"/>
  <c r="Q45" i="26"/>
  <c r="O45" i="26"/>
  <c r="M45" i="26"/>
  <c r="K45" i="26"/>
  <c r="J45" i="26"/>
  <c r="I45" i="26"/>
  <c r="G45" i="26"/>
  <c r="F45" i="26"/>
  <c r="E45" i="26"/>
  <c r="D45" i="26"/>
  <c r="AB43" i="26"/>
  <c r="AB42" i="26"/>
  <c r="H42" i="26"/>
  <c r="AB41" i="26"/>
  <c r="H41" i="26"/>
  <c r="AB40" i="26"/>
  <c r="H40" i="26"/>
  <c r="AB39" i="26"/>
  <c r="H39" i="26"/>
  <c r="H38" i="26"/>
  <c r="AB37" i="26"/>
  <c r="H37" i="26"/>
  <c r="H36" i="26"/>
  <c r="AB35" i="26"/>
  <c r="H35" i="26"/>
  <c r="H34" i="26"/>
  <c r="AB33" i="26"/>
  <c r="H33" i="26"/>
  <c r="AB31" i="26"/>
  <c r="H31" i="26"/>
  <c r="AP30" i="26"/>
  <c r="AM30" i="26"/>
  <c r="AK30" i="26"/>
  <c r="AI30" i="26"/>
  <c r="AG30" i="26"/>
  <c r="AG29" i="26" s="1"/>
  <c r="AD30" i="26"/>
  <c r="AC30" i="26"/>
  <c r="Z30" i="26"/>
  <c r="Y30" i="26"/>
  <c r="X30" i="26"/>
  <c r="W30" i="26"/>
  <c r="R30" i="26"/>
  <c r="P30" i="26"/>
  <c r="O30" i="26"/>
  <c r="M30" i="26"/>
  <c r="J30" i="26"/>
  <c r="AB28" i="26"/>
  <c r="AB27" i="26" s="1"/>
  <c r="H28" i="26"/>
  <c r="C28" i="26"/>
  <c r="C27" i="26" s="1"/>
  <c r="AP27" i="26"/>
  <c r="AO27" i="26"/>
  <c r="AN27" i="26"/>
  <c r="AM27" i="26"/>
  <c r="AK27" i="26"/>
  <c r="AI27" i="26"/>
  <c r="AH27" i="26"/>
  <c r="AG27" i="26"/>
  <c r="AE27" i="26"/>
  <c r="AD27" i="26"/>
  <c r="AC27" i="26"/>
  <c r="V27" i="26"/>
  <c r="U27" i="26"/>
  <c r="T27" i="26"/>
  <c r="S27" i="26"/>
  <c r="R27" i="26"/>
  <c r="Q27" i="26"/>
  <c r="P27" i="26"/>
  <c r="O27" i="26"/>
  <c r="M27" i="26"/>
  <c r="K27" i="26"/>
  <c r="J27" i="26"/>
  <c r="I27" i="26"/>
  <c r="H27" i="26"/>
  <c r="G27" i="26"/>
  <c r="F27" i="26"/>
  <c r="E27" i="26"/>
  <c r="D27" i="26"/>
  <c r="AB25" i="26"/>
  <c r="C25" i="26"/>
  <c r="Z21" i="26"/>
  <c r="Y21" i="26"/>
  <c r="X21" i="26"/>
  <c r="W21" i="26"/>
  <c r="M21" i="26"/>
  <c r="K21" i="26"/>
  <c r="J21" i="26"/>
  <c r="G21" i="26"/>
  <c r="F21" i="26"/>
  <c r="J9" i="26"/>
  <c r="AP9" i="26"/>
  <c r="AM9" i="26"/>
  <c r="AK9" i="26"/>
  <c r="AI9" i="26"/>
  <c r="AD9" i="26"/>
  <c r="AC9" i="26"/>
  <c r="Z9" i="26"/>
  <c r="Y9" i="26"/>
  <c r="X9" i="26"/>
  <c r="W9" i="26"/>
  <c r="V9" i="26"/>
  <c r="R9" i="26"/>
  <c r="Q9" i="26"/>
  <c r="P9" i="26"/>
  <c r="K9" i="26"/>
  <c r="G9" i="26"/>
  <c r="F9" i="26"/>
  <c r="E9" i="26"/>
  <c r="AP7" i="26"/>
  <c r="F7" i="26"/>
  <c r="AB5" i="26"/>
  <c r="H5" i="26"/>
  <c r="C5" i="26"/>
  <c r="H3" i="26"/>
  <c r="L2" i="26"/>
  <c r="AB71" i="25"/>
  <c r="H71" i="25"/>
  <c r="C71" i="25"/>
  <c r="AB70" i="25"/>
  <c r="H70" i="25"/>
  <c r="C70" i="25"/>
  <c r="H69" i="25"/>
  <c r="H68" i="25"/>
  <c r="H67" i="25"/>
  <c r="H66" i="25"/>
  <c r="H64" i="25"/>
  <c r="H63" i="25"/>
  <c r="H62" i="25"/>
  <c r="H61" i="25"/>
  <c r="H60" i="25"/>
  <c r="H59" i="25"/>
  <c r="AP58" i="25"/>
  <c r="AP57" i="25" s="1"/>
  <c r="AN58" i="25"/>
  <c r="AI58" i="25"/>
  <c r="AI57" i="25" s="1"/>
  <c r="AG58" i="25"/>
  <c r="AD58" i="25"/>
  <c r="AC58" i="25"/>
  <c r="AC57" i="25" s="1"/>
  <c r="Z58" i="25"/>
  <c r="Z57" i="25" s="1"/>
  <c r="Y58" i="25"/>
  <c r="Y57" i="25" s="1"/>
  <c r="X58" i="25"/>
  <c r="X57" i="25" s="1"/>
  <c r="W58" i="25"/>
  <c r="W57" i="25" s="1"/>
  <c r="R58" i="25"/>
  <c r="R57" i="25" s="1"/>
  <c r="P58" i="25"/>
  <c r="P57" i="25" s="1"/>
  <c r="O58" i="25"/>
  <c r="O57" i="25" s="1"/>
  <c r="M58" i="25"/>
  <c r="K58" i="25"/>
  <c r="J58" i="25"/>
  <c r="I58" i="25"/>
  <c r="F58" i="25"/>
  <c r="AG57" i="25"/>
  <c r="H55" i="25"/>
  <c r="C55" i="25"/>
  <c r="AB54" i="25"/>
  <c r="H54" i="25"/>
  <c r="C54" i="25"/>
  <c r="H53" i="25"/>
  <c r="C53" i="25"/>
  <c r="AB52" i="25"/>
  <c r="H52" i="25"/>
  <c r="C52" i="25"/>
  <c r="AB51" i="25"/>
  <c r="H51" i="25"/>
  <c r="C51" i="25"/>
  <c r="H50" i="25"/>
  <c r="C50" i="25"/>
  <c r="H49" i="25"/>
  <c r="C49" i="25"/>
  <c r="H48" i="25"/>
  <c r="C48" i="25"/>
  <c r="H47" i="25"/>
  <c r="C47" i="25"/>
  <c r="H46" i="25"/>
  <c r="C46" i="25"/>
  <c r="AP45" i="25"/>
  <c r="AN45" i="25"/>
  <c r="AM45" i="25"/>
  <c r="AK45" i="25"/>
  <c r="AH45" i="25"/>
  <c r="AG45" i="25"/>
  <c r="AE45" i="25"/>
  <c r="AD45" i="25"/>
  <c r="AC45" i="25"/>
  <c r="Z45" i="25"/>
  <c r="Y45" i="25"/>
  <c r="X45" i="25"/>
  <c r="W45" i="25"/>
  <c r="V45" i="25"/>
  <c r="Q45" i="25"/>
  <c r="O45" i="25"/>
  <c r="M45" i="25"/>
  <c r="K45" i="25"/>
  <c r="J45" i="25"/>
  <c r="I45" i="25"/>
  <c r="G45" i="25"/>
  <c r="F45" i="25"/>
  <c r="E45" i="25"/>
  <c r="D45" i="25"/>
  <c r="AB43" i="25"/>
  <c r="AB42" i="25"/>
  <c r="H42" i="25"/>
  <c r="AB41" i="25"/>
  <c r="H41" i="25"/>
  <c r="AB40" i="25"/>
  <c r="H40" i="25"/>
  <c r="AB39" i="25"/>
  <c r="H39" i="25"/>
  <c r="H38" i="25"/>
  <c r="AB37" i="25"/>
  <c r="H37" i="25"/>
  <c r="H36" i="25"/>
  <c r="AB35" i="25"/>
  <c r="H35" i="25"/>
  <c r="H34" i="25"/>
  <c r="AB33" i="25"/>
  <c r="H33" i="25"/>
  <c r="AB31" i="25"/>
  <c r="H31" i="25"/>
  <c r="AP30" i="25"/>
  <c r="AM30" i="25"/>
  <c r="AK30" i="25"/>
  <c r="AI30" i="25"/>
  <c r="AG30" i="25"/>
  <c r="AD30" i="25"/>
  <c r="AC30" i="25"/>
  <c r="Z30" i="25"/>
  <c r="Z29" i="25" s="1"/>
  <c r="Y30" i="25"/>
  <c r="X30" i="25"/>
  <c r="W30" i="25"/>
  <c r="R30" i="25"/>
  <c r="P30" i="25"/>
  <c r="O30" i="25"/>
  <c r="M30" i="25"/>
  <c r="J30" i="25"/>
  <c r="AB28" i="25"/>
  <c r="AB27" i="25" s="1"/>
  <c r="H28" i="25"/>
  <c r="C28" i="25"/>
  <c r="AP27" i="25"/>
  <c r="AO27" i="25"/>
  <c r="AN27" i="25"/>
  <c r="AM27" i="25"/>
  <c r="AK27" i="25"/>
  <c r="AI27" i="25"/>
  <c r="AH27" i="25"/>
  <c r="AG27" i="25"/>
  <c r="AE27" i="25"/>
  <c r="AD27" i="25"/>
  <c r="AC27" i="25"/>
  <c r="V27" i="25"/>
  <c r="U27" i="25"/>
  <c r="T27" i="25"/>
  <c r="S27" i="25"/>
  <c r="R27" i="25"/>
  <c r="Q27" i="25"/>
  <c r="P27" i="25"/>
  <c r="O27" i="25"/>
  <c r="M27" i="25"/>
  <c r="K27" i="25"/>
  <c r="J27" i="25"/>
  <c r="I27" i="25"/>
  <c r="H27" i="25"/>
  <c r="G27" i="25"/>
  <c r="F27" i="25"/>
  <c r="E27" i="25"/>
  <c r="D27" i="25"/>
  <c r="AB25" i="25"/>
  <c r="C25" i="25"/>
  <c r="Z21" i="25"/>
  <c r="Y21" i="25"/>
  <c r="X21" i="25"/>
  <c r="W21" i="25"/>
  <c r="M21" i="25"/>
  <c r="K21" i="25"/>
  <c r="J21" i="25"/>
  <c r="G21" i="25"/>
  <c r="F21" i="25"/>
  <c r="J9" i="25"/>
  <c r="AP9" i="25"/>
  <c r="AM9" i="25"/>
  <c r="AK9" i="25"/>
  <c r="AI9" i="25"/>
  <c r="AD9" i="25"/>
  <c r="AC9" i="25"/>
  <c r="Z9" i="25"/>
  <c r="Y9" i="25"/>
  <c r="X9" i="25"/>
  <c r="W9" i="25"/>
  <c r="V9" i="25"/>
  <c r="R9" i="25"/>
  <c r="Q9" i="25"/>
  <c r="P9" i="25"/>
  <c r="K9" i="25"/>
  <c r="G9" i="25"/>
  <c r="F9" i="25"/>
  <c r="E9" i="25"/>
  <c r="AP7" i="25"/>
  <c r="F7" i="25"/>
  <c r="AB5" i="25"/>
  <c r="H5" i="25"/>
  <c r="C5" i="25"/>
  <c r="H3" i="25"/>
  <c r="L2" i="25"/>
  <c r="AB71" i="24"/>
  <c r="H71" i="24"/>
  <c r="C71" i="24"/>
  <c r="AB70" i="24"/>
  <c r="H70" i="24"/>
  <c r="C70" i="24"/>
  <c r="H69" i="24"/>
  <c r="H68" i="24"/>
  <c r="H67" i="24"/>
  <c r="H66" i="24"/>
  <c r="H64" i="24"/>
  <c r="H63" i="24"/>
  <c r="H62" i="24"/>
  <c r="H61" i="24"/>
  <c r="H60" i="24"/>
  <c r="H59" i="24"/>
  <c r="AP58" i="24"/>
  <c r="AP57" i="24" s="1"/>
  <c r="AN58" i="24"/>
  <c r="AI58" i="24"/>
  <c r="AI57" i="24" s="1"/>
  <c r="AG58" i="24"/>
  <c r="AG57" i="24" s="1"/>
  <c r="AD58" i="24"/>
  <c r="AD57" i="24" s="1"/>
  <c r="AC58" i="24"/>
  <c r="AC57" i="24" s="1"/>
  <c r="Z58" i="24"/>
  <c r="Z57" i="24" s="1"/>
  <c r="Y58" i="24"/>
  <c r="Y57" i="24" s="1"/>
  <c r="X58" i="24"/>
  <c r="X57" i="24" s="1"/>
  <c r="W58" i="24"/>
  <c r="W57" i="24" s="1"/>
  <c r="R58" i="24"/>
  <c r="R57" i="24" s="1"/>
  <c r="P58" i="24"/>
  <c r="P57" i="24" s="1"/>
  <c r="O58" i="24"/>
  <c r="O57" i="24" s="1"/>
  <c r="M58" i="24"/>
  <c r="K58" i="24"/>
  <c r="J58" i="24"/>
  <c r="I58" i="24"/>
  <c r="F58" i="24"/>
  <c r="H55" i="24"/>
  <c r="C55" i="24"/>
  <c r="AB54" i="24"/>
  <c r="H54" i="24"/>
  <c r="C54" i="24"/>
  <c r="H53" i="24"/>
  <c r="C53" i="24"/>
  <c r="AB52" i="24"/>
  <c r="H52" i="24"/>
  <c r="C52" i="24"/>
  <c r="AB51" i="24"/>
  <c r="H51" i="24"/>
  <c r="C51" i="24"/>
  <c r="H50" i="24"/>
  <c r="C50" i="24"/>
  <c r="H49" i="24"/>
  <c r="C49" i="24"/>
  <c r="H48" i="24"/>
  <c r="C48" i="24"/>
  <c r="H47" i="24"/>
  <c r="C47" i="24"/>
  <c r="H46" i="24"/>
  <c r="C46" i="24"/>
  <c r="AP45" i="24"/>
  <c r="AN45" i="24"/>
  <c r="AM45" i="24"/>
  <c r="AK45" i="24"/>
  <c r="AH45" i="24"/>
  <c r="AG45" i="24"/>
  <c r="AE45" i="24"/>
  <c r="AD45" i="24"/>
  <c r="AC45" i="24"/>
  <c r="Z45" i="24"/>
  <c r="Y45" i="24"/>
  <c r="X45" i="24"/>
  <c r="W45" i="24"/>
  <c r="V45" i="24"/>
  <c r="Q45" i="24"/>
  <c r="O45" i="24"/>
  <c r="M45" i="24"/>
  <c r="K45" i="24"/>
  <c r="J45" i="24"/>
  <c r="I45" i="24"/>
  <c r="G45" i="24"/>
  <c r="F45" i="24"/>
  <c r="E45" i="24"/>
  <c r="D45" i="24"/>
  <c r="AB43" i="24"/>
  <c r="AB42" i="24"/>
  <c r="H42" i="24"/>
  <c r="AB41" i="24"/>
  <c r="H41" i="24"/>
  <c r="AB40" i="24"/>
  <c r="H40" i="24"/>
  <c r="AB39" i="24"/>
  <c r="H39" i="24"/>
  <c r="H38" i="24"/>
  <c r="AB37" i="24"/>
  <c r="H37" i="24"/>
  <c r="H36" i="24"/>
  <c r="AB35" i="24"/>
  <c r="H35" i="24"/>
  <c r="H34" i="24"/>
  <c r="AB33" i="24"/>
  <c r="H33" i="24"/>
  <c r="AB31" i="24"/>
  <c r="H31" i="24"/>
  <c r="AP30" i="24"/>
  <c r="AM30" i="24"/>
  <c r="AK30" i="24"/>
  <c r="AI30" i="24"/>
  <c r="AG30" i="24"/>
  <c r="AD30" i="24"/>
  <c r="AC30" i="24"/>
  <c r="Z30" i="24"/>
  <c r="Y30" i="24"/>
  <c r="X30" i="24"/>
  <c r="W30" i="24"/>
  <c r="R30" i="24"/>
  <c r="P30" i="24"/>
  <c r="O30" i="24"/>
  <c r="M30" i="24"/>
  <c r="J30" i="24"/>
  <c r="AB28" i="24"/>
  <c r="AB27" i="24" s="1"/>
  <c r="H28" i="24"/>
  <c r="H27" i="24" s="1"/>
  <c r="C28" i="24"/>
  <c r="C27" i="24" s="1"/>
  <c r="AP27" i="24"/>
  <c r="AO27" i="24"/>
  <c r="AN27" i="24"/>
  <c r="AM27" i="24"/>
  <c r="AK27" i="24"/>
  <c r="AI27" i="24"/>
  <c r="AH27" i="24"/>
  <c r="AG27" i="24"/>
  <c r="AE27" i="24"/>
  <c r="AD27" i="24"/>
  <c r="AC27" i="24"/>
  <c r="V27" i="24"/>
  <c r="U27" i="24"/>
  <c r="T27" i="24"/>
  <c r="S27" i="24"/>
  <c r="R27" i="24"/>
  <c r="Q27" i="24"/>
  <c r="P27" i="24"/>
  <c r="O27" i="24"/>
  <c r="M27" i="24"/>
  <c r="K27" i="24"/>
  <c r="J27" i="24"/>
  <c r="I27" i="24"/>
  <c r="G27" i="24"/>
  <c r="F27" i="24"/>
  <c r="E27" i="24"/>
  <c r="D27" i="24"/>
  <c r="AB25" i="24"/>
  <c r="C25" i="24"/>
  <c r="Z21" i="24"/>
  <c r="Y21" i="24"/>
  <c r="X21" i="24"/>
  <c r="W21" i="24"/>
  <c r="M21" i="24"/>
  <c r="K21" i="24"/>
  <c r="J21" i="24"/>
  <c r="G21" i="24"/>
  <c r="F21" i="24"/>
  <c r="AN9" i="24"/>
  <c r="J9" i="24"/>
  <c r="AP9" i="24"/>
  <c r="AM9" i="24"/>
  <c r="AK9" i="24"/>
  <c r="AI9" i="24"/>
  <c r="AD9" i="24"/>
  <c r="AC9" i="24"/>
  <c r="Z9" i="24"/>
  <c r="Y9" i="24"/>
  <c r="X9" i="24"/>
  <c r="W9" i="24"/>
  <c r="V9" i="24"/>
  <c r="R9" i="24"/>
  <c r="Q9" i="24"/>
  <c r="P9" i="24"/>
  <c r="K9" i="24"/>
  <c r="G9" i="24"/>
  <c r="F9" i="24"/>
  <c r="E9" i="24"/>
  <c r="AP7" i="24"/>
  <c r="F7" i="24"/>
  <c r="F8" i="24" s="1"/>
  <c r="AB5" i="24"/>
  <c r="H5" i="24"/>
  <c r="C5" i="24"/>
  <c r="H3" i="24"/>
  <c r="L2" i="24"/>
  <c r="AB71" i="23"/>
  <c r="H71" i="23"/>
  <c r="C71" i="23"/>
  <c r="AB70" i="23"/>
  <c r="H70" i="23"/>
  <c r="C70" i="23"/>
  <c r="H69" i="23"/>
  <c r="H68" i="23"/>
  <c r="H67" i="23"/>
  <c r="H66" i="23"/>
  <c r="H64" i="23"/>
  <c r="H63" i="23"/>
  <c r="H62" i="23"/>
  <c r="H61" i="23"/>
  <c r="H60" i="23"/>
  <c r="H59" i="23"/>
  <c r="AP58" i="23"/>
  <c r="AP57" i="23" s="1"/>
  <c r="AN58" i="23"/>
  <c r="AI58" i="23"/>
  <c r="AI57" i="23" s="1"/>
  <c r="AG58" i="23"/>
  <c r="AG57" i="23" s="1"/>
  <c r="AD58" i="23"/>
  <c r="AD57" i="23" s="1"/>
  <c r="AC58" i="23"/>
  <c r="AC57" i="23" s="1"/>
  <c r="Z58" i="23"/>
  <c r="Z57" i="23" s="1"/>
  <c r="Y58" i="23"/>
  <c r="X58" i="23"/>
  <c r="X57" i="23" s="1"/>
  <c r="W58" i="23"/>
  <c r="W57" i="23" s="1"/>
  <c r="R58" i="23"/>
  <c r="R57" i="23" s="1"/>
  <c r="P58" i="23"/>
  <c r="P57" i="23" s="1"/>
  <c r="O58" i="23"/>
  <c r="O57" i="23" s="1"/>
  <c r="M58" i="23"/>
  <c r="M57" i="23" s="1"/>
  <c r="K58" i="23"/>
  <c r="J58" i="23"/>
  <c r="I58" i="23"/>
  <c r="F58" i="23"/>
  <c r="H55" i="23"/>
  <c r="C55" i="23"/>
  <c r="AB54" i="23"/>
  <c r="H54" i="23"/>
  <c r="C54" i="23"/>
  <c r="H53" i="23"/>
  <c r="C53" i="23"/>
  <c r="AB52" i="23"/>
  <c r="H52" i="23"/>
  <c r="C52" i="23"/>
  <c r="AB51" i="23"/>
  <c r="H51" i="23"/>
  <c r="C51" i="23"/>
  <c r="H50" i="23"/>
  <c r="C50" i="23"/>
  <c r="H49" i="23"/>
  <c r="C49" i="23"/>
  <c r="H48" i="23"/>
  <c r="C48" i="23"/>
  <c r="H47" i="23"/>
  <c r="C47" i="23"/>
  <c r="H46" i="23"/>
  <c r="C46" i="23"/>
  <c r="AP45" i="23"/>
  <c r="AN45" i="23"/>
  <c r="AM45" i="23"/>
  <c r="AK45" i="23"/>
  <c r="AH45" i="23"/>
  <c r="AG45" i="23"/>
  <c r="AE45" i="23"/>
  <c r="AD45" i="23"/>
  <c r="AC45" i="23"/>
  <c r="Z45" i="23"/>
  <c r="Y45" i="23"/>
  <c r="X45" i="23"/>
  <c r="W45" i="23"/>
  <c r="V45" i="23"/>
  <c r="Q45" i="23"/>
  <c r="O45" i="23"/>
  <c r="M45" i="23"/>
  <c r="K45" i="23"/>
  <c r="J45" i="23"/>
  <c r="I45" i="23"/>
  <c r="G45" i="23"/>
  <c r="F45" i="23"/>
  <c r="E45" i="23"/>
  <c r="D45" i="23"/>
  <c r="AB43" i="23"/>
  <c r="AB42" i="23"/>
  <c r="H42" i="23"/>
  <c r="AB41" i="23"/>
  <c r="H41" i="23"/>
  <c r="AB40" i="23"/>
  <c r="H40" i="23"/>
  <c r="AB39" i="23"/>
  <c r="H39" i="23"/>
  <c r="H38" i="23"/>
  <c r="AB37" i="23"/>
  <c r="H37" i="23"/>
  <c r="H36" i="23"/>
  <c r="AB35" i="23"/>
  <c r="H35" i="23"/>
  <c r="H34" i="23"/>
  <c r="AB33" i="23"/>
  <c r="H33" i="23"/>
  <c r="AB31" i="23"/>
  <c r="H31" i="23"/>
  <c r="AP30" i="23"/>
  <c r="AM30" i="23"/>
  <c r="AK30" i="23"/>
  <c r="AI30" i="23"/>
  <c r="AG30" i="23"/>
  <c r="AD30" i="23"/>
  <c r="AC30" i="23"/>
  <c r="Z30" i="23"/>
  <c r="Z29" i="23" s="1"/>
  <c r="Y30" i="23"/>
  <c r="X30" i="23"/>
  <c r="W30" i="23"/>
  <c r="R30" i="23"/>
  <c r="P30" i="23"/>
  <c r="O30" i="23"/>
  <c r="M30" i="23"/>
  <c r="J30" i="23"/>
  <c r="AB28" i="23"/>
  <c r="AB27" i="23" s="1"/>
  <c r="H28" i="23"/>
  <c r="H27" i="23" s="1"/>
  <c r="C28" i="23"/>
  <c r="C27" i="23" s="1"/>
  <c r="AP27" i="23"/>
  <c r="AO27" i="23"/>
  <c r="AN27" i="23"/>
  <c r="AM27" i="23"/>
  <c r="AK27" i="23"/>
  <c r="AI27" i="23"/>
  <c r="AH27" i="23"/>
  <c r="AG27" i="23"/>
  <c r="AE27" i="23"/>
  <c r="AD27" i="23"/>
  <c r="AC27" i="23"/>
  <c r="V27" i="23"/>
  <c r="U27" i="23"/>
  <c r="T27" i="23"/>
  <c r="S27" i="23"/>
  <c r="R27" i="23"/>
  <c r="Q27" i="23"/>
  <c r="P27" i="23"/>
  <c r="O27" i="23"/>
  <c r="M27" i="23"/>
  <c r="K27" i="23"/>
  <c r="J27" i="23"/>
  <c r="I27" i="23"/>
  <c r="G27" i="23"/>
  <c r="F27" i="23"/>
  <c r="E27" i="23"/>
  <c r="D27" i="23"/>
  <c r="AB25" i="23"/>
  <c r="C25" i="23"/>
  <c r="Z21" i="23"/>
  <c r="Y21" i="23"/>
  <c r="X21" i="23"/>
  <c r="W21" i="23"/>
  <c r="M21" i="23"/>
  <c r="K21" i="23"/>
  <c r="J21" i="23"/>
  <c r="G21" i="23"/>
  <c r="F21" i="23"/>
  <c r="AN9" i="23"/>
  <c r="J9" i="23"/>
  <c r="AP9" i="23"/>
  <c r="AM9" i="23"/>
  <c r="AK9" i="23"/>
  <c r="AI9" i="23"/>
  <c r="AD9" i="23"/>
  <c r="AC9" i="23"/>
  <c r="Z9" i="23"/>
  <c r="Y9" i="23"/>
  <c r="X9" i="23"/>
  <c r="W9" i="23"/>
  <c r="V9" i="23"/>
  <c r="R9" i="23"/>
  <c r="Q9" i="23"/>
  <c r="P9" i="23"/>
  <c r="K9" i="23"/>
  <c r="G9" i="23"/>
  <c r="F9" i="23"/>
  <c r="E9" i="23"/>
  <c r="AP7" i="23"/>
  <c r="F7" i="23"/>
  <c r="AB5" i="23"/>
  <c r="H5" i="23"/>
  <c r="C5" i="23"/>
  <c r="H3" i="23"/>
  <c r="L2" i="23"/>
  <c r="AB71" i="22"/>
  <c r="H71" i="22"/>
  <c r="C71" i="22"/>
  <c r="AB70" i="22"/>
  <c r="H70" i="22"/>
  <c r="C70" i="22"/>
  <c r="H69" i="22"/>
  <c r="H68" i="22"/>
  <c r="H67" i="22"/>
  <c r="H66" i="22"/>
  <c r="H64" i="22"/>
  <c r="H63" i="22"/>
  <c r="H62" i="22"/>
  <c r="H61" i="22"/>
  <c r="H60" i="22"/>
  <c r="H59" i="22"/>
  <c r="AP58" i="22"/>
  <c r="AP57" i="22" s="1"/>
  <c r="AN58" i="22"/>
  <c r="AI58" i="22"/>
  <c r="AI57" i="22" s="1"/>
  <c r="AG58" i="22"/>
  <c r="AG57" i="22" s="1"/>
  <c r="AD58" i="22"/>
  <c r="AD57" i="22" s="1"/>
  <c r="AC58" i="22"/>
  <c r="AC57" i="22" s="1"/>
  <c r="Z58" i="22"/>
  <c r="Z57" i="22" s="1"/>
  <c r="Y58" i="22"/>
  <c r="X58" i="22"/>
  <c r="X57" i="22" s="1"/>
  <c r="W58" i="22"/>
  <c r="W57" i="22" s="1"/>
  <c r="R58" i="22"/>
  <c r="R57" i="22" s="1"/>
  <c r="P58" i="22"/>
  <c r="P57" i="22" s="1"/>
  <c r="O58" i="22"/>
  <c r="O57" i="22" s="1"/>
  <c r="M58" i="22"/>
  <c r="M57" i="22" s="1"/>
  <c r="K58" i="22"/>
  <c r="J58" i="22"/>
  <c r="I58" i="22"/>
  <c r="F58" i="22"/>
  <c r="Y57" i="22"/>
  <c r="H55" i="22"/>
  <c r="C55" i="22"/>
  <c r="AB54" i="22"/>
  <c r="H54" i="22"/>
  <c r="C54" i="22"/>
  <c r="H53" i="22"/>
  <c r="C53" i="22"/>
  <c r="AB52" i="22"/>
  <c r="H52" i="22"/>
  <c r="C52" i="22"/>
  <c r="AB51" i="22"/>
  <c r="H51" i="22"/>
  <c r="C51" i="22"/>
  <c r="H50" i="22"/>
  <c r="C50" i="22"/>
  <c r="H49" i="22"/>
  <c r="C49" i="22"/>
  <c r="H48" i="22"/>
  <c r="C48" i="22"/>
  <c r="H47" i="22"/>
  <c r="C47" i="22"/>
  <c r="H46" i="22"/>
  <c r="C46" i="22"/>
  <c r="AP45" i="22"/>
  <c r="AN45" i="22"/>
  <c r="AM45" i="22"/>
  <c r="AK45" i="22"/>
  <c r="AH45" i="22"/>
  <c r="AG45" i="22"/>
  <c r="AE45" i="22"/>
  <c r="AD45" i="22"/>
  <c r="AC45" i="22"/>
  <c r="Z45" i="22"/>
  <c r="Y45" i="22"/>
  <c r="X45" i="22"/>
  <c r="W45" i="22"/>
  <c r="V45" i="22"/>
  <c r="Q45" i="22"/>
  <c r="O45" i="22"/>
  <c r="M45" i="22"/>
  <c r="K45" i="22"/>
  <c r="J45" i="22"/>
  <c r="I45" i="22"/>
  <c r="G45" i="22"/>
  <c r="F45" i="22"/>
  <c r="E45" i="22"/>
  <c r="D45" i="22"/>
  <c r="AB43" i="22"/>
  <c r="AB42" i="22"/>
  <c r="H42" i="22"/>
  <c r="AB41" i="22"/>
  <c r="H41" i="22"/>
  <c r="AB40" i="22"/>
  <c r="H40" i="22"/>
  <c r="AB39" i="22"/>
  <c r="H39" i="22"/>
  <c r="H38" i="22"/>
  <c r="AB37" i="22"/>
  <c r="H37" i="22"/>
  <c r="H36" i="22"/>
  <c r="AB35" i="22"/>
  <c r="H35" i="22"/>
  <c r="H34" i="22"/>
  <c r="AB33" i="22"/>
  <c r="H33" i="22"/>
  <c r="AB31" i="22"/>
  <c r="H31" i="22"/>
  <c r="AP30" i="22"/>
  <c r="AM30" i="22"/>
  <c r="AK30" i="22"/>
  <c r="AI30" i="22"/>
  <c r="AG30" i="22"/>
  <c r="AD30" i="22"/>
  <c r="AC30" i="22"/>
  <c r="Z30" i="22"/>
  <c r="Y30" i="22"/>
  <c r="X30" i="22"/>
  <c r="W30" i="22"/>
  <c r="R30" i="22"/>
  <c r="P30" i="22"/>
  <c r="O30" i="22"/>
  <c r="M30" i="22"/>
  <c r="J30" i="22"/>
  <c r="AB28" i="22"/>
  <c r="AB27" i="22" s="1"/>
  <c r="H28" i="22"/>
  <c r="H27" i="22" s="1"/>
  <c r="C28" i="22"/>
  <c r="AP27" i="22"/>
  <c r="AO27" i="22"/>
  <c r="AN27" i="22"/>
  <c r="AM27" i="22"/>
  <c r="AK27" i="22"/>
  <c r="AI27" i="22"/>
  <c r="AH27" i="22"/>
  <c r="AG27" i="22"/>
  <c r="AE27" i="22"/>
  <c r="AD27" i="22"/>
  <c r="AC27" i="22"/>
  <c r="V27" i="22"/>
  <c r="U27" i="22"/>
  <c r="T27" i="22"/>
  <c r="S27" i="22"/>
  <c r="R27" i="22"/>
  <c r="Q27" i="22"/>
  <c r="P27" i="22"/>
  <c r="O27" i="22"/>
  <c r="M27" i="22"/>
  <c r="K27" i="22"/>
  <c r="J27" i="22"/>
  <c r="I27" i="22"/>
  <c r="G27" i="22"/>
  <c r="F27" i="22"/>
  <c r="E27" i="22"/>
  <c r="D27" i="22"/>
  <c r="AN9" i="22"/>
  <c r="AP9" i="22"/>
  <c r="AM9" i="22"/>
  <c r="AK9" i="22"/>
  <c r="AI9" i="22"/>
  <c r="AD9" i="22"/>
  <c r="AC9" i="22"/>
  <c r="Z9" i="22"/>
  <c r="Y9" i="22"/>
  <c r="X9" i="22"/>
  <c r="W9" i="22"/>
  <c r="V9" i="22"/>
  <c r="R9" i="22"/>
  <c r="Q9" i="22"/>
  <c r="P9" i="22"/>
  <c r="K9" i="22"/>
  <c r="G9" i="22"/>
  <c r="F9" i="22"/>
  <c r="E9" i="22"/>
  <c r="AP7" i="22"/>
  <c r="F7" i="22"/>
  <c r="AB5" i="22"/>
  <c r="H5" i="22"/>
  <c r="C5" i="22"/>
  <c r="H3" i="22"/>
  <c r="L2" i="22"/>
  <c r="AB71" i="21"/>
  <c r="H71" i="21"/>
  <c r="C71" i="21"/>
  <c r="AB70" i="21"/>
  <c r="H70" i="21"/>
  <c r="C70" i="21"/>
  <c r="AP58" i="21"/>
  <c r="AN58" i="21"/>
  <c r="AI58" i="21"/>
  <c r="AG58" i="21"/>
  <c r="AG57" i="21" s="1"/>
  <c r="AD58" i="21"/>
  <c r="AD57" i="21" s="1"/>
  <c r="AC58" i="21"/>
  <c r="Z58" i="21"/>
  <c r="Z57" i="21" s="1"/>
  <c r="Y58" i="21"/>
  <c r="Y57" i="21" s="1"/>
  <c r="X58" i="21"/>
  <c r="X57" i="21" s="1"/>
  <c r="W58" i="21"/>
  <c r="W57" i="21" s="1"/>
  <c r="R58" i="21"/>
  <c r="R57" i="21" s="1"/>
  <c r="P58" i="21"/>
  <c r="P57" i="21" s="1"/>
  <c r="O58" i="21"/>
  <c r="O57" i="21" s="1"/>
  <c r="M58" i="21"/>
  <c r="K58" i="21"/>
  <c r="J58" i="21"/>
  <c r="I58" i="21"/>
  <c r="F58" i="21"/>
  <c r="AI57" i="21"/>
  <c r="H55" i="21"/>
  <c r="C55" i="21"/>
  <c r="AB54" i="21"/>
  <c r="H54" i="21"/>
  <c r="C54" i="21"/>
  <c r="H53" i="21"/>
  <c r="C53" i="21"/>
  <c r="AB52" i="21"/>
  <c r="H52" i="21"/>
  <c r="C52" i="21"/>
  <c r="AB51" i="21"/>
  <c r="H51" i="21"/>
  <c r="C51" i="21"/>
  <c r="H50" i="21"/>
  <c r="C50" i="21"/>
  <c r="H49" i="21"/>
  <c r="C49" i="21"/>
  <c r="H48" i="21"/>
  <c r="C48" i="21"/>
  <c r="H47" i="21"/>
  <c r="C47" i="21"/>
  <c r="H46" i="21"/>
  <c r="C46" i="21"/>
  <c r="AP45" i="21"/>
  <c r="AN45" i="21"/>
  <c r="AM45" i="21"/>
  <c r="AK45" i="21"/>
  <c r="AH45" i="21"/>
  <c r="AG45" i="21"/>
  <c r="AE45" i="21"/>
  <c r="AD45" i="21"/>
  <c r="AC45" i="21"/>
  <c r="Z45" i="21"/>
  <c r="Y45" i="21"/>
  <c r="X45" i="21"/>
  <c r="W45" i="21"/>
  <c r="V45" i="21"/>
  <c r="Q45" i="21"/>
  <c r="O45" i="21"/>
  <c r="M45" i="21"/>
  <c r="K45" i="21"/>
  <c r="J45" i="21"/>
  <c r="I45" i="21"/>
  <c r="G45" i="21"/>
  <c r="F45" i="21"/>
  <c r="E45" i="21"/>
  <c r="D45" i="21"/>
  <c r="AB43" i="21"/>
  <c r="AB42" i="21"/>
  <c r="H42" i="21"/>
  <c r="AB41" i="21"/>
  <c r="H41" i="21"/>
  <c r="AB40" i="21"/>
  <c r="H40" i="21"/>
  <c r="AB39" i="21"/>
  <c r="H39" i="21"/>
  <c r="H38" i="21"/>
  <c r="AB37" i="21"/>
  <c r="H37" i="21"/>
  <c r="H36" i="21"/>
  <c r="AB35" i="21"/>
  <c r="H35" i="21"/>
  <c r="H34" i="21"/>
  <c r="AB33" i="21"/>
  <c r="H33" i="21"/>
  <c r="AB31" i="21"/>
  <c r="H31" i="21"/>
  <c r="AP30" i="21"/>
  <c r="AM30" i="21"/>
  <c r="AK30" i="21"/>
  <c r="AI30" i="21"/>
  <c r="AG30" i="21"/>
  <c r="AD30" i="21"/>
  <c r="AC30" i="21"/>
  <c r="Z30" i="21"/>
  <c r="Y30" i="21"/>
  <c r="X30" i="21"/>
  <c r="W30" i="21"/>
  <c r="R30" i="21"/>
  <c r="P30" i="21"/>
  <c r="O30" i="21"/>
  <c r="M30" i="21"/>
  <c r="J30" i="21"/>
  <c r="AB28" i="21"/>
  <c r="AB27" i="21" s="1"/>
  <c r="H28" i="21"/>
  <c r="H27" i="21" s="1"/>
  <c r="C28" i="21"/>
  <c r="C27" i="21" s="1"/>
  <c r="AP27" i="21"/>
  <c r="AO27" i="21"/>
  <c r="AN27" i="21"/>
  <c r="AM27" i="21"/>
  <c r="AK27" i="21"/>
  <c r="AI27" i="21"/>
  <c r="AH27" i="21"/>
  <c r="AG27" i="21"/>
  <c r="AE27" i="21"/>
  <c r="AD27" i="21"/>
  <c r="AC27" i="21"/>
  <c r="V27" i="21"/>
  <c r="U27" i="21"/>
  <c r="T27" i="21"/>
  <c r="S27" i="21"/>
  <c r="R27" i="21"/>
  <c r="Q27" i="21"/>
  <c r="P27" i="21"/>
  <c r="O27" i="21"/>
  <c r="M27" i="21"/>
  <c r="K27" i="21"/>
  <c r="J27" i="21"/>
  <c r="I27" i="21"/>
  <c r="G27" i="21"/>
  <c r="F27" i="21"/>
  <c r="E27" i="21"/>
  <c r="D27" i="21"/>
  <c r="AN9" i="21"/>
  <c r="AP9" i="21"/>
  <c r="AM9" i="21"/>
  <c r="AK9" i="21"/>
  <c r="AI9" i="21"/>
  <c r="AD9" i="21"/>
  <c r="AC9" i="21"/>
  <c r="Z9" i="21"/>
  <c r="Y9" i="21"/>
  <c r="X9" i="21"/>
  <c r="W9" i="21"/>
  <c r="V9" i="21"/>
  <c r="R9" i="21"/>
  <c r="Q9" i="21"/>
  <c r="P9" i="21"/>
  <c r="K9" i="21"/>
  <c r="G9" i="21"/>
  <c r="F9" i="21"/>
  <c r="E9" i="21"/>
  <c r="AP7" i="21"/>
  <c r="F7" i="21"/>
  <c r="AB5" i="21"/>
  <c r="H5" i="21"/>
  <c r="C5" i="21"/>
  <c r="H3" i="21"/>
  <c r="L2" i="21"/>
  <c r="AB71" i="19"/>
  <c r="H71" i="19"/>
  <c r="C71" i="19"/>
  <c r="AB70" i="19"/>
  <c r="H70" i="19"/>
  <c r="C70" i="19"/>
  <c r="AP58" i="19"/>
  <c r="AP57" i="19" s="1"/>
  <c r="AN58" i="19"/>
  <c r="AN57" i="19" s="1"/>
  <c r="AI58" i="19"/>
  <c r="AI57" i="19" s="1"/>
  <c r="AG58" i="19"/>
  <c r="AG57" i="19" s="1"/>
  <c r="AD58" i="19"/>
  <c r="AD57" i="19" s="1"/>
  <c r="AC58" i="19"/>
  <c r="AC57" i="19" s="1"/>
  <c r="Z58" i="19"/>
  <c r="Z57" i="19" s="1"/>
  <c r="Y58" i="19"/>
  <c r="Y57" i="19" s="1"/>
  <c r="X58" i="19"/>
  <c r="X57" i="19" s="1"/>
  <c r="W58" i="19"/>
  <c r="W57" i="19" s="1"/>
  <c r="R58" i="19"/>
  <c r="R57" i="19" s="1"/>
  <c r="P58" i="19"/>
  <c r="P57" i="19" s="1"/>
  <c r="O58" i="19"/>
  <c r="O57" i="19" s="1"/>
  <c r="M58" i="19"/>
  <c r="M57" i="19" s="1"/>
  <c r="K58" i="19"/>
  <c r="J58" i="19"/>
  <c r="I58" i="19"/>
  <c r="F58" i="19"/>
  <c r="H55" i="19"/>
  <c r="C55" i="19"/>
  <c r="AB54" i="19"/>
  <c r="H54" i="19"/>
  <c r="C54" i="19"/>
  <c r="H53" i="19"/>
  <c r="C53" i="19"/>
  <c r="AB52" i="19"/>
  <c r="H52" i="19"/>
  <c r="C52" i="19"/>
  <c r="AB51" i="19"/>
  <c r="H51" i="19"/>
  <c r="C51" i="19"/>
  <c r="H50" i="19"/>
  <c r="C50" i="19"/>
  <c r="H49" i="19"/>
  <c r="C49" i="19"/>
  <c r="H48" i="19"/>
  <c r="C48" i="19"/>
  <c r="H47" i="19"/>
  <c r="C47" i="19"/>
  <c r="H46" i="19"/>
  <c r="C46" i="19"/>
  <c r="AP45" i="19"/>
  <c r="AN45" i="19"/>
  <c r="AM45" i="19"/>
  <c r="AK45" i="19"/>
  <c r="AH45" i="19"/>
  <c r="AG45" i="19"/>
  <c r="AE45" i="19"/>
  <c r="AD45" i="19"/>
  <c r="AC45" i="19"/>
  <c r="Z45" i="19"/>
  <c r="Y45" i="19"/>
  <c r="X45" i="19"/>
  <c r="W45" i="19"/>
  <c r="V45" i="19"/>
  <c r="Q45" i="19"/>
  <c r="O45" i="19"/>
  <c r="M45" i="19"/>
  <c r="K45" i="19"/>
  <c r="J45" i="19"/>
  <c r="I45" i="19"/>
  <c r="G45" i="19"/>
  <c r="F45" i="19"/>
  <c r="E45" i="19"/>
  <c r="D45" i="19"/>
  <c r="AB43" i="19"/>
  <c r="AB42" i="19"/>
  <c r="H42" i="19"/>
  <c r="AB41" i="19"/>
  <c r="H41" i="19"/>
  <c r="AB40" i="19"/>
  <c r="H40" i="19"/>
  <c r="AB39" i="19"/>
  <c r="H39" i="19"/>
  <c r="H38" i="19"/>
  <c r="AB37" i="19"/>
  <c r="H37" i="19"/>
  <c r="H36" i="19"/>
  <c r="AB35" i="19"/>
  <c r="H35" i="19"/>
  <c r="H34" i="19"/>
  <c r="AB33" i="19"/>
  <c r="H33" i="19"/>
  <c r="AB31" i="19"/>
  <c r="H31" i="19"/>
  <c r="AP30" i="19"/>
  <c r="AM30" i="19"/>
  <c r="AK30" i="19"/>
  <c r="AI30" i="19"/>
  <c r="AG30" i="19"/>
  <c r="AG29" i="19" s="1"/>
  <c r="AD30" i="19"/>
  <c r="AC30" i="19"/>
  <c r="Z30" i="19"/>
  <c r="Y30" i="19"/>
  <c r="X30" i="19"/>
  <c r="W30" i="19"/>
  <c r="R30" i="19"/>
  <c r="P30" i="19"/>
  <c r="O30" i="19"/>
  <c r="M30" i="19"/>
  <c r="J30" i="19"/>
  <c r="AB28" i="19"/>
  <c r="AB27" i="19" s="1"/>
  <c r="H28" i="19"/>
  <c r="H27" i="19" s="1"/>
  <c r="C28" i="19"/>
  <c r="C27" i="19" s="1"/>
  <c r="AP27" i="19"/>
  <c r="AO27" i="19"/>
  <c r="AN27" i="19"/>
  <c r="AM27" i="19"/>
  <c r="AK27" i="19"/>
  <c r="AI27" i="19"/>
  <c r="AH27" i="19"/>
  <c r="AG27" i="19"/>
  <c r="AE27" i="19"/>
  <c r="AD27" i="19"/>
  <c r="AC27" i="19"/>
  <c r="V27" i="19"/>
  <c r="U27" i="19"/>
  <c r="T27" i="19"/>
  <c r="S27" i="19"/>
  <c r="R27" i="19"/>
  <c r="Q27" i="19"/>
  <c r="P27" i="19"/>
  <c r="O27" i="19"/>
  <c r="M27" i="19"/>
  <c r="K27" i="19"/>
  <c r="J27" i="19"/>
  <c r="I27" i="19"/>
  <c r="G27" i="19"/>
  <c r="F27" i="19"/>
  <c r="E27" i="19"/>
  <c r="D27" i="19"/>
  <c r="AN9" i="19"/>
  <c r="J9" i="19"/>
  <c r="AP9" i="19"/>
  <c r="AM9" i="19"/>
  <c r="AK9" i="19"/>
  <c r="AI9" i="19"/>
  <c r="AD9" i="19"/>
  <c r="AC9" i="19"/>
  <c r="Z9" i="19"/>
  <c r="Y9" i="19"/>
  <c r="X9" i="19"/>
  <c r="W9" i="19"/>
  <c r="V9" i="19"/>
  <c r="R9" i="19"/>
  <c r="Q9" i="19"/>
  <c r="P9" i="19"/>
  <c r="K9" i="19"/>
  <c r="G9" i="19"/>
  <c r="F9" i="19"/>
  <c r="E9" i="19"/>
  <c r="AP7" i="19"/>
  <c r="F7" i="19"/>
  <c r="AB5" i="19"/>
  <c r="H5" i="19"/>
  <c r="C5" i="19"/>
  <c r="H3" i="19"/>
  <c r="L2" i="19"/>
  <c r="AB71" i="18"/>
  <c r="H71" i="18"/>
  <c r="C71" i="18"/>
  <c r="AB70" i="18"/>
  <c r="H70" i="18"/>
  <c r="C70" i="18"/>
  <c r="AP58" i="18"/>
  <c r="AP57" i="18" s="1"/>
  <c r="AN58" i="18"/>
  <c r="AN57" i="18" s="1"/>
  <c r="AI58" i="18"/>
  <c r="AG58" i="18"/>
  <c r="AG57" i="18" s="1"/>
  <c r="AD58" i="18"/>
  <c r="AD57" i="18" s="1"/>
  <c r="AC58" i="18"/>
  <c r="AC57" i="18" s="1"/>
  <c r="Z58" i="18"/>
  <c r="Z57" i="18" s="1"/>
  <c r="Y58" i="18"/>
  <c r="Y57" i="18" s="1"/>
  <c r="X58" i="18"/>
  <c r="X57" i="18" s="1"/>
  <c r="W58" i="18"/>
  <c r="W57" i="18" s="1"/>
  <c r="R58" i="18"/>
  <c r="P58" i="18"/>
  <c r="P57" i="18" s="1"/>
  <c r="O58" i="18"/>
  <c r="O57" i="18" s="1"/>
  <c r="M58" i="18"/>
  <c r="M57" i="18" s="1"/>
  <c r="K58" i="18"/>
  <c r="J58" i="18"/>
  <c r="I58" i="18"/>
  <c r="F58" i="18"/>
  <c r="AI57" i="18"/>
  <c r="R57" i="18"/>
  <c r="H55" i="18"/>
  <c r="C55" i="18"/>
  <c r="AB54" i="18"/>
  <c r="H54" i="18"/>
  <c r="C54" i="18"/>
  <c r="H53" i="18"/>
  <c r="C53" i="18"/>
  <c r="AB52" i="18"/>
  <c r="H52" i="18"/>
  <c r="C52" i="18"/>
  <c r="AB51" i="18"/>
  <c r="H51" i="18"/>
  <c r="C51" i="18"/>
  <c r="H50" i="18"/>
  <c r="C50" i="18"/>
  <c r="H49" i="18"/>
  <c r="C49" i="18"/>
  <c r="H48" i="18"/>
  <c r="C48" i="18"/>
  <c r="H47" i="18"/>
  <c r="C47" i="18"/>
  <c r="H46" i="18"/>
  <c r="C46" i="18"/>
  <c r="AP45" i="18"/>
  <c r="AN45" i="18"/>
  <c r="AM45" i="18"/>
  <c r="AK45" i="18"/>
  <c r="AH45" i="18"/>
  <c r="AG45" i="18"/>
  <c r="AE45" i="18"/>
  <c r="AD45" i="18"/>
  <c r="AC45" i="18"/>
  <c r="Z45" i="18"/>
  <c r="Y45" i="18"/>
  <c r="X45" i="18"/>
  <c r="W45" i="18"/>
  <c r="V45" i="18"/>
  <c r="Q45" i="18"/>
  <c r="O45" i="18"/>
  <c r="M45" i="18"/>
  <c r="K45" i="18"/>
  <c r="J45" i="18"/>
  <c r="I45" i="18"/>
  <c r="G45" i="18"/>
  <c r="F45" i="18"/>
  <c r="E45" i="18"/>
  <c r="D45" i="18"/>
  <c r="AB43" i="18"/>
  <c r="AB42" i="18"/>
  <c r="H42" i="18"/>
  <c r="AB41" i="18"/>
  <c r="H41" i="18"/>
  <c r="AB40" i="18"/>
  <c r="H40" i="18"/>
  <c r="AB39" i="18"/>
  <c r="H39" i="18"/>
  <c r="H38" i="18"/>
  <c r="AB37" i="18"/>
  <c r="H37" i="18"/>
  <c r="H36" i="18"/>
  <c r="AB35" i="18"/>
  <c r="H35" i="18"/>
  <c r="H34" i="18"/>
  <c r="AB33" i="18"/>
  <c r="H33" i="18"/>
  <c r="AB31" i="18"/>
  <c r="H31" i="18"/>
  <c r="AP30" i="18"/>
  <c r="AM30" i="18"/>
  <c r="AK30" i="18"/>
  <c r="AI30" i="18"/>
  <c r="AG30" i="18"/>
  <c r="AD30" i="18"/>
  <c r="AD29" i="18" s="1"/>
  <c r="AC30" i="18"/>
  <c r="Z30" i="18"/>
  <c r="Y30" i="18"/>
  <c r="X30" i="18"/>
  <c r="W30" i="18"/>
  <c r="R30" i="18"/>
  <c r="P30" i="18"/>
  <c r="O30" i="18"/>
  <c r="O29" i="18" s="1"/>
  <c r="M30" i="18"/>
  <c r="J30" i="18"/>
  <c r="AB28" i="18"/>
  <c r="AB27" i="18" s="1"/>
  <c r="H28" i="18"/>
  <c r="H27" i="18" s="1"/>
  <c r="C28" i="18"/>
  <c r="C27" i="18" s="1"/>
  <c r="AP27" i="18"/>
  <c r="AO27" i="18"/>
  <c r="AN27" i="18"/>
  <c r="AM27" i="18"/>
  <c r="AK27" i="18"/>
  <c r="AI27" i="18"/>
  <c r="AH27" i="18"/>
  <c r="AG27" i="18"/>
  <c r="AE27" i="18"/>
  <c r="AD27" i="18"/>
  <c r="AC27" i="18"/>
  <c r="V27" i="18"/>
  <c r="U27" i="18"/>
  <c r="T27" i="18"/>
  <c r="S27" i="18"/>
  <c r="R27" i="18"/>
  <c r="Q27" i="18"/>
  <c r="P27" i="18"/>
  <c r="O27" i="18"/>
  <c r="M27" i="18"/>
  <c r="K27" i="18"/>
  <c r="J27" i="18"/>
  <c r="I27" i="18"/>
  <c r="G27" i="18"/>
  <c r="F27" i="18"/>
  <c r="E27" i="18"/>
  <c r="D27" i="18"/>
  <c r="AN9" i="18"/>
  <c r="J9" i="18"/>
  <c r="AP9" i="18"/>
  <c r="AM9" i="18"/>
  <c r="AK9" i="18"/>
  <c r="AI9" i="18"/>
  <c r="AD9" i="18"/>
  <c r="AC9" i="18"/>
  <c r="Z9" i="18"/>
  <c r="Y9" i="18"/>
  <c r="X9" i="18"/>
  <c r="W9" i="18"/>
  <c r="V9" i="18"/>
  <c r="R9" i="18"/>
  <c r="Q9" i="18"/>
  <c r="P9" i="18"/>
  <c r="K9" i="18"/>
  <c r="G9" i="18"/>
  <c r="F9" i="18"/>
  <c r="E9" i="18"/>
  <c r="AP7" i="18"/>
  <c r="F7" i="18"/>
  <c r="AB5" i="18"/>
  <c r="H5" i="18"/>
  <c r="C5" i="18"/>
  <c r="H3" i="18"/>
  <c r="L2" i="18"/>
  <c r="AB71" i="17"/>
  <c r="H71" i="17"/>
  <c r="C71" i="17"/>
  <c r="AB70" i="17"/>
  <c r="H70" i="17"/>
  <c r="C70" i="17"/>
  <c r="AP58" i="17"/>
  <c r="AP57" i="17" s="1"/>
  <c r="AN58" i="17"/>
  <c r="AN57" i="17" s="1"/>
  <c r="AI58" i="17"/>
  <c r="AI57" i="17" s="1"/>
  <c r="AG58" i="17"/>
  <c r="AG57" i="17" s="1"/>
  <c r="AD58" i="17"/>
  <c r="AD57" i="17" s="1"/>
  <c r="AC58" i="17"/>
  <c r="AC57" i="17" s="1"/>
  <c r="Z58" i="17"/>
  <c r="Z57" i="17" s="1"/>
  <c r="Y58" i="17"/>
  <c r="Y57" i="17" s="1"/>
  <c r="X58" i="17"/>
  <c r="X57" i="17" s="1"/>
  <c r="W58" i="17"/>
  <c r="W57" i="17" s="1"/>
  <c r="R58" i="17"/>
  <c r="R57" i="17" s="1"/>
  <c r="P58" i="17"/>
  <c r="P57" i="17" s="1"/>
  <c r="O58" i="17"/>
  <c r="O57" i="17" s="1"/>
  <c r="M58" i="17"/>
  <c r="K58" i="17"/>
  <c r="J58" i="17"/>
  <c r="I58" i="17"/>
  <c r="F58" i="17"/>
  <c r="M57" i="17"/>
  <c r="H55" i="17"/>
  <c r="C55" i="17"/>
  <c r="AB54" i="17"/>
  <c r="H54" i="17"/>
  <c r="C54" i="17"/>
  <c r="H53" i="17"/>
  <c r="C53" i="17"/>
  <c r="AB52" i="17"/>
  <c r="H52" i="17"/>
  <c r="C52" i="17"/>
  <c r="AB51" i="17"/>
  <c r="H51" i="17"/>
  <c r="C51" i="17"/>
  <c r="H50" i="17"/>
  <c r="C50" i="17"/>
  <c r="H49" i="17"/>
  <c r="C49" i="17"/>
  <c r="H48" i="17"/>
  <c r="C48" i="17"/>
  <c r="H47" i="17"/>
  <c r="C47" i="17"/>
  <c r="H46" i="17"/>
  <c r="C46" i="17"/>
  <c r="AP45" i="17"/>
  <c r="AN45" i="17"/>
  <c r="AM45" i="17"/>
  <c r="AK45" i="17"/>
  <c r="AH45" i="17"/>
  <c r="AG45" i="17"/>
  <c r="AE45" i="17"/>
  <c r="AD45" i="17"/>
  <c r="AC45" i="17"/>
  <c r="Z45" i="17"/>
  <c r="Y45" i="17"/>
  <c r="X45" i="17"/>
  <c r="W45" i="17"/>
  <c r="V45" i="17"/>
  <c r="Q45" i="17"/>
  <c r="O45" i="17"/>
  <c r="M45" i="17"/>
  <c r="K45" i="17"/>
  <c r="J45" i="17"/>
  <c r="I45" i="17"/>
  <c r="G45" i="17"/>
  <c r="F45" i="17"/>
  <c r="E45" i="17"/>
  <c r="D45" i="17"/>
  <c r="AB43" i="17"/>
  <c r="AB42" i="17"/>
  <c r="H42" i="17"/>
  <c r="AB41" i="17"/>
  <c r="H41" i="17"/>
  <c r="AB40" i="17"/>
  <c r="H40" i="17"/>
  <c r="AB39" i="17"/>
  <c r="H39" i="17"/>
  <c r="H38" i="17"/>
  <c r="AB37" i="17"/>
  <c r="H37" i="17"/>
  <c r="H36" i="17"/>
  <c r="AB35" i="17"/>
  <c r="H35" i="17"/>
  <c r="H34" i="17"/>
  <c r="AB33" i="17"/>
  <c r="H33" i="17"/>
  <c r="AB31" i="17"/>
  <c r="H31" i="17"/>
  <c r="AP30" i="17"/>
  <c r="AM30" i="17"/>
  <c r="AK30" i="17"/>
  <c r="AI30" i="17"/>
  <c r="AG30" i="17"/>
  <c r="AD30" i="17"/>
  <c r="AC30" i="17"/>
  <c r="Z30" i="17"/>
  <c r="Y30" i="17"/>
  <c r="X30" i="17"/>
  <c r="W30" i="17"/>
  <c r="R30" i="17"/>
  <c r="P30" i="17"/>
  <c r="O30" i="17"/>
  <c r="M30" i="17"/>
  <c r="J30" i="17"/>
  <c r="AB28" i="17"/>
  <c r="AB27" i="17" s="1"/>
  <c r="H28" i="17"/>
  <c r="H27" i="17" s="1"/>
  <c r="C28" i="17"/>
  <c r="AP27" i="17"/>
  <c r="AO27" i="17"/>
  <c r="AN27" i="17"/>
  <c r="AM27" i="17"/>
  <c r="AK27" i="17"/>
  <c r="AI27" i="17"/>
  <c r="AH27" i="17"/>
  <c r="AG27" i="17"/>
  <c r="AE27" i="17"/>
  <c r="AD27" i="17"/>
  <c r="AC27" i="17"/>
  <c r="V27" i="17"/>
  <c r="U27" i="17"/>
  <c r="T27" i="17"/>
  <c r="S27" i="17"/>
  <c r="R27" i="17"/>
  <c r="Q27" i="17"/>
  <c r="P27" i="17"/>
  <c r="O27" i="17"/>
  <c r="M27" i="17"/>
  <c r="K27" i="17"/>
  <c r="J27" i="17"/>
  <c r="I27" i="17"/>
  <c r="G27" i="17"/>
  <c r="F27" i="17"/>
  <c r="E27" i="17"/>
  <c r="D27" i="17"/>
  <c r="AN9" i="17"/>
  <c r="J9" i="17"/>
  <c r="AP9" i="17"/>
  <c r="AM9" i="17"/>
  <c r="AK9" i="17"/>
  <c r="AI9" i="17"/>
  <c r="AD9" i="17"/>
  <c r="AC9" i="17"/>
  <c r="Z9" i="17"/>
  <c r="Y9" i="17"/>
  <c r="X9" i="17"/>
  <c r="W9" i="17"/>
  <c r="V9" i="17"/>
  <c r="R9" i="17"/>
  <c r="Q9" i="17"/>
  <c r="P9" i="17"/>
  <c r="K9" i="17"/>
  <c r="G9" i="17"/>
  <c r="F9" i="17"/>
  <c r="E9" i="17"/>
  <c r="AP7" i="17"/>
  <c r="F7" i="17"/>
  <c r="AB5" i="17"/>
  <c r="H5" i="17"/>
  <c r="C5" i="17"/>
  <c r="H3" i="17"/>
  <c r="AK7" i="17"/>
  <c r="L2" i="17"/>
  <c r="AB71" i="1"/>
  <c r="H71" i="1"/>
  <c r="C71" i="1"/>
  <c r="AB70" i="1"/>
  <c r="H70" i="1"/>
  <c r="C70" i="1"/>
  <c r="AP58" i="1"/>
  <c r="AP57" i="1" s="1"/>
  <c r="AN58" i="1"/>
  <c r="AN57" i="1" s="1"/>
  <c r="AI58" i="1"/>
  <c r="AI57" i="1" s="1"/>
  <c r="AG58" i="1"/>
  <c r="AG57" i="1" s="1"/>
  <c r="AD58" i="1"/>
  <c r="AD57" i="1" s="1"/>
  <c r="AC58" i="1"/>
  <c r="AC57" i="1" s="1"/>
  <c r="Z58" i="1"/>
  <c r="Z57" i="1" s="1"/>
  <c r="Y58" i="1"/>
  <c r="Y57" i="1" s="1"/>
  <c r="X58" i="1"/>
  <c r="X57" i="1" s="1"/>
  <c r="W58" i="1"/>
  <c r="W57" i="1" s="1"/>
  <c r="R58" i="1"/>
  <c r="R57" i="1" s="1"/>
  <c r="P58" i="1"/>
  <c r="P57" i="1" s="1"/>
  <c r="O58" i="1"/>
  <c r="O57" i="1" s="1"/>
  <c r="M58" i="1"/>
  <c r="K58" i="1"/>
  <c r="J58" i="1"/>
  <c r="I58" i="1"/>
  <c r="F58" i="1"/>
  <c r="M57" i="1"/>
  <c r="H55" i="1"/>
  <c r="C55" i="1"/>
  <c r="AB54" i="1"/>
  <c r="H54" i="1"/>
  <c r="C54" i="1"/>
  <c r="H53" i="1"/>
  <c r="C53" i="1"/>
  <c r="AB52" i="1"/>
  <c r="H52" i="1"/>
  <c r="C52" i="1"/>
  <c r="AB51" i="1"/>
  <c r="H51" i="1"/>
  <c r="C51" i="1"/>
  <c r="H50" i="1"/>
  <c r="C50" i="1"/>
  <c r="H49" i="1"/>
  <c r="C49" i="1"/>
  <c r="H48" i="1"/>
  <c r="C48" i="1"/>
  <c r="H47" i="1"/>
  <c r="C47" i="1"/>
  <c r="H46" i="1"/>
  <c r="C46" i="1"/>
  <c r="AP45" i="1"/>
  <c r="AN45" i="1"/>
  <c r="AM45" i="1"/>
  <c r="AK45" i="1"/>
  <c r="AH45" i="1"/>
  <c r="AG45" i="1"/>
  <c r="AE45" i="1"/>
  <c r="AD45" i="1"/>
  <c r="AC45" i="1"/>
  <c r="Z45" i="1"/>
  <c r="Y45" i="1"/>
  <c r="X45" i="1"/>
  <c r="W45" i="1"/>
  <c r="V45" i="1"/>
  <c r="Q45" i="1"/>
  <c r="O45" i="1"/>
  <c r="M45" i="1"/>
  <c r="K45" i="1"/>
  <c r="J45" i="1"/>
  <c r="I45" i="1"/>
  <c r="G45" i="1"/>
  <c r="F45" i="1"/>
  <c r="E45" i="1"/>
  <c r="D45" i="1"/>
  <c r="AB43" i="1"/>
  <c r="AB42" i="1"/>
  <c r="H42" i="1"/>
  <c r="AB41" i="1"/>
  <c r="H41" i="1"/>
  <c r="AB40" i="1"/>
  <c r="H40" i="1"/>
  <c r="AB39" i="1"/>
  <c r="H39" i="1"/>
  <c r="H38" i="1"/>
  <c r="AB37" i="1"/>
  <c r="H37" i="1"/>
  <c r="H36" i="1"/>
  <c r="AB35" i="1"/>
  <c r="H35" i="1"/>
  <c r="H34" i="1"/>
  <c r="AB33" i="1"/>
  <c r="H33" i="1"/>
  <c r="AB31" i="1"/>
  <c r="H31" i="1"/>
  <c r="AP30" i="1"/>
  <c r="AM30" i="1"/>
  <c r="AK30" i="1"/>
  <c r="AI30" i="1"/>
  <c r="AG30" i="1"/>
  <c r="AD30" i="1"/>
  <c r="AC30" i="1"/>
  <c r="Z30" i="1"/>
  <c r="Y30" i="1"/>
  <c r="X30" i="1"/>
  <c r="W30" i="1"/>
  <c r="R30" i="1"/>
  <c r="P30" i="1"/>
  <c r="O30" i="1"/>
  <c r="M30" i="1"/>
  <c r="J30" i="1"/>
  <c r="AB28" i="1"/>
  <c r="AB27" i="1" s="1"/>
  <c r="H28" i="1"/>
  <c r="H27" i="1" s="1"/>
  <c r="C28" i="1"/>
  <c r="C27" i="1" s="1"/>
  <c r="AP27" i="1"/>
  <c r="AO27" i="1"/>
  <c r="AN27" i="1"/>
  <c r="AM27" i="1"/>
  <c r="AK27" i="1"/>
  <c r="AI27" i="1"/>
  <c r="AH27" i="1"/>
  <c r="AG27" i="1"/>
  <c r="AE27" i="1"/>
  <c r="AD27" i="1"/>
  <c r="AC27" i="1"/>
  <c r="V27" i="1"/>
  <c r="U27" i="1"/>
  <c r="T27" i="1"/>
  <c r="S27" i="1"/>
  <c r="R27" i="1"/>
  <c r="Q27" i="1"/>
  <c r="P27" i="1"/>
  <c r="O27" i="1"/>
  <c r="M27" i="1"/>
  <c r="K27" i="1"/>
  <c r="J27" i="1"/>
  <c r="I27" i="1"/>
  <c r="G27" i="1"/>
  <c r="F27" i="1"/>
  <c r="E27" i="1"/>
  <c r="D27" i="1"/>
  <c r="AH9" i="1"/>
  <c r="T9" i="1"/>
  <c r="AN9" i="1"/>
  <c r="AG9" i="1"/>
  <c r="J9" i="1"/>
  <c r="AP9" i="1"/>
  <c r="AM9" i="1"/>
  <c r="AK9" i="1"/>
  <c r="AI9" i="1"/>
  <c r="AD9" i="1"/>
  <c r="AC9" i="1"/>
  <c r="Z9" i="1"/>
  <c r="Y9" i="1"/>
  <c r="X9" i="1"/>
  <c r="W9" i="1"/>
  <c r="V9" i="1"/>
  <c r="R9" i="1"/>
  <c r="Q9" i="1"/>
  <c r="P9" i="1"/>
  <c r="K9" i="1"/>
  <c r="G9" i="1"/>
  <c r="F9" i="1"/>
  <c r="E9" i="1"/>
  <c r="AP7" i="1"/>
  <c r="F7" i="1"/>
  <c r="AB5" i="1"/>
  <c r="H5" i="1"/>
  <c r="C5" i="1"/>
  <c r="H3" i="1"/>
  <c r="AK7" i="1"/>
  <c r="L2" i="1"/>
  <c r="AB71" i="4"/>
  <c r="H71" i="4"/>
  <c r="C71" i="4"/>
  <c r="AB70" i="4"/>
  <c r="H70" i="4"/>
  <c r="C70" i="4"/>
  <c r="AP58" i="4"/>
  <c r="AP57" i="4" s="1"/>
  <c r="AN58" i="4"/>
  <c r="AN57" i="4" s="1"/>
  <c r="AI58" i="4"/>
  <c r="AI57" i="4" s="1"/>
  <c r="AG58" i="4"/>
  <c r="AG57" i="4" s="1"/>
  <c r="AD58" i="4"/>
  <c r="AD57" i="4" s="1"/>
  <c r="AC58" i="4"/>
  <c r="AC57" i="4" s="1"/>
  <c r="Z58" i="4"/>
  <c r="Z57" i="4" s="1"/>
  <c r="Y58" i="4"/>
  <c r="Y57" i="4" s="1"/>
  <c r="X58" i="4"/>
  <c r="X57" i="4" s="1"/>
  <c r="W58" i="4"/>
  <c r="W57" i="4" s="1"/>
  <c r="R58" i="4"/>
  <c r="R57" i="4" s="1"/>
  <c r="P58" i="4"/>
  <c r="O58" i="4"/>
  <c r="M58" i="4"/>
  <c r="K58" i="4"/>
  <c r="J58" i="4"/>
  <c r="I58" i="4"/>
  <c r="F58" i="4"/>
  <c r="O57" i="4"/>
  <c r="M57" i="4"/>
  <c r="H55" i="4"/>
  <c r="C55" i="4"/>
  <c r="AB54" i="4"/>
  <c r="H54" i="4"/>
  <c r="C54" i="4"/>
  <c r="H53" i="4"/>
  <c r="C53" i="4"/>
  <c r="AB52" i="4"/>
  <c r="H52" i="4"/>
  <c r="C52" i="4"/>
  <c r="AB51" i="4"/>
  <c r="H51" i="4"/>
  <c r="C51" i="4"/>
  <c r="H50" i="4"/>
  <c r="C50" i="4"/>
  <c r="H49" i="4"/>
  <c r="C49" i="4"/>
  <c r="H48" i="4"/>
  <c r="C48" i="4"/>
  <c r="H47" i="4"/>
  <c r="C47" i="4"/>
  <c r="H46" i="4"/>
  <c r="C46" i="4"/>
  <c r="AP45" i="4"/>
  <c r="AN45" i="4"/>
  <c r="AM45" i="4"/>
  <c r="AK45" i="4"/>
  <c r="AH45" i="4"/>
  <c r="AG45" i="4"/>
  <c r="AE45" i="4"/>
  <c r="AD45" i="4"/>
  <c r="AC45" i="4"/>
  <c r="Z45" i="4"/>
  <c r="Y45" i="4"/>
  <c r="X45" i="4"/>
  <c r="W45" i="4"/>
  <c r="V45" i="4"/>
  <c r="Q45" i="4"/>
  <c r="O45" i="4"/>
  <c r="M45" i="4"/>
  <c r="K45" i="4"/>
  <c r="J45" i="4"/>
  <c r="I45" i="4"/>
  <c r="G45" i="4"/>
  <c r="F45" i="4"/>
  <c r="E45" i="4"/>
  <c r="D45" i="4"/>
  <c r="AB43" i="4"/>
  <c r="AB42" i="4"/>
  <c r="H42" i="4"/>
  <c r="AB41" i="4"/>
  <c r="H41" i="4"/>
  <c r="AB40" i="4"/>
  <c r="H40" i="4"/>
  <c r="AB39" i="4"/>
  <c r="H39" i="4"/>
  <c r="H38" i="4"/>
  <c r="AB37" i="4"/>
  <c r="H37" i="4"/>
  <c r="H36" i="4"/>
  <c r="AB35" i="4"/>
  <c r="H35" i="4"/>
  <c r="H34" i="4"/>
  <c r="AB33" i="4"/>
  <c r="H33" i="4"/>
  <c r="AB31" i="4"/>
  <c r="H31" i="4"/>
  <c r="AP30" i="4"/>
  <c r="AM30" i="4"/>
  <c r="AK30" i="4"/>
  <c r="AI30" i="4"/>
  <c r="AG30" i="4"/>
  <c r="AD30" i="4"/>
  <c r="AC30" i="4"/>
  <c r="Z30" i="4"/>
  <c r="Y30" i="4"/>
  <c r="X30" i="4"/>
  <c r="W30" i="4"/>
  <c r="R30" i="4"/>
  <c r="P30" i="4"/>
  <c r="O30" i="4"/>
  <c r="M30" i="4"/>
  <c r="J30" i="4"/>
  <c r="AB28" i="4"/>
  <c r="AB27" i="4" s="1"/>
  <c r="H28" i="4"/>
  <c r="H27" i="4" s="1"/>
  <c r="C28" i="4"/>
  <c r="C27" i="4" s="1"/>
  <c r="AP27" i="4"/>
  <c r="AO27" i="4"/>
  <c r="AN27" i="4"/>
  <c r="AM27" i="4"/>
  <c r="AK27" i="4"/>
  <c r="AI27" i="4"/>
  <c r="AH27" i="4"/>
  <c r="AG27" i="4"/>
  <c r="AE27" i="4"/>
  <c r="AD27" i="4"/>
  <c r="AC27" i="4"/>
  <c r="V27" i="4"/>
  <c r="U27" i="4"/>
  <c r="T27" i="4"/>
  <c r="S27" i="4"/>
  <c r="R27" i="4"/>
  <c r="Q27" i="4"/>
  <c r="P27" i="4"/>
  <c r="O27" i="4"/>
  <c r="M27" i="4"/>
  <c r="K27" i="4"/>
  <c r="J27" i="4"/>
  <c r="I27" i="4"/>
  <c r="G27" i="4"/>
  <c r="F27" i="4"/>
  <c r="E27" i="4"/>
  <c r="D27" i="4"/>
  <c r="AH9" i="4"/>
  <c r="T9" i="4"/>
  <c r="O9" i="4"/>
  <c r="AN9" i="4"/>
  <c r="AG9" i="4"/>
  <c r="J9" i="4"/>
  <c r="AP9" i="4"/>
  <c r="AM9" i="4"/>
  <c r="AK9" i="4"/>
  <c r="AI9" i="4"/>
  <c r="AD9" i="4"/>
  <c r="AC9" i="4"/>
  <c r="Z9" i="4"/>
  <c r="Y9" i="4"/>
  <c r="X9" i="4"/>
  <c r="W9" i="4"/>
  <c r="V9" i="4"/>
  <c r="R9" i="4"/>
  <c r="Q9" i="4"/>
  <c r="P9" i="4"/>
  <c r="K9" i="4"/>
  <c r="G9" i="4"/>
  <c r="F9" i="4"/>
  <c r="E9" i="4"/>
  <c r="AP7" i="4"/>
  <c r="F7" i="4"/>
  <c r="AB5" i="4"/>
  <c r="H5" i="4"/>
  <c r="C5" i="4"/>
  <c r="H3" i="4"/>
  <c r="AK7" i="4"/>
  <c r="L2" i="4"/>
  <c r="AB71" i="5"/>
  <c r="H71" i="5"/>
  <c r="C71" i="5"/>
  <c r="AB70" i="5"/>
  <c r="H70" i="5"/>
  <c r="C70" i="5"/>
  <c r="AP58" i="5"/>
  <c r="AP57" i="5" s="1"/>
  <c r="AN58" i="5"/>
  <c r="AN57" i="5" s="1"/>
  <c r="AI58" i="5"/>
  <c r="AI57" i="5" s="1"/>
  <c r="AG58" i="5"/>
  <c r="AG57" i="5" s="1"/>
  <c r="AD58" i="5"/>
  <c r="AD57" i="5" s="1"/>
  <c r="AC58" i="5"/>
  <c r="AC57" i="5" s="1"/>
  <c r="Z58" i="5"/>
  <c r="Z57" i="5" s="1"/>
  <c r="Y58" i="5"/>
  <c r="Y57" i="5" s="1"/>
  <c r="X58" i="5"/>
  <c r="X57" i="5" s="1"/>
  <c r="W58" i="5"/>
  <c r="W57" i="5" s="1"/>
  <c r="R58" i="5"/>
  <c r="R57" i="5" s="1"/>
  <c r="P58" i="5"/>
  <c r="P57" i="5" s="1"/>
  <c r="O58" i="5"/>
  <c r="O57" i="5" s="1"/>
  <c r="M58" i="5"/>
  <c r="M57" i="5" s="1"/>
  <c r="K58" i="5"/>
  <c r="J58" i="5"/>
  <c r="I58" i="5"/>
  <c r="F58" i="5"/>
  <c r="H55" i="5"/>
  <c r="C55" i="5"/>
  <c r="AB54" i="5"/>
  <c r="H54" i="5"/>
  <c r="C54" i="5"/>
  <c r="H53" i="5"/>
  <c r="C53" i="5"/>
  <c r="AB52" i="5"/>
  <c r="H52" i="5"/>
  <c r="C52" i="5"/>
  <c r="AB51" i="5"/>
  <c r="H51" i="5"/>
  <c r="C51" i="5"/>
  <c r="H50" i="5"/>
  <c r="C50" i="5"/>
  <c r="H49" i="5"/>
  <c r="C49" i="5"/>
  <c r="H48" i="5"/>
  <c r="C48" i="5"/>
  <c r="H47" i="5"/>
  <c r="C47" i="5"/>
  <c r="H46" i="5"/>
  <c r="C46" i="5"/>
  <c r="AP45" i="5"/>
  <c r="AN45" i="5"/>
  <c r="AM45" i="5"/>
  <c r="AK45" i="5"/>
  <c r="AH45" i="5"/>
  <c r="AG45" i="5"/>
  <c r="AE45" i="5"/>
  <c r="AD45" i="5"/>
  <c r="AC45" i="5"/>
  <c r="Z45" i="5"/>
  <c r="Y45" i="5"/>
  <c r="X45" i="5"/>
  <c r="W45" i="5"/>
  <c r="V45" i="5"/>
  <c r="Q45" i="5"/>
  <c r="O45" i="5"/>
  <c r="M45" i="5"/>
  <c r="K45" i="5"/>
  <c r="J45" i="5"/>
  <c r="I45" i="5"/>
  <c r="G45" i="5"/>
  <c r="F45" i="5"/>
  <c r="E45" i="5"/>
  <c r="D45" i="5"/>
  <c r="AB43" i="5"/>
  <c r="AB42" i="5"/>
  <c r="H42" i="5"/>
  <c r="AB41" i="5"/>
  <c r="H41" i="5"/>
  <c r="AB40" i="5"/>
  <c r="H40" i="5"/>
  <c r="AB39" i="5"/>
  <c r="H39" i="5"/>
  <c r="H38" i="5"/>
  <c r="AB37" i="5"/>
  <c r="H37" i="5"/>
  <c r="H36" i="5"/>
  <c r="AB35" i="5"/>
  <c r="H35" i="5"/>
  <c r="H34" i="5"/>
  <c r="AB33" i="5"/>
  <c r="H33" i="5"/>
  <c r="AB31" i="5"/>
  <c r="H31" i="5"/>
  <c r="AP30" i="5"/>
  <c r="AM30" i="5"/>
  <c r="AK30" i="5"/>
  <c r="AI30" i="5"/>
  <c r="AG30" i="5"/>
  <c r="AD30" i="5"/>
  <c r="AC30" i="5"/>
  <c r="Z30" i="5"/>
  <c r="Y30" i="5"/>
  <c r="X30" i="5"/>
  <c r="W30" i="5"/>
  <c r="R30" i="5"/>
  <c r="P30" i="5"/>
  <c r="O30" i="5"/>
  <c r="M30" i="5"/>
  <c r="J30" i="5"/>
  <c r="AB28" i="5"/>
  <c r="AB27" i="5" s="1"/>
  <c r="H28" i="5"/>
  <c r="H27" i="5" s="1"/>
  <c r="C28" i="5"/>
  <c r="C27" i="5" s="1"/>
  <c r="AP27" i="5"/>
  <c r="AO27" i="5"/>
  <c r="AN27" i="5"/>
  <c r="AM27" i="5"/>
  <c r="AK27" i="5"/>
  <c r="AI27" i="5"/>
  <c r="AH27" i="5"/>
  <c r="AG27" i="5"/>
  <c r="AE27" i="5"/>
  <c r="AD27" i="5"/>
  <c r="AC27" i="5"/>
  <c r="V27" i="5"/>
  <c r="U27" i="5"/>
  <c r="T27" i="5"/>
  <c r="S27" i="5"/>
  <c r="R27" i="5"/>
  <c r="Q27" i="5"/>
  <c r="P27" i="5"/>
  <c r="O27" i="5"/>
  <c r="M27" i="5"/>
  <c r="K27" i="5"/>
  <c r="J27" i="5"/>
  <c r="I27" i="5"/>
  <c r="G27" i="5"/>
  <c r="F27" i="5"/>
  <c r="E27" i="5"/>
  <c r="D27" i="5"/>
  <c r="AH9" i="5"/>
  <c r="T9" i="5"/>
  <c r="O9" i="5"/>
  <c r="AN9" i="5"/>
  <c r="AG9" i="5"/>
  <c r="AP9" i="5"/>
  <c r="AM9" i="5"/>
  <c r="AK9" i="5"/>
  <c r="AI9" i="5"/>
  <c r="AD9" i="5"/>
  <c r="AC9" i="5"/>
  <c r="Z9" i="5"/>
  <c r="Y9" i="5"/>
  <c r="X9" i="5"/>
  <c r="W9" i="5"/>
  <c r="V9" i="5"/>
  <c r="R9" i="5"/>
  <c r="Q9" i="5"/>
  <c r="P9" i="5"/>
  <c r="K9" i="5"/>
  <c r="G9" i="5"/>
  <c r="F9" i="5"/>
  <c r="E9" i="5"/>
  <c r="AP7" i="5"/>
  <c r="F7" i="5"/>
  <c r="AB5" i="5"/>
  <c r="H5" i="5"/>
  <c r="C5" i="5"/>
  <c r="H3" i="5"/>
  <c r="AK7" i="5"/>
  <c r="L2" i="5"/>
  <c r="AB71" i="6"/>
  <c r="H71" i="6"/>
  <c r="C71" i="6"/>
  <c r="AB70" i="6"/>
  <c r="H70" i="6"/>
  <c r="C70" i="6"/>
  <c r="AP58" i="6"/>
  <c r="AP57" i="6" s="1"/>
  <c r="AN58" i="6"/>
  <c r="AN57" i="6" s="1"/>
  <c r="AI58" i="6"/>
  <c r="AI57" i="6" s="1"/>
  <c r="AG58" i="6"/>
  <c r="AG57" i="6" s="1"/>
  <c r="AD58" i="6"/>
  <c r="AD57" i="6" s="1"/>
  <c r="AC58" i="6"/>
  <c r="Z58" i="6"/>
  <c r="Z57" i="6" s="1"/>
  <c r="Y58" i="6"/>
  <c r="Y57" i="6" s="1"/>
  <c r="X58" i="6"/>
  <c r="X57" i="6" s="1"/>
  <c r="W58" i="6"/>
  <c r="W57" i="6" s="1"/>
  <c r="R58" i="6"/>
  <c r="R57" i="6" s="1"/>
  <c r="P58" i="6"/>
  <c r="P57" i="6" s="1"/>
  <c r="O58" i="6"/>
  <c r="O57" i="6" s="1"/>
  <c r="M58" i="6"/>
  <c r="M57" i="6" s="1"/>
  <c r="K58" i="6"/>
  <c r="J58" i="6"/>
  <c r="I58" i="6"/>
  <c r="F58" i="6"/>
  <c r="H55" i="6"/>
  <c r="C55" i="6"/>
  <c r="AB54" i="6"/>
  <c r="H54" i="6"/>
  <c r="C54" i="6"/>
  <c r="H53" i="6"/>
  <c r="C53" i="6"/>
  <c r="AB52" i="6"/>
  <c r="H52" i="6"/>
  <c r="C52" i="6"/>
  <c r="AB51" i="6"/>
  <c r="H51" i="6"/>
  <c r="C51" i="6"/>
  <c r="H50" i="6"/>
  <c r="C50" i="6"/>
  <c r="H49" i="6"/>
  <c r="C49" i="6"/>
  <c r="H48" i="6"/>
  <c r="C48" i="6"/>
  <c r="H47" i="6"/>
  <c r="C47" i="6"/>
  <c r="H46" i="6"/>
  <c r="C46" i="6"/>
  <c r="AP45" i="6"/>
  <c r="AN45" i="6"/>
  <c r="AM45" i="6"/>
  <c r="AK45" i="6"/>
  <c r="AH45" i="6"/>
  <c r="AG45" i="6"/>
  <c r="AE45" i="6"/>
  <c r="AD45" i="6"/>
  <c r="AC45" i="6"/>
  <c r="Z45" i="6"/>
  <c r="Y45" i="6"/>
  <c r="X45" i="6"/>
  <c r="W45" i="6"/>
  <c r="V45" i="6"/>
  <c r="Q45" i="6"/>
  <c r="O45" i="6"/>
  <c r="M45" i="6"/>
  <c r="K45" i="6"/>
  <c r="J45" i="6"/>
  <c r="I45" i="6"/>
  <c r="G45" i="6"/>
  <c r="F45" i="6"/>
  <c r="E45" i="6"/>
  <c r="D45" i="6"/>
  <c r="AB43" i="6"/>
  <c r="AB42" i="6"/>
  <c r="H42" i="6"/>
  <c r="AB41" i="6"/>
  <c r="H41" i="6"/>
  <c r="AB40" i="6"/>
  <c r="H40" i="6"/>
  <c r="AB39" i="6"/>
  <c r="H39" i="6"/>
  <c r="H38" i="6"/>
  <c r="AB37" i="6"/>
  <c r="H37" i="6"/>
  <c r="H36" i="6"/>
  <c r="AB35" i="6"/>
  <c r="H35" i="6"/>
  <c r="H34" i="6"/>
  <c r="AB33" i="6"/>
  <c r="H33" i="6"/>
  <c r="AB31" i="6"/>
  <c r="H31" i="6"/>
  <c r="AP30" i="6"/>
  <c r="AM30" i="6"/>
  <c r="AK30" i="6"/>
  <c r="AI30" i="6"/>
  <c r="AG30" i="6"/>
  <c r="AD30" i="6"/>
  <c r="AC30" i="6"/>
  <c r="Z30" i="6"/>
  <c r="Y30" i="6"/>
  <c r="X30" i="6"/>
  <c r="W30" i="6"/>
  <c r="R30" i="6"/>
  <c r="P30" i="6"/>
  <c r="O30" i="6"/>
  <c r="M30" i="6"/>
  <c r="J30" i="6"/>
  <c r="AB28" i="6"/>
  <c r="AB27" i="6" s="1"/>
  <c r="H28" i="6"/>
  <c r="H27" i="6" s="1"/>
  <c r="C28" i="6"/>
  <c r="C27" i="6" s="1"/>
  <c r="AP27" i="6"/>
  <c r="AO27" i="6"/>
  <c r="AN27" i="6"/>
  <c r="AM27" i="6"/>
  <c r="AK27" i="6"/>
  <c r="AI27" i="6"/>
  <c r="AH27" i="6"/>
  <c r="AG27" i="6"/>
  <c r="AE27" i="6"/>
  <c r="AD27" i="6"/>
  <c r="AC27" i="6"/>
  <c r="V27" i="6"/>
  <c r="U27" i="6"/>
  <c r="T27" i="6"/>
  <c r="S27" i="6"/>
  <c r="R27" i="6"/>
  <c r="Q27" i="6"/>
  <c r="P27" i="6"/>
  <c r="O27" i="6"/>
  <c r="M27" i="6"/>
  <c r="K27" i="6"/>
  <c r="J27" i="6"/>
  <c r="I27" i="6"/>
  <c r="G27" i="6"/>
  <c r="F27" i="6"/>
  <c r="E27" i="6"/>
  <c r="D27" i="6"/>
  <c r="AH9" i="6"/>
  <c r="T9" i="6"/>
  <c r="O9" i="6"/>
  <c r="AN9" i="6"/>
  <c r="AG9" i="6"/>
  <c r="J9" i="6"/>
  <c r="AP9" i="6"/>
  <c r="AM9" i="6"/>
  <c r="AK9" i="6"/>
  <c r="AI9" i="6"/>
  <c r="AD9" i="6"/>
  <c r="AC9" i="6"/>
  <c r="Z9" i="6"/>
  <c r="Y9" i="6"/>
  <c r="X9" i="6"/>
  <c r="W9" i="6"/>
  <c r="V9" i="6"/>
  <c r="R9" i="6"/>
  <c r="Q9" i="6"/>
  <c r="P9" i="6"/>
  <c r="K9" i="6"/>
  <c r="G9" i="6"/>
  <c r="F9" i="6"/>
  <c r="E9" i="6"/>
  <c r="AP7" i="6"/>
  <c r="F7" i="6"/>
  <c r="AB5" i="6"/>
  <c r="H5" i="6"/>
  <c r="C5" i="6"/>
  <c r="H3" i="6"/>
  <c r="AK7" i="6"/>
  <c r="L2" i="6"/>
  <c r="AB71" i="7"/>
  <c r="H71" i="7"/>
  <c r="C71" i="7"/>
  <c r="AB70" i="7"/>
  <c r="H70" i="7"/>
  <c r="C70" i="7"/>
  <c r="AP58" i="7"/>
  <c r="AP57" i="7" s="1"/>
  <c r="AN58" i="7"/>
  <c r="AN57" i="7" s="1"/>
  <c r="AI58" i="7"/>
  <c r="AI57" i="7" s="1"/>
  <c r="AG58" i="7"/>
  <c r="AG57" i="7" s="1"/>
  <c r="AD58" i="7"/>
  <c r="AC58" i="7"/>
  <c r="AC57" i="7" s="1"/>
  <c r="Z58" i="7"/>
  <c r="Z57" i="7" s="1"/>
  <c r="Y58" i="7"/>
  <c r="Y57" i="7" s="1"/>
  <c r="X58" i="7"/>
  <c r="X57" i="7" s="1"/>
  <c r="W58" i="7"/>
  <c r="W57" i="7" s="1"/>
  <c r="R58" i="7"/>
  <c r="R57" i="7" s="1"/>
  <c r="P58" i="7"/>
  <c r="P57" i="7" s="1"/>
  <c r="O58" i="7"/>
  <c r="O57" i="7" s="1"/>
  <c r="M58" i="7"/>
  <c r="M57" i="7" s="1"/>
  <c r="K58" i="7"/>
  <c r="J58" i="7"/>
  <c r="I58" i="7"/>
  <c r="F58" i="7"/>
  <c r="AD57" i="7"/>
  <c r="H55" i="7"/>
  <c r="C55" i="7"/>
  <c r="AB54" i="7"/>
  <c r="H54" i="7"/>
  <c r="C54" i="7"/>
  <c r="H53" i="7"/>
  <c r="C53" i="7"/>
  <c r="AB52" i="7"/>
  <c r="H52" i="7"/>
  <c r="C52" i="7"/>
  <c r="AB51" i="7"/>
  <c r="H51" i="7"/>
  <c r="C51" i="7"/>
  <c r="H50" i="7"/>
  <c r="C50" i="7"/>
  <c r="H49" i="7"/>
  <c r="C49" i="7"/>
  <c r="H48" i="7"/>
  <c r="C48" i="7"/>
  <c r="H47" i="7"/>
  <c r="C47" i="7"/>
  <c r="H46" i="7"/>
  <c r="C46" i="7"/>
  <c r="AP45" i="7"/>
  <c r="AN45" i="7"/>
  <c r="AM45" i="7"/>
  <c r="AK45" i="7"/>
  <c r="AH45" i="7"/>
  <c r="AG45" i="7"/>
  <c r="AE45" i="7"/>
  <c r="AD45" i="7"/>
  <c r="AC45" i="7"/>
  <c r="Z45" i="7"/>
  <c r="Y45" i="7"/>
  <c r="X45" i="7"/>
  <c r="W45" i="7"/>
  <c r="V45" i="7"/>
  <c r="Q45" i="7"/>
  <c r="O45" i="7"/>
  <c r="M45" i="7"/>
  <c r="K45" i="7"/>
  <c r="J45" i="7"/>
  <c r="I45" i="7"/>
  <c r="G45" i="7"/>
  <c r="F45" i="7"/>
  <c r="E45" i="7"/>
  <c r="D45" i="7"/>
  <c r="AB43" i="7"/>
  <c r="AB42" i="7"/>
  <c r="H42" i="7"/>
  <c r="AB41" i="7"/>
  <c r="H41" i="7"/>
  <c r="AB40" i="7"/>
  <c r="H40" i="7"/>
  <c r="AB39" i="7"/>
  <c r="H39" i="7"/>
  <c r="H38" i="7"/>
  <c r="AB37" i="7"/>
  <c r="H37" i="7"/>
  <c r="H36" i="7"/>
  <c r="AB35" i="7"/>
  <c r="H35" i="7"/>
  <c r="H34" i="7"/>
  <c r="AB33" i="7"/>
  <c r="H33" i="7"/>
  <c r="AB31" i="7"/>
  <c r="H31" i="7"/>
  <c r="AP30" i="7"/>
  <c r="AM30" i="7"/>
  <c r="AK30" i="7"/>
  <c r="AI30" i="7"/>
  <c r="AG30" i="7"/>
  <c r="AD30" i="7"/>
  <c r="AC30" i="7"/>
  <c r="Z30" i="7"/>
  <c r="Y30" i="7"/>
  <c r="X30" i="7"/>
  <c r="W30" i="7"/>
  <c r="R30" i="7"/>
  <c r="P30" i="7"/>
  <c r="O30" i="7"/>
  <c r="M30" i="7"/>
  <c r="J30" i="7"/>
  <c r="AB28" i="7"/>
  <c r="AB27" i="7" s="1"/>
  <c r="H28" i="7"/>
  <c r="H27" i="7" s="1"/>
  <c r="C28" i="7"/>
  <c r="C27" i="7" s="1"/>
  <c r="AP27" i="7"/>
  <c r="AO27" i="7"/>
  <c r="AN27" i="7"/>
  <c r="AM27" i="7"/>
  <c r="AK27" i="7"/>
  <c r="AI27" i="7"/>
  <c r="AH27" i="7"/>
  <c r="AG27" i="7"/>
  <c r="AE27" i="7"/>
  <c r="AD27" i="7"/>
  <c r="AC27" i="7"/>
  <c r="V27" i="7"/>
  <c r="U27" i="7"/>
  <c r="T27" i="7"/>
  <c r="S27" i="7"/>
  <c r="R27" i="7"/>
  <c r="Q27" i="7"/>
  <c r="P27" i="7"/>
  <c r="O27" i="7"/>
  <c r="M27" i="7"/>
  <c r="K27" i="7"/>
  <c r="J27" i="7"/>
  <c r="I27" i="7"/>
  <c r="G27" i="7"/>
  <c r="F27" i="7"/>
  <c r="E27" i="7"/>
  <c r="D27" i="7"/>
  <c r="AH9" i="7"/>
  <c r="T9" i="7"/>
  <c r="O9" i="7"/>
  <c r="AN9" i="7"/>
  <c r="AG9" i="7"/>
  <c r="J9" i="7"/>
  <c r="AP9" i="7"/>
  <c r="AM9" i="7"/>
  <c r="AK9" i="7"/>
  <c r="AI9" i="7"/>
  <c r="AD9" i="7"/>
  <c r="AC9" i="7"/>
  <c r="Z9" i="7"/>
  <c r="Y9" i="7"/>
  <c r="X9" i="7"/>
  <c r="W9" i="7"/>
  <c r="V9" i="7"/>
  <c r="R9" i="7"/>
  <c r="Q9" i="7"/>
  <c r="P9" i="7"/>
  <c r="K9" i="7"/>
  <c r="G9" i="7"/>
  <c r="F9" i="7"/>
  <c r="E9" i="7"/>
  <c r="AP7" i="7"/>
  <c r="F7" i="7"/>
  <c r="AB5" i="7"/>
  <c r="H5" i="7"/>
  <c r="C5" i="7"/>
  <c r="H3" i="7"/>
  <c r="AK7" i="7"/>
  <c r="L2" i="7"/>
  <c r="AB71" i="8"/>
  <c r="H71" i="8"/>
  <c r="C71" i="8"/>
  <c r="AB70" i="8"/>
  <c r="H70" i="8"/>
  <c r="C70" i="8"/>
  <c r="AP58" i="8"/>
  <c r="AP57" i="8" s="1"/>
  <c r="AN58" i="8"/>
  <c r="AN57" i="8" s="1"/>
  <c r="AI58" i="8"/>
  <c r="AI57" i="8" s="1"/>
  <c r="AG58" i="8"/>
  <c r="AG57" i="8" s="1"/>
  <c r="AD58" i="8"/>
  <c r="AC58" i="8"/>
  <c r="Z58" i="8"/>
  <c r="Z57" i="8" s="1"/>
  <c r="Y58" i="8"/>
  <c r="Y57" i="8" s="1"/>
  <c r="X58" i="8"/>
  <c r="X57" i="8" s="1"/>
  <c r="W58" i="8"/>
  <c r="W57" i="8" s="1"/>
  <c r="R58" i="8"/>
  <c r="R57" i="8" s="1"/>
  <c r="P58" i="8"/>
  <c r="P57" i="8" s="1"/>
  <c r="O58" i="8"/>
  <c r="O57" i="8" s="1"/>
  <c r="M58" i="8"/>
  <c r="K58" i="8"/>
  <c r="J58" i="8"/>
  <c r="I58" i="8"/>
  <c r="F58" i="8"/>
  <c r="H55" i="8"/>
  <c r="C55" i="8"/>
  <c r="AB54" i="8"/>
  <c r="H54" i="8"/>
  <c r="C54" i="8"/>
  <c r="H53" i="8"/>
  <c r="C53" i="8"/>
  <c r="AB52" i="8"/>
  <c r="H52" i="8"/>
  <c r="C52" i="8"/>
  <c r="AB51" i="8"/>
  <c r="H51" i="8"/>
  <c r="C51" i="8"/>
  <c r="H50" i="8"/>
  <c r="C50" i="8"/>
  <c r="H49" i="8"/>
  <c r="C49" i="8"/>
  <c r="H48" i="8"/>
  <c r="C48" i="8"/>
  <c r="H47" i="8"/>
  <c r="C47" i="8"/>
  <c r="H46" i="8"/>
  <c r="C46" i="8"/>
  <c r="AP45" i="8"/>
  <c r="AN45" i="8"/>
  <c r="AM45" i="8"/>
  <c r="AK45" i="8"/>
  <c r="AH45" i="8"/>
  <c r="AG45" i="8"/>
  <c r="AE45" i="8"/>
  <c r="AD45" i="8"/>
  <c r="AC45" i="8"/>
  <c r="Z45" i="8"/>
  <c r="Y45" i="8"/>
  <c r="X45" i="8"/>
  <c r="W45" i="8"/>
  <c r="V45" i="8"/>
  <c r="Q45" i="8"/>
  <c r="O45" i="8"/>
  <c r="M45" i="8"/>
  <c r="K45" i="8"/>
  <c r="J45" i="8"/>
  <c r="I45" i="8"/>
  <c r="G45" i="8"/>
  <c r="F45" i="8"/>
  <c r="E45" i="8"/>
  <c r="D45" i="8"/>
  <c r="AB43" i="8"/>
  <c r="AB42" i="8"/>
  <c r="H42" i="8"/>
  <c r="AB41" i="8"/>
  <c r="H41" i="8"/>
  <c r="AB40" i="8"/>
  <c r="H40" i="8"/>
  <c r="AB39" i="8"/>
  <c r="H39" i="8"/>
  <c r="H38" i="8"/>
  <c r="AB37" i="8"/>
  <c r="H37" i="8"/>
  <c r="H36" i="8"/>
  <c r="AB35" i="8"/>
  <c r="H35" i="8"/>
  <c r="H34" i="8"/>
  <c r="AB33" i="8"/>
  <c r="H33" i="8"/>
  <c r="AB31" i="8"/>
  <c r="H31" i="8"/>
  <c r="AP30" i="8"/>
  <c r="AM30" i="8"/>
  <c r="AK30" i="8"/>
  <c r="AI30" i="8"/>
  <c r="AG30" i="8"/>
  <c r="AD30" i="8"/>
  <c r="AC30" i="8"/>
  <c r="Z30" i="8"/>
  <c r="Y30" i="8"/>
  <c r="X30" i="8"/>
  <c r="W30" i="8"/>
  <c r="R30" i="8"/>
  <c r="P30" i="8"/>
  <c r="O30" i="8"/>
  <c r="M30" i="8"/>
  <c r="J30" i="8"/>
  <c r="AB28" i="8"/>
  <c r="AB27" i="8" s="1"/>
  <c r="H28" i="8"/>
  <c r="H27" i="8" s="1"/>
  <c r="C28" i="8"/>
  <c r="C27" i="8" s="1"/>
  <c r="AP27" i="8"/>
  <c r="AO27" i="8"/>
  <c r="AN27" i="8"/>
  <c r="AM27" i="8"/>
  <c r="AK27" i="8"/>
  <c r="AI27" i="8"/>
  <c r="AH27" i="8"/>
  <c r="AG27" i="8"/>
  <c r="AE27" i="8"/>
  <c r="AD27" i="8"/>
  <c r="AC27" i="8"/>
  <c r="V27" i="8"/>
  <c r="U27" i="8"/>
  <c r="T27" i="8"/>
  <c r="S27" i="8"/>
  <c r="R27" i="8"/>
  <c r="Q27" i="8"/>
  <c r="P27" i="8"/>
  <c r="O27" i="8"/>
  <c r="M27" i="8"/>
  <c r="K27" i="8"/>
  <c r="J27" i="8"/>
  <c r="I27" i="8"/>
  <c r="G27" i="8"/>
  <c r="F27" i="8"/>
  <c r="E27" i="8"/>
  <c r="D27" i="8"/>
  <c r="AH9" i="8"/>
  <c r="T9" i="8"/>
  <c r="O9" i="8"/>
  <c r="AN9" i="8"/>
  <c r="AG9" i="8"/>
  <c r="J9" i="8"/>
  <c r="AP9" i="8"/>
  <c r="AM9" i="8"/>
  <c r="AK9" i="8"/>
  <c r="AI9" i="8"/>
  <c r="AD9" i="8"/>
  <c r="AC9" i="8"/>
  <c r="Z9" i="8"/>
  <c r="Y9" i="8"/>
  <c r="X9" i="8"/>
  <c r="W9" i="8"/>
  <c r="V9" i="8"/>
  <c r="R9" i="8"/>
  <c r="Q9" i="8"/>
  <c r="P9" i="8"/>
  <c r="K9" i="8"/>
  <c r="G9" i="8"/>
  <c r="F9" i="8"/>
  <c r="E9" i="8"/>
  <c r="AP7" i="8"/>
  <c r="F7" i="8"/>
  <c r="AB5" i="8"/>
  <c r="H5" i="8"/>
  <c r="C5" i="8"/>
  <c r="H3" i="8"/>
  <c r="AK7" i="8"/>
  <c r="L2" i="8"/>
  <c r="AB71" i="9"/>
  <c r="H71" i="9"/>
  <c r="C71" i="9"/>
  <c r="AB70" i="9"/>
  <c r="H70" i="9"/>
  <c r="C70" i="9"/>
  <c r="AP58" i="9"/>
  <c r="AP57" i="9" s="1"/>
  <c r="AN58" i="9"/>
  <c r="AN57" i="9" s="1"/>
  <c r="AI58" i="9"/>
  <c r="AG58" i="9"/>
  <c r="AD58" i="9"/>
  <c r="AD57" i="9" s="1"/>
  <c r="AC58" i="9"/>
  <c r="AC57" i="9" s="1"/>
  <c r="Z58" i="9"/>
  <c r="Z57" i="9" s="1"/>
  <c r="Y58" i="9"/>
  <c r="Y57" i="9" s="1"/>
  <c r="X58" i="9"/>
  <c r="W58" i="9"/>
  <c r="W57" i="9" s="1"/>
  <c r="R58" i="9"/>
  <c r="R57" i="9" s="1"/>
  <c r="P58" i="9"/>
  <c r="P57" i="9" s="1"/>
  <c r="O58" i="9"/>
  <c r="M58" i="9"/>
  <c r="M57" i="9" s="1"/>
  <c r="K58" i="9"/>
  <c r="J58" i="9"/>
  <c r="I58" i="9"/>
  <c r="F58" i="9"/>
  <c r="AI57" i="9"/>
  <c r="H55" i="9"/>
  <c r="C55" i="9"/>
  <c r="AB54" i="9"/>
  <c r="H54" i="9"/>
  <c r="C54" i="9"/>
  <c r="H53" i="9"/>
  <c r="C53" i="9"/>
  <c r="AB52" i="9"/>
  <c r="H52" i="9"/>
  <c r="C52" i="9"/>
  <c r="AB51" i="9"/>
  <c r="H51" i="9"/>
  <c r="C51" i="9"/>
  <c r="H50" i="9"/>
  <c r="C50" i="9"/>
  <c r="H49" i="9"/>
  <c r="C49" i="9"/>
  <c r="H48" i="9"/>
  <c r="C48" i="9"/>
  <c r="H47" i="9"/>
  <c r="C47" i="9"/>
  <c r="H46" i="9"/>
  <c r="C46" i="9"/>
  <c r="AP45" i="9"/>
  <c r="AN45" i="9"/>
  <c r="AM45" i="9"/>
  <c r="AK45" i="9"/>
  <c r="AH45" i="9"/>
  <c r="AG45" i="9"/>
  <c r="AE45" i="9"/>
  <c r="AD45" i="9"/>
  <c r="AC45" i="9"/>
  <c r="Z45" i="9"/>
  <c r="Y45" i="9"/>
  <c r="X45" i="9"/>
  <c r="W45" i="9"/>
  <c r="V45" i="9"/>
  <c r="Q45" i="9"/>
  <c r="O45" i="9"/>
  <c r="M45" i="9"/>
  <c r="K45" i="9"/>
  <c r="J45" i="9"/>
  <c r="I45" i="9"/>
  <c r="G45" i="9"/>
  <c r="F45" i="9"/>
  <c r="E45" i="9"/>
  <c r="D45" i="9"/>
  <c r="AB43" i="9"/>
  <c r="AB42" i="9"/>
  <c r="H42" i="9"/>
  <c r="AB41" i="9"/>
  <c r="H41" i="9"/>
  <c r="AB40" i="9"/>
  <c r="H40" i="9"/>
  <c r="AB39" i="9"/>
  <c r="H39" i="9"/>
  <c r="H38" i="9"/>
  <c r="AB37" i="9"/>
  <c r="H37" i="9"/>
  <c r="H36" i="9"/>
  <c r="AB35" i="9"/>
  <c r="H35" i="9"/>
  <c r="H34" i="9"/>
  <c r="AB33" i="9"/>
  <c r="H33" i="9"/>
  <c r="AB31" i="9"/>
  <c r="H31" i="9"/>
  <c r="AP30" i="9"/>
  <c r="AM30" i="9"/>
  <c r="AK30" i="9"/>
  <c r="AI30" i="9"/>
  <c r="AG30" i="9"/>
  <c r="AD30" i="9"/>
  <c r="AC30" i="9"/>
  <c r="Z30" i="9"/>
  <c r="Y30" i="9"/>
  <c r="X30" i="9"/>
  <c r="W30" i="9"/>
  <c r="R30" i="9"/>
  <c r="P30" i="9"/>
  <c r="O30" i="9"/>
  <c r="M30" i="9"/>
  <c r="J30" i="9"/>
  <c r="AB28" i="9"/>
  <c r="AB27" i="9" s="1"/>
  <c r="H28" i="9"/>
  <c r="H27" i="9" s="1"/>
  <c r="C28" i="9"/>
  <c r="C27" i="9" s="1"/>
  <c r="AP27" i="9"/>
  <c r="AO27" i="9"/>
  <c r="AN27" i="9"/>
  <c r="AM27" i="9"/>
  <c r="AK27" i="9"/>
  <c r="AI27" i="9"/>
  <c r="AH27" i="9"/>
  <c r="AG27" i="9"/>
  <c r="AE27" i="9"/>
  <c r="AD27" i="9"/>
  <c r="AC27" i="9"/>
  <c r="V27" i="9"/>
  <c r="U27" i="9"/>
  <c r="T27" i="9"/>
  <c r="S27" i="9"/>
  <c r="R27" i="9"/>
  <c r="Q27" i="9"/>
  <c r="P27" i="9"/>
  <c r="O27" i="9"/>
  <c r="M27" i="9"/>
  <c r="K27" i="9"/>
  <c r="J27" i="9"/>
  <c r="I27" i="9"/>
  <c r="G27" i="9"/>
  <c r="F27" i="9"/>
  <c r="E27" i="9"/>
  <c r="D27" i="9"/>
  <c r="AH9" i="9"/>
  <c r="T9" i="9"/>
  <c r="O9" i="9"/>
  <c r="AN9" i="9"/>
  <c r="AG9" i="9"/>
  <c r="J9" i="9"/>
  <c r="AP9" i="9"/>
  <c r="AM9" i="9"/>
  <c r="AK9" i="9"/>
  <c r="AI9" i="9"/>
  <c r="AD9" i="9"/>
  <c r="AC9" i="9"/>
  <c r="Z9" i="9"/>
  <c r="Y9" i="9"/>
  <c r="X9" i="9"/>
  <c r="W9" i="9"/>
  <c r="V9" i="9"/>
  <c r="R9" i="9"/>
  <c r="Q9" i="9"/>
  <c r="P9" i="9"/>
  <c r="K9" i="9"/>
  <c r="G9" i="9"/>
  <c r="F9" i="9"/>
  <c r="E9" i="9"/>
  <c r="AP7" i="9"/>
  <c r="F7" i="9"/>
  <c r="AB5" i="9"/>
  <c r="H5" i="9"/>
  <c r="C5" i="9"/>
  <c r="H3" i="9"/>
  <c r="AK7" i="9"/>
  <c r="L2" i="9"/>
  <c r="AB71" i="10"/>
  <c r="H71" i="10"/>
  <c r="C71" i="10"/>
  <c r="AB70" i="10"/>
  <c r="H70" i="10"/>
  <c r="C70" i="10"/>
  <c r="AP58" i="10"/>
  <c r="AP57" i="10" s="1"/>
  <c r="AN58" i="10"/>
  <c r="AN57" i="10" s="1"/>
  <c r="AI58" i="10"/>
  <c r="AI57" i="10" s="1"/>
  <c r="AG58" i="10"/>
  <c r="AD58" i="10"/>
  <c r="AD57" i="10" s="1"/>
  <c r="AC58" i="10"/>
  <c r="AC57" i="10" s="1"/>
  <c r="Z58" i="10"/>
  <c r="Y58" i="10"/>
  <c r="X58" i="10"/>
  <c r="X57" i="10" s="1"/>
  <c r="W58" i="10"/>
  <c r="W57" i="10" s="1"/>
  <c r="R58" i="10"/>
  <c r="R57" i="10" s="1"/>
  <c r="P58" i="10"/>
  <c r="P57" i="10" s="1"/>
  <c r="O58" i="10"/>
  <c r="O57" i="10" s="1"/>
  <c r="M58" i="10"/>
  <c r="M57" i="10" s="1"/>
  <c r="K58" i="10"/>
  <c r="J58" i="10"/>
  <c r="I58" i="10"/>
  <c r="F58" i="10"/>
  <c r="AG57" i="10"/>
  <c r="Y57" i="10"/>
  <c r="H55" i="10"/>
  <c r="C55" i="10"/>
  <c r="AB54" i="10"/>
  <c r="H54" i="10"/>
  <c r="C54" i="10"/>
  <c r="H53" i="10"/>
  <c r="C53" i="10"/>
  <c r="AB52" i="10"/>
  <c r="H52" i="10"/>
  <c r="C52" i="10"/>
  <c r="AB51" i="10"/>
  <c r="H51" i="10"/>
  <c r="C51" i="10"/>
  <c r="H50" i="10"/>
  <c r="C50" i="10"/>
  <c r="H49" i="10"/>
  <c r="C49" i="10"/>
  <c r="H48" i="10"/>
  <c r="C48" i="10"/>
  <c r="H47" i="10"/>
  <c r="C47" i="10"/>
  <c r="H46" i="10"/>
  <c r="C46" i="10"/>
  <c r="AP45" i="10"/>
  <c r="AN45" i="10"/>
  <c r="AM45" i="10"/>
  <c r="AK45" i="10"/>
  <c r="AH45" i="10"/>
  <c r="AG45" i="10"/>
  <c r="AE45" i="10"/>
  <c r="AD45" i="10"/>
  <c r="AC45" i="10"/>
  <c r="Z45" i="10"/>
  <c r="Y45" i="10"/>
  <c r="X45" i="10"/>
  <c r="W45" i="10"/>
  <c r="V45" i="10"/>
  <c r="Q45" i="10"/>
  <c r="O45" i="10"/>
  <c r="M45" i="10"/>
  <c r="K45" i="10"/>
  <c r="J45" i="10"/>
  <c r="I45" i="10"/>
  <c r="G45" i="10"/>
  <c r="F45" i="10"/>
  <c r="E45" i="10"/>
  <c r="D45" i="10"/>
  <c r="AB43" i="10"/>
  <c r="AB42" i="10"/>
  <c r="H42" i="10"/>
  <c r="AB41" i="10"/>
  <c r="H41" i="10"/>
  <c r="AB40" i="10"/>
  <c r="H40" i="10"/>
  <c r="AB39" i="10"/>
  <c r="H39" i="10"/>
  <c r="H38" i="10"/>
  <c r="AB37" i="10"/>
  <c r="H37" i="10"/>
  <c r="H36" i="10"/>
  <c r="AB35" i="10"/>
  <c r="H35" i="10"/>
  <c r="H34" i="10"/>
  <c r="AB33" i="10"/>
  <c r="H33" i="10"/>
  <c r="AB31" i="10"/>
  <c r="H31" i="10"/>
  <c r="AP30" i="10"/>
  <c r="AM30" i="10"/>
  <c r="AK30" i="10"/>
  <c r="AI30" i="10"/>
  <c r="AG30" i="10"/>
  <c r="AD30" i="10"/>
  <c r="AC30" i="10"/>
  <c r="Z30" i="10"/>
  <c r="Y30" i="10"/>
  <c r="X30" i="10"/>
  <c r="W30" i="10"/>
  <c r="R30" i="10"/>
  <c r="P30" i="10"/>
  <c r="O30" i="10"/>
  <c r="M30" i="10"/>
  <c r="J30" i="10"/>
  <c r="AB28" i="10"/>
  <c r="AB27" i="10" s="1"/>
  <c r="H28" i="10"/>
  <c r="H27" i="10" s="1"/>
  <c r="C28" i="10"/>
  <c r="C27" i="10" s="1"/>
  <c r="AP27" i="10"/>
  <c r="AO27" i="10"/>
  <c r="AN27" i="10"/>
  <c r="AM27" i="10"/>
  <c r="AK27" i="10"/>
  <c r="AI27" i="10"/>
  <c r="AH27" i="10"/>
  <c r="AG27" i="10"/>
  <c r="AE27" i="10"/>
  <c r="AD27" i="10"/>
  <c r="AC27" i="10"/>
  <c r="V27" i="10"/>
  <c r="U27" i="10"/>
  <c r="T27" i="10"/>
  <c r="S27" i="10"/>
  <c r="R27" i="10"/>
  <c r="Q27" i="10"/>
  <c r="P27" i="10"/>
  <c r="O27" i="10"/>
  <c r="M27" i="10"/>
  <c r="K27" i="10"/>
  <c r="J27" i="10"/>
  <c r="I27" i="10"/>
  <c r="G27" i="10"/>
  <c r="F27" i="10"/>
  <c r="E27" i="10"/>
  <c r="D27" i="10"/>
  <c r="AH9" i="10"/>
  <c r="T9" i="10"/>
  <c r="AN9" i="10"/>
  <c r="J9" i="10"/>
  <c r="AP9" i="10"/>
  <c r="AM9" i="10"/>
  <c r="AK9" i="10"/>
  <c r="AI9" i="10"/>
  <c r="AD9" i="10"/>
  <c r="AC9" i="10"/>
  <c r="Z9" i="10"/>
  <c r="Y9" i="10"/>
  <c r="X9" i="10"/>
  <c r="W9" i="10"/>
  <c r="V9" i="10"/>
  <c r="R9" i="10"/>
  <c r="Q9" i="10"/>
  <c r="P9" i="10"/>
  <c r="K9" i="10"/>
  <c r="G9" i="10"/>
  <c r="F9" i="10"/>
  <c r="E9" i="10"/>
  <c r="AP7" i="10"/>
  <c r="F7" i="10"/>
  <c r="AB5" i="10"/>
  <c r="H5" i="10"/>
  <c r="C5" i="10"/>
  <c r="H3" i="10"/>
  <c r="AK7" i="10"/>
  <c r="L2" i="10"/>
  <c r="AB71" i="11"/>
  <c r="H71" i="11"/>
  <c r="C71" i="11"/>
  <c r="AB70" i="11"/>
  <c r="H70" i="11"/>
  <c r="C70" i="11"/>
  <c r="AP58" i="11"/>
  <c r="AP57" i="11" s="1"/>
  <c r="AN58" i="11"/>
  <c r="AN57" i="11" s="1"/>
  <c r="AI58" i="11"/>
  <c r="AI57" i="11" s="1"/>
  <c r="AG58" i="11"/>
  <c r="AG57" i="11" s="1"/>
  <c r="AD58" i="11"/>
  <c r="AD57" i="11" s="1"/>
  <c r="AC58" i="11"/>
  <c r="Z58" i="11"/>
  <c r="Z57" i="11" s="1"/>
  <c r="Y58" i="11"/>
  <c r="Y57" i="11" s="1"/>
  <c r="X58" i="11"/>
  <c r="W58" i="11"/>
  <c r="W57" i="11" s="1"/>
  <c r="R58" i="11"/>
  <c r="R57" i="11" s="1"/>
  <c r="P58" i="11"/>
  <c r="P57" i="11" s="1"/>
  <c r="O58" i="11"/>
  <c r="O57" i="11" s="1"/>
  <c r="M58" i="11"/>
  <c r="K58" i="11"/>
  <c r="J58" i="11"/>
  <c r="I58" i="11"/>
  <c r="F58" i="11"/>
  <c r="H55" i="11"/>
  <c r="C55" i="11"/>
  <c r="AB54" i="11"/>
  <c r="H54" i="11"/>
  <c r="C54" i="11"/>
  <c r="H53" i="11"/>
  <c r="C53" i="11"/>
  <c r="AB52" i="11"/>
  <c r="H52" i="11"/>
  <c r="C52" i="11"/>
  <c r="AB51" i="11"/>
  <c r="H51" i="11"/>
  <c r="C51" i="11"/>
  <c r="H50" i="11"/>
  <c r="C50" i="11"/>
  <c r="H49" i="11"/>
  <c r="C49" i="11"/>
  <c r="H48" i="11"/>
  <c r="C48" i="11"/>
  <c r="H47" i="11"/>
  <c r="C47" i="11"/>
  <c r="H46" i="11"/>
  <c r="C46" i="11"/>
  <c r="AP45" i="11"/>
  <c r="AN45" i="11"/>
  <c r="AM45" i="11"/>
  <c r="AK45" i="11"/>
  <c r="AH45" i="11"/>
  <c r="AG45" i="11"/>
  <c r="AE45" i="11"/>
  <c r="AD45" i="11"/>
  <c r="AC45" i="11"/>
  <c r="Z45" i="11"/>
  <c r="Y45" i="11"/>
  <c r="X45" i="11"/>
  <c r="W45" i="11"/>
  <c r="V45" i="11"/>
  <c r="Q45" i="11"/>
  <c r="O45" i="11"/>
  <c r="M45" i="11"/>
  <c r="K45" i="11"/>
  <c r="J45" i="11"/>
  <c r="I45" i="11"/>
  <c r="G45" i="11"/>
  <c r="F45" i="11"/>
  <c r="E45" i="11"/>
  <c r="D45" i="11"/>
  <c r="AB43" i="11"/>
  <c r="AB42" i="11"/>
  <c r="H42" i="11"/>
  <c r="AB41" i="11"/>
  <c r="H41" i="11"/>
  <c r="AB40" i="11"/>
  <c r="H40" i="11"/>
  <c r="AB39" i="11"/>
  <c r="H39" i="11"/>
  <c r="H38" i="11"/>
  <c r="AB37" i="11"/>
  <c r="H37" i="11"/>
  <c r="H36" i="11"/>
  <c r="AB35" i="11"/>
  <c r="H35" i="11"/>
  <c r="H34" i="11"/>
  <c r="AB33" i="11"/>
  <c r="H33" i="11"/>
  <c r="AB31" i="11"/>
  <c r="H31" i="11"/>
  <c r="AP30" i="11"/>
  <c r="AM30" i="11"/>
  <c r="AK30" i="11"/>
  <c r="AI30" i="11"/>
  <c r="AG30" i="11"/>
  <c r="AD30" i="11"/>
  <c r="AC30" i="11"/>
  <c r="Z30" i="11"/>
  <c r="Y30" i="11"/>
  <c r="X30" i="11"/>
  <c r="W30" i="11"/>
  <c r="R30" i="11"/>
  <c r="P30" i="11"/>
  <c r="O30" i="11"/>
  <c r="M30" i="11"/>
  <c r="J30" i="11"/>
  <c r="AB28" i="11"/>
  <c r="AB27" i="11" s="1"/>
  <c r="H28" i="11"/>
  <c r="H27" i="11" s="1"/>
  <c r="C28" i="11"/>
  <c r="AP27" i="11"/>
  <c r="AO27" i="11"/>
  <c r="AN27" i="11"/>
  <c r="AM27" i="11"/>
  <c r="AK27" i="11"/>
  <c r="AI27" i="11"/>
  <c r="AH27" i="11"/>
  <c r="AG27" i="11"/>
  <c r="AE27" i="11"/>
  <c r="AD27" i="11"/>
  <c r="AC27" i="11"/>
  <c r="V27" i="11"/>
  <c r="U27" i="11"/>
  <c r="T27" i="11"/>
  <c r="S27" i="11"/>
  <c r="R27" i="11"/>
  <c r="Q27" i="11"/>
  <c r="P27" i="11"/>
  <c r="O27" i="11"/>
  <c r="M27" i="11"/>
  <c r="K27" i="11"/>
  <c r="J27" i="11"/>
  <c r="I27" i="11"/>
  <c r="G27" i="11"/>
  <c r="F27" i="11"/>
  <c r="E27" i="11"/>
  <c r="D27" i="11"/>
  <c r="AB25" i="11"/>
  <c r="C25" i="11"/>
  <c r="U21" i="11"/>
  <c r="P21" i="11"/>
  <c r="AA21" i="11"/>
  <c r="Z21" i="11"/>
  <c r="Y21" i="11"/>
  <c r="X21" i="11"/>
  <c r="W21" i="11"/>
  <c r="T21" i="11"/>
  <c r="O21" i="11"/>
  <c r="M21" i="11"/>
  <c r="K21" i="11"/>
  <c r="J21" i="11"/>
  <c r="I21" i="11"/>
  <c r="G21" i="11"/>
  <c r="F21" i="11"/>
  <c r="AH9" i="11"/>
  <c r="O9" i="11"/>
  <c r="AN9" i="11"/>
  <c r="AG9" i="11"/>
  <c r="J9" i="11"/>
  <c r="AP9" i="11"/>
  <c r="AM9" i="11"/>
  <c r="AK9" i="11"/>
  <c r="AI9" i="11"/>
  <c r="AD9" i="11"/>
  <c r="AC9" i="11"/>
  <c r="Z9" i="11"/>
  <c r="Y9" i="11"/>
  <c r="X9" i="11"/>
  <c r="W9" i="11"/>
  <c r="V9" i="11"/>
  <c r="R9" i="11"/>
  <c r="Q9" i="11"/>
  <c r="P9" i="11"/>
  <c r="K9" i="11"/>
  <c r="G9" i="11"/>
  <c r="F9" i="11"/>
  <c r="E9" i="11"/>
  <c r="AP7" i="11"/>
  <c r="F7" i="11"/>
  <c r="AB5" i="11"/>
  <c r="H5" i="11"/>
  <c r="C5" i="11"/>
  <c r="H3" i="11"/>
  <c r="AK7" i="11"/>
  <c r="L2" i="11"/>
  <c r="AB71" i="12"/>
  <c r="H71" i="12"/>
  <c r="C71" i="12"/>
  <c r="AB70" i="12"/>
  <c r="H70" i="12"/>
  <c r="C70" i="12"/>
  <c r="AP58" i="12"/>
  <c r="AP57" i="12" s="1"/>
  <c r="AN58" i="12"/>
  <c r="AN57" i="12" s="1"/>
  <c r="AI58" i="12"/>
  <c r="AI57" i="12" s="1"/>
  <c r="AG58" i="12"/>
  <c r="AG57" i="12" s="1"/>
  <c r="AD58" i="12"/>
  <c r="AD57" i="12" s="1"/>
  <c r="AC58" i="12"/>
  <c r="Z58" i="12"/>
  <c r="Z57" i="12" s="1"/>
  <c r="Y58" i="12"/>
  <c r="Y57" i="12" s="1"/>
  <c r="X58" i="12"/>
  <c r="X57" i="12" s="1"/>
  <c r="W58" i="12"/>
  <c r="W57" i="12" s="1"/>
  <c r="R58" i="12"/>
  <c r="R57" i="12" s="1"/>
  <c r="P58" i="12"/>
  <c r="P57" i="12" s="1"/>
  <c r="O58" i="12"/>
  <c r="O57" i="12" s="1"/>
  <c r="M58" i="12"/>
  <c r="M57" i="12" s="1"/>
  <c r="K58" i="12"/>
  <c r="J58" i="12"/>
  <c r="I58" i="12"/>
  <c r="F58" i="12"/>
  <c r="H55" i="12"/>
  <c r="C55" i="12"/>
  <c r="AB54" i="12"/>
  <c r="H54" i="12"/>
  <c r="C54" i="12"/>
  <c r="H53" i="12"/>
  <c r="C53" i="12"/>
  <c r="AB52" i="12"/>
  <c r="H52" i="12"/>
  <c r="C52" i="12"/>
  <c r="AB51" i="12"/>
  <c r="H51" i="12"/>
  <c r="C51" i="12"/>
  <c r="H50" i="12"/>
  <c r="C50" i="12"/>
  <c r="H49" i="12"/>
  <c r="C49" i="12"/>
  <c r="H48" i="12"/>
  <c r="C48" i="12"/>
  <c r="H47" i="12"/>
  <c r="C47" i="12"/>
  <c r="H46" i="12"/>
  <c r="C46" i="12"/>
  <c r="AP45" i="12"/>
  <c r="AN45" i="12"/>
  <c r="AM45" i="12"/>
  <c r="AK45" i="12"/>
  <c r="AH45" i="12"/>
  <c r="AG45" i="12"/>
  <c r="AE45" i="12"/>
  <c r="AD45" i="12"/>
  <c r="AC45" i="12"/>
  <c r="Z45" i="12"/>
  <c r="Y45" i="12"/>
  <c r="X45" i="12"/>
  <c r="W45" i="12"/>
  <c r="V45" i="12"/>
  <c r="Q45" i="12"/>
  <c r="O45" i="12"/>
  <c r="M45" i="12"/>
  <c r="K45" i="12"/>
  <c r="J45" i="12"/>
  <c r="I45" i="12"/>
  <c r="G45" i="12"/>
  <c r="F45" i="12"/>
  <c r="E45" i="12"/>
  <c r="D45" i="12"/>
  <c r="AB43" i="12"/>
  <c r="AB42" i="12"/>
  <c r="H42" i="12"/>
  <c r="AB41" i="12"/>
  <c r="H41" i="12"/>
  <c r="AB40" i="12"/>
  <c r="H40" i="12"/>
  <c r="AB39" i="12"/>
  <c r="H39" i="12"/>
  <c r="H38" i="12"/>
  <c r="AB37" i="12"/>
  <c r="H37" i="12"/>
  <c r="H36" i="12"/>
  <c r="AB35" i="12"/>
  <c r="H35" i="12"/>
  <c r="H34" i="12"/>
  <c r="AB33" i="12"/>
  <c r="H33" i="12"/>
  <c r="AB31" i="12"/>
  <c r="H31" i="12"/>
  <c r="AP30" i="12"/>
  <c r="AM30" i="12"/>
  <c r="AK30" i="12"/>
  <c r="AI30" i="12"/>
  <c r="AG30" i="12"/>
  <c r="AD30" i="12"/>
  <c r="AD29" i="12" s="1"/>
  <c r="AC30" i="12"/>
  <c r="Z30" i="12"/>
  <c r="Y30" i="12"/>
  <c r="X30" i="12"/>
  <c r="W30" i="12"/>
  <c r="R30" i="12"/>
  <c r="P30" i="12"/>
  <c r="O30" i="12"/>
  <c r="M30" i="12"/>
  <c r="J30" i="12"/>
  <c r="AB28" i="12"/>
  <c r="AB27" i="12" s="1"/>
  <c r="H28" i="12"/>
  <c r="H27" i="12" s="1"/>
  <c r="C28" i="12"/>
  <c r="C27" i="12" s="1"/>
  <c r="AP27" i="12"/>
  <c r="AO27" i="12"/>
  <c r="AN27" i="12"/>
  <c r="AM27" i="12"/>
  <c r="AK27" i="12"/>
  <c r="AI27" i="12"/>
  <c r="AH27" i="12"/>
  <c r="AG27" i="12"/>
  <c r="AE27" i="12"/>
  <c r="AD27" i="12"/>
  <c r="AC27" i="12"/>
  <c r="V27" i="12"/>
  <c r="U27" i="12"/>
  <c r="T27" i="12"/>
  <c r="S27" i="12"/>
  <c r="R27" i="12"/>
  <c r="Q27" i="12"/>
  <c r="P27" i="12"/>
  <c r="O27" i="12"/>
  <c r="M27" i="12"/>
  <c r="K27" i="12"/>
  <c r="J27" i="12"/>
  <c r="I27" i="12"/>
  <c r="G27" i="12"/>
  <c r="F27" i="12"/>
  <c r="E27" i="12"/>
  <c r="D27" i="12"/>
  <c r="AB25" i="12"/>
  <c r="C25" i="12"/>
  <c r="U21" i="12"/>
  <c r="AA21" i="12"/>
  <c r="Z21" i="12"/>
  <c r="Y21" i="12"/>
  <c r="X21" i="12"/>
  <c r="W21" i="12"/>
  <c r="T21" i="12"/>
  <c r="O21" i="12"/>
  <c r="M21" i="12"/>
  <c r="K21" i="12"/>
  <c r="J21" i="12"/>
  <c r="I21" i="12"/>
  <c r="G21" i="12"/>
  <c r="F21" i="12"/>
  <c r="AH9" i="12"/>
  <c r="T9" i="12"/>
  <c r="AN9" i="12"/>
  <c r="AG9" i="12"/>
  <c r="J9" i="12"/>
  <c r="AP9" i="12"/>
  <c r="AM9" i="12"/>
  <c r="AK9" i="12"/>
  <c r="AI9" i="12"/>
  <c r="AD9" i="12"/>
  <c r="AC9" i="12"/>
  <c r="Z9" i="12"/>
  <c r="Y9" i="12"/>
  <c r="X9" i="12"/>
  <c r="W9" i="12"/>
  <c r="V9" i="12"/>
  <c r="R9" i="12"/>
  <c r="Q9" i="12"/>
  <c r="P9" i="12"/>
  <c r="K9" i="12"/>
  <c r="G9" i="12"/>
  <c r="F9" i="12"/>
  <c r="E9" i="12"/>
  <c r="AP7" i="12"/>
  <c r="F7" i="12"/>
  <c r="AB5" i="12"/>
  <c r="H5" i="12"/>
  <c r="C5" i="12"/>
  <c r="H3" i="12"/>
  <c r="AK7" i="12"/>
  <c r="L2" i="12"/>
  <c r="AB71" i="13"/>
  <c r="H71" i="13"/>
  <c r="C71" i="13"/>
  <c r="AB70" i="13"/>
  <c r="H70" i="13"/>
  <c r="C70" i="13"/>
  <c r="AP58" i="13"/>
  <c r="AP57" i="13" s="1"/>
  <c r="AN58" i="13"/>
  <c r="AI58" i="13"/>
  <c r="AI57" i="13" s="1"/>
  <c r="AG58" i="13"/>
  <c r="AG57" i="13" s="1"/>
  <c r="AD58" i="13"/>
  <c r="AD57" i="13" s="1"/>
  <c r="AC58" i="13"/>
  <c r="AC57" i="13" s="1"/>
  <c r="Z58" i="13"/>
  <c r="Z57" i="13" s="1"/>
  <c r="Y58" i="13"/>
  <c r="Y57" i="13" s="1"/>
  <c r="X58" i="13"/>
  <c r="X57" i="13" s="1"/>
  <c r="W58" i="13"/>
  <c r="W57" i="13" s="1"/>
  <c r="R58" i="13"/>
  <c r="R57" i="13" s="1"/>
  <c r="P58" i="13"/>
  <c r="P57" i="13" s="1"/>
  <c r="O58" i="13"/>
  <c r="O57" i="13" s="1"/>
  <c r="M58" i="13"/>
  <c r="K58" i="13"/>
  <c r="J58" i="13"/>
  <c r="I58" i="13"/>
  <c r="F58" i="13"/>
  <c r="AN57" i="13"/>
  <c r="H55" i="13"/>
  <c r="C55" i="13"/>
  <c r="AB54" i="13"/>
  <c r="H54" i="13"/>
  <c r="C54" i="13"/>
  <c r="H53" i="13"/>
  <c r="C53" i="13"/>
  <c r="AB52" i="13"/>
  <c r="H52" i="13"/>
  <c r="C52" i="13"/>
  <c r="AB51" i="13"/>
  <c r="H51" i="13"/>
  <c r="C51" i="13"/>
  <c r="H50" i="13"/>
  <c r="C50" i="13"/>
  <c r="H49" i="13"/>
  <c r="C49" i="13"/>
  <c r="H48" i="13"/>
  <c r="C48" i="13"/>
  <c r="H47" i="13"/>
  <c r="C47" i="13"/>
  <c r="H46" i="13"/>
  <c r="C46" i="13"/>
  <c r="AP45" i="13"/>
  <c r="AN45" i="13"/>
  <c r="AM45" i="13"/>
  <c r="AK45" i="13"/>
  <c r="AH45" i="13"/>
  <c r="AG45" i="13"/>
  <c r="AE45" i="13"/>
  <c r="AD45" i="13"/>
  <c r="AC45" i="13"/>
  <c r="Z45" i="13"/>
  <c r="Y45" i="13"/>
  <c r="X45" i="13"/>
  <c r="W45" i="13"/>
  <c r="V45" i="13"/>
  <c r="Q45" i="13"/>
  <c r="O45" i="13"/>
  <c r="M45" i="13"/>
  <c r="K45" i="13"/>
  <c r="J45" i="13"/>
  <c r="I45" i="13"/>
  <c r="G45" i="13"/>
  <c r="F45" i="13"/>
  <c r="E45" i="13"/>
  <c r="D45" i="13"/>
  <c r="AB43" i="13"/>
  <c r="AB42" i="13"/>
  <c r="H42" i="13"/>
  <c r="AB41" i="13"/>
  <c r="H41" i="13"/>
  <c r="AB40" i="13"/>
  <c r="H40" i="13"/>
  <c r="AB39" i="13"/>
  <c r="H39" i="13"/>
  <c r="H38" i="13"/>
  <c r="AB37" i="13"/>
  <c r="H37" i="13"/>
  <c r="H36" i="13"/>
  <c r="AB35" i="13"/>
  <c r="H35" i="13"/>
  <c r="H34" i="13"/>
  <c r="AB33" i="13"/>
  <c r="H33" i="13"/>
  <c r="AB31" i="13"/>
  <c r="H31" i="13"/>
  <c r="AP30" i="13"/>
  <c r="AM30" i="13"/>
  <c r="AK30" i="13"/>
  <c r="AI30" i="13"/>
  <c r="AG30" i="13"/>
  <c r="AD30" i="13"/>
  <c r="AC30" i="13"/>
  <c r="Z30" i="13"/>
  <c r="Y30" i="13"/>
  <c r="X30" i="13"/>
  <c r="W30" i="13"/>
  <c r="R30" i="13"/>
  <c r="P30" i="13"/>
  <c r="O30" i="13"/>
  <c r="M30" i="13"/>
  <c r="J30" i="13"/>
  <c r="AB28" i="13"/>
  <c r="AB27" i="13" s="1"/>
  <c r="H28" i="13"/>
  <c r="H27" i="13" s="1"/>
  <c r="C28" i="13"/>
  <c r="C27" i="13" s="1"/>
  <c r="AP27" i="13"/>
  <c r="AO27" i="13"/>
  <c r="AN27" i="13"/>
  <c r="AM27" i="13"/>
  <c r="AK27" i="13"/>
  <c r="AI27" i="13"/>
  <c r="AH27" i="13"/>
  <c r="AG27" i="13"/>
  <c r="AE27" i="13"/>
  <c r="AD27" i="13"/>
  <c r="AC27" i="13"/>
  <c r="V27" i="13"/>
  <c r="U27" i="13"/>
  <c r="T27" i="13"/>
  <c r="S27" i="13"/>
  <c r="R27" i="13"/>
  <c r="Q27" i="13"/>
  <c r="P27" i="13"/>
  <c r="O27" i="13"/>
  <c r="M27" i="13"/>
  <c r="K27" i="13"/>
  <c r="J27" i="13"/>
  <c r="I27" i="13"/>
  <c r="G27" i="13"/>
  <c r="F27" i="13"/>
  <c r="E27" i="13"/>
  <c r="D27" i="13"/>
  <c r="AB25" i="13"/>
  <c r="C25" i="13"/>
  <c r="U21" i="13"/>
  <c r="P21" i="13"/>
  <c r="AA21" i="13"/>
  <c r="Z21" i="13"/>
  <c r="Y21" i="13"/>
  <c r="X21" i="13"/>
  <c r="W21" i="13"/>
  <c r="T21" i="13"/>
  <c r="O21" i="13"/>
  <c r="M21" i="13"/>
  <c r="K21" i="13"/>
  <c r="J21" i="13"/>
  <c r="I21" i="13"/>
  <c r="G21" i="13"/>
  <c r="F21" i="13"/>
  <c r="AH9" i="13"/>
  <c r="T9" i="13"/>
  <c r="O9" i="13"/>
  <c r="AN9" i="13"/>
  <c r="AG9" i="13"/>
  <c r="J9" i="13"/>
  <c r="AP9" i="13"/>
  <c r="AM9" i="13"/>
  <c r="AK9" i="13"/>
  <c r="AI9" i="13"/>
  <c r="AD9" i="13"/>
  <c r="AC9" i="13"/>
  <c r="Z9" i="13"/>
  <c r="Y9" i="13"/>
  <c r="X9" i="13"/>
  <c r="W9" i="13"/>
  <c r="V9" i="13"/>
  <c r="R9" i="13"/>
  <c r="Q9" i="13"/>
  <c r="P9" i="13"/>
  <c r="K9" i="13"/>
  <c r="G9" i="13"/>
  <c r="F9" i="13"/>
  <c r="E9" i="13"/>
  <c r="AP7" i="13"/>
  <c r="F7" i="13"/>
  <c r="AB5" i="13"/>
  <c r="H5" i="13"/>
  <c r="C5" i="13"/>
  <c r="H3" i="13"/>
  <c r="AK7" i="13"/>
  <c r="L2" i="13"/>
  <c r="AB71" i="14"/>
  <c r="H71" i="14"/>
  <c r="C71" i="14"/>
  <c r="AB70" i="14"/>
  <c r="H70" i="14"/>
  <c r="C70" i="14"/>
  <c r="AP58" i="14"/>
  <c r="AP57" i="14" s="1"/>
  <c r="AN58" i="14"/>
  <c r="AN57" i="14" s="1"/>
  <c r="AI58" i="14"/>
  <c r="AI57" i="14" s="1"/>
  <c r="AG58" i="14"/>
  <c r="AG57" i="14" s="1"/>
  <c r="AD58" i="14"/>
  <c r="AC58" i="14"/>
  <c r="Z58" i="14"/>
  <c r="Z57" i="14" s="1"/>
  <c r="Y58" i="14"/>
  <c r="Y57" i="14" s="1"/>
  <c r="X58" i="14"/>
  <c r="X57" i="14" s="1"/>
  <c r="W58" i="14"/>
  <c r="W57" i="14" s="1"/>
  <c r="R58" i="14"/>
  <c r="R57" i="14" s="1"/>
  <c r="P58" i="14"/>
  <c r="P57" i="14" s="1"/>
  <c r="O58" i="14"/>
  <c r="M58" i="14"/>
  <c r="M57" i="14" s="1"/>
  <c r="K58" i="14"/>
  <c r="J58" i="14"/>
  <c r="I58" i="14"/>
  <c r="F58" i="14"/>
  <c r="AD57" i="14"/>
  <c r="O57" i="14"/>
  <c r="H55" i="14"/>
  <c r="C55" i="14"/>
  <c r="AB54" i="14"/>
  <c r="H54" i="14"/>
  <c r="C54" i="14"/>
  <c r="H53" i="14"/>
  <c r="C53" i="14"/>
  <c r="AB52" i="14"/>
  <c r="H52" i="14"/>
  <c r="C52" i="14"/>
  <c r="AB51" i="14"/>
  <c r="H51" i="14"/>
  <c r="C51" i="14"/>
  <c r="H50" i="14"/>
  <c r="C50" i="14"/>
  <c r="H49" i="14"/>
  <c r="C49" i="14"/>
  <c r="H48" i="14"/>
  <c r="C48" i="14"/>
  <c r="H47" i="14"/>
  <c r="C47" i="14"/>
  <c r="H46" i="14"/>
  <c r="C46" i="14"/>
  <c r="AP45" i="14"/>
  <c r="AN45" i="14"/>
  <c r="AM45" i="14"/>
  <c r="AK45" i="14"/>
  <c r="AH45" i="14"/>
  <c r="AG45" i="14"/>
  <c r="AE45" i="14"/>
  <c r="AD45" i="14"/>
  <c r="AC45" i="14"/>
  <c r="Z45" i="14"/>
  <c r="Y45" i="14"/>
  <c r="X45" i="14"/>
  <c r="W45" i="14"/>
  <c r="V45" i="14"/>
  <c r="Q45" i="14"/>
  <c r="O45" i="14"/>
  <c r="M45" i="14"/>
  <c r="K45" i="14"/>
  <c r="J45" i="14"/>
  <c r="I45" i="14"/>
  <c r="G45" i="14"/>
  <c r="F45" i="14"/>
  <c r="E45" i="14"/>
  <c r="D45" i="14"/>
  <c r="AB43" i="14"/>
  <c r="AB42" i="14"/>
  <c r="H42" i="14"/>
  <c r="AB41" i="14"/>
  <c r="H41" i="14"/>
  <c r="AB40" i="14"/>
  <c r="H40" i="14"/>
  <c r="AB39" i="14"/>
  <c r="H39" i="14"/>
  <c r="H38" i="14"/>
  <c r="AB37" i="14"/>
  <c r="H37" i="14"/>
  <c r="H36" i="14"/>
  <c r="AB35" i="14"/>
  <c r="H35" i="14"/>
  <c r="H34" i="14"/>
  <c r="AB33" i="14"/>
  <c r="H33" i="14"/>
  <c r="AB31" i="14"/>
  <c r="H31" i="14"/>
  <c r="AP30" i="14"/>
  <c r="AM30" i="14"/>
  <c r="AK30" i="14"/>
  <c r="AI30" i="14"/>
  <c r="AG30" i="14"/>
  <c r="AD30" i="14"/>
  <c r="AC30" i="14"/>
  <c r="Z30" i="14"/>
  <c r="Y30" i="14"/>
  <c r="X30" i="14"/>
  <c r="W30" i="14"/>
  <c r="R30" i="14"/>
  <c r="P30" i="14"/>
  <c r="O30" i="14"/>
  <c r="M30" i="14"/>
  <c r="J30" i="14"/>
  <c r="AB28" i="14"/>
  <c r="AB27" i="14" s="1"/>
  <c r="H28" i="14"/>
  <c r="H27" i="14" s="1"/>
  <c r="C28" i="14"/>
  <c r="C27" i="14" s="1"/>
  <c r="AP27" i="14"/>
  <c r="AO27" i="14"/>
  <c r="AN27" i="14"/>
  <c r="AM27" i="14"/>
  <c r="AK27" i="14"/>
  <c r="AI27" i="14"/>
  <c r="AH27" i="14"/>
  <c r="AG27" i="14"/>
  <c r="AE27" i="14"/>
  <c r="AD27" i="14"/>
  <c r="AC27" i="14"/>
  <c r="V27" i="14"/>
  <c r="U27" i="14"/>
  <c r="T27" i="14"/>
  <c r="S27" i="14"/>
  <c r="R27" i="14"/>
  <c r="Q27" i="14"/>
  <c r="P27" i="14"/>
  <c r="O27" i="14"/>
  <c r="M27" i="14"/>
  <c r="K27" i="14"/>
  <c r="J27" i="14"/>
  <c r="I27" i="14"/>
  <c r="G27" i="14"/>
  <c r="F27" i="14"/>
  <c r="E27" i="14"/>
  <c r="D27" i="14"/>
  <c r="AB25" i="14"/>
  <c r="C25" i="14"/>
  <c r="U21" i="14"/>
  <c r="P21" i="14"/>
  <c r="AA21" i="14"/>
  <c r="Z21" i="14"/>
  <c r="Y21" i="14"/>
  <c r="X21" i="14"/>
  <c r="W21" i="14"/>
  <c r="T21" i="14"/>
  <c r="O21" i="14"/>
  <c r="M21" i="14"/>
  <c r="K21" i="14"/>
  <c r="J21" i="14"/>
  <c r="I21" i="14"/>
  <c r="G21" i="14"/>
  <c r="F21" i="14"/>
  <c r="T9" i="14"/>
  <c r="O9" i="14"/>
  <c r="AN9" i="14"/>
  <c r="AG9" i="14"/>
  <c r="AP9" i="14"/>
  <c r="AM9" i="14"/>
  <c r="AK9" i="14"/>
  <c r="AI9" i="14"/>
  <c r="AD9" i="14"/>
  <c r="AC9" i="14"/>
  <c r="Z9" i="14"/>
  <c r="Y9" i="14"/>
  <c r="X9" i="14"/>
  <c r="W9" i="14"/>
  <c r="V9" i="14"/>
  <c r="R9" i="14"/>
  <c r="Q9" i="14"/>
  <c r="P9" i="14"/>
  <c r="K9" i="14"/>
  <c r="G9" i="14"/>
  <c r="F9" i="14"/>
  <c r="E9" i="14"/>
  <c r="AP7" i="14"/>
  <c r="F7" i="14"/>
  <c r="AB5" i="14"/>
  <c r="H5" i="14"/>
  <c r="C5" i="14"/>
  <c r="H3" i="14"/>
  <c r="AK7" i="14"/>
  <c r="L2" i="14"/>
  <c r="AB71" i="16"/>
  <c r="H71" i="16"/>
  <c r="C71" i="16"/>
  <c r="AB70" i="16"/>
  <c r="H70" i="16"/>
  <c r="C70" i="16"/>
  <c r="AP58" i="16"/>
  <c r="AP57" i="16" s="1"/>
  <c r="AN58" i="16"/>
  <c r="AN57" i="16" s="1"/>
  <c r="AI58" i="16"/>
  <c r="AI57" i="16" s="1"/>
  <c r="AG58" i="16"/>
  <c r="AG57" i="16" s="1"/>
  <c r="AD58" i="16"/>
  <c r="AD57" i="16" s="1"/>
  <c r="AC58" i="16"/>
  <c r="AC57" i="16" s="1"/>
  <c r="Z58" i="16"/>
  <c r="Z57" i="16" s="1"/>
  <c r="Y58" i="16"/>
  <c r="Y57" i="16" s="1"/>
  <c r="X58" i="16"/>
  <c r="X57" i="16" s="1"/>
  <c r="W58" i="16"/>
  <c r="W57" i="16" s="1"/>
  <c r="R58" i="16"/>
  <c r="R57" i="16" s="1"/>
  <c r="P58" i="16"/>
  <c r="P57" i="16" s="1"/>
  <c r="O58" i="16"/>
  <c r="O57" i="16" s="1"/>
  <c r="M58" i="16"/>
  <c r="M57" i="16" s="1"/>
  <c r="K58" i="16"/>
  <c r="J58" i="16"/>
  <c r="I58" i="16"/>
  <c r="F58" i="16"/>
  <c r="H55" i="16"/>
  <c r="C55" i="16"/>
  <c r="AB54" i="16"/>
  <c r="H54" i="16"/>
  <c r="C54" i="16"/>
  <c r="H53" i="16"/>
  <c r="C53" i="16"/>
  <c r="AB52" i="16"/>
  <c r="H52" i="16"/>
  <c r="C52" i="16"/>
  <c r="AB51" i="16"/>
  <c r="H51" i="16"/>
  <c r="C51" i="16"/>
  <c r="H50" i="16"/>
  <c r="C50" i="16"/>
  <c r="H49" i="16"/>
  <c r="C49" i="16"/>
  <c r="H48" i="16"/>
  <c r="C48" i="16"/>
  <c r="H47" i="16"/>
  <c r="C47" i="16"/>
  <c r="H46" i="16"/>
  <c r="C46" i="16"/>
  <c r="AP45" i="16"/>
  <c r="AN45" i="16"/>
  <c r="AM45" i="16"/>
  <c r="AK45" i="16"/>
  <c r="AH45" i="16"/>
  <c r="AG45" i="16"/>
  <c r="AE45" i="16"/>
  <c r="AD45" i="16"/>
  <c r="AC45" i="16"/>
  <c r="Z45" i="16"/>
  <c r="Y45" i="16"/>
  <c r="X45" i="16"/>
  <c r="W45" i="16"/>
  <c r="V45" i="16"/>
  <c r="Q45" i="16"/>
  <c r="O45" i="16"/>
  <c r="M45" i="16"/>
  <c r="K45" i="16"/>
  <c r="J45" i="16"/>
  <c r="I45" i="16"/>
  <c r="G45" i="16"/>
  <c r="F45" i="16"/>
  <c r="E45" i="16"/>
  <c r="D45" i="16"/>
  <c r="AB43" i="16"/>
  <c r="AB42" i="16"/>
  <c r="H42" i="16"/>
  <c r="AB41" i="16"/>
  <c r="H41" i="16"/>
  <c r="AB40" i="16"/>
  <c r="H40" i="16"/>
  <c r="AB39" i="16"/>
  <c r="H39" i="16"/>
  <c r="H38" i="16"/>
  <c r="AB37" i="16"/>
  <c r="H37" i="16"/>
  <c r="H36" i="16"/>
  <c r="AB35" i="16"/>
  <c r="H35" i="16"/>
  <c r="H34" i="16"/>
  <c r="AB33" i="16"/>
  <c r="H33" i="16"/>
  <c r="AB31" i="16"/>
  <c r="H31" i="16"/>
  <c r="AP30" i="16"/>
  <c r="AM30" i="16"/>
  <c r="AK30" i="16"/>
  <c r="AI30" i="16"/>
  <c r="AG30" i="16"/>
  <c r="AD30" i="16"/>
  <c r="AC30" i="16"/>
  <c r="Z30" i="16"/>
  <c r="Y30" i="16"/>
  <c r="X30" i="16"/>
  <c r="W30" i="16"/>
  <c r="R30" i="16"/>
  <c r="P30" i="16"/>
  <c r="O30" i="16"/>
  <c r="M30" i="16"/>
  <c r="J30" i="16"/>
  <c r="AB28" i="16"/>
  <c r="AB27" i="16" s="1"/>
  <c r="H28" i="16"/>
  <c r="H27" i="16" s="1"/>
  <c r="C28" i="16"/>
  <c r="C27" i="16" s="1"/>
  <c r="AP27" i="16"/>
  <c r="AO27" i="16"/>
  <c r="AN27" i="16"/>
  <c r="AM27" i="16"/>
  <c r="AK27" i="16"/>
  <c r="AI27" i="16"/>
  <c r="AH27" i="16"/>
  <c r="AG27" i="16"/>
  <c r="AE27" i="16"/>
  <c r="AD27" i="16"/>
  <c r="AC27" i="16"/>
  <c r="V27" i="16"/>
  <c r="U27" i="16"/>
  <c r="T27" i="16"/>
  <c r="S27" i="16"/>
  <c r="R27" i="16"/>
  <c r="Q27" i="16"/>
  <c r="P27" i="16"/>
  <c r="O27" i="16"/>
  <c r="M27" i="16"/>
  <c r="K27" i="16"/>
  <c r="J27" i="16"/>
  <c r="I27" i="16"/>
  <c r="G27" i="16"/>
  <c r="F27" i="16"/>
  <c r="E27" i="16"/>
  <c r="D27" i="16"/>
  <c r="AB25" i="16"/>
  <c r="C25" i="16"/>
  <c r="U21" i="16"/>
  <c r="P21" i="16"/>
  <c r="AA21" i="16"/>
  <c r="Z21" i="16"/>
  <c r="Y21" i="16"/>
  <c r="X21" i="16"/>
  <c r="W21" i="16"/>
  <c r="T21" i="16"/>
  <c r="O21" i="16"/>
  <c r="M21" i="16"/>
  <c r="K21" i="16"/>
  <c r="J21" i="16"/>
  <c r="I21" i="16"/>
  <c r="G21" i="16"/>
  <c r="F21" i="16"/>
  <c r="AH9" i="16"/>
  <c r="T9" i="16"/>
  <c r="O9" i="16"/>
  <c r="AN9" i="16"/>
  <c r="AG9" i="16"/>
  <c r="J9" i="16"/>
  <c r="AP9" i="16"/>
  <c r="AM9" i="16"/>
  <c r="AK9" i="16"/>
  <c r="AI9" i="16"/>
  <c r="AD9" i="16"/>
  <c r="AC9" i="16"/>
  <c r="Z9" i="16"/>
  <c r="Y9" i="16"/>
  <c r="X9" i="16"/>
  <c r="W9" i="16"/>
  <c r="V9" i="16"/>
  <c r="R9" i="16"/>
  <c r="Q9" i="16"/>
  <c r="P9" i="16"/>
  <c r="K9" i="16"/>
  <c r="G9" i="16"/>
  <c r="F9" i="16"/>
  <c r="E9" i="16"/>
  <c r="AP7" i="16"/>
  <c r="F7" i="16"/>
  <c r="AB5" i="16"/>
  <c r="H5" i="16"/>
  <c r="C5" i="16"/>
  <c r="H3" i="16"/>
  <c r="AK7" i="16"/>
  <c r="L2" i="16"/>
  <c r="AB71" i="2"/>
  <c r="H71" i="2"/>
  <c r="C71" i="2"/>
  <c r="AB70" i="2"/>
  <c r="H70" i="2"/>
  <c r="C70" i="2"/>
  <c r="V65" i="2"/>
  <c r="D65" i="2"/>
  <c r="C65" i="2" s="1"/>
  <c r="V58" i="2"/>
  <c r="AP58" i="2"/>
  <c r="AP57" i="2" s="1"/>
  <c r="AN58" i="2"/>
  <c r="AI58" i="2"/>
  <c r="AI57" i="2" s="1"/>
  <c r="AG58" i="2"/>
  <c r="AG57" i="2" s="1"/>
  <c r="AD58" i="2"/>
  <c r="AD57" i="2" s="1"/>
  <c r="AC58" i="2"/>
  <c r="Z58" i="2"/>
  <c r="Z57" i="2" s="1"/>
  <c r="Y58" i="2"/>
  <c r="Y57" i="2" s="1"/>
  <c r="X58" i="2"/>
  <c r="X57" i="2" s="1"/>
  <c r="W58" i="2"/>
  <c r="W57" i="2" s="1"/>
  <c r="R58" i="2"/>
  <c r="R57" i="2" s="1"/>
  <c r="P58" i="2"/>
  <c r="P57" i="2" s="1"/>
  <c r="O58" i="2"/>
  <c r="O57" i="2" s="1"/>
  <c r="M58" i="2"/>
  <c r="M57" i="2" s="1"/>
  <c r="K58" i="2"/>
  <c r="J58" i="2"/>
  <c r="I58" i="2"/>
  <c r="F58" i="2"/>
  <c r="AK57" i="2"/>
  <c r="H55" i="2"/>
  <c r="C55" i="2"/>
  <c r="AB54" i="2"/>
  <c r="H54" i="2"/>
  <c r="C54" i="2"/>
  <c r="H53" i="2"/>
  <c r="C53" i="2"/>
  <c r="AB52" i="2"/>
  <c r="H52" i="2"/>
  <c r="C52" i="2"/>
  <c r="AB51" i="2"/>
  <c r="H51" i="2"/>
  <c r="C51" i="2"/>
  <c r="H50" i="2"/>
  <c r="C50" i="2"/>
  <c r="H49" i="2"/>
  <c r="C49" i="2"/>
  <c r="H48" i="2"/>
  <c r="C48" i="2"/>
  <c r="H47" i="2"/>
  <c r="C47" i="2"/>
  <c r="H46" i="2"/>
  <c r="C46" i="2"/>
  <c r="AP45" i="2"/>
  <c r="AN45" i="2"/>
  <c r="AM45" i="2"/>
  <c r="AK45" i="2"/>
  <c r="AH45" i="2"/>
  <c r="AG45" i="2"/>
  <c r="AE45" i="2"/>
  <c r="AD45" i="2"/>
  <c r="AC45" i="2"/>
  <c r="Z45" i="2"/>
  <c r="Y45" i="2"/>
  <c r="X45" i="2"/>
  <c r="W45" i="2"/>
  <c r="V45" i="2"/>
  <c r="Q45" i="2"/>
  <c r="O45" i="2"/>
  <c r="M45" i="2"/>
  <c r="K45" i="2"/>
  <c r="J45" i="2"/>
  <c r="I45" i="2"/>
  <c r="G45" i="2"/>
  <c r="F45" i="2"/>
  <c r="D45" i="2"/>
  <c r="AB43" i="2"/>
  <c r="AB42" i="2"/>
  <c r="H42" i="2"/>
  <c r="AB41" i="2"/>
  <c r="H41" i="2"/>
  <c r="AB40" i="2"/>
  <c r="H40" i="2"/>
  <c r="AB39" i="2"/>
  <c r="H39" i="2"/>
  <c r="H38" i="2"/>
  <c r="AB37" i="2"/>
  <c r="H37" i="2"/>
  <c r="H36" i="2"/>
  <c r="AB35" i="2"/>
  <c r="H35" i="2"/>
  <c r="H34" i="2"/>
  <c r="AB33" i="2"/>
  <c r="H33" i="2"/>
  <c r="AB31" i="2"/>
  <c r="H31" i="2"/>
  <c r="AP30" i="2"/>
  <c r="AM30" i="2"/>
  <c r="AK30" i="2"/>
  <c r="AI30" i="2"/>
  <c r="AG30" i="2"/>
  <c r="AD30" i="2"/>
  <c r="AC30" i="2"/>
  <c r="Z30" i="2"/>
  <c r="Y30" i="2"/>
  <c r="X30" i="2"/>
  <c r="W30" i="2"/>
  <c r="R30" i="2"/>
  <c r="P30" i="2"/>
  <c r="O30" i="2"/>
  <c r="M30" i="2"/>
  <c r="J30" i="2"/>
  <c r="AB28" i="2"/>
  <c r="AB27" i="2" s="1"/>
  <c r="H28" i="2"/>
  <c r="H27" i="2" s="1"/>
  <c r="C28" i="2"/>
  <c r="C27" i="2" s="1"/>
  <c r="AP27" i="2"/>
  <c r="AO27" i="2"/>
  <c r="AN27" i="2"/>
  <c r="AM27" i="2"/>
  <c r="AK27" i="2"/>
  <c r="AI27" i="2"/>
  <c r="AH27" i="2"/>
  <c r="AG27" i="2"/>
  <c r="AE27" i="2"/>
  <c r="AD27" i="2"/>
  <c r="AC27" i="2"/>
  <c r="V27" i="2"/>
  <c r="U27" i="2"/>
  <c r="T27" i="2"/>
  <c r="S27" i="2"/>
  <c r="R27" i="2"/>
  <c r="Q27" i="2"/>
  <c r="P27" i="2"/>
  <c r="O27" i="2"/>
  <c r="M27" i="2"/>
  <c r="K27" i="2"/>
  <c r="J27" i="2"/>
  <c r="I27" i="2"/>
  <c r="G27" i="2"/>
  <c r="F27" i="2"/>
  <c r="D27" i="2"/>
  <c r="AB25" i="2"/>
  <c r="C25" i="2"/>
  <c r="U21" i="2"/>
  <c r="AA21" i="2"/>
  <c r="Z21" i="2"/>
  <c r="Y21" i="2"/>
  <c r="X21" i="2"/>
  <c r="W21" i="2"/>
  <c r="T21" i="2"/>
  <c r="O21" i="2"/>
  <c r="M21" i="2"/>
  <c r="K21" i="2"/>
  <c r="J21" i="2"/>
  <c r="I21" i="2"/>
  <c r="G21" i="2"/>
  <c r="F21" i="2"/>
  <c r="AH9" i="2"/>
  <c r="T9" i="2"/>
  <c r="O9" i="2"/>
  <c r="AN9" i="2"/>
  <c r="AG9" i="2"/>
  <c r="J9" i="2"/>
  <c r="AP9" i="2"/>
  <c r="AM9" i="2"/>
  <c r="AK9" i="2"/>
  <c r="AI9" i="2"/>
  <c r="AD9" i="2"/>
  <c r="AC9" i="2"/>
  <c r="Z9" i="2"/>
  <c r="Y9" i="2"/>
  <c r="X9" i="2"/>
  <c r="W9" i="2"/>
  <c r="V9" i="2"/>
  <c r="R9" i="2"/>
  <c r="Q9" i="2"/>
  <c r="P9" i="2"/>
  <c r="K9" i="2"/>
  <c r="G9" i="2"/>
  <c r="F9" i="2"/>
  <c r="AP7" i="2"/>
  <c r="F7" i="2"/>
  <c r="AB5" i="2"/>
  <c r="H5" i="2"/>
  <c r="C5" i="2"/>
  <c r="H3" i="2"/>
  <c r="AK7" i="2"/>
  <c r="L2" i="2"/>
  <c r="AB71" i="15"/>
  <c r="H71" i="15"/>
  <c r="C71" i="15"/>
  <c r="AB70" i="15"/>
  <c r="H70" i="15"/>
  <c r="C70" i="15"/>
  <c r="AP58" i="15"/>
  <c r="AN58" i="15"/>
  <c r="AN57" i="15" s="1"/>
  <c r="AI58" i="15"/>
  <c r="AI57" i="15" s="1"/>
  <c r="AG58" i="15"/>
  <c r="AG57" i="15" s="1"/>
  <c r="AD58" i="15"/>
  <c r="AC58" i="15"/>
  <c r="AC57" i="15" s="1"/>
  <c r="Z58" i="15"/>
  <c r="Z57" i="15" s="1"/>
  <c r="Y58" i="15"/>
  <c r="Y57" i="15" s="1"/>
  <c r="X58" i="15"/>
  <c r="X57" i="15" s="1"/>
  <c r="W58" i="15"/>
  <c r="R58" i="15"/>
  <c r="R57" i="15" s="1"/>
  <c r="P58" i="15"/>
  <c r="P57" i="15" s="1"/>
  <c r="O58" i="15"/>
  <c r="M58" i="15"/>
  <c r="K58" i="15"/>
  <c r="J58" i="15"/>
  <c r="I58" i="15"/>
  <c r="F58" i="15"/>
  <c r="H55" i="15"/>
  <c r="C55" i="15"/>
  <c r="AB54" i="15"/>
  <c r="H54" i="15"/>
  <c r="C54" i="15"/>
  <c r="H53" i="15"/>
  <c r="C53" i="15"/>
  <c r="AB52" i="15"/>
  <c r="H52" i="15"/>
  <c r="C52" i="15"/>
  <c r="AB51" i="15"/>
  <c r="H51" i="15"/>
  <c r="C51" i="15"/>
  <c r="H50" i="15"/>
  <c r="C50" i="15"/>
  <c r="H49" i="15"/>
  <c r="C49" i="15"/>
  <c r="H48" i="15"/>
  <c r="C48" i="15"/>
  <c r="H47" i="15"/>
  <c r="C47" i="15"/>
  <c r="H46" i="15"/>
  <c r="C46" i="15"/>
  <c r="AP45" i="15"/>
  <c r="AN45" i="15"/>
  <c r="AM45" i="15"/>
  <c r="AK45" i="15"/>
  <c r="AH45" i="15"/>
  <c r="AG45" i="15"/>
  <c r="AE45" i="15"/>
  <c r="AD45" i="15"/>
  <c r="AC45" i="15"/>
  <c r="Z45" i="15"/>
  <c r="Y45" i="15"/>
  <c r="X45" i="15"/>
  <c r="W45" i="15"/>
  <c r="V45" i="15"/>
  <c r="Q45" i="15"/>
  <c r="O45" i="15"/>
  <c r="M45" i="15"/>
  <c r="K45" i="15"/>
  <c r="J45" i="15"/>
  <c r="I45" i="15"/>
  <c r="G45" i="15"/>
  <c r="F45" i="15"/>
  <c r="E45" i="15"/>
  <c r="D45" i="15"/>
  <c r="AB43" i="15"/>
  <c r="AB42" i="15"/>
  <c r="H42" i="15"/>
  <c r="AB41" i="15"/>
  <c r="H41" i="15"/>
  <c r="AB40" i="15"/>
  <c r="H40" i="15"/>
  <c r="AB39" i="15"/>
  <c r="H39" i="15"/>
  <c r="H38" i="15"/>
  <c r="AB37" i="15"/>
  <c r="H37" i="15"/>
  <c r="H36" i="15"/>
  <c r="AB35" i="15"/>
  <c r="H35" i="15"/>
  <c r="H34" i="15"/>
  <c r="AB33" i="15"/>
  <c r="H33" i="15"/>
  <c r="AB31" i="15"/>
  <c r="H31" i="15"/>
  <c r="AP30" i="15"/>
  <c r="AM30" i="15"/>
  <c r="AK30" i="15"/>
  <c r="AI30" i="15"/>
  <c r="AG30" i="15"/>
  <c r="AD30" i="15"/>
  <c r="AC30" i="15"/>
  <c r="Z30" i="15"/>
  <c r="Y30" i="15"/>
  <c r="X30" i="15"/>
  <c r="W30" i="15"/>
  <c r="R30" i="15"/>
  <c r="P30" i="15"/>
  <c r="O30" i="15"/>
  <c r="M30" i="15"/>
  <c r="J30" i="15"/>
  <c r="AB28" i="15"/>
  <c r="AB27" i="15" s="1"/>
  <c r="H28" i="15"/>
  <c r="H27" i="15" s="1"/>
  <c r="C28" i="15"/>
  <c r="C27" i="15" s="1"/>
  <c r="AP27" i="15"/>
  <c r="AO27" i="15"/>
  <c r="AN27" i="15"/>
  <c r="AM27" i="15"/>
  <c r="AK27" i="15"/>
  <c r="AI27" i="15"/>
  <c r="AH27" i="15"/>
  <c r="AG27" i="15"/>
  <c r="AE27" i="15"/>
  <c r="AD27" i="15"/>
  <c r="AC27" i="15"/>
  <c r="V27" i="15"/>
  <c r="U27" i="15"/>
  <c r="T27" i="15"/>
  <c r="S27" i="15"/>
  <c r="R27" i="15"/>
  <c r="Q27" i="15"/>
  <c r="P27" i="15"/>
  <c r="O27" i="15"/>
  <c r="M27" i="15"/>
  <c r="K27" i="15"/>
  <c r="J27" i="15"/>
  <c r="I27" i="15"/>
  <c r="G27" i="15"/>
  <c r="F27" i="15"/>
  <c r="E27" i="15"/>
  <c r="D27" i="15"/>
  <c r="AB25" i="15"/>
  <c r="C25" i="15"/>
  <c r="U21" i="15"/>
  <c r="P21" i="15"/>
  <c r="AA21" i="15"/>
  <c r="Z21" i="15"/>
  <c r="Y21" i="15"/>
  <c r="X21" i="15"/>
  <c r="W21" i="15"/>
  <c r="T21" i="15"/>
  <c r="O21" i="15"/>
  <c r="M21" i="15"/>
  <c r="K21" i="15"/>
  <c r="J21" i="15"/>
  <c r="I21" i="15"/>
  <c r="G21" i="15"/>
  <c r="F21" i="15"/>
  <c r="AH9" i="15"/>
  <c r="T9" i="15"/>
  <c r="O9" i="15"/>
  <c r="AN9" i="15"/>
  <c r="AG9" i="15"/>
  <c r="J9" i="15"/>
  <c r="AP9" i="15"/>
  <c r="AM9" i="15"/>
  <c r="AK9" i="15"/>
  <c r="AI9" i="15"/>
  <c r="AD9" i="15"/>
  <c r="AC9" i="15"/>
  <c r="Z9" i="15"/>
  <c r="Y9" i="15"/>
  <c r="X9" i="15"/>
  <c r="W9" i="15"/>
  <c r="V9" i="15"/>
  <c r="R9" i="15"/>
  <c r="Q9" i="15"/>
  <c r="P9" i="15"/>
  <c r="K9" i="15"/>
  <c r="G9" i="15"/>
  <c r="F9" i="15"/>
  <c r="E9" i="15"/>
  <c r="AP7" i="15"/>
  <c r="F7" i="15"/>
  <c r="AB5" i="15"/>
  <c r="H5" i="15"/>
  <c r="C5" i="15"/>
  <c r="H3" i="15"/>
  <c r="AK7" i="15"/>
  <c r="L2" i="15"/>
  <c r="AG29" i="5" l="1"/>
  <c r="H45" i="14"/>
  <c r="O29" i="8"/>
  <c r="AG29" i="17"/>
  <c r="AD29" i="13"/>
  <c r="AC29" i="13"/>
  <c r="M29" i="18"/>
  <c r="AG29" i="23"/>
  <c r="Y29" i="22"/>
  <c r="AP29" i="22"/>
  <c r="F26" i="21"/>
  <c r="M29" i="5"/>
  <c r="Y29" i="4"/>
  <c r="C45" i="21"/>
  <c r="H45" i="23"/>
  <c r="Y29" i="26"/>
  <c r="O29" i="29"/>
  <c r="AD29" i="29"/>
  <c r="F8" i="32"/>
  <c r="Y29" i="9"/>
  <c r="Y29" i="7"/>
  <c r="AP29" i="21"/>
  <c r="AP8" i="29"/>
  <c r="H45" i="2"/>
  <c r="AC29" i="9"/>
  <c r="C45" i="18"/>
  <c r="AC29" i="21"/>
  <c r="H45" i="21"/>
  <c r="W29" i="29"/>
  <c r="X29" i="4"/>
  <c r="X29" i="25"/>
  <c r="AP8" i="28"/>
  <c r="Y29" i="18"/>
  <c r="W29" i="26"/>
  <c r="M29" i="29"/>
  <c r="AC29" i="29"/>
  <c r="C45" i="30"/>
  <c r="X29" i="16"/>
  <c r="AG29" i="13"/>
  <c r="AP29" i="18"/>
  <c r="H45" i="22"/>
  <c r="F26" i="26"/>
  <c r="AP29" i="26"/>
  <c r="AC29" i="25"/>
  <c r="H21" i="16"/>
  <c r="F8" i="14"/>
  <c r="Z29" i="12"/>
  <c r="M29" i="9"/>
  <c r="X29" i="5"/>
  <c r="O29" i="1"/>
  <c r="AC29" i="18"/>
  <c r="AP57" i="21"/>
  <c r="H45" i="24"/>
  <c r="Z29" i="29"/>
  <c r="M29" i="12"/>
  <c r="M29" i="10"/>
  <c r="AP29" i="9"/>
  <c r="C45" i="1"/>
  <c r="M29" i="17"/>
  <c r="AC29" i="17"/>
  <c r="H45" i="18"/>
  <c r="H45" i="25"/>
  <c r="C45" i="9"/>
  <c r="M29" i="6"/>
  <c r="W29" i="18"/>
  <c r="Z29" i="19"/>
  <c r="AD29" i="6"/>
  <c r="Y29" i="1"/>
  <c r="X29" i="18"/>
  <c r="M29" i="22"/>
  <c r="AC29" i="22"/>
  <c r="AN57" i="22"/>
  <c r="AN57" i="25"/>
  <c r="AN57" i="32"/>
  <c r="AN57" i="24"/>
  <c r="AN57" i="31"/>
  <c r="AN57" i="30"/>
  <c r="M29" i="14"/>
  <c r="Z29" i="14"/>
  <c r="X29" i="6"/>
  <c r="W29" i="1"/>
  <c r="AN57" i="29"/>
  <c r="AN57" i="26"/>
  <c r="F26" i="10"/>
  <c r="AN57" i="23"/>
  <c r="F57" i="16"/>
  <c r="I57" i="8"/>
  <c r="F57" i="7"/>
  <c r="F57" i="24"/>
  <c r="I57" i="25"/>
  <c r="F57" i="31"/>
  <c r="I57" i="15"/>
  <c r="F57" i="13"/>
  <c r="F57" i="12"/>
  <c r="F57" i="1"/>
  <c r="I57" i="17"/>
  <c r="I57" i="24"/>
  <c r="I57" i="31"/>
  <c r="I57" i="7"/>
  <c r="F57" i="6"/>
  <c r="I57" i="30"/>
  <c r="I57" i="13"/>
  <c r="I57" i="12"/>
  <c r="F57" i="5"/>
  <c r="F57" i="4"/>
  <c r="I57" i="1"/>
  <c r="F57" i="18"/>
  <c r="F57" i="2"/>
  <c r="F57" i="29"/>
  <c r="F57" i="11"/>
  <c r="I57" i="4"/>
  <c r="F57" i="26"/>
  <c r="I57" i="29"/>
  <c r="F57" i="8"/>
  <c r="F57" i="23"/>
  <c r="F57" i="9"/>
  <c r="F57" i="17"/>
  <c r="F57" i="19"/>
  <c r="I57" i="21"/>
  <c r="F57" i="22"/>
  <c r="I57" i="23"/>
  <c r="F57" i="25"/>
  <c r="F57" i="32"/>
  <c r="AB53" i="15"/>
  <c r="H43" i="15"/>
  <c r="L50" i="15"/>
  <c r="L54" i="15"/>
  <c r="E57" i="15"/>
  <c r="O7" i="2"/>
  <c r="AB46" i="2"/>
  <c r="L71" i="2"/>
  <c r="AD22" i="16"/>
  <c r="AB55" i="16"/>
  <c r="L71" i="16"/>
  <c r="AD22" i="14"/>
  <c r="AB47" i="14"/>
  <c r="AB50" i="14"/>
  <c r="AC22" i="13"/>
  <c r="V21" i="13"/>
  <c r="AN30" i="13"/>
  <c r="L47" i="13"/>
  <c r="AB48" i="13"/>
  <c r="AC22" i="12"/>
  <c r="H25" i="12"/>
  <c r="L50" i="12"/>
  <c r="L54" i="12"/>
  <c r="AC22" i="11"/>
  <c r="AB47" i="11"/>
  <c r="AB50" i="11"/>
  <c r="G57" i="11"/>
  <c r="O7" i="10"/>
  <c r="AB46" i="10"/>
  <c r="AB53" i="10"/>
  <c r="S45" i="10"/>
  <c r="C2" i="9"/>
  <c r="AH7" i="9"/>
  <c r="AA27" i="9"/>
  <c r="AB47" i="9"/>
  <c r="AB50" i="9"/>
  <c r="E57" i="9"/>
  <c r="AG7" i="8"/>
  <c r="H43" i="8"/>
  <c r="L50" i="8"/>
  <c r="C2" i="7"/>
  <c r="AH7" i="7"/>
  <c r="L71" i="7"/>
  <c r="AD22" i="6"/>
  <c r="AB47" i="5"/>
  <c r="AB50" i="5"/>
  <c r="AN7" i="4"/>
  <c r="H43" i="4"/>
  <c r="L50" i="4"/>
  <c r="AN7" i="1"/>
  <c r="AB47" i="1"/>
  <c r="AB50" i="1"/>
  <c r="AG7" i="17"/>
  <c r="E57" i="17"/>
  <c r="AN7" i="18"/>
  <c r="AA27" i="19"/>
  <c r="AB50" i="19"/>
  <c r="O7" i="21"/>
  <c r="AB50" i="22"/>
  <c r="AA27" i="26"/>
  <c r="AB47" i="2"/>
  <c r="AD22" i="15"/>
  <c r="AG7" i="15"/>
  <c r="H25" i="15"/>
  <c r="AB47" i="15"/>
  <c r="AB50" i="15"/>
  <c r="C2" i="2"/>
  <c r="AH7" i="2"/>
  <c r="T45" i="2"/>
  <c r="AB49" i="2"/>
  <c r="AB53" i="2"/>
  <c r="S45" i="2"/>
  <c r="AG7" i="16"/>
  <c r="V21" i="16"/>
  <c r="AN30" i="16"/>
  <c r="L47" i="16"/>
  <c r="AB48" i="16"/>
  <c r="E57" i="16"/>
  <c r="AG7" i="14"/>
  <c r="AA27" i="14"/>
  <c r="I30" i="14"/>
  <c r="L71" i="14"/>
  <c r="AD22" i="13"/>
  <c r="H43" i="13"/>
  <c r="L50" i="13"/>
  <c r="L54" i="13"/>
  <c r="L71" i="13"/>
  <c r="AD22" i="12"/>
  <c r="AB47" i="12"/>
  <c r="AB50" i="12"/>
  <c r="L71" i="12"/>
  <c r="AD22" i="11"/>
  <c r="H25" i="11"/>
  <c r="AK26" i="10"/>
  <c r="T45" i="10"/>
  <c r="AB49" i="10"/>
  <c r="AB55" i="10"/>
  <c r="G57" i="10"/>
  <c r="O7" i="9"/>
  <c r="C2" i="8"/>
  <c r="AH7" i="8"/>
  <c r="AB47" i="8"/>
  <c r="AB50" i="8"/>
  <c r="G57" i="8"/>
  <c r="O7" i="7"/>
  <c r="H4" i="7"/>
  <c r="AA27" i="7"/>
  <c r="I30" i="7"/>
  <c r="E57" i="7"/>
  <c r="AG7" i="6"/>
  <c r="I30" i="6"/>
  <c r="AC22" i="5"/>
  <c r="AB47" i="4"/>
  <c r="AB50" i="4"/>
  <c r="L71" i="1"/>
  <c r="AA27" i="17"/>
  <c r="L54" i="17"/>
  <c r="AA27" i="18"/>
  <c r="L47" i="18"/>
  <c r="AN7" i="19"/>
  <c r="AN30" i="21"/>
  <c r="AA27" i="22"/>
  <c r="AA27" i="31"/>
  <c r="AB46" i="15"/>
  <c r="AN7" i="2"/>
  <c r="L54" i="2"/>
  <c r="AB49" i="15"/>
  <c r="AA27" i="2"/>
  <c r="C2" i="15"/>
  <c r="AH7" i="15"/>
  <c r="G57" i="15"/>
  <c r="V21" i="2"/>
  <c r="AB55" i="2"/>
  <c r="AH7" i="16"/>
  <c r="O7" i="16"/>
  <c r="H43" i="16"/>
  <c r="L50" i="16"/>
  <c r="L54" i="16"/>
  <c r="AH7" i="14"/>
  <c r="R21" i="14"/>
  <c r="E57" i="14"/>
  <c r="AG7" i="13"/>
  <c r="H25" i="13"/>
  <c r="AB47" i="13"/>
  <c r="AB50" i="13"/>
  <c r="E57" i="13"/>
  <c r="E57" i="12"/>
  <c r="AG7" i="11"/>
  <c r="AA27" i="11"/>
  <c r="AN7" i="10"/>
  <c r="AK26" i="9"/>
  <c r="H32" i="9"/>
  <c r="O7" i="8"/>
  <c r="AA27" i="8"/>
  <c r="AK26" i="7"/>
  <c r="AB46" i="7"/>
  <c r="AB53" i="7"/>
  <c r="S45" i="7"/>
  <c r="C2" i="6"/>
  <c r="AH7" i="6"/>
  <c r="AB46" i="6"/>
  <c r="AB53" i="6"/>
  <c r="S45" i="6"/>
  <c r="L71" i="6"/>
  <c r="AD22" i="5"/>
  <c r="H32" i="5"/>
  <c r="AC22" i="4"/>
  <c r="AC22" i="1"/>
  <c r="E57" i="1"/>
  <c r="AK26" i="17"/>
  <c r="G57" i="17"/>
  <c r="O7" i="15"/>
  <c r="H4" i="15"/>
  <c r="AA27" i="15"/>
  <c r="I30" i="15"/>
  <c r="AN30" i="2"/>
  <c r="L47" i="2"/>
  <c r="AB48" i="2"/>
  <c r="H25" i="16"/>
  <c r="AB47" i="16"/>
  <c r="AB50" i="16"/>
  <c r="G57" i="16"/>
  <c r="O7" i="14"/>
  <c r="AB46" i="14"/>
  <c r="C2" i="13"/>
  <c r="AH7" i="13"/>
  <c r="AA27" i="13"/>
  <c r="C2" i="12"/>
  <c r="AH7" i="12"/>
  <c r="R21" i="12"/>
  <c r="AA27" i="12"/>
  <c r="I30" i="12"/>
  <c r="AH7" i="11"/>
  <c r="O7" i="11"/>
  <c r="H4" i="11"/>
  <c r="AB53" i="11"/>
  <c r="S45" i="11"/>
  <c r="AN30" i="10"/>
  <c r="L47" i="10"/>
  <c r="AB48" i="10"/>
  <c r="L54" i="10"/>
  <c r="AN7" i="9"/>
  <c r="AB53" i="9"/>
  <c r="S45" i="9"/>
  <c r="AK26" i="8"/>
  <c r="I30" i="8"/>
  <c r="AN7" i="7"/>
  <c r="T45" i="7"/>
  <c r="AB49" i="7"/>
  <c r="AB55" i="7"/>
  <c r="G57" i="7"/>
  <c r="O7" i="6"/>
  <c r="AA27" i="6"/>
  <c r="T45" i="6"/>
  <c r="AB49" i="6"/>
  <c r="AB55" i="6"/>
  <c r="E57" i="6"/>
  <c r="AG7" i="5"/>
  <c r="AB53" i="5"/>
  <c r="S45" i="5"/>
  <c r="L71" i="5"/>
  <c r="AD22" i="4"/>
  <c r="I30" i="4"/>
  <c r="L71" i="4"/>
  <c r="AD22" i="1"/>
  <c r="AB53" i="1"/>
  <c r="AB55" i="1"/>
  <c r="AN7" i="17"/>
  <c r="L47" i="17"/>
  <c r="AB47" i="18"/>
  <c r="AB50" i="18"/>
  <c r="AA27" i="24"/>
  <c r="AA27" i="25"/>
  <c r="H25" i="2"/>
  <c r="H4" i="16"/>
  <c r="T45" i="14"/>
  <c r="AB49" i="14"/>
  <c r="AB53" i="14"/>
  <c r="S45" i="14"/>
  <c r="G57" i="14"/>
  <c r="O7" i="13"/>
  <c r="H4" i="13"/>
  <c r="G57" i="13"/>
  <c r="O7" i="12"/>
  <c r="H4" i="12"/>
  <c r="G57" i="12"/>
  <c r="R21" i="11"/>
  <c r="T45" i="11"/>
  <c r="AB49" i="11"/>
  <c r="AB55" i="11"/>
  <c r="AC22" i="10"/>
  <c r="H43" i="10"/>
  <c r="L50" i="10"/>
  <c r="T45" i="9"/>
  <c r="AB49" i="9"/>
  <c r="AB55" i="9"/>
  <c r="AN7" i="8"/>
  <c r="AB46" i="8"/>
  <c r="AB53" i="8"/>
  <c r="S45" i="8"/>
  <c r="AK26" i="6"/>
  <c r="AH7" i="5"/>
  <c r="AA27" i="5"/>
  <c r="T45" i="5"/>
  <c r="AB49" i="5"/>
  <c r="AB55" i="5"/>
  <c r="E57" i="5"/>
  <c r="AG7" i="4"/>
  <c r="AB46" i="4"/>
  <c r="AB53" i="4"/>
  <c r="S45" i="4"/>
  <c r="E57" i="4"/>
  <c r="AG7" i="1"/>
  <c r="H4" i="1"/>
  <c r="T45" i="1"/>
  <c r="AB49" i="1"/>
  <c r="G57" i="1"/>
  <c r="H43" i="17"/>
  <c r="O7" i="19"/>
  <c r="AN30" i="19"/>
  <c r="AB50" i="21"/>
  <c r="AA27" i="23"/>
  <c r="AA27" i="29"/>
  <c r="R21" i="15"/>
  <c r="AB50" i="2"/>
  <c r="AN7" i="16"/>
  <c r="AA27" i="16"/>
  <c r="H32" i="16"/>
  <c r="AN7" i="14"/>
  <c r="V21" i="14"/>
  <c r="AN30" i="14"/>
  <c r="AB55" i="14"/>
  <c r="R21" i="13"/>
  <c r="T45" i="12"/>
  <c r="AB49" i="12"/>
  <c r="AB53" i="12"/>
  <c r="S45" i="12"/>
  <c r="L71" i="11"/>
  <c r="AD22" i="10"/>
  <c r="AB47" i="10"/>
  <c r="AB50" i="10"/>
  <c r="AC22" i="9"/>
  <c r="T45" i="8"/>
  <c r="AB49" i="8"/>
  <c r="AB55" i="8"/>
  <c r="AC22" i="7"/>
  <c r="AN30" i="7"/>
  <c r="L47" i="7"/>
  <c r="L54" i="7"/>
  <c r="AN7" i="6"/>
  <c r="AN30" i="6"/>
  <c r="L47" i="6"/>
  <c r="L54" i="6"/>
  <c r="G57" i="6"/>
  <c r="O7" i="5"/>
  <c r="AH7" i="4"/>
  <c r="AA27" i="4"/>
  <c r="T45" i="4"/>
  <c r="AB49" i="4"/>
  <c r="AB55" i="4"/>
  <c r="C2" i="1"/>
  <c r="AH7" i="1"/>
  <c r="AA27" i="1"/>
  <c r="AB47" i="17"/>
  <c r="AB50" i="17"/>
  <c r="L71" i="17"/>
  <c r="AN7" i="21"/>
  <c r="AA27" i="21"/>
  <c r="AA27" i="30"/>
  <c r="L50" i="2"/>
  <c r="AN7" i="15"/>
  <c r="T45" i="15"/>
  <c r="AB55" i="15"/>
  <c r="AC22" i="2"/>
  <c r="R21" i="16"/>
  <c r="L47" i="14"/>
  <c r="AB48" i="14"/>
  <c r="AN7" i="13"/>
  <c r="T45" i="13"/>
  <c r="AB49" i="13"/>
  <c r="AB53" i="13"/>
  <c r="S45" i="13"/>
  <c r="AN7" i="12"/>
  <c r="V21" i="12"/>
  <c r="AB55" i="12"/>
  <c r="AN7" i="11"/>
  <c r="AN30" i="11"/>
  <c r="L47" i="11"/>
  <c r="AB48" i="11"/>
  <c r="L54" i="11"/>
  <c r="E57" i="11"/>
  <c r="AG7" i="10"/>
  <c r="L71" i="10"/>
  <c r="AD22" i="9"/>
  <c r="AN30" i="9"/>
  <c r="L47" i="9"/>
  <c r="AB48" i="9"/>
  <c r="L54" i="9"/>
  <c r="AC22" i="8"/>
  <c r="L71" i="8"/>
  <c r="AD22" i="7"/>
  <c r="H43" i="7"/>
  <c r="L50" i="7"/>
  <c r="H43" i="6"/>
  <c r="L50" i="6"/>
  <c r="AK26" i="5"/>
  <c r="AN30" i="5"/>
  <c r="L47" i="5"/>
  <c r="AB48" i="5"/>
  <c r="L54" i="5"/>
  <c r="O7" i="4"/>
  <c r="H4" i="4"/>
  <c r="G57" i="4"/>
  <c r="O7" i="1"/>
  <c r="AN30" i="1"/>
  <c r="L47" i="1"/>
  <c r="AB48" i="1"/>
  <c r="L54" i="1"/>
  <c r="AC22" i="17"/>
  <c r="H4" i="17"/>
  <c r="AN30" i="18"/>
  <c r="O7" i="22"/>
  <c r="AB50" i="23"/>
  <c r="H43" i="2"/>
  <c r="AC22" i="15"/>
  <c r="V21" i="15"/>
  <c r="AN30" i="15"/>
  <c r="AB48" i="15"/>
  <c r="L71" i="15"/>
  <c r="AD22" i="2"/>
  <c r="R21" i="2"/>
  <c r="H32" i="2"/>
  <c r="G57" i="2"/>
  <c r="AC22" i="16"/>
  <c r="T45" i="16"/>
  <c r="AB49" i="16"/>
  <c r="AB53" i="16"/>
  <c r="S45" i="16"/>
  <c r="AC22" i="14"/>
  <c r="H25" i="14"/>
  <c r="L50" i="14"/>
  <c r="L54" i="14"/>
  <c r="AB55" i="13"/>
  <c r="AN30" i="12"/>
  <c r="L47" i="12"/>
  <c r="AB48" i="12"/>
  <c r="H43" i="11"/>
  <c r="L50" i="11"/>
  <c r="C2" i="10"/>
  <c r="AH7" i="10"/>
  <c r="AA27" i="10"/>
  <c r="I30" i="10"/>
  <c r="E57" i="10"/>
  <c r="AG7" i="9"/>
  <c r="K30" i="9"/>
  <c r="L50" i="9"/>
  <c r="L71" i="9"/>
  <c r="AD22" i="8"/>
  <c r="AN30" i="8"/>
  <c r="L47" i="8"/>
  <c r="AB48" i="8"/>
  <c r="L54" i="8"/>
  <c r="E57" i="8"/>
  <c r="AG7" i="7"/>
  <c r="AB47" i="7"/>
  <c r="AB50" i="7"/>
  <c r="AC22" i="6"/>
  <c r="AB47" i="6"/>
  <c r="AB50" i="6"/>
  <c r="AN7" i="5"/>
  <c r="H43" i="5"/>
  <c r="L50" i="5"/>
  <c r="AK26" i="4"/>
  <c r="AN30" i="4"/>
  <c r="AB48" i="4"/>
  <c r="L54" i="4"/>
  <c r="AK26" i="1"/>
  <c r="H43" i="1"/>
  <c r="L50" i="1"/>
  <c r="AD22" i="17"/>
  <c r="AN30" i="17"/>
  <c r="L47" i="19"/>
  <c r="AA27" i="28"/>
  <c r="AA27" i="32"/>
  <c r="AP29" i="2"/>
  <c r="Z29" i="9"/>
  <c r="C45" i="5"/>
  <c r="AP29" i="24"/>
  <c r="M29" i="28"/>
  <c r="H21" i="15"/>
  <c r="M29" i="15"/>
  <c r="Y29" i="15"/>
  <c r="Y29" i="12"/>
  <c r="H21" i="11"/>
  <c r="AP29" i="17"/>
  <c r="X29" i="17"/>
  <c r="H45" i="19"/>
  <c r="M29" i="25"/>
  <c r="AP29" i="25"/>
  <c r="H45" i="7"/>
  <c r="Z29" i="1"/>
  <c r="Y29" i="30"/>
  <c r="W29" i="2"/>
  <c r="AP29" i="14"/>
  <c r="C45" i="10"/>
  <c r="H45" i="10"/>
  <c r="X29" i="8"/>
  <c r="H45" i="8"/>
  <c r="AP29" i="6"/>
  <c r="AC29" i="14"/>
  <c r="H45" i="12"/>
  <c r="C45" i="11"/>
  <c r="M29" i="30"/>
  <c r="Y29" i="31"/>
  <c r="H45" i="11"/>
  <c r="Z29" i="31"/>
  <c r="Z29" i="2"/>
  <c r="AD29" i="14"/>
  <c r="X29" i="13"/>
  <c r="Z29" i="18"/>
  <c r="Z29" i="24"/>
  <c r="AP29" i="31"/>
  <c r="AD7" i="14"/>
  <c r="AP26" i="16"/>
  <c r="AD7" i="16"/>
  <c r="AP26" i="13"/>
  <c r="X29" i="15"/>
  <c r="AG29" i="16"/>
  <c r="W29" i="14"/>
  <c r="Y29" i="13"/>
  <c r="AC29" i="11"/>
  <c r="AP29" i="10"/>
  <c r="W29" i="9"/>
  <c r="AG29" i="7"/>
  <c r="AG29" i="25"/>
  <c r="AD29" i="10"/>
  <c r="Y29" i="5"/>
  <c r="AD29" i="23"/>
  <c r="Y29" i="23"/>
  <c r="W29" i="25"/>
  <c r="AD29" i="2"/>
  <c r="AG29" i="11"/>
  <c r="AG29" i="10"/>
  <c r="Z29" i="7"/>
  <c r="AG29" i="6"/>
  <c r="Z29" i="5"/>
  <c r="F26" i="25"/>
  <c r="AC29" i="28"/>
  <c r="F26" i="2"/>
  <c r="O29" i="12"/>
  <c r="AC29" i="7"/>
  <c r="AP29" i="1"/>
  <c r="Y29" i="29"/>
  <c r="AG29" i="15"/>
  <c r="AC29" i="16"/>
  <c r="AD29" i="7"/>
  <c r="M29" i="4"/>
  <c r="AC29" i="4"/>
  <c r="F26" i="1"/>
  <c r="AD29" i="21"/>
  <c r="AP29" i="23"/>
  <c r="AC29" i="24"/>
  <c r="AP26" i="1"/>
  <c r="AC29" i="19"/>
  <c r="AK26" i="13"/>
  <c r="L24" i="15"/>
  <c r="Q21" i="2"/>
  <c r="L24" i="2"/>
  <c r="Q21" i="14"/>
  <c r="L24" i="14"/>
  <c r="Q21" i="11"/>
  <c r="L24" i="11"/>
  <c r="Q21" i="13"/>
  <c r="L24" i="13"/>
  <c r="Q21" i="16"/>
  <c r="L24" i="16"/>
  <c r="Q21" i="12"/>
  <c r="L24" i="12"/>
  <c r="AK26" i="2"/>
  <c r="AK26" i="16"/>
  <c r="AK26" i="12"/>
  <c r="AK26" i="11"/>
  <c r="AK26" i="14"/>
  <c r="AK8" i="15"/>
  <c r="AK26" i="15"/>
  <c r="H21" i="2"/>
  <c r="H21" i="14"/>
  <c r="H21" i="12"/>
  <c r="M9" i="14"/>
  <c r="M9" i="7"/>
  <c r="M9" i="16"/>
  <c r="M29" i="24"/>
  <c r="AG29" i="29"/>
  <c r="F26" i="16"/>
  <c r="Z29" i="4"/>
  <c r="W29" i="17"/>
  <c r="W29" i="23"/>
  <c r="O29" i="24"/>
  <c r="Y29" i="25"/>
  <c r="W29" i="30"/>
  <c r="W29" i="31"/>
  <c r="AC29" i="5"/>
  <c r="AP29" i="12"/>
  <c r="W29" i="7"/>
  <c r="W29" i="21"/>
  <c r="X29" i="30"/>
  <c r="AG29" i="32"/>
  <c r="AD29" i="4"/>
  <c r="AG29" i="28"/>
  <c r="AD29" i="19"/>
  <c r="Z29" i="6"/>
  <c r="F26" i="22"/>
  <c r="AG29" i="21"/>
  <c r="M29" i="13"/>
  <c r="Y29" i="11"/>
  <c r="F26" i="8"/>
  <c r="M29" i="7"/>
  <c r="F26" i="6"/>
  <c r="Z29" i="21"/>
  <c r="F29" i="21"/>
  <c r="AG29" i="22"/>
  <c r="X29" i="24"/>
  <c r="AC29" i="26"/>
  <c r="M29" i="26"/>
  <c r="O29" i="2"/>
  <c r="F26" i="15"/>
  <c r="Z29" i="16"/>
  <c r="M29" i="11"/>
  <c r="Z29" i="11"/>
  <c r="Y29" i="10"/>
  <c r="AG29" i="8"/>
  <c r="O29" i="7"/>
  <c r="AP29" i="7"/>
  <c r="Z29" i="22"/>
  <c r="O29" i="23"/>
  <c r="M29" i="23"/>
  <c r="Y29" i="24"/>
  <c r="Y29" i="28"/>
  <c r="AD29" i="31"/>
  <c r="Y29" i="32"/>
  <c r="F29" i="22"/>
  <c r="AD29" i="28"/>
  <c r="AC29" i="15"/>
  <c r="W29" i="10"/>
  <c r="O29" i="17"/>
  <c r="X29" i="19"/>
  <c r="O29" i="22"/>
  <c r="AD29" i="22"/>
  <c r="X29" i="31"/>
  <c r="AD29" i="32"/>
  <c r="AD29" i="15"/>
  <c r="X29" i="10"/>
  <c r="W29" i="8"/>
  <c r="X29" i="1"/>
  <c r="AC29" i="23"/>
  <c r="Y57" i="23"/>
  <c r="AD29" i="26"/>
  <c r="F29" i="26"/>
  <c r="AC29" i="30"/>
  <c r="AD29" i="24"/>
  <c r="O29" i="14"/>
  <c r="F29" i="14"/>
  <c r="F29" i="10"/>
  <c r="O29" i="9"/>
  <c r="M29" i="19"/>
  <c r="X29" i="22"/>
  <c r="AG29" i="30"/>
  <c r="M29" i="31"/>
  <c r="AC29" i="31"/>
  <c r="W29" i="32"/>
  <c r="AC29" i="32"/>
  <c r="F8" i="13"/>
  <c r="F26" i="12"/>
  <c r="O29" i="10"/>
  <c r="F26" i="9"/>
  <c r="F26" i="5"/>
  <c r="O29" i="21"/>
  <c r="W29" i="24"/>
  <c r="AG29" i="24"/>
  <c r="AD29" i="25"/>
  <c r="F29" i="30"/>
  <c r="Y29" i="16"/>
  <c r="AK8" i="13"/>
  <c r="Z29" i="13"/>
  <c r="AG29" i="12"/>
  <c r="AD29" i="9"/>
  <c r="AP29" i="8"/>
  <c r="Y29" i="17"/>
  <c r="F29" i="23"/>
  <c r="O29" i="25"/>
  <c r="X29" i="26"/>
  <c r="Z29" i="28"/>
  <c r="Z29" i="30"/>
  <c r="AG29" i="31"/>
  <c r="AP8" i="14"/>
  <c r="W29" i="12"/>
  <c r="AP8" i="8"/>
  <c r="AC29" i="8"/>
  <c r="AG29" i="1"/>
  <c r="Z29" i="17"/>
  <c r="AG29" i="18"/>
  <c r="X29" i="23"/>
  <c r="O29" i="26"/>
  <c r="F57" i="21"/>
  <c r="F29" i="31"/>
  <c r="F57" i="14"/>
  <c r="F29" i="29"/>
  <c r="F8" i="29"/>
  <c r="X29" i="29"/>
  <c r="AP29" i="29"/>
  <c r="C45" i="29"/>
  <c r="AP29" i="16"/>
  <c r="AP29" i="5"/>
  <c r="AP29" i="19"/>
  <c r="AP29" i="11"/>
  <c r="AP29" i="13"/>
  <c r="AP29" i="4"/>
  <c r="O29" i="5"/>
  <c r="AC29" i="1"/>
  <c r="O29" i="19"/>
  <c r="AG29" i="2"/>
  <c r="M29" i="16"/>
  <c r="AC29" i="12"/>
  <c r="AC29" i="10"/>
  <c r="X29" i="7"/>
  <c r="Y29" i="6"/>
  <c r="O29" i="16"/>
  <c r="AD29" i="16"/>
  <c r="Z29" i="15"/>
  <c r="X29" i="2"/>
  <c r="AD29" i="17"/>
  <c r="Y29" i="2"/>
  <c r="O29" i="6"/>
  <c r="Y29" i="21"/>
  <c r="W29" i="16"/>
  <c r="M29" i="21"/>
  <c r="O29" i="11"/>
  <c r="Z29" i="8"/>
  <c r="O29" i="4"/>
  <c r="AP29" i="32"/>
  <c r="H45" i="32"/>
  <c r="Z29" i="32"/>
  <c r="M29" i="32"/>
  <c r="H58" i="32"/>
  <c r="O29" i="32"/>
  <c r="H58" i="8"/>
  <c r="H58" i="2"/>
  <c r="F8" i="16"/>
  <c r="F29" i="5"/>
  <c r="F29" i="19"/>
  <c r="H58" i="18"/>
  <c r="H58" i="28"/>
  <c r="H58" i="12"/>
  <c r="AP8" i="16"/>
  <c r="AP8" i="2"/>
  <c r="AP8" i="25"/>
  <c r="F26" i="28"/>
  <c r="AH30" i="2"/>
  <c r="AB36" i="7"/>
  <c r="AB36" i="5"/>
  <c r="AH30" i="4"/>
  <c r="AB36" i="16"/>
  <c r="AH30" i="7"/>
  <c r="AH30" i="5"/>
  <c r="AB36" i="15"/>
  <c r="AH30" i="16"/>
  <c r="AB36" i="9"/>
  <c r="AB36" i="6"/>
  <c r="AH30" i="15"/>
  <c r="AB36" i="12"/>
  <c r="AB36" i="11"/>
  <c r="AH30" i="10"/>
  <c r="AH30" i="9"/>
  <c r="AH30" i="6"/>
  <c r="AB36" i="17"/>
  <c r="AB36" i="19"/>
  <c r="AB36" i="13"/>
  <c r="AH30" i="12"/>
  <c r="AH30" i="11"/>
  <c r="AB36" i="1"/>
  <c r="AH30" i="13"/>
  <c r="AH30" i="1"/>
  <c r="AB36" i="18"/>
  <c r="AB36" i="14"/>
  <c r="AB36" i="2"/>
  <c r="AH30" i="14"/>
  <c r="AB36" i="8"/>
  <c r="AB36" i="4"/>
  <c r="I57" i="2"/>
  <c r="F29" i="13"/>
  <c r="F29" i="1"/>
  <c r="F29" i="24"/>
  <c r="H58" i="9"/>
  <c r="F29" i="8"/>
  <c r="F29" i="7"/>
  <c r="F8" i="15"/>
  <c r="F26" i="13"/>
  <c r="AP8" i="11"/>
  <c r="AP26" i="11"/>
  <c r="F8" i="17"/>
  <c r="F26" i="17"/>
  <c r="AP8" i="5"/>
  <c r="AP8" i="18"/>
  <c r="AP8" i="9"/>
  <c r="F8" i="7"/>
  <c r="F26" i="7"/>
  <c r="AP8" i="17"/>
  <c r="F8" i="11"/>
  <c r="F26" i="11"/>
  <c r="AP8" i="7"/>
  <c r="AP8" i="4"/>
  <c r="AP26" i="4"/>
  <c r="F8" i="19"/>
  <c r="F26" i="19"/>
  <c r="F8" i="22"/>
  <c r="F8" i="4"/>
  <c r="F26" i="4"/>
  <c r="F8" i="18"/>
  <c r="F26" i="18"/>
  <c r="AP8" i="19"/>
  <c r="AP8" i="22"/>
  <c r="F57" i="10"/>
  <c r="K57" i="11"/>
  <c r="K57" i="8"/>
  <c r="F29" i="18"/>
  <c r="J57" i="2"/>
  <c r="J57" i="12"/>
  <c r="J57" i="6"/>
  <c r="I57" i="18"/>
  <c r="Y29" i="19"/>
  <c r="H58" i="21"/>
  <c r="AD7" i="7"/>
  <c r="AC7" i="9"/>
  <c r="AD7" i="6"/>
  <c r="AD7" i="5"/>
  <c r="AK8" i="4"/>
  <c r="AK8" i="17"/>
  <c r="AK8" i="5"/>
  <c r="AK8" i="9"/>
  <c r="AD7" i="4"/>
  <c r="AC7" i="11"/>
  <c r="W29" i="6"/>
  <c r="W29" i="5"/>
  <c r="W29" i="19"/>
  <c r="W29" i="4"/>
  <c r="W29" i="11"/>
  <c r="W29" i="13"/>
  <c r="H58" i="14"/>
  <c r="I57" i="9"/>
  <c r="J57" i="8"/>
  <c r="H58" i="22"/>
  <c r="J57" i="25"/>
  <c r="H58" i="30"/>
  <c r="F29" i="32"/>
  <c r="F57" i="30"/>
  <c r="F29" i="12"/>
  <c r="J57" i="18"/>
  <c r="F29" i="25"/>
  <c r="F29" i="16"/>
  <c r="J57" i="21"/>
  <c r="K57" i="15"/>
  <c r="F29" i="2"/>
  <c r="J57" i="11"/>
  <c r="F29" i="9"/>
  <c r="F29" i="6"/>
  <c r="H58" i="5"/>
  <c r="J57" i="24"/>
  <c r="H58" i="16"/>
  <c r="I57" i="14"/>
  <c r="K57" i="13"/>
  <c r="H58" i="11"/>
  <c r="F29" i="4"/>
  <c r="K57" i="17"/>
  <c r="F8" i="2"/>
  <c r="F26" i="14"/>
  <c r="AP8" i="13"/>
  <c r="F8" i="9"/>
  <c r="F8" i="8"/>
  <c r="F26" i="24"/>
  <c r="F26" i="32"/>
  <c r="AP8" i="15"/>
  <c r="J57" i="10"/>
  <c r="J29" i="6"/>
  <c r="I30" i="5"/>
  <c r="U9" i="2"/>
  <c r="U9" i="9"/>
  <c r="J29" i="10"/>
  <c r="H65" i="7"/>
  <c r="J7" i="4"/>
  <c r="AO45" i="1"/>
  <c r="AO45" i="10"/>
  <c r="M9" i="17"/>
  <c r="K57" i="2"/>
  <c r="J29" i="5"/>
  <c r="K7" i="11"/>
  <c r="H2" i="5"/>
  <c r="S9" i="11"/>
  <c r="AO45" i="8"/>
  <c r="H2" i="16"/>
  <c r="G29" i="16"/>
  <c r="G29" i="11"/>
  <c r="R7" i="7"/>
  <c r="L49" i="6"/>
  <c r="X7" i="2"/>
  <c r="E7" i="12"/>
  <c r="I7" i="7"/>
  <c r="H56" i="15"/>
  <c r="I7" i="13"/>
  <c r="U9" i="8"/>
  <c r="Q7" i="11"/>
  <c r="D7" i="14"/>
  <c r="AI7" i="13"/>
  <c r="J29" i="11"/>
  <c r="K30" i="4"/>
  <c r="J29" i="4"/>
  <c r="AB4" i="1"/>
  <c r="G29" i="2"/>
  <c r="W7" i="14"/>
  <c r="AI7" i="9"/>
  <c r="AA9" i="9"/>
  <c r="AK57" i="9"/>
  <c r="G7" i="8"/>
  <c r="J29" i="8"/>
  <c r="D9" i="7"/>
  <c r="AE9" i="7"/>
  <c r="J57" i="30"/>
  <c r="H9" i="15"/>
  <c r="J7" i="2"/>
  <c r="H6" i="2"/>
  <c r="L70" i="2"/>
  <c r="L49" i="14"/>
  <c r="AO9" i="10"/>
  <c r="J7" i="9"/>
  <c r="H6" i="4"/>
  <c r="J57" i="4"/>
  <c r="U9" i="1"/>
  <c r="V7" i="8"/>
  <c r="AO7" i="8"/>
  <c r="J57" i="32"/>
  <c r="E29" i="15"/>
  <c r="C6" i="12"/>
  <c r="AO9" i="5"/>
  <c r="J57" i="19"/>
  <c r="J57" i="9"/>
  <c r="U9" i="4"/>
  <c r="L49" i="4"/>
  <c r="AB3" i="13"/>
  <c r="U9" i="15"/>
  <c r="K30" i="15"/>
  <c r="AA9" i="16"/>
  <c r="K30" i="16"/>
  <c r="AB4" i="13"/>
  <c r="H6" i="12"/>
  <c r="AO9" i="11"/>
  <c r="J7" i="7"/>
  <c r="P7" i="5"/>
  <c r="E29" i="5"/>
  <c r="G29" i="4"/>
  <c r="AB32" i="15"/>
  <c r="AB32" i="16"/>
  <c r="J7" i="14"/>
  <c r="AA9" i="13"/>
  <c r="AO7" i="12"/>
  <c r="E29" i="9"/>
  <c r="M7" i="8"/>
  <c r="D9" i="8"/>
  <c r="K57" i="6"/>
  <c r="J57" i="5"/>
  <c r="AB6" i="4"/>
  <c r="C4" i="14"/>
  <c r="AB4" i="14"/>
  <c r="AE9" i="14"/>
  <c r="AO45" i="14"/>
  <c r="AB6" i="13"/>
  <c r="K7" i="9"/>
  <c r="P7" i="8"/>
  <c r="AB4" i="8"/>
  <c r="C3" i="7"/>
  <c r="C6" i="7"/>
  <c r="G7" i="6"/>
  <c r="AB6" i="5"/>
  <c r="M9" i="4"/>
  <c r="AB6" i="1"/>
  <c r="U9" i="19"/>
  <c r="U7" i="15"/>
  <c r="H9" i="2"/>
  <c r="D65" i="13"/>
  <c r="C65" i="13" s="1"/>
  <c r="AA7" i="12"/>
  <c r="AB4" i="12"/>
  <c r="H65" i="11"/>
  <c r="AB3" i="10"/>
  <c r="E29" i="10"/>
  <c r="E7" i="9"/>
  <c r="AA7" i="8"/>
  <c r="AO45" i="4"/>
  <c r="G7" i="16"/>
  <c r="K57" i="14"/>
  <c r="AO9" i="16"/>
  <c r="K57" i="16"/>
  <c r="E7" i="14"/>
  <c r="J57" i="13"/>
  <c r="U9" i="10"/>
  <c r="AB3" i="9"/>
  <c r="T7" i="7"/>
  <c r="V7" i="6"/>
  <c r="AO7" i="6"/>
  <c r="AB3" i="5"/>
  <c r="C56" i="5"/>
  <c r="K57" i="4"/>
  <c r="AO7" i="13"/>
  <c r="L5" i="11"/>
  <c r="W7" i="4"/>
  <c r="J57" i="31"/>
  <c r="P7" i="15"/>
  <c r="AO45" i="15"/>
  <c r="AB3" i="2"/>
  <c r="AO45" i="16"/>
  <c r="Q7" i="14"/>
  <c r="P7" i="16"/>
  <c r="X7" i="16"/>
  <c r="R7" i="13"/>
  <c r="AA9" i="15"/>
  <c r="AO7" i="2"/>
  <c r="K7" i="14"/>
  <c r="AE9" i="15"/>
  <c r="R7" i="16"/>
  <c r="Z7" i="16"/>
  <c r="L48" i="16"/>
  <c r="C3" i="13"/>
  <c r="AB4" i="2"/>
  <c r="K30" i="13"/>
  <c r="H43" i="12"/>
  <c r="K30" i="12"/>
  <c r="J57" i="14"/>
  <c r="H65" i="14"/>
  <c r="M9" i="13"/>
  <c r="AO7" i="15"/>
  <c r="AO9" i="2"/>
  <c r="K30" i="2"/>
  <c r="I7" i="15"/>
  <c r="L5" i="15"/>
  <c r="W7" i="15"/>
  <c r="J57" i="15"/>
  <c r="AO45" i="2"/>
  <c r="R7" i="12"/>
  <c r="AB3" i="11"/>
  <c r="G7" i="10"/>
  <c r="AB6" i="10"/>
  <c r="AE9" i="10"/>
  <c r="C3" i="9"/>
  <c r="T7" i="9"/>
  <c r="H6" i="9"/>
  <c r="H56" i="9"/>
  <c r="Q7" i="6"/>
  <c r="AA9" i="17"/>
  <c r="D65" i="18"/>
  <c r="C65" i="18" s="1"/>
  <c r="V65" i="24"/>
  <c r="D9" i="14"/>
  <c r="P7" i="13"/>
  <c r="AE9" i="13"/>
  <c r="AG9" i="10"/>
  <c r="K7" i="8"/>
  <c r="J57" i="7"/>
  <c r="G29" i="6"/>
  <c r="W7" i="5"/>
  <c r="AB32" i="5"/>
  <c r="AO45" i="5"/>
  <c r="AB4" i="4"/>
  <c r="C6" i="4"/>
  <c r="S9" i="4"/>
  <c r="AO9" i="1"/>
  <c r="V65" i="23"/>
  <c r="J29" i="14"/>
  <c r="L49" i="12"/>
  <c r="M7" i="11"/>
  <c r="AO7" i="11"/>
  <c r="I7" i="10"/>
  <c r="G29" i="10"/>
  <c r="C56" i="10"/>
  <c r="V7" i="9"/>
  <c r="S9" i="9"/>
  <c r="AO45" i="9"/>
  <c r="S7" i="8"/>
  <c r="AA9" i="8"/>
  <c r="G29" i="7"/>
  <c r="C56" i="7"/>
  <c r="AB6" i="6"/>
  <c r="M9" i="6"/>
  <c r="AB4" i="5"/>
  <c r="AE9" i="5"/>
  <c r="L48" i="4"/>
  <c r="M9" i="1"/>
  <c r="V65" i="1"/>
  <c r="U9" i="21"/>
  <c r="S9" i="22"/>
  <c r="V65" i="26"/>
  <c r="I7" i="11"/>
  <c r="T7" i="8"/>
  <c r="AH58" i="6"/>
  <c r="P7" i="1"/>
  <c r="H56" i="13"/>
  <c r="H32" i="12"/>
  <c r="H65" i="12"/>
  <c r="H56" i="11"/>
  <c r="C6" i="10"/>
  <c r="L6" i="9"/>
  <c r="L49" i="9"/>
  <c r="E29" i="7"/>
  <c r="G7" i="4"/>
  <c r="C4" i="12"/>
  <c r="AA9" i="11"/>
  <c r="J29" i="7"/>
  <c r="AI7" i="6"/>
  <c r="L48" i="5"/>
  <c r="U7" i="4"/>
  <c r="AK57" i="1"/>
  <c r="AA9" i="14"/>
  <c r="K57" i="12"/>
  <c r="AA7" i="11"/>
  <c r="U9" i="11"/>
  <c r="C3" i="10"/>
  <c r="R7" i="10"/>
  <c r="J7" i="6"/>
  <c r="E29" i="6"/>
  <c r="V7" i="4"/>
  <c r="AO7" i="4"/>
  <c r="L5" i="4"/>
  <c r="AO9" i="4"/>
  <c r="AK57" i="4"/>
  <c r="E7" i="15"/>
  <c r="P7" i="2"/>
  <c r="I30" i="2"/>
  <c r="L49" i="2"/>
  <c r="H65" i="16"/>
  <c r="AB3" i="15"/>
  <c r="AB6" i="15"/>
  <c r="V65" i="15"/>
  <c r="K7" i="2"/>
  <c r="J29" i="2"/>
  <c r="AI7" i="16"/>
  <c r="AK57" i="16"/>
  <c r="J9" i="14"/>
  <c r="H9" i="14"/>
  <c r="M7" i="15"/>
  <c r="K7" i="15"/>
  <c r="S7" i="2"/>
  <c r="AA7" i="2"/>
  <c r="Q7" i="16"/>
  <c r="L49" i="15"/>
  <c r="M7" i="2"/>
  <c r="S9" i="2"/>
  <c r="E7" i="16"/>
  <c r="AA7" i="16"/>
  <c r="T7" i="16"/>
  <c r="AB6" i="16"/>
  <c r="AE9" i="16"/>
  <c r="H56" i="16"/>
  <c r="H43" i="14"/>
  <c r="K30" i="14"/>
  <c r="H32" i="13"/>
  <c r="I30" i="13"/>
  <c r="C4" i="2"/>
  <c r="AE9" i="2"/>
  <c r="L5" i="16"/>
  <c r="K7" i="16"/>
  <c r="S9" i="16"/>
  <c r="AH58" i="14"/>
  <c r="AI7" i="12"/>
  <c r="C4" i="9"/>
  <c r="AB4" i="9"/>
  <c r="L5" i="8"/>
  <c r="E7" i="6"/>
  <c r="H6" i="6"/>
  <c r="S9" i="6"/>
  <c r="L49" i="5"/>
  <c r="D7" i="4"/>
  <c r="H32" i="4"/>
  <c r="V65" i="16"/>
  <c r="J7" i="13"/>
  <c r="L49" i="13"/>
  <c r="V7" i="12"/>
  <c r="L48" i="11"/>
  <c r="H6" i="10"/>
  <c r="D65" i="10"/>
  <c r="C65" i="10" s="1"/>
  <c r="AK29" i="9"/>
  <c r="AI7" i="8"/>
  <c r="U9" i="6"/>
  <c r="Q7" i="5"/>
  <c r="Q7" i="4"/>
  <c r="AO7" i="14"/>
  <c r="L48" i="14"/>
  <c r="K7" i="13"/>
  <c r="J29" i="13"/>
  <c r="P45" i="13"/>
  <c r="H56" i="12"/>
  <c r="G7" i="11"/>
  <c r="AB6" i="11"/>
  <c r="E24" i="11"/>
  <c r="S9" i="10"/>
  <c r="AO7" i="9"/>
  <c r="J7" i="8"/>
  <c r="C4" i="8"/>
  <c r="AD7" i="8"/>
  <c r="U7" i="7"/>
  <c r="AO9" i="7"/>
  <c r="H56" i="7"/>
  <c r="AA9" i="5"/>
  <c r="C4" i="4"/>
  <c r="H56" i="4"/>
  <c r="U7" i="11"/>
  <c r="K30" i="5"/>
  <c r="Q7" i="13"/>
  <c r="S7" i="12"/>
  <c r="E29" i="12"/>
  <c r="AH58" i="12"/>
  <c r="D9" i="11"/>
  <c r="AO45" i="11"/>
  <c r="J7" i="10"/>
  <c r="C4" i="10"/>
  <c r="S7" i="10"/>
  <c r="L6" i="10"/>
  <c r="K30" i="10"/>
  <c r="U7" i="9"/>
  <c r="M9" i="9"/>
  <c r="C56" i="9"/>
  <c r="S9" i="8"/>
  <c r="H32" i="8"/>
  <c r="AI45" i="8"/>
  <c r="H56" i="8"/>
  <c r="C4" i="7"/>
  <c r="K30" i="7"/>
  <c r="W7" i="6"/>
  <c r="L6" i="6"/>
  <c r="C9" i="1"/>
  <c r="D9" i="1"/>
  <c r="C6" i="14"/>
  <c r="W7" i="11"/>
  <c r="M9" i="11"/>
  <c r="H9" i="11"/>
  <c r="I7" i="9"/>
  <c r="M7" i="9"/>
  <c r="L5" i="9"/>
  <c r="C9" i="9"/>
  <c r="C9" i="8"/>
  <c r="H65" i="8"/>
  <c r="L49" i="7"/>
  <c r="AH58" i="7"/>
  <c r="P7" i="6"/>
  <c r="K30" i="6"/>
  <c r="I9" i="14"/>
  <c r="H6" i="13"/>
  <c r="S9" i="13"/>
  <c r="AO45" i="13"/>
  <c r="U9" i="12"/>
  <c r="J29" i="12"/>
  <c r="AI45" i="12"/>
  <c r="L48" i="12"/>
  <c r="P7" i="11"/>
  <c r="C4" i="11"/>
  <c r="AB32" i="10"/>
  <c r="H56" i="10"/>
  <c r="AK57" i="10"/>
  <c r="I9" i="9"/>
  <c r="H65" i="9"/>
  <c r="V65" i="9"/>
  <c r="E7" i="8"/>
  <c r="H6" i="8"/>
  <c r="Q7" i="7"/>
  <c r="L48" i="7"/>
  <c r="C6" i="6"/>
  <c r="D9" i="6"/>
  <c r="H9" i="6"/>
  <c r="C3" i="5"/>
  <c r="R7" i="5"/>
  <c r="C6" i="5"/>
  <c r="D9" i="5"/>
  <c r="C3" i="4"/>
  <c r="K7" i="4"/>
  <c r="C56" i="4"/>
  <c r="L6" i="12"/>
  <c r="G29" i="8"/>
  <c r="E7" i="5"/>
  <c r="S7" i="5"/>
  <c r="H6" i="5"/>
  <c r="U9" i="5"/>
  <c r="G29" i="5"/>
  <c r="D65" i="5"/>
  <c r="C65" i="5" s="1"/>
  <c r="U9" i="17"/>
  <c r="AK57" i="17"/>
  <c r="V65" i="18"/>
  <c r="G7" i="1"/>
  <c r="V65" i="21"/>
  <c r="U9" i="23"/>
  <c r="M7" i="24"/>
  <c r="AO7" i="1"/>
  <c r="H56" i="1"/>
  <c r="J57" i="23"/>
  <c r="I7" i="1"/>
  <c r="E29" i="1"/>
  <c r="G29" i="1"/>
  <c r="AH58" i="1"/>
  <c r="S9" i="17"/>
  <c r="K30" i="17"/>
  <c r="AO45" i="17"/>
  <c r="V65" i="25"/>
  <c r="AA9" i="1"/>
  <c r="S9" i="1"/>
  <c r="L49" i="1"/>
  <c r="J7" i="17"/>
  <c r="AA9" i="2"/>
  <c r="H56" i="2"/>
  <c r="AB3" i="14"/>
  <c r="L48" i="15"/>
  <c r="D65" i="15"/>
  <c r="C65" i="15" s="1"/>
  <c r="AC7" i="2"/>
  <c r="S7" i="16"/>
  <c r="AH58" i="16"/>
  <c r="U7" i="14"/>
  <c r="AI7" i="14"/>
  <c r="P45" i="14"/>
  <c r="AC7" i="13"/>
  <c r="AO9" i="15"/>
  <c r="C4" i="15"/>
  <c r="I9" i="15"/>
  <c r="S9" i="15"/>
  <c r="S45" i="15"/>
  <c r="H65" i="15"/>
  <c r="R7" i="2"/>
  <c r="Z7" i="2"/>
  <c r="H4" i="2"/>
  <c r="C6" i="2"/>
  <c r="AD7" i="2"/>
  <c r="H65" i="2"/>
  <c r="I7" i="16"/>
  <c r="AB3" i="16"/>
  <c r="AK8" i="16"/>
  <c r="M7" i="14"/>
  <c r="V7" i="14"/>
  <c r="H6" i="14"/>
  <c r="AB6" i="14"/>
  <c r="H32" i="14"/>
  <c r="G29" i="14"/>
  <c r="S7" i="15"/>
  <c r="J29" i="15"/>
  <c r="AK57" i="15"/>
  <c r="G7" i="2"/>
  <c r="T7" i="2"/>
  <c r="AI7" i="2"/>
  <c r="V7" i="16"/>
  <c r="AO7" i="16"/>
  <c r="D9" i="16"/>
  <c r="U9" i="16"/>
  <c r="G7" i="15"/>
  <c r="T7" i="15"/>
  <c r="M9" i="15"/>
  <c r="U7" i="2"/>
  <c r="W7" i="16"/>
  <c r="C4" i="16"/>
  <c r="I9" i="16"/>
  <c r="H9" i="16"/>
  <c r="C3" i="14"/>
  <c r="T7" i="14"/>
  <c r="R7" i="15"/>
  <c r="AC7" i="15"/>
  <c r="Q21" i="15"/>
  <c r="V7" i="2"/>
  <c r="C6" i="16"/>
  <c r="C2" i="14"/>
  <c r="S9" i="14"/>
  <c r="L5" i="13"/>
  <c r="J7" i="15"/>
  <c r="AI45" i="15"/>
  <c r="G29" i="15"/>
  <c r="H2" i="2"/>
  <c r="L5" i="2"/>
  <c r="L48" i="2"/>
  <c r="U9" i="14"/>
  <c r="I9" i="13"/>
  <c r="V65" i="14"/>
  <c r="J7" i="12"/>
  <c r="U7" i="12"/>
  <c r="P45" i="12"/>
  <c r="H2" i="11"/>
  <c r="E7" i="11"/>
  <c r="S7" i="11"/>
  <c r="C6" i="11"/>
  <c r="T7" i="10"/>
  <c r="M9" i="10"/>
  <c r="P7" i="9"/>
  <c r="AB6" i="9"/>
  <c r="AD7" i="9"/>
  <c r="U9" i="13"/>
  <c r="AO9" i="13"/>
  <c r="AE9" i="12"/>
  <c r="D65" i="12"/>
  <c r="C65" i="12" s="1"/>
  <c r="K30" i="11"/>
  <c r="AH58" i="11"/>
  <c r="P7" i="10"/>
  <c r="AA7" i="10"/>
  <c r="O9" i="10"/>
  <c r="I30" i="9"/>
  <c r="D65" i="14"/>
  <c r="C65" i="14" s="1"/>
  <c r="M7" i="13"/>
  <c r="V7" i="13"/>
  <c r="U7" i="13"/>
  <c r="E29" i="13"/>
  <c r="H65" i="13"/>
  <c r="G29" i="12"/>
  <c r="AO45" i="12"/>
  <c r="J7" i="11"/>
  <c r="AI7" i="11"/>
  <c r="I9" i="11"/>
  <c r="AE9" i="11"/>
  <c r="AO7" i="10"/>
  <c r="L48" i="10"/>
  <c r="V65" i="10"/>
  <c r="R7" i="9"/>
  <c r="G7" i="9"/>
  <c r="D7" i="9"/>
  <c r="H9" i="9"/>
  <c r="W7" i="13"/>
  <c r="L5" i="12"/>
  <c r="T7" i="11"/>
  <c r="V21" i="11"/>
  <c r="W7" i="10"/>
  <c r="H32" i="10"/>
  <c r="H2" i="9"/>
  <c r="H4" i="9"/>
  <c r="AD7" i="12"/>
  <c r="AB46" i="12"/>
  <c r="AO9" i="9"/>
  <c r="AB32" i="9"/>
  <c r="C6" i="9"/>
  <c r="Q7" i="9"/>
  <c r="G7" i="12"/>
  <c r="AK57" i="12"/>
  <c r="L6" i="11"/>
  <c r="AH58" i="10"/>
  <c r="AB6" i="8"/>
  <c r="H2" i="13"/>
  <c r="E7" i="13"/>
  <c r="S7" i="13"/>
  <c r="T7" i="12"/>
  <c r="K7" i="12"/>
  <c r="M7" i="12"/>
  <c r="W7" i="12"/>
  <c r="AA9" i="12"/>
  <c r="V65" i="12"/>
  <c r="R7" i="11"/>
  <c r="AB32" i="11"/>
  <c r="E7" i="10"/>
  <c r="W7" i="9"/>
  <c r="C3" i="8"/>
  <c r="H4" i="8"/>
  <c r="C6" i="8"/>
  <c r="AB32" i="8"/>
  <c r="E7" i="7"/>
  <c r="H32" i="7"/>
  <c r="AO45" i="7"/>
  <c r="C3" i="6"/>
  <c r="R7" i="6"/>
  <c r="H32" i="6"/>
  <c r="H65" i="6"/>
  <c r="V7" i="5"/>
  <c r="AO7" i="5"/>
  <c r="L5" i="5"/>
  <c r="AH58" i="5"/>
  <c r="C2" i="4"/>
  <c r="T7" i="4"/>
  <c r="E7" i="4"/>
  <c r="AC7" i="1"/>
  <c r="AH58" i="9"/>
  <c r="AE9" i="8"/>
  <c r="K30" i="8"/>
  <c r="AH58" i="8"/>
  <c r="V65" i="7"/>
  <c r="S7" i="6"/>
  <c r="T7" i="6"/>
  <c r="AA9" i="6"/>
  <c r="AA7" i="5"/>
  <c r="G7" i="5"/>
  <c r="I9" i="5"/>
  <c r="E7" i="1"/>
  <c r="L48" i="8"/>
  <c r="V65" i="8"/>
  <c r="H2" i="7"/>
  <c r="S7" i="7"/>
  <c r="AB4" i="7"/>
  <c r="D7" i="6"/>
  <c r="I9" i="6"/>
  <c r="H56" i="5"/>
  <c r="I7" i="4"/>
  <c r="M7" i="4"/>
  <c r="AB32" i="4"/>
  <c r="J29" i="9"/>
  <c r="I7" i="8"/>
  <c r="U7" i="8"/>
  <c r="AH30" i="8"/>
  <c r="L49" i="8"/>
  <c r="G7" i="7"/>
  <c r="AB3" i="7"/>
  <c r="V7" i="7"/>
  <c r="AB3" i="6"/>
  <c r="V65" i="6"/>
  <c r="C4" i="5"/>
  <c r="M9" i="5"/>
  <c r="AB3" i="4"/>
  <c r="AA9" i="4"/>
  <c r="AI7" i="4"/>
  <c r="D65" i="4"/>
  <c r="C65" i="4" s="1"/>
  <c r="AB32" i="17"/>
  <c r="AH30" i="17"/>
  <c r="O7" i="18"/>
  <c r="AI45" i="9"/>
  <c r="K57" i="9"/>
  <c r="AA7" i="7"/>
  <c r="W7" i="7"/>
  <c r="L5" i="7"/>
  <c r="AB6" i="7"/>
  <c r="I9" i="7"/>
  <c r="H9" i="7"/>
  <c r="AA9" i="7"/>
  <c r="AK57" i="7"/>
  <c r="AA7" i="6"/>
  <c r="C4" i="6"/>
  <c r="AB4" i="6"/>
  <c r="H56" i="6"/>
  <c r="G57" i="5"/>
  <c r="L47" i="4"/>
  <c r="D65" i="1"/>
  <c r="C65" i="1" s="1"/>
  <c r="L6" i="8"/>
  <c r="W7" i="8"/>
  <c r="P7" i="7"/>
  <c r="L6" i="7"/>
  <c r="AI7" i="7"/>
  <c r="P7" i="4"/>
  <c r="H6" i="1"/>
  <c r="AG9" i="17"/>
  <c r="C3" i="1"/>
  <c r="Q7" i="1"/>
  <c r="AB32" i="1"/>
  <c r="K7" i="1"/>
  <c r="D65" i="21"/>
  <c r="C65" i="21" s="1"/>
  <c r="M7" i="1"/>
  <c r="C56" i="17"/>
  <c r="H65" i="17"/>
  <c r="E29" i="4"/>
  <c r="AH58" i="4"/>
  <c r="H65" i="4"/>
  <c r="U7" i="1"/>
  <c r="AI7" i="1"/>
  <c r="L48" i="1"/>
  <c r="C56" i="1"/>
  <c r="AI7" i="17"/>
  <c r="AO9" i="17"/>
  <c r="H56" i="17"/>
  <c r="AH58" i="18"/>
  <c r="V65" i="4"/>
  <c r="AA7" i="1"/>
  <c r="K7" i="17"/>
  <c r="AE9" i="17"/>
  <c r="AH58" i="17"/>
  <c r="W7" i="1"/>
  <c r="C4" i="1"/>
  <c r="C4" i="17"/>
  <c r="D65" i="17"/>
  <c r="C65" i="17" s="1"/>
  <c r="U9" i="18"/>
  <c r="S9" i="18"/>
  <c r="AH58" i="19"/>
  <c r="V65" i="19"/>
  <c r="M7" i="23"/>
  <c r="U9" i="22"/>
  <c r="J57" i="26"/>
  <c r="AQ54" i="2"/>
  <c r="V57" i="2"/>
  <c r="V29" i="2"/>
  <c r="C45" i="2"/>
  <c r="C58" i="2"/>
  <c r="D57" i="2"/>
  <c r="U7" i="16"/>
  <c r="C45" i="16"/>
  <c r="AC7" i="14"/>
  <c r="L5" i="14"/>
  <c r="S7" i="14"/>
  <c r="AB46" i="13"/>
  <c r="AI45" i="13"/>
  <c r="R7" i="8"/>
  <c r="C6" i="15"/>
  <c r="D9" i="15"/>
  <c r="O29" i="15"/>
  <c r="O57" i="15"/>
  <c r="AG7" i="2"/>
  <c r="L6" i="2"/>
  <c r="M9" i="2"/>
  <c r="M7" i="16"/>
  <c r="H6" i="16"/>
  <c r="H45" i="16"/>
  <c r="D65" i="16"/>
  <c r="C65" i="16" s="1"/>
  <c r="AK57" i="13"/>
  <c r="X57" i="11"/>
  <c r="X29" i="11"/>
  <c r="G29" i="9"/>
  <c r="G57" i="9"/>
  <c r="AG29" i="9"/>
  <c r="AG57" i="9"/>
  <c r="AK8" i="14"/>
  <c r="AD7" i="13"/>
  <c r="D9" i="13"/>
  <c r="AG7" i="12"/>
  <c r="AI7" i="15"/>
  <c r="P21" i="2"/>
  <c r="V7" i="15"/>
  <c r="H6" i="15"/>
  <c r="F29" i="15"/>
  <c r="F57" i="15"/>
  <c r="I7" i="2"/>
  <c r="M29" i="2"/>
  <c r="AK29" i="2"/>
  <c r="AB32" i="2"/>
  <c r="AC29" i="2"/>
  <c r="AC57" i="2"/>
  <c r="E29" i="16"/>
  <c r="AB46" i="16"/>
  <c r="AI45" i="16"/>
  <c r="I7" i="14"/>
  <c r="H4" i="14"/>
  <c r="H2" i="12"/>
  <c r="I7" i="12"/>
  <c r="AB3" i="12"/>
  <c r="AA7" i="15"/>
  <c r="W29" i="15"/>
  <c r="W57" i="15"/>
  <c r="W7" i="2"/>
  <c r="AK8" i="2"/>
  <c r="C9" i="2"/>
  <c r="AH58" i="2"/>
  <c r="C2" i="16"/>
  <c r="L6" i="16"/>
  <c r="AK8" i="11"/>
  <c r="AB46" i="11"/>
  <c r="AI45" i="11"/>
  <c r="AP26" i="15"/>
  <c r="L47" i="15"/>
  <c r="D9" i="2"/>
  <c r="AB4" i="16"/>
  <c r="I30" i="16"/>
  <c r="J29" i="16"/>
  <c r="J57" i="16"/>
  <c r="AH9" i="14"/>
  <c r="O9" i="12"/>
  <c r="X29" i="12"/>
  <c r="AP29" i="15"/>
  <c r="AP57" i="15"/>
  <c r="Q7" i="2"/>
  <c r="P45" i="2"/>
  <c r="AA7" i="14"/>
  <c r="L6" i="14"/>
  <c r="R7" i="14"/>
  <c r="AB32" i="14"/>
  <c r="G7" i="13"/>
  <c r="T7" i="13"/>
  <c r="P45" i="15"/>
  <c r="AD7" i="15"/>
  <c r="Q7" i="15"/>
  <c r="C3" i="15"/>
  <c r="L6" i="15"/>
  <c r="D7" i="15"/>
  <c r="H45" i="15"/>
  <c r="C3" i="2"/>
  <c r="D7" i="2"/>
  <c r="AB6" i="2"/>
  <c r="AP26" i="2"/>
  <c r="AN57" i="2"/>
  <c r="J7" i="16"/>
  <c r="L49" i="16"/>
  <c r="E29" i="14"/>
  <c r="AB4" i="15"/>
  <c r="C45" i="15"/>
  <c r="M57" i="15"/>
  <c r="AD57" i="15"/>
  <c r="H58" i="15"/>
  <c r="AH58" i="15"/>
  <c r="I9" i="2"/>
  <c r="AI45" i="2"/>
  <c r="P45" i="16"/>
  <c r="I57" i="16"/>
  <c r="Y29" i="14"/>
  <c r="C4" i="13"/>
  <c r="V65" i="13"/>
  <c r="M9" i="12"/>
  <c r="AB32" i="12"/>
  <c r="V7" i="11"/>
  <c r="H6" i="11"/>
  <c r="F29" i="11"/>
  <c r="L49" i="11"/>
  <c r="AI7" i="10"/>
  <c r="D65" i="8"/>
  <c r="C65" i="8" s="1"/>
  <c r="C9" i="6"/>
  <c r="H32" i="15"/>
  <c r="H2" i="14"/>
  <c r="P7" i="14"/>
  <c r="AO9" i="14"/>
  <c r="X29" i="14"/>
  <c r="AG29" i="14"/>
  <c r="AI45" i="14"/>
  <c r="H56" i="14"/>
  <c r="AB32" i="13"/>
  <c r="L48" i="13"/>
  <c r="I9" i="10"/>
  <c r="L6" i="13"/>
  <c r="C45" i="13"/>
  <c r="AC57" i="12"/>
  <c r="AD7" i="11"/>
  <c r="E29" i="11"/>
  <c r="D65" i="11"/>
  <c r="C65" i="11" s="1"/>
  <c r="H2" i="15"/>
  <c r="AC7" i="16"/>
  <c r="D7" i="13"/>
  <c r="G29" i="13"/>
  <c r="H45" i="13"/>
  <c r="AH58" i="13"/>
  <c r="P7" i="12"/>
  <c r="H9" i="12"/>
  <c r="I9" i="12"/>
  <c r="D9" i="12"/>
  <c r="C2" i="11"/>
  <c r="H32" i="11"/>
  <c r="I30" i="11"/>
  <c r="AB4" i="10"/>
  <c r="G7" i="14"/>
  <c r="AC57" i="14"/>
  <c r="C6" i="13"/>
  <c r="H21" i="13"/>
  <c r="O29" i="13"/>
  <c r="C3" i="12"/>
  <c r="D7" i="12"/>
  <c r="Q7" i="12"/>
  <c r="AB4" i="11"/>
  <c r="T9" i="11"/>
  <c r="D65" i="9"/>
  <c r="C65" i="9" s="1"/>
  <c r="AP8" i="6"/>
  <c r="C9" i="14"/>
  <c r="C45" i="14"/>
  <c r="AA7" i="13"/>
  <c r="AB6" i="12"/>
  <c r="AK8" i="12"/>
  <c r="P21" i="12"/>
  <c r="AD29" i="11"/>
  <c r="AK8" i="6"/>
  <c r="D7" i="5"/>
  <c r="C2" i="5"/>
  <c r="D7" i="10"/>
  <c r="H4" i="10"/>
  <c r="K7" i="10"/>
  <c r="AI45" i="10"/>
  <c r="K57" i="10"/>
  <c r="L48" i="9"/>
  <c r="AD29" i="8"/>
  <c r="AD57" i="8"/>
  <c r="C45" i="7"/>
  <c r="L48" i="6"/>
  <c r="H58" i="6"/>
  <c r="I57" i="6"/>
  <c r="M57" i="13"/>
  <c r="H58" i="13"/>
  <c r="F8" i="12"/>
  <c r="AP8" i="12"/>
  <c r="I57" i="11"/>
  <c r="H2" i="10"/>
  <c r="F8" i="10"/>
  <c r="AP8" i="10"/>
  <c r="AB36" i="10"/>
  <c r="Z29" i="10"/>
  <c r="Z57" i="10"/>
  <c r="AE9" i="9"/>
  <c r="H43" i="9"/>
  <c r="X29" i="9"/>
  <c r="X57" i="9"/>
  <c r="D7" i="8"/>
  <c r="I9" i="8"/>
  <c r="Y29" i="8"/>
  <c r="AC7" i="6"/>
  <c r="AC7" i="12"/>
  <c r="S9" i="12"/>
  <c r="D21" i="11"/>
  <c r="C27" i="11"/>
  <c r="AC57" i="11"/>
  <c r="AK57" i="11"/>
  <c r="U7" i="10"/>
  <c r="AK8" i="10"/>
  <c r="AA9" i="10"/>
  <c r="L49" i="10"/>
  <c r="S7" i="9"/>
  <c r="AK8" i="7"/>
  <c r="AO7" i="7"/>
  <c r="M7" i="7"/>
  <c r="H4" i="6"/>
  <c r="K7" i="6"/>
  <c r="C45" i="12"/>
  <c r="M7" i="10"/>
  <c r="V7" i="10"/>
  <c r="C9" i="10"/>
  <c r="E29" i="8"/>
  <c r="C45" i="8"/>
  <c r="S9" i="7"/>
  <c r="H58" i="7"/>
  <c r="K57" i="7"/>
  <c r="AO9" i="6"/>
  <c r="C56" i="6"/>
  <c r="F8" i="5"/>
  <c r="AA7" i="9"/>
  <c r="U9" i="7"/>
  <c r="D65" i="7"/>
  <c r="C65" i="7" s="1"/>
  <c r="AE9" i="4"/>
  <c r="AO9" i="12"/>
  <c r="M57" i="11"/>
  <c r="V65" i="11"/>
  <c r="AC7" i="10"/>
  <c r="L5" i="10"/>
  <c r="D9" i="10"/>
  <c r="H45" i="9"/>
  <c r="AK29" i="7"/>
  <c r="I7" i="6"/>
  <c r="U7" i="6"/>
  <c r="L5" i="6"/>
  <c r="AC57" i="6"/>
  <c r="AC29" i="6"/>
  <c r="AD7" i="10"/>
  <c r="Q7" i="10"/>
  <c r="H58" i="10"/>
  <c r="I57" i="10"/>
  <c r="H65" i="10"/>
  <c r="Q7" i="8"/>
  <c r="AK8" i="8"/>
  <c r="C56" i="8"/>
  <c r="M29" i="8"/>
  <c r="M57" i="8"/>
  <c r="H6" i="7"/>
  <c r="K7" i="7"/>
  <c r="AB32" i="7"/>
  <c r="AB48" i="7"/>
  <c r="AI45" i="7"/>
  <c r="M7" i="6"/>
  <c r="F8" i="6"/>
  <c r="AB48" i="6"/>
  <c r="AI45" i="6"/>
  <c r="C9" i="4"/>
  <c r="D9" i="4"/>
  <c r="AG29" i="4"/>
  <c r="D9" i="9"/>
  <c r="AB46" i="9"/>
  <c r="O57" i="9"/>
  <c r="AB3" i="8"/>
  <c r="AC7" i="8"/>
  <c r="AC57" i="8"/>
  <c r="H2" i="6"/>
  <c r="AE9" i="6"/>
  <c r="AO45" i="6"/>
  <c r="I7" i="5"/>
  <c r="H4" i="5"/>
  <c r="K7" i="5"/>
  <c r="U7" i="5"/>
  <c r="L6" i="5"/>
  <c r="C9" i="5"/>
  <c r="C45" i="4"/>
  <c r="I30" i="1"/>
  <c r="H32" i="1"/>
  <c r="AB32" i="6"/>
  <c r="H45" i="6"/>
  <c r="D65" i="6"/>
  <c r="C65" i="6" s="1"/>
  <c r="J7" i="5"/>
  <c r="AI7" i="5"/>
  <c r="T7" i="5"/>
  <c r="R7" i="4"/>
  <c r="D7" i="7"/>
  <c r="AC7" i="7"/>
  <c r="H9" i="5"/>
  <c r="J9" i="5"/>
  <c r="AD29" i="5"/>
  <c r="V65" i="5"/>
  <c r="M9" i="8"/>
  <c r="AO9" i="8"/>
  <c r="M7" i="5"/>
  <c r="AB46" i="5"/>
  <c r="AI45" i="5"/>
  <c r="H2" i="8"/>
  <c r="C45" i="6"/>
  <c r="AC7" i="5"/>
  <c r="S9" i="5"/>
  <c r="K57" i="5"/>
  <c r="H65" i="5"/>
  <c r="AK8" i="1"/>
  <c r="K57" i="1"/>
  <c r="H65" i="1"/>
  <c r="I57" i="5"/>
  <c r="AI45" i="4"/>
  <c r="H45" i="4"/>
  <c r="AP8" i="1"/>
  <c r="AD29" i="1"/>
  <c r="H45" i="5"/>
  <c r="H2" i="4"/>
  <c r="H9" i="4"/>
  <c r="H58" i="4"/>
  <c r="O9" i="1"/>
  <c r="M29" i="1"/>
  <c r="C3" i="17"/>
  <c r="G7" i="17"/>
  <c r="AI45" i="1"/>
  <c r="AB46" i="1"/>
  <c r="AC7" i="4"/>
  <c r="P57" i="4"/>
  <c r="R7" i="1"/>
  <c r="H45" i="17"/>
  <c r="I9" i="4"/>
  <c r="J7" i="1"/>
  <c r="F8" i="1"/>
  <c r="AD7" i="1"/>
  <c r="I9" i="1"/>
  <c r="AA7" i="4"/>
  <c r="T7" i="1"/>
  <c r="AB3" i="1"/>
  <c r="J57" i="1"/>
  <c r="J29" i="1"/>
  <c r="H58" i="1"/>
  <c r="J29" i="17"/>
  <c r="H58" i="17"/>
  <c r="J57" i="17"/>
  <c r="J9" i="21"/>
  <c r="E7" i="17"/>
  <c r="D9" i="17"/>
  <c r="H2" i="1"/>
  <c r="AE9" i="1"/>
  <c r="AO7" i="17"/>
  <c r="C45" i="17"/>
  <c r="S9" i="19"/>
  <c r="K30" i="1"/>
  <c r="H45" i="1"/>
  <c r="AC7" i="17"/>
  <c r="G29" i="17"/>
  <c r="C2" i="17"/>
  <c r="AD7" i="17"/>
  <c r="E29" i="17"/>
  <c r="F29" i="17"/>
  <c r="V65" i="17"/>
  <c r="AP8" i="21"/>
  <c r="C45" i="19"/>
  <c r="H58" i="19"/>
  <c r="I57" i="19"/>
  <c r="D65" i="19"/>
  <c r="C65" i="19" s="1"/>
  <c r="F8" i="21"/>
  <c r="AP8" i="23"/>
  <c r="C27" i="17"/>
  <c r="S9" i="21"/>
  <c r="AN57" i="21"/>
  <c r="F8" i="23"/>
  <c r="F26" i="23"/>
  <c r="AH58" i="21"/>
  <c r="W29" i="22"/>
  <c r="X29" i="21"/>
  <c r="M57" i="21"/>
  <c r="V65" i="22"/>
  <c r="J57" i="22"/>
  <c r="AC57" i="21"/>
  <c r="C45" i="22"/>
  <c r="I57" i="22"/>
  <c r="C27" i="22"/>
  <c r="C45" i="23"/>
  <c r="H58" i="23"/>
  <c r="J9" i="22"/>
  <c r="M57" i="24"/>
  <c r="C27" i="25"/>
  <c r="F8" i="25"/>
  <c r="M57" i="25"/>
  <c r="H58" i="24"/>
  <c r="AD57" i="25"/>
  <c r="C45" i="24"/>
  <c r="AP8" i="26"/>
  <c r="H45" i="26"/>
  <c r="AP8" i="24"/>
  <c r="C45" i="25"/>
  <c r="C45" i="26"/>
  <c r="H58" i="25"/>
  <c r="F8" i="26"/>
  <c r="AD57" i="26"/>
  <c r="H58" i="26"/>
  <c r="I57" i="26"/>
  <c r="Z29" i="26"/>
  <c r="M57" i="26"/>
  <c r="O57" i="28"/>
  <c r="O29" i="28"/>
  <c r="AP57" i="28"/>
  <c r="AP29" i="28"/>
  <c r="C45" i="28"/>
  <c r="F57" i="28"/>
  <c r="F29" i="28"/>
  <c r="H45" i="28"/>
  <c r="W57" i="28"/>
  <c r="W29" i="28"/>
  <c r="J57" i="28"/>
  <c r="J57" i="29"/>
  <c r="V65" i="28"/>
  <c r="F26" i="29"/>
  <c r="I57" i="28"/>
  <c r="H45" i="29"/>
  <c r="V65" i="29"/>
  <c r="H58" i="29"/>
  <c r="F26" i="30"/>
  <c r="F8" i="30"/>
  <c r="AP8" i="30"/>
  <c r="AD57" i="31"/>
  <c r="AC57" i="30"/>
  <c r="H45" i="31"/>
  <c r="F8" i="31"/>
  <c r="F26" i="31"/>
  <c r="AP8" i="31"/>
  <c r="M57" i="31"/>
  <c r="C45" i="31"/>
  <c r="H58" i="31"/>
  <c r="C45" i="32"/>
  <c r="I57" i="32"/>
  <c r="C27" i="32"/>
  <c r="AP72" i="2" l="1"/>
  <c r="F72" i="21"/>
  <c r="O8" i="2"/>
  <c r="O26" i="2"/>
  <c r="AQ71" i="12"/>
  <c r="O8" i="9"/>
  <c r="AG8" i="13"/>
  <c r="AH8" i="16"/>
  <c r="AG8" i="8"/>
  <c r="AQ71" i="15"/>
  <c r="AG8" i="17"/>
  <c r="AQ71" i="10"/>
  <c r="AN29" i="21"/>
  <c r="O8" i="7"/>
  <c r="I29" i="14"/>
  <c r="AG8" i="16"/>
  <c r="AN8" i="10"/>
  <c r="AD21" i="11"/>
  <c r="AQ71" i="2"/>
  <c r="AQ54" i="11"/>
  <c r="AH8" i="6"/>
  <c r="O26" i="9"/>
  <c r="AN29" i="16"/>
  <c r="AQ71" i="5"/>
  <c r="AH8" i="12"/>
  <c r="AQ50" i="5"/>
  <c r="AG8" i="7"/>
  <c r="AQ71" i="17"/>
  <c r="AN8" i="6"/>
  <c r="AN8" i="16"/>
  <c r="AN29" i="19"/>
  <c r="AN8" i="19"/>
  <c r="AG8" i="9"/>
  <c r="AQ54" i="5"/>
  <c r="AN8" i="11"/>
  <c r="AN8" i="13"/>
  <c r="AQ54" i="7"/>
  <c r="O8" i="19"/>
  <c r="AG8" i="5"/>
  <c r="AN8" i="9"/>
  <c r="O8" i="11"/>
  <c r="AH8" i="13"/>
  <c r="AP72" i="1"/>
  <c r="O26" i="11"/>
  <c r="AQ47" i="12"/>
  <c r="O26" i="16"/>
  <c r="AN29" i="11"/>
  <c r="AG26" i="1"/>
  <c r="AN26" i="5"/>
  <c r="AQ54" i="8"/>
  <c r="AG26" i="9"/>
  <c r="AQ54" i="1"/>
  <c r="AC21" i="9"/>
  <c r="O26" i="7"/>
  <c r="AG26" i="8"/>
  <c r="AG26" i="5"/>
  <c r="AC21" i="5"/>
  <c r="AQ54" i="4"/>
  <c r="AQ47" i="6"/>
  <c r="I29" i="10"/>
  <c r="AN29" i="12"/>
  <c r="AG8" i="10"/>
  <c r="AQ47" i="17"/>
  <c r="AH26" i="4"/>
  <c r="AH26" i="5"/>
  <c r="AQ54" i="10"/>
  <c r="AH8" i="11"/>
  <c r="AG8" i="11"/>
  <c r="I29" i="6"/>
  <c r="AG26" i="14"/>
  <c r="AG8" i="15"/>
  <c r="O8" i="10"/>
  <c r="AC21" i="12"/>
  <c r="AQ54" i="15"/>
  <c r="AN29" i="15"/>
  <c r="AN29" i="1"/>
  <c r="AN8" i="12"/>
  <c r="O26" i="5"/>
  <c r="AN29" i="14"/>
  <c r="I29" i="12"/>
  <c r="AN29" i="2"/>
  <c r="AG26" i="6"/>
  <c r="AQ54" i="13"/>
  <c r="AN29" i="4"/>
  <c r="AH8" i="10"/>
  <c r="AQ54" i="14"/>
  <c r="O8" i="22"/>
  <c r="O8" i="1"/>
  <c r="AQ54" i="9"/>
  <c r="AC21" i="2"/>
  <c r="AH26" i="1"/>
  <c r="AC21" i="7"/>
  <c r="AG26" i="4"/>
  <c r="O8" i="12"/>
  <c r="I29" i="4"/>
  <c r="AN26" i="7"/>
  <c r="O8" i="14"/>
  <c r="I29" i="15"/>
  <c r="AQ54" i="16"/>
  <c r="AH8" i="15"/>
  <c r="AQ54" i="17"/>
  <c r="AH8" i="8"/>
  <c r="O8" i="21"/>
  <c r="AN26" i="1"/>
  <c r="AH26" i="7"/>
  <c r="AQ71" i="9"/>
  <c r="AN29" i="18"/>
  <c r="AQ54" i="6"/>
  <c r="AC21" i="10"/>
  <c r="I29" i="8"/>
  <c r="AN29" i="10"/>
  <c r="O8" i="8"/>
  <c r="I29" i="7"/>
  <c r="AH8" i="2"/>
  <c r="AH26" i="9"/>
  <c r="AN29" i="13"/>
  <c r="AD8" i="14"/>
  <c r="H30" i="2"/>
  <c r="H30" i="16"/>
  <c r="AC21" i="1"/>
  <c r="AH26" i="6"/>
  <c r="AQ50" i="8"/>
  <c r="AQ50" i="11"/>
  <c r="AN8" i="1"/>
  <c r="AQ47" i="5"/>
  <c r="AQ47" i="14"/>
  <c r="AB22" i="16"/>
  <c r="AQ47" i="10"/>
  <c r="AB22" i="9"/>
  <c r="AQ50" i="14"/>
  <c r="AN8" i="5"/>
  <c r="AQ50" i="13"/>
  <c r="AQ50" i="9"/>
  <c r="AB22" i="12"/>
  <c r="AB22" i="11"/>
  <c r="AQ71" i="6"/>
  <c r="AQ71" i="13"/>
  <c r="AQ71" i="4"/>
  <c r="AQ71" i="7"/>
  <c r="AQ71" i="16"/>
  <c r="AQ71" i="11"/>
  <c r="AB22" i="14"/>
  <c r="AH8" i="4"/>
  <c r="AG8" i="14"/>
  <c r="AH8" i="5"/>
  <c r="AQ47" i="7"/>
  <c r="AQ47" i="18"/>
  <c r="AQ47" i="8"/>
  <c r="AQ47" i="2"/>
  <c r="AQ47" i="11"/>
  <c r="AH26" i="8"/>
  <c r="O26" i="14"/>
  <c r="AN8" i="7"/>
  <c r="AH8" i="9"/>
  <c r="O26" i="8"/>
  <c r="AQ50" i="10"/>
  <c r="AB45" i="4"/>
  <c r="AB45" i="10"/>
  <c r="AB45" i="14"/>
  <c r="AB45" i="8"/>
  <c r="AQ47" i="1"/>
  <c r="AQ47" i="9"/>
  <c r="AQ47" i="13"/>
  <c r="AQ50" i="6"/>
  <c r="AQ50" i="16"/>
  <c r="AQ50" i="2"/>
  <c r="AB22" i="5"/>
  <c r="AH8" i="1"/>
  <c r="AG8" i="4"/>
  <c r="AH8" i="7"/>
  <c r="AG8" i="6"/>
  <c r="O8" i="5"/>
  <c r="AC21" i="16"/>
  <c r="AQ71" i="8"/>
  <c r="AG26" i="7"/>
  <c r="AH26" i="10"/>
  <c r="AB22" i="1"/>
  <c r="AN8" i="14"/>
  <c r="AB22" i="15"/>
  <c r="AB22" i="10"/>
  <c r="F72" i="26"/>
  <c r="F72" i="10"/>
  <c r="AB22" i="7"/>
  <c r="AC21" i="15"/>
  <c r="AQ50" i="1"/>
  <c r="H30" i="5"/>
  <c r="K29" i="9"/>
  <c r="AC21" i="14"/>
  <c r="AC21" i="17"/>
  <c r="O8" i="4"/>
  <c r="AQ50" i="7"/>
  <c r="AN29" i="9"/>
  <c r="AN8" i="15"/>
  <c r="AN8" i="21"/>
  <c r="AN29" i="6"/>
  <c r="AG8" i="1"/>
  <c r="AN8" i="8"/>
  <c r="O26" i="13"/>
  <c r="AN8" i="17"/>
  <c r="O26" i="6"/>
  <c r="AQ47" i="16"/>
  <c r="O26" i="15"/>
  <c r="AC21" i="4"/>
  <c r="O8" i="16"/>
  <c r="AB45" i="15"/>
  <c r="AQ50" i="4"/>
  <c r="AQ50" i="12"/>
  <c r="AQ71" i="14"/>
  <c r="AQ50" i="15"/>
  <c r="AN8" i="18"/>
  <c r="AN8" i="4"/>
  <c r="AQ54" i="12"/>
  <c r="AC21" i="13"/>
  <c r="AB45" i="2"/>
  <c r="AB22" i="8"/>
  <c r="AN29" i="7"/>
  <c r="O8" i="13"/>
  <c r="AB22" i="4"/>
  <c r="O8" i="15"/>
  <c r="AN26" i="4"/>
  <c r="AC21" i="8"/>
  <c r="O26" i="4"/>
  <c r="O8" i="6"/>
  <c r="AB22" i="13"/>
  <c r="AB22" i="17"/>
  <c r="AI26" i="15"/>
  <c r="W26" i="9"/>
  <c r="K8" i="12"/>
  <c r="R26" i="9"/>
  <c r="J26" i="11"/>
  <c r="K29" i="11"/>
  <c r="J8" i="12"/>
  <c r="AI29" i="15"/>
  <c r="S8" i="15"/>
  <c r="AQ49" i="7"/>
  <c r="J26" i="8"/>
  <c r="J26" i="13"/>
  <c r="AQ5" i="8"/>
  <c r="AA8" i="2"/>
  <c r="P8" i="2"/>
  <c r="AQ49" i="12"/>
  <c r="AQ48" i="16"/>
  <c r="X26" i="16"/>
  <c r="G8" i="16"/>
  <c r="AA8" i="12"/>
  <c r="W8" i="14"/>
  <c r="AD21" i="17"/>
  <c r="AN29" i="8"/>
  <c r="AD21" i="2"/>
  <c r="AI29" i="5"/>
  <c r="AI29" i="7"/>
  <c r="AQ48" i="13"/>
  <c r="AI29" i="11"/>
  <c r="AQ5" i="14"/>
  <c r="AQ48" i="1"/>
  <c r="AQ5" i="5"/>
  <c r="T26" i="10"/>
  <c r="J26" i="15"/>
  <c r="AO8" i="16"/>
  <c r="K29" i="7"/>
  <c r="U8" i="9"/>
  <c r="AO8" i="9"/>
  <c r="AI26" i="8"/>
  <c r="T26" i="16"/>
  <c r="S8" i="2"/>
  <c r="K8" i="2"/>
  <c r="E8" i="15"/>
  <c r="Z26" i="16"/>
  <c r="P8" i="16"/>
  <c r="AQ5" i="11"/>
  <c r="M8" i="8"/>
  <c r="K29" i="15"/>
  <c r="AD21" i="12"/>
  <c r="AC21" i="11"/>
  <c r="O26" i="1"/>
  <c r="AB45" i="7"/>
  <c r="Q26" i="8"/>
  <c r="AQ48" i="9"/>
  <c r="H30" i="15"/>
  <c r="P29" i="16"/>
  <c r="P29" i="15"/>
  <c r="O26" i="12"/>
  <c r="AI26" i="1"/>
  <c r="AI26" i="4"/>
  <c r="H30" i="7"/>
  <c r="T8" i="11"/>
  <c r="I29" i="9"/>
  <c r="AQ5" i="13"/>
  <c r="R8" i="15"/>
  <c r="W8" i="16"/>
  <c r="V8" i="16"/>
  <c r="Z26" i="2"/>
  <c r="W26" i="11"/>
  <c r="K29" i="10"/>
  <c r="H30" i="4"/>
  <c r="I29" i="13"/>
  <c r="AA8" i="16"/>
  <c r="K8" i="15"/>
  <c r="V26" i="9"/>
  <c r="W26" i="15"/>
  <c r="R8" i="16"/>
  <c r="Q8" i="14"/>
  <c r="AO8" i="13"/>
  <c r="AA8" i="8"/>
  <c r="I8" i="13"/>
  <c r="I29" i="5"/>
  <c r="AN29" i="17"/>
  <c r="AD21" i="8"/>
  <c r="AQ71" i="1"/>
  <c r="AD21" i="16"/>
  <c r="AB45" i="16"/>
  <c r="K29" i="8"/>
  <c r="V26" i="10"/>
  <c r="AI29" i="2"/>
  <c r="AQ47" i="4"/>
  <c r="E8" i="13"/>
  <c r="G8" i="12"/>
  <c r="AB45" i="12"/>
  <c r="AQ5" i="12"/>
  <c r="AQ48" i="10"/>
  <c r="I8" i="16"/>
  <c r="R8" i="2"/>
  <c r="P29" i="14"/>
  <c r="AQ48" i="15"/>
  <c r="P26" i="11"/>
  <c r="S8" i="12"/>
  <c r="E21" i="11"/>
  <c r="AQ48" i="14"/>
  <c r="H30" i="13"/>
  <c r="E8" i="16"/>
  <c r="M8" i="15"/>
  <c r="R26" i="10"/>
  <c r="AQ5" i="15"/>
  <c r="K29" i="12"/>
  <c r="E26" i="9"/>
  <c r="AO8" i="12"/>
  <c r="AQ49" i="14"/>
  <c r="AN8" i="2"/>
  <c r="AD21" i="6"/>
  <c r="AD21" i="14"/>
  <c r="W26" i="8"/>
  <c r="K29" i="1"/>
  <c r="AB45" i="1"/>
  <c r="AI29" i="4"/>
  <c r="AQ5" i="6"/>
  <c r="AI29" i="10"/>
  <c r="AI29" i="14"/>
  <c r="AQ49" i="16"/>
  <c r="R26" i="8"/>
  <c r="W26" i="13"/>
  <c r="AO8" i="10"/>
  <c r="AQ48" i="2"/>
  <c r="T8" i="14"/>
  <c r="T26" i="2"/>
  <c r="AI26" i="14"/>
  <c r="AQ48" i="12"/>
  <c r="K29" i="6"/>
  <c r="AI29" i="8"/>
  <c r="S8" i="10"/>
  <c r="AO8" i="14"/>
  <c r="AQ49" i="5"/>
  <c r="K29" i="14"/>
  <c r="AQ48" i="5"/>
  <c r="AQ49" i="9"/>
  <c r="I8" i="15"/>
  <c r="K8" i="14"/>
  <c r="E8" i="14"/>
  <c r="U8" i="15"/>
  <c r="AQ49" i="4"/>
  <c r="AO8" i="8"/>
  <c r="G26" i="8"/>
  <c r="K29" i="4"/>
  <c r="AB22" i="6"/>
  <c r="AH8" i="14"/>
  <c r="AQ5" i="7"/>
  <c r="AI29" i="1"/>
  <c r="H30" i="1"/>
  <c r="AB45" i="9"/>
  <c r="AI29" i="6"/>
  <c r="AQ5" i="10"/>
  <c r="K26" i="10"/>
  <c r="AI26" i="10"/>
  <c r="P29" i="2"/>
  <c r="AI26" i="7"/>
  <c r="AI29" i="9"/>
  <c r="AQ49" i="8"/>
  <c r="AQ48" i="8"/>
  <c r="H30" i="6"/>
  <c r="Q26" i="9"/>
  <c r="AQ5" i="2"/>
  <c r="T8" i="15"/>
  <c r="G8" i="2"/>
  <c r="U8" i="14"/>
  <c r="AQ49" i="1"/>
  <c r="K29" i="17"/>
  <c r="AI29" i="12"/>
  <c r="AQ5" i="9"/>
  <c r="H30" i="8"/>
  <c r="K29" i="5"/>
  <c r="G26" i="11"/>
  <c r="AQ48" i="11"/>
  <c r="M8" i="2"/>
  <c r="AI26" i="6"/>
  <c r="I8" i="10"/>
  <c r="AG26" i="10"/>
  <c r="K29" i="2"/>
  <c r="K29" i="13"/>
  <c r="AO8" i="2"/>
  <c r="P26" i="8"/>
  <c r="J8" i="14"/>
  <c r="V26" i="8"/>
  <c r="E8" i="12"/>
  <c r="AC21" i="6"/>
  <c r="AD21" i="1"/>
  <c r="AD21" i="15"/>
  <c r="AB45" i="6"/>
  <c r="AQ49" i="11"/>
  <c r="AI29" i="13"/>
  <c r="W26" i="12"/>
  <c r="U8" i="13"/>
  <c r="P29" i="12"/>
  <c r="G26" i="15"/>
  <c r="J26" i="10"/>
  <c r="V26" i="12"/>
  <c r="K8" i="16"/>
  <c r="AQ49" i="15"/>
  <c r="AQ49" i="2"/>
  <c r="AQ5" i="4"/>
  <c r="AQ48" i="4"/>
  <c r="P26" i="15"/>
  <c r="J8" i="2"/>
  <c r="X26" i="2"/>
  <c r="AD8" i="16"/>
  <c r="AN29" i="5"/>
  <c r="AD21" i="9"/>
  <c r="AD21" i="4"/>
  <c r="AD21" i="13"/>
  <c r="AI26" i="5"/>
  <c r="Q26" i="10"/>
  <c r="H30" i="9"/>
  <c r="I29" i="11"/>
  <c r="I29" i="16"/>
  <c r="AI29" i="16"/>
  <c r="AI26" i="17"/>
  <c r="M8" i="12"/>
  <c r="H30" i="10"/>
  <c r="AI26" i="11"/>
  <c r="V8" i="13"/>
  <c r="P26" i="9"/>
  <c r="U8" i="12"/>
  <c r="V26" i="2"/>
  <c r="V26" i="14"/>
  <c r="S8" i="16"/>
  <c r="I8" i="9"/>
  <c r="P29" i="13"/>
  <c r="AQ49" i="13"/>
  <c r="AQ5" i="16"/>
  <c r="Q8" i="16"/>
  <c r="I29" i="2"/>
  <c r="T26" i="8"/>
  <c r="S8" i="8"/>
  <c r="P8" i="13"/>
  <c r="R8" i="12"/>
  <c r="AO8" i="15"/>
  <c r="R8" i="13"/>
  <c r="K29" i="16"/>
  <c r="AI26" i="9"/>
  <c r="D8" i="14"/>
  <c r="AQ49" i="6"/>
  <c r="K26" i="11"/>
  <c r="AB22" i="2"/>
  <c r="AD21" i="7"/>
  <c r="AD21" i="10"/>
  <c r="AD21" i="5"/>
  <c r="F72" i="2"/>
  <c r="AP72" i="13"/>
  <c r="AP26" i="12"/>
  <c r="AP72" i="12" s="1"/>
  <c r="AP26" i="5"/>
  <c r="AP72" i="5" s="1"/>
  <c r="AP26" i="7"/>
  <c r="AP72" i="7" s="1"/>
  <c r="AN26" i="9"/>
  <c r="AN26" i="6"/>
  <c r="AP26" i="17"/>
  <c r="AP72" i="17" s="1"/>
  <c r="AN26" i="17"/>
  <c r="AN26" i="14"/>
  <c r="AP72" i="16"/>
  <c r="AP26" i="10"/>
  <c r="AP72" i="10" s="1"/>
  <c r="AN26" i="10"/>
  <c r="F72" i="15"/>
  <c r="F72" i="28"/>
  <c r="F72" i="25"/>
  <c r="F72" i="29"/>
  <c r="F72" i="6"/>
  <c r="AP72" i="11"/>
  <c r="F72" i="1"/>
  <c r="Q26" i="13"/>
  <c r="F72" i="24"/>
  <c r="F72" i="14"/>
  <c r="F72" i="22"/>
  <c r="AG26" i="12"/>
  <c r="AH26" i="12"/>
  <c r="AN26" i="16"/>
  <c r="AN26" i="15"/>
  <c r="AG26" i="16"/>
  <c r="AG26" i="13"/>
  <c r="AN26" i="12"/>
  <c r="AH26" i="11"/>
  <c r="AG26" i="15"/>
  <c r="AH26" i="13"/>
  <c r="AG26" i="11"/>
  <c r="AC8" i="13"/>
  <c r="AI8" i="13"/>
  <c r="AI26" i="13"/>
  <c r="AH26" i="2"/>
  <c r="AN26" i="2"/>
  <c r="AC8" i="15"/>
  <c r="AC8" i="2"/>
  <c r="AH26" i="14"/>
  <c r="AD8" i="12"/>
  <c r="AC8" i="11"/>
  <c r="AG26" i="17"/>
  <c r="AI8" i="2"/>
  <c r="AI26" i="2"/>
  <c r="AI8" i="12"/>
  <c r="AI26" i="12"/>
  <c r="AI8" i="16"/>
  <c r="AI26" i="16"/>
  <c r="AC8" i="9"/>
  <c r="AH26" i="15"/>
  <c r="AN26" i="11"/>
  <c r="AH26" i="16"/>
  <c r="AN26" i="13"/>
  <c r="AG26" i="2"/>
  <c r="M26" i="14"/>
  <c r="F72" i="16"/>
  <c r="F72" i="8"/>
  <c r="H57" i="8"/>
  <c r="F72" i="30"/>
  <c r="F72" i="9"/>
  <c r="F72" i="31"/>
  <c r="F72" i="23"/>
  <c r="F72" i="12"/>
  <c r="F72" i="5"/>
  <c r="F72" i="17"/>
  <c r="F72" i="13"/>
  <c r="F72" i="7"/>
  <c r="I8" i="7"/>
  <c r="AA8" i="7"/>
  <c r="V26" i="7"/>
  <c r="AD8" i="7"/>
  <c r="H57" i="12"/>
  <c r="H57" i="14"/>
  <c r="H57" i="11"/>
  <c r="F72" i="19"/>
  <c r="E26" i="4"/>
  <c r="R26" i="5"/>
  <c r="U8" i="7"/>
  <c r="T26" i="7"/>
  <c r="R26" i="1"/>
  <c r="R26" i="4"/>
  <c r="M26" i="7"/>
  <c r="T26" i="4"/>
  <c r="E26" i="7"/>
  <c r="G26" i="4"/>
  <c r="R26" i="7"/>
  <c r="AD8" i="6"/>
  <c r="G26" i="17"/>
  <c r="T26" i="5"/>
  <c r="K26" i="7"/>
  <c r="K26" i="17"/>
  <c r="K26" i="4"/>
  <c r="E26" i="6"/>
  <c r="AO8" i="4"/>
  <c r="J26" i="4"/>
  <c r="P26" i="7"/>
  <c r="J26" i="17"/>
  <c r="I8" i="1"/>
  <c r="M8" i="24"/>
  <c r="V26" i="4"/>
  <c r="T26" i="1"/>
  <c r="G26" i="5"/>
  <c r="R26" i="6"/>
  <c r="Q26" i="4"/>
  <c r="J26" i="1"/>
  <c r="I8" i="4"/>
  <c r="D8" i="4"/>
  <c r="Q26" i="6"/>
  <c r="K26" i="5"/>
  <c r="M8" i="23"/>
  <c r="W26" i="7"/>
  <c r="AO8" i="6"/>
  <c r="P26" i="5"/>
  <c r="E26" i="17"/>
  <c r="K26" i="6"/>
  <c r="T26" i="6"/>
  <c r="AO8" i="5"/>
  <c r="G26" i="1"/>
  <c r="W26" i="4"/>
  <c r="V26" i="6"/>
  <c r="H57" i="16"/>
  <c r="Q8" i="4"/>
  <c r="G8" i="11"/>
  <c r="AK72" i="9"/>
  <c r="R8" i="10"/>
  <c r="R26" i="13"/>
  <c r="AA26" i="9"/>
  <c r="V26" i="16"/>
  <c r="G8" i="4"/>
  <c r="AP72" i="4"/>
  <c r="V8" i="14"/>
  <c r="U26" i="2"/>
  <c r="H57" i="2"/>
  <c r="T26" i="15"/>
  <c r="T8" i="8"/>
  <c r="T8" i="16"/>
  <c r="E8" i="9"/>
  <c r="V8" i="4"/>
  <c r="AA26" i="2"/>
  <c r="J26" i="2"/>
  <c r="U26" i="6"/>
  <c r="AI8" i="6"/>
  <c r="K26" i="14"/>
  <c r="V8" i="12"/>
  <c r="M26" i="4"/>
  <c r="AQ70" i="2"/>
  <c r="I26" i="5"/>
  <c r="AA26" i="12"/>
  <c r="P26" i="16"/>
  <c r="F72" i="4"/>
  <c r="H7" i="1"/>
  <c r="V26" i="11"/>
  <c r="E8" i="4"/>
  <c r="W8" i="12"/>
  <c r="W8" i="9"/>
  <c r="M26" i="12"/>
  <c r="T8" i="4"/>
  <c r="W8" i="8"/>
  <c r="E8" i="7"/>
  <c r="J8" i="13"/>
  <c r="G8" i="8"/>
  <c r="J8" i="4"/>
  <c r="F72" i="11"/>
  <c r="AQ6" i="5"/>
  <c r="V8" i="9"/>
  <c r="R26" i="2"/>
  <c r="U26" i="10"/>
  <c r="M26" i="5"/>
  <c r="V8" i="2"/>
  <c r="P8" i="7"/>
  <c r="R26" i="15"/>
  <c r="M26" i="6"/>
  <c r="J8" i="8"/>
  <c r="U26" i="5"/>
  <c r="E8" i="6"/>
  <c r="T8" i="10"/>
  <c r="H57" i="9"/>
  <c r="H30" i="12"/>
  <c r="AB9" i="4"/>
  <c r="AI8" i="4"/>
  <c r="P8" i="8"/>
  <c r="W26" i="16"/>
  <c r="AA26" i="5"/>
  <c r="F72" i="18"/>
  <c r="K8" i="11"/>
  <c r="H7" i="12"/>
  <c r="Q8" i="9"/>
  <c r="P8" i="9"/>
  <c r="I26" i="13"/>
  <c r="G8" i="5"/>
  <c r="U26" i="9"/>
  <c r="P8" i="4"/>
  <c r="C24" i="11"/>
  <c r="P8" i="15"/>
  <c r="Q8" i="6"/>
  <c r="H7" i="4"/>
  <c r="K8" i="4"/>
  <c r="U26" i="11"/>
  <c r="R26" i="12"/>
  <c r="U26" i="14"/>
  <c r="R26" i="16"/>
  <c r="R8" i="7"/>
  <c r="P8" i="11"/>
  <c r="L9" i="4"/>
  <c r="V26" i="13"/>
  <c r="D26" i="8"/>
  <c r="G8" i="1"/>
  <c r="D26" i="7"/>
  <c r="D26" i="5"/>
  <c r="M26" i="10"/>
  <c r="AQ6" i="10"/>
  <c r="AA26" i="6"/>
  <c r="V8" i="8"/>
  <c r="I26" i="6"/>
  <c r="W8" i="11"/>
  <c r="AA26" i="4"/>
  <c r="W8" i="4"/>
  <c r="Q8" i="13"/>
  <c r="J8" i="11"/>
  <c r="H7" i="8"/>
  <c r="AA26" i="1"/>
  <c r="U8" i="8"/>
  <c r="U26" i="8"/>
  <c r="S8" i="7"/>
  <c r="E8" i="1"/>
  <c r="E26" i="1"/>
  <c r="J26" i="5"/>
  <c r="Q8" i="1"/>
  <c r="Q26" i="1"/>
  <c r="I8" i="8"/>
  <c r="I26" i="8"/>
  <c r="AC8" i="1"/>
  <c r="E8" i="10"/>
  <c r="E26" i="10"/>
  <c r="D8" i="9"/>
  <c r="D26" i="9"/>
  <c r="AA8" i="10"/>
  <c r="AA26" i="10"/>
  <c r="M26" i="9"/>
  <c r="U26" i="7"/>
  <c r="Q8" i="5"/>
  <c r="Q26" i="5"/>
  <c r="K8" i="8"/>
  <c r="K26" i="8"/>
  <c r="T8" i="9"/>
  <c r="T26" i="9"/>
  <c r="K8" i="1"/>
  <c r="K26" i="1"/>
  <c r="O8" i="18"/>
  <c r="G8" i="9"/>
  <c r="G26" i="9"/>
  <c r="I26" i="1"/>
  <c r="I26" i="9"/>
  <c r="AA26" i="8"/>
  <c r="G8" i="6"/>
  <c r="G26" i="6"/>
  <c r="K8" i="9"/>
  <c r="K26" i="9"/>
  <c r="M8" i="1"/>
  <c r="M26" i="1"/>
  <c r="AA26" i="7"/>
  <c r="V8" i="5"/>
  <c r="V26" i="5"/>
  <c r="P8" i="10"/>
  <c r="P26" i="10"/>
  <c r="S8" i="5"/>
  <c r="Q8" i="7"/>
  <c r="Q26" i="7"/>
  <c r="AD8" i="8"/>
  <c r="D26" i="4"/>
  <c r="J8" i="7"/>
  <c r="J26" i="7"/>
  <c r="I26" i="7"/>
  <c r="AO8" i="1"/>
  <c r="E8" i="5"/>
  <c r="E26" i="5"/>
  <c r="P8" i="1"/>
  <c r="P26" i="1"/>
  <c r="I26" i="10"/>
  <c r="AD8" i="4"/>
  <c r="O26" i="10"/>
  <c r="AD8" i="5"/>
  <c r="G8" i="7"/>
  <c r="G26" i="7"/>
  <c r="D8" i="6"/>
  <c r="D26" i="6"/>
  <c r="W8" i="10"/>
  <c r="W26" i="10"/>
  <c r="U8" i="4"/>
  <c r="U26" i="4"/>
  <c r="W8" i="5"/>
  <c r="W26" i="5"/>
  <c r="AI8" i="1"/>
  <c r="I26" i="4"/>
  <c r="E8" i="8"/>
  <c r="E26" i="8"/>
  <c r="P8" i="6"/>
  <c r="P26" i="6"/>
  <c r="AI8" i="8"/>
  <c r="J26" i="6"/>
  <c r="G8" i="10"/>
  <c r="G26" i="10"/>
  <c r="J8" i="9"/>
  <c r="J26" i="9"/>
  <c r="D26" i="10"/>
  <c r="W8" i="1"/>
  <c r="W26" i="1"/>
  <c r="U8" i="1"/>
  <c r="U26" i="1"/>
  <c r="AI8" i="7"/>
  <c r="S8" i="6"/>
  <c r="W8" i="6"/>
  <c r="W26" i="6"/>
  <c r="M26" i="8"/>
  <c r="I26" i="15"/>
  <c r="AQ6" i="9"/>
  <c r="R8" i="11"/>
  <c r="R26" i="11"/>
  <c r="I8" i="11"/>
  <c r="I26" i="11"/>
  <c r="M8" i="11"/>
  <c r="M26" i="11"/>
  <c r="AA8" i="11"/>
  <c r="AA26" i="11"/>
  <c r="Q8" i="11"/>
  <c r="Q26" i="11"/>
  <c r="S8" i="11"/>
  <c r="E8" i="11"/>
  <c r="AI8" i="11"/>
  <c r="T26" i="11"/>
  <c r="AO8" i="11"/>
  <c r="H30" i="14"/>
  <c r="L9" i="13"/>
  <c r="AB9" i="16"/>
  <c r="W26" i="14"/>
  <c r="G26" i="16"/>
  <c r="M26" i="15"/>
  <c r="H7" i="14"/>
  <c r="M26" i="2"/>
  <c r="F72" i="32"/>
  <c r="AK29" i="4"/>
  <c r="W8" i="15"/>
  <c r="L9" i="15"/>
  <c r="AK29" i="1"/>
  <c r="AI8" i="17"/>
  <c r="H57" i="4"/>
  <c r="J8" i="6"/>
  <c r="V8" i="7"/>
  <c r="AQ6" i="11"/>
  <c r="P26" i="13"/>
  <c r="J8" i="17"/>
  <c r="H57" i="15"/>
  <c r="H7" i="2"/>
  <c r="AK29" i="10"/>
  <c r="J26" i="14"/>
  <c r="AI8" i="9"/>
  <c r="AK29" i="17"/>
  <c r="H57" i="7"/>
  <c r="AB9" i="12"/>
  <c r="T8" i="2"/>
  <c r="L9" i="9"/>
  <c r="AA8" i="1"/>
  <c r="V8" i="6"/>
  <c r="R8" i="9"/>
  <c r="U8" i="11"/>
  <c r="AB9" i="14"/>
  <c r="AB9" i="2"/>
  <c r="M8" i="14"/>
  <c r="H7" i="16"/>
  <c r="M8" i="9"/>
  <c r="AD8" i="9"/>
  <c r="C7" i="14"/>
  <c r="AB9" i="11"/>
  <c r="AA8" i="6"/>
  <c r="C7" i="7"/>
  <c r="K26" i="15"/>
  <c r="Q26" i="14"/>
  <c r="T8" i="12"/>
  <c r="T26" i="12"/>
  <c r="I29" i="1"/>
  <c r="P8" i="5"/>
  <c r="L9" i="1"/>
  <c r="L9" i="14"/>
  <c r="K26" i="2"/>
  <c r="C7" i="10"/>
  <c r="AB9" i="6"/>
  <c r="I26" i="16"/>
  <c r="C7" i="6"/>
  <c r="C7" i="8"/>
  <c r="K26" i="13"/>
  <c r="C7" i="9"/>
  <c r="AB9" i="1"/>
  <c r="J8" i="10"/>
  <c r="K8" i="13"/>
  <c r="AQ6" i="6"/>
  <c r="K26" i="16"/>
  <c r="P26" i="2"/>
  <c r="AA26" i="16"/>
  <c r="AQ6" i="12"/>
  <c r="G26" i="12"/>
  <c r="U26" i="15"/>
  <c r="Q26" i="16"/>
  <c r="AQ6" i="14"/>
  <c r="T8" i="6"/>
  <c r="T26" i="14"/>
  <c r="G8" i="15"/>
  <c r="J26" i="12"/>
  <c r="H57" i="13"/>
  <c r="T8" i="7"/>
  <c r="K26" i="12"/>
  <c r="AK29" i="16"/>
  <c r="AB9" i="8"/>
  <c r="L9" i="6"/>
  <c r="C7" i="4"/>
  <c r="R8" i="5"/>
  <c r="AB9" i="10"/>
  <c r="AQ48" i="6"/>
  <c r="U26" i="13"/>
  <c r="L9" i="10"/>
  <c r="H7" i="13"/>
  <c r="H57" i="17"/>
  <c r="H7" i="7"/>
  <c r="H7" i="10"/>
  <c r="H7" i="11"/>
  <c r="U26" i="12"/>
  <c r="J8" i="15"/>
  <c r="L9" i="5"/>
  <c r="AI8" i="14"/>
  <c r="H9" i="13"/>
  <c r="R8" i="6"/>
  <c r="H57" i="6"/>
  <c r="L9" i="12"/>
  <c r="W8" i="13"/>
  <c r="U8" i="2"/>
  <c r="AB9" i="15"/>
  <c r="AB9" i="7"/>
  <c r="H7" i="6"/>
  <c r="G26" i="2"/>
  <c r="C7" i="12"/>
  <c r="AQ6" i="16"/>
  <c r="AK72" i="2"/>
  <c r="H7" i="5"/>
  <c r="H9" i="8"/>
  <c r="AQ47" i="15"/>
  <c r="AB9" i="13"/>
  <c r="L9" i="2"/>
  <c r="W8" i="7"/>
  <c r="H7" i="9"/>
  <c r="AK29" i="12"/>
  <c r="M8" i="4"/>
  <c r="AQ6" i="8"/>
  <c r="M8" i="13"/>
  <c r="M26" i="13"/>
  <c r="AA8" i="5"/>
  <c r="AK57" i="14"/>
  <c r="AK29" i="14"/>
  <c r="AK29" i="15"/>
  <c r="AQ6" i="13"/>
  <c r="K8" i="17"/>
  <c r="AD8" i="2"/>
  <c r="AK57" i="5"/>
  <c r="AK29" i="5"/>
  <c r="AB9" i="5"/>
  <c r="S8" i="13"/>
  <c r="AA26" i="13"/>
  <c r="AA8" i="13"/>
  <c r="AG8" i="2"/>
  <c r="K8" i="5"/>
  <c r="G26" i="14"/>
  <c r="G8" i="14"/>
  <c r="AQ6" i="15"/>
  <c r="C7" i="15"/>
  <c r="D8" i="10"/>
  <c r="AD8" i="13"/>
  <c r="AQ49" i="10"/>
  <c r="AC8" i="4"/>
  <c r="G8" i="17"/>
  <c r="U8" i="6"/>
  <c r="AI8" i="10"/>
  <c r="AQ6" i="2"/>
  <c r="C9" i="16"/>
  <c r="J8" i="5"/>
  <c r="L9" i="8"/>
  <c r="AO8" i="17"/>
  <c r="M8" i="5"/>
  <c r="M8" i="6"/>
  <c r="D8" i="8"/>
  <c r="R26" i="14"/>
  <c r="R8" i="14"/>
  <c r="H57" i="1"/>
  <c r="J8" i="1"/>
  <c r="AC8" i="5"/>
  <c r="AC8" i="8"/>
  <c r="H57" i="10"/>
  <c r="Q8" i="10"/>
  <c r="I8" i="6"/>
  <c r="AO8" i="7"/>
  <c r="S8" i="9"/>
  <c r="AK29" i="11"/>
  <c r="Q8" i="12"/>
  <c r="Q26" i="12"/>
  <c r="C9" i="12"/>
  <c r="AD8" i="11"/>
  <c r="D8" i="2"/>
  <c r="Q26" i="15"/>
  <c r="Q8" i="15"/>
  <c r="I8" i="2"/>
  <c r="I26" i="2"/>
  <c r="L9" i="11"/>
  <c r="H57" i="5"/>
  <c r="K8" i="7"/>
  <c r="AC8" i="10"/>
  <c r="V8" i="10"/>
  <c r="AK72" i="7"/>
  <c r="C9" i="11"/>
  <c r="AB9" i="9"/>
  <c r="D8" i="12"/>
  <c r="AD8" i="15"/>
  <c r="AB45" i="11"/>
  <c r="I8" i="12"/>
  <c r="I26" i="12"/>
  <c r="C9" i="13"/>
  <c r="R8" i="8"/>
  <c r="S8" i="14"/>
  <c r="C9" i="17"/>
  <c r="H9" i="1"/>
  <c r="AC8" i="7"/>
  <c r="AK29" i="6"/>
  <c r="AK57" i="6"/>
  <c r="I8" i="5"/>
  <c r="AD8" i="10"/>
  <c r="L9" i="7"/>
  <c r="AQ6" i="7"/>
  <c r="C7" i="5"/>
  <c r="AC8" i="16"/>
  <c r="D8" i="15"/>
  <c r="Q8" i="2"/>
  <c r="Q26" i="2"/>
  <c r="AA8" i="15"/>
  <c r="AA26" i="15"/>
  <c r="C9" i="15"/>
  <c r="AD8" i="17"/>
  <c r="AC8" i="17"/>
  <c r="AD8" i="1"/>
  <c r="R8" i="1"/>
  <c r="AB45" i="5"/>
  <c r="D8" i="7"/>
  <c r="C9" i="7"/>
  <c r="AA8" i="9"/>
  <c r="M8" i="10"/>
  <c r="AK29" i="8"/>
  <c r="AK57" i="8"/>
  <c r="AQ48" i="7"/>
  <c r="D8" i="5"/>
  <c r="AK29" i="13"/>
  <c r="H30" i="11"/>
  <c r="H7" i="15"/>
  <c r="C7" i="13"/>
  <c r="C7" i="2"/>
  <c r="T26" i="13"/>
  <c r="T8" i="13"/>
  <c r="I26" i="14"/>
  <c r="I8" i="14"/>
  <c r="AI8" i="15"/>
  <c r="AG8" i="12"/>
  <c r="M8" i="16"/>
  <c r="M26" i="16"/>
  <c r="AC8" i="14"/>
  <c r="T8" i="1"/>
  <c r="AA8" i="4"/>
  <c r="Q8" i="8"/>
  <c r="AC8" i="12"/>
  <c r="D8" i="13"/>
  <c r="J26" i="16"/>
  <c r="J8" i="16"/>
  <c r="G26" i="13"/>
  <c r="G8" i="13"/>
  <c r="Q57" i="2"/>
  <c r="AP72" i="15"/>
  <c r="W26" i="2"/>
  <c r="W8" i="2"/>
  <c r="C57" i="2"/>
  <c r="E8" i="17"/>
  <c r="T8" i="5"/>
  <c r="H9" i="10"/>
  <c r="K8" i="6"/>
  <c r="AC8" i="6"/>
  <c r="K8" i="10"/>
  <c r="P8" i="12"/>
  <c r="P26" i="12"/>
  <c r="P26" i="14"/>
  <c r="P8" i="14"/>
  <c r="AA8" i="14"/>
  <c r="AA26" i="14"/>
  <c r="R8" i="4"/>
  <c r="AI8" i="5"/>
  <c r="U8" i="5"/>
  <c r="M8" i="7"/>
  <c r="U8" i="10"/>
  <c r="V8" i="11"/>
  <c r="V8" i="15"/>
  <c r="V26" i="15"/>
  <c r="L9" i="16"/>
  <c r="AB45" i="13"/>
  <c r="U26" i="16"/>
  <c r="U8" i="16"/>
  <c r="AP30" i="33"/>
  <c r="AM30" i="33"/>
  <c r="AK30" i="33"/>
  <c r="AI30" i="33"/>
  <c r="AG30" i="33"/>
  <c r="AD30" i="33"/>
  <c r="AC30" i="33"/>
  <c r="Z30" i="33"/>
  <c r="Y30" i="33"/>
  <c r="X30" i="33"/>
  <c r="W30" i="33"/>
  <c r="R30" i="33"/>
  <c r="P30" i="33"/>
  <c r="O30" i="33"/>
  <c r="M30" i="33"/>
  <c r="J30" i="33"/>
  <c r="O72" i="2" l="1"/>
  <c r="AD26" i="11"/>
  <c r="AG72" i="4"/>
  <c r="H29" i="16"/>
  <c r="AG72" i="8"/>
  <c r="O72" i="5"/>
  <c r="AG72" i="14"/>
  <c r="O72" i="16"/>
  <c r="O72" i="9"/>
  <c r="O72" i="11"/>
  <c r="AC26" i="7"/>
  <c r="AO22" i="9"/>
  <c r="AG72" i="9"/>
  <c r="AC26" i="2"/>
  <c r="AG72" i="6"/>
  <c r="AC26" i="12"/>
  <c r="AC26" i="5"/>
  <c r="AO22" i="16"/>
  <c r="AC26" i="1"/>
  <c r="AG72" i="5"/>
  <c r="AG72" i="1"/>
  <c r="O72" i="8"/>
  <c r="AB21" i="16"/>
  <c r="AN72" i="1"/>
  <c r="AC26" i="10"/>
  <c r="H29" i="2"/>
  <c r="O72" i="7"/>
  <c r="AO22" i="2"/>
  <c r="H29" i="9"/>
  <c r="G72" i="8"/>
  <c r="W72" i="11"/>
  <c r="H29" i="7"/>
  <c r="AO22" i="13"/>
  <c r="O72" i="15"/>
  <c r="H29" i="5"/>
  <c r="AO22" i="12"/>
  <c r="AD26" i="6"/>
  <c r="AD26" i="8"/>
  <c r="W72" i="15"/>
  <c r="Z28" i="2"/>
  <c r="AD26" i="17"/>
  <c r="AB21" i="1"/>
  <c r="H29" i="10"/>
  <c r="X28" i="2"/>
  <c r="G72" i="11"/>
  <c r="H29" i="1"/>
  <c r="AN72" i="7"/>
  <c r="AC26" i="15"/>
  <c r="J72" i="13"/>
  <c r="AC26" i="8"/>
  <c r="AO22" i="8"/>
  <c r="AB21" i="7"/>
  <c r="G72" i="15"/>
  <c r="AD26" i="1"/>
  <c r="H29" i="8"/>
  <c r="AC26" i="11"/>
  <c r="Z28" i="16"/>
  <c r="J72" i="8"/>
  <c r="AN72" i="4"/>
  <c r="O72" i="13"/>
  <c r="AG72" i="7"/>
  <c r="O72" i="14"/>
  <c r="AD26" i="5"/>
  <c r="V72" i="2"/>
  <c r="AD26" i="9"/>
  <c r="AC26" i="6"/>
  <c r="AG72" i="10"/>
  <c r="E72" i="9"/>
  <c r="E26" i="11"/>
  <c r="AD26" i="12"/>
  <c r="AC26" i="13"/>
  <c r="AC26" i="17"/>
  <c r="AO22" i="5"/>
  <c r="AB21" i="9"/>
  <c r="AC26" i="16"/>
  <c r="W72" i="12"/>
  <c r="AD26" i="16"/>
  <c r="H29" i="15"/>
  <c r="AD26" i="2"/>
  <c r="AO22" i="17"/>
  <c r="AB21" i="4"/>
  <c r="AC26" i="4"/>
  <c r="AB21" i="15"/>
  <c r="AO22" i="14"/>
  <c r="AB21" i="11"/>
  <c r="AB21" i="12"/>
  <c r="K72" i="11"/>
  <c r="AI72" i="15"/>
  <c r="AO22" i="11"/>
  <c r="AB21" i="8"/>
  <c r="AO22" i="4"/>
  <c r="AB21" i="14"/>
  <c r="AO22" i="15"/>
  <c r="P72" i="15"/>
  <c r="AB21" i="5"/>
  <c r="AI72" i="7"/>
  <c r="AI72" i="8"/>
  <c r="AI72" i="10"/>
  <c r="AB21" i="13"/>
  <c r="AI72" i="9"/>
  <c r="AI72" i="4"/>
  <c r="AO22" i="1"/>
  <c r="AI72" i="14"/>
  <c r="AI72" i="6"/>
  <c r="AB21" i="17"/>
  <c r="AO22" i="7"/>
  <c r="AB21" i="2"/>
  <c r="X28" i="16"/>
  <c r="AD26" i="7"/>
  <c r="AO22" i="10"/>
  <c r="AB21" i="10"/>
  <c r="AB21" i="6"/>
  <c r="H29" i="4"/>
  <c r="AC26" i="14"/>
  <c r="K72" i="10"/>
  <c r="AI72" i="5"/>
  <c r="H29" i="6"/>
  <c r="J72" i="10"/>
  <c r="AD26" i="15"/>
  <c r="AI72" i="1"/>
  <c r="H29" i="13"/>
  <c r="O72" i="1"/>
  <c r="AI72" i="11"/>
  <c r="J72" i="11"/>
  <c r="O72" i="4"/>
  <c r="J72" i="15"/>
  <c r="O72" i="6"/>
  <c r="AD26" i="4"/>
  <c r="AD26" i="13"/>
  <c r="AO22" i="6"/>
  <c r="G72" i="13"/>
  <c r="I72" i="14"/>
  <c r="H29" i="11"/>
  <c r="H8" i="13"/>
  <c r="I72" i="16"/>
  <c r="C8" i="14"/>
  <c r="M72" i="11"/>
  <c r="M72" i="8"/>
  <c r="W72" i="1"/>
  <c r="I72" i="9"/>
  <c r="M72" i="12"/>
  <c r="J72" i="2"/>
  <c r="J72" i="1"/>
  <c r="K72" i="17"/>
  <c r="AI72" i="2"/>
  <c r="AN72" i="15"/>
  <c r="AN72" i="5"/>
  <c r="AD26" i="14"/>
  <c r="G72" i="14"/>
  <c r="C8" i="12"/>
  <c r="J72" i="12"/>
  <c r="G72" i="12"/>
  <c r="J72" i="14"/>
  <c r="W72" i="6"/>
  <c r="W72" i="5"/>
  <c r="G72" i="7"/>
  <c r="E72" i="5"/>
  <c r="M72" i="1"/>
  <c r="K72" i="8"/>
  <c r="I72" i="6"/>
  <c r="I72" i="5"/>
  <c r="J72" i="17"/>
  <c r="K72" i="7"/>
  <c r="M72" i="7"/>
  <c r="AI72" i="13"/>
  <c r="AG72" i="15"/>
  <c r="AN72" i="16"/>
  <c r="J72" i="16"/>
  <c r="M72" i="16"/>
  <c r="I72" i="2"/>
  <c r="M72" i="13"/>
  <c r="G72" i="2"/>
  <c r="C26" i="10"/>
  <c r="M72" i="2"/>
  <c r="H29" i="14"/>
  <c r="I72" i="11"/>
  <c r="G72" i="9"/>
  <c r="W72" i="4"/>
  <c r="W72" i="7"/>
  <c r="AG72" i="17"/>
  <c r="AN72" i="6"/>
  <c r="W72" i="13"/>
  <c r="K72" i="2"/>
  <c r="H8" i="16"/>
  <c r="H8" i="2"/>
  <c r="H26" i="14"/>
  <c r="J72" i="9"/>
  <c r="K72" i="9"/>
  <c r="E72" i="10"/>
  <c r="J72" i="5"/>
  <c r="H8" i="8"/>
  <c r="I72" i="13"/>
  <c r="W72" i="16"/>
  <c r="M72" i="5"/>
  <c r="M72" i="4"/>
  <c r="G72" i="1"/>
  <c r="G72" i="5"/>
  <c r="G72" i="17"/>
  <c r="M72" i="14"/>
  <c r="AI72" i="16"/>
  <c r="AN72" i="12"/>
  <c r="AN72" i="10"/>
  <c r="AN72" i="9"/>
  <c r="W72" i="2"/>
  <c r="I72" i="12"/>
  <c r="K72" i="12"/>
  <c r="C26" i="9"/>
  <c r="K72" i="15"/>
  <c r="E72" i="8"/>
  <c r="O72" i="10"/>
  <c r="I72" i="7"/>
  <c r="E72" i="1"/>
  <c r="K72" i="5"/>
  <c r="J72" i="4"/>
  <c r="AG72" i="2"/>
  <c r="AG72" i="13"/>
  <c r="AG72" i="12"/>
  <c r="H8" i="10"/>
  <c r="P72" i="2"/>
  <c r="K72" i="13"/>
  <c r="M72" i="15"/>
  <c r="G72" i="10"/>
  <c r="W72" i="10"/>
  <c r="J72" i="7"/>
  <c r="G72" i="6"/>
  <c r="K72" i="1"/>
  <c r="M72" i="10"/>
  <c r="M72" i="6"/>
  <c r="K72" i="14"/>
  <c r="AN72" i="13"/>
  <c r="AI72" i="12"/>
  <c r="O72" i="12"/>
  <c r="W72" i="9"/>
  <c r="P72" i="14"/>
  <c r="P72" i="12"/>
  <c r="P72" i="13"/>
  <c r="G72" i="16"/>
  <c r="I72" i="4"/>
  <c r="I72" i="10"/>
  <c r="M72" i="9"/>
  <c r="H8" i="12"/>
  <c r="K72" i="6"/>
  <c r="E72" i="6"/>
  <c r="G72" i="4"/>
  <c r="AN72" i="14"/>
  <c r="W72" i="8"/>
  <c r="K72" i="16"/>
  <c r="W72" i="14"/>
  <c r="I72" i="15"/>
  <c r="J72" i="6"/>
  <c r="I72" i="8"/>
  <c r="H29" i="12"/>
  <c r="P72" i="16"/>
  <c r="E72" i="17"/>
  <c r="K72" i="4"/>
  <c r="E72" i="7"/>
  <c r="E72" i="4"/>
  <c r="AN72" i="11"/>
  <c r="AN72" i="2"/>
  <c r="AG72" i="11"/>
  <c r="AG72" i="16"/>
  <c r="AN72" i="17"/>
  <c r="AD26" i="10"/>
  <c r="C21" i="11"/>
  <c r="AQ24" i="11"/>
  <c r="AP26" i="14"/>
  <c r="AP72" i="14" s="1"/>
  <c r="AP26" i="9"/>
  <c r="AP72" i="9" s="1"/>
  <c r="AP26" i="8"/>
  <c r="AP72" i="8" s="1"/>
  <c r="AN26" i="8"/>
  <c r="AP26" i="6"/>
  <c r="AP72" i="6" s="1"/>
  <c r="AC26" i="9"/>
  <c r="C26" i="6"/>
  <c r="C26" i="5"/>
  <c r="H8" i="1"/>
  <c r="H26" i="4"/>
  <c r="H26" i="6"/>
  <c r="H26" i="1"/>
  <c r="I72" i="1"/>
  <c r="C8" i="6"/>
  <c r="C8" i="9"/>
  <c r="AQ9" i="4"/>
  <c r="H26" i="12"/>
  <c r="C8" i="10"/>
  <c r="H26" i="13"/>
  <c r="H26" i="16"/>
  <c r="H8" i="6"/>
  <c r="AK72" i="1"/>
  <c r="H26" i="8"/>
  <c r="AK72" i="5"/>
  <c r="AK72" i="12"/>
  <c r="AK72" i="8"/>
  <c r="AK72" i="6"/>
  <c r="AK72" i="14"/>
  <c r="AK72" i="4"/>
  <c r="AK72" i="15"/>
  <c r="AK72" i="10"/>
  <c r="AK72" i="13"/>
  <c r="AK72" i="11"/>
  <c r="AK72" i="17"/>
  <c r="AK72" i="16"/>
  <c r="H8" i="4"/>
  <c r="AQ9" i="5"/>
  <c r="H8" i="14"/>
  <c r="AQ9" i="2"/>
  <c r="AQ9" i="13"/>
  <c r="H26" i="2"/>
  <c r="C8" i="4"/>
  <c r="C26" i="4"/>
  <c r="C8" i="8"/>
  <c r="C26" i="8"/>
  <c r="H26" i="10"/>
  <c r="H8" i="5"/>
  <c r="H26" i="5"/>
  <c r="H8" i="9"/>
  <c r="H26" i="9"/>
  <c r="C8" i="7"/>
  <c r="C26" i="7"/>
  <c r="H8" i="7"/>
  <c r="H26" i="7"/>
  <c r="AQ9" i="1"/>
  <c r="AQ9" i="12"/>
  <c r="AQ9" i="9"/>
  <c r="H8" i="11"/>
  <c r="H26" i="11"/>
  <c r="AQ9" i="14"/>
  <c r="AQ9" i="6"/>
  <c r="AQ9" i="10"/>
  <c r="AQ9" i="15"/>
  <c r="AQ9" i="8"/>
  <c r="AQ9" i="7"/>
  <c r="AQ9" i="11"/>
  <c r="AQ9" i="16"/>
  <c r="C8" i="15"/>
  <c r="C8" i="13"/>
  <c r="C8" i="5"/>
  <c r="C8" i="2"/>
  <c r="H26" i="15"/>
  <c r="H8" i="15"/>
  <c r="AI58" i="33"/>
  <c r="AG58" i="33"/>
  <c r="AG57" i="33" l="1"/>
  <c r="AI57" i="33"/>
  <c r="AD72" i="11"/>
  <c r="Z27" i="2"/>
  <c r="AC72" i="12"/>
  <c r="AC72" i="2"/>
  <c r="AC72" i="1"/>
  <c r="Z27" i="16"/>
  <c r="AC72" i="5"/>
  <c r="AQ22" i="16"/>
  <c r="AO21" i="16"/>
  <c r="AO21" i="9"/>
  <c r="AC72" i="13"/>
  <c r="AQ22" i="9"/>
  <c r="AC72" i="7"/>
  <c r="AQ22" i="5"/>
  <c r="AD72" i="9"/>
  <c r="AD72" i="17"/>
  <c r="AO21" i="17"/>
  <c r="AC72" i="11"/>
  <c r="AO21" i="13"/>
  <c r="AC72" i="10"/>
  <c r="AD72" i="5"/>
  <c r="AD72" i="12"/>
  <c r="AD72" i="1"/>
  <c r="AD72" i="8"/>
  <c r="AD72" i="16"/>
  <c r="E72" i="11"/>
  <c r="AO21" i="14"/>
  <c r="AD72" i="6"/>
  <c r="AO21" i="4"/>
  <c r="AC72" i="16"/>
  <c r="AQ22" i="8"/>
  <c r="AO21" i="12"/>
  <c r="AQ22" i="2"/>
  <c r="AC72" i="6"/>
  <c r="AC72" i="8"/>
  <c r="AQ22" i="13"/>
  <c r="AQ22" i="17"/>
  <c r="AO21" i="2"/>
  <c r="AQ22" i="12"/>
  <c r="AO21" i="5"/>
  <c r="AQ22" i="14"/>
  <c r="AC72" i="4"/>
  <c r="AO21" i="8"/>
  <c r="X27" i="2"/>
  <c r="AQ22" i="4"/>
  <c r="AC72" i="15"/>
  <c r="AC72" i="17"/>
  <c r="AQ22" i="11"/>
  <c r="AD72" i="15"/>
  <c r="AO21" i="10"/>
  <c r="AO21" i="1"/>
  <c r="AD72" i="2"/>
  <c r="AQ22" i="6"/>
  <c r="AD72" i="7"/>
  <c r="AQ22" i="15"/>
  <c r="AD72" i="13"/>
  <c r="X27" i="16"/>
  <c r="AD72" i="4"/>
  <c r="AC72" i="14"/>
  <c r="AO21" i="7"/>
  <c r="AO21" i="15"/>
  <c r="AO21" i="11"/>
  <c r="AQ22" i="7"/>
  <c r="H72" i="14"/>
  <c r="AQ22" i="1"/>
  <c r="AO21" i="6"/>
  <c r="AQ22" i="10"/>
  <c r="H72" i="2"/>
  <c r="H72" i="12"/>
  <c r="AD72" i="10"/>
  <c r="H72" i="8"/>
  <c r="H72" i="7"/>
  <c r="H72" i="10"/>
  <c r="H72" i="15"/>
  <c r="AD72" i="14"/>
  <c r="H72" i="1"/>
  <c r="AC72" i="9"/>
  <c r="H72" i="16"/>
  <c r="H72" i="11"/>
  <c r="H72" i="13"/>
  <c r="H72" i="6"/>
  <c r="H72" i="9"/>
  <c r="H72" i="4"/>
  <c r="AN72" i="8"/>
  <c r="H72" i="5"/>
  <c r="Z8" i="16" l="1"/>
  <c r="Z8" i="2"/>
  <c r="Z72" i="2"/>
  <c r="Z72" i="16"/>
  <c r="X8" i="16"/>
  <c r="AQ21" i="5"/>
  <c r="AQ21" i="7"/>
  <c r="AQ21" i="6"/>
  <c r="AQ21" i="8"/>
  <c r="AO26" i="2"/>
  <c r="AQ21" i="9"/>
  <c r="AQ21" i="10"/>
  <c r="AQ21" i="11"/>
  <c r="AO26" i="16"/>
  <c r="AO26" i="12"/>
  <c r="X72" i="16"/>
  <c r="X72" i="2"/>
  <c r="X8" i="2"/>
  <c r="AO26" i="13"/>
  <c r="AO26" i="4"/>
  <c r="AO26" i="15"/>
  <c r="AO26" i="5"/>
  <c r="AO26" i="14"/>
  <c r="AB71" i="33"/>
  <c r="H71" i="33"/>
  <c r="C71" i="33"/>
  <c r="AB70" i="33"/>
  <c r="H70" i="33"/>
  <c r="C70" i="33"/>
  <c r="H69" i="33"/>
  <c r="H68" i="33"/>
  <c r="H67" i="33"/>
  <c r="H66" i="33"/>
  <c r="H64" i="33"/>
  <c r="H63" i="33"/>
  <c r="H62" i="33"/>
  <c r="H61" i="33"/>
  <c r="H60" i="33"/>
  <c r="H59" i="33"/>
  <c r="AP58" i="33"/>
  <c r="AN58" i="33"/>
  <c r="AD58" i="33"/>
  <c r="AC58" i="33"/>
  <c r="Z58" i="33"/>
  <c r="Y58" i="33"/>
  <c r="X58" i="33"/>
  <c r="W58" i="33"/>
  <c r="R58" i="33"/>
  <c r="P58" i="33"/>
  <c r="O58" i="33"/>
  <c r="M58" i="33"/>
  <c r="K58" i="33"/>
  <c r="J58" i="33"/>
  <c r="I58" i="33"/>
  <c r="F58" i="33"/>
  <c r="H55" i="33"/>
  <c r="C55" i="33"/>
  <c r="AB54" i="33"/>
  <c r="H54" i="33"/>
  <c r="C54" i="33"/>
  <c r="H53" i="33"/>
  <c r="C53" i="33"/>
  <c r="AB52" i="33"/>
  <c r="H52" i="33"/>
  <c r="C52" i="33"/>
  <c r="AB51" i="33"/>
  <c r="H51" i="33"/>
  <c r="C51" i="33"/>
  <c r="H50" i="33"/>
  <c r="C50" i="33"/>
  <c r="H49" i="33"/>
  <c r="C49" i="33"/>
  <c r="H48" i="33"/>
  <c r="C48" i="33"/>
  <c r="H47" i="33"/>
  <c r="C47" i="33"/>
  <c r="H46" i="33"/>
  <c r="C46" i="33"/>
  <c r="AP45" i="33"/>
  <c r="AN45" i="33"/>
  <c r="AM45" i="33"/>
  <c r="AK45" i="33"/>
  <c r="AH45" i="33"/>
  <c r="AG45" i="33"/>
  <c r="AE45" i="33"/>
  <c r="AD45" i="33"/>
  <c r="AC45" i="33"/>
  <c r="Z45" i="33"/>
  <c r="Y45" i="33"/>
  <c r="X45" i="33"/>
  <c r="W45" i="33"/>
  <c r="V45" i="33"/>
  <c r="Q45" i="33"/>
  <c r="O45" i="33"/>
  <c r="M45" i="33"/>
  <c r="K45" i="33"/>
  <c r="J45" i="33"/>
  <c r="I45" i="33"/>
  <c r="G45" i="33"/>
  <c r="F45" i="33"/>
  <c r="E45" i="33"/>
  <c r="AB43" i="33"/>
  <c r="AB42" i="33"/>
  <c r="H42" i="33"/>
  <c r="AB41" i="33"/>
  <c r="H41" i="33"/>
  <c r="AB40" i="33"/>
  <c r="H40" i="33"/>
  <c r="AB39" i="33"/>
  <c r="H39" i="33"/>
  <c r="H38" i="33"/>
  <c r="AB37" i="33"/>
  <c r="H37" i="33"/>
  <c r="H36" i="33"/>
  <c r="AB35" i="33"/>
  <c r="H35" i="33"/>
  <c r="H34" i="33"/>
  <c r="AB33" i="33"/>
  <c r="H33" i="33"/>
  <c r="AB31" i="33"/>
  <c r="H31" i="33"/>
  <c r="AB28" i="33"/>
  <c r="AA27" i="33"/>
  <c r="H28" i="33"/>
  <c r="C28" i="33"/>
  <c r="AP27" i="33"/>
  <c r="AO27" i="33"/>
  <c r="AN27" i="33"/>
  <c r="AM27" i="33"/>
  <c r="AK27" i="33"/>
  <c r="AI27" i="33"/>
  <c r="AH27" i="33"/>
  <c r="AG27" i="33"/>
  <c r="AE27" i="33"/>
  <c r="AD27" i="33"/>
  <c r="AC27" i="33"/>
  <c r="V27" i="33"/>
  <c r="U27" i="33"/>
  <c r="T27" i="33"/>
  <c r="S27" i="33"/>
  <c r="R27" i="33"/>
  <c r="Q27" i="33"/>
  <c r="P27" i="33"/>
  <c r="O27" i="33"/>
  <c r="M27" i="33"/>
  <c r="K27" i="33"/>
  <c r="J27" i="33"/>
  <c r="I27" i="33"/>
  <c r="G27" i="33"/>
  <c r="F27" i="33"/>
  <c r="E27" i="33"/>
  <c r="AB25" i="33"/>
  <c r="C25" i="33"/>
  <c r="Z21" i="33"/>
  <c r="Y21" i="33"/>
  <c r="X21" i="33"/>
  <c r="W21" i="33"/>
  <c r="M21" i="33"/>
  <c r="K21" i="33"/>
  <c r="J21" i="33"/>
  <c r="G21" i="33"/>
  <c r="F21" i="33"/>
  <c r="J9" i="33"/>
  <c r="AP9" i="33"/>
  <c r="AM9" i="33"/>
  <c r="AK9" i="33"/>
  <c r="AI9" i="33"/>
  <c r="AD9" i="33"/>
  <c r="AC9" i="33"/>
  <c r="Z9" i="33"/>
  <c r="Y9" i="33"/>
  <c r="X9" i="33"/>
  <c r="W9" i="33"/>
  <c r="V9" i="33"/>
  <c r="R9" i="33"/>
  <c r="Q9" i="33"/>
  <c r="P9" i="33"/>
  <c r="K9" i="33"/>
  <c r="G9" i="33"/>
  <c r="F9" i="33"/>
  <c r="E9" i="33"/>
  <c r="AP7" i="33"/>
  <c r="F7" i="33"/>
  <c r="AB5" i="33"/>
  <c r="H5" i="33"/>
  <c r="C5" i="33"/>
  <c r="H3" i="33"/>
  <c r="L2" i="33"/>
  <c r="Z57" i="33" l="1"/>
  <c r="M57" i="33"/>
  <c r="AC57" i="33"/>
  <c r="H27" i="33"/>
  <c r="O57" i="33"/>
  <c r="AD57" i="33"/>
  <c r="AB27" i="33"/>
  <c r="P57" i="33"/>
  <c r="AN57" i="33"/>
  <c r="R57" i="33"/>
  <c r="AP57" i="33"/>
  <c r="W57" i="33"/>
  <c r="X57" i="33"/>
  <c r="AG29" i="33"/>
  <c r="C27" i="33"/>
  <c r="Y57" i="33"/>
  <c r="I57" i="33"/>
  <c r="J57" i="33"/>
  <c r="W29" i="33"/>
  <c r="X29" i="33"/>
  <c r="AC29" i="33"/>
  <c r="O29" i="33"/>
  <c r="Y29" i="33"/>
  <c r="Z29" i="33"/>
  <c r="M29" i="33"/>
  <c r="AD29" i="33"/>
  <c r="H45" i="33"/>
  <c r="F29" i="33"/>
  <c r="F57" i="33"/>
  <c r="H58" i="33"/>
  <c r="C45" i="33"/>
  <c r="AP29" i="33"/>
  <c r="AP8" i="33"/>
  <c r="F8" i="33"/>
  <c r="F26" i="33"/>
  <c r="F72" i="33" l="1"/>
  <c r="V58" i="15" l="1"/>
  <c r="V58" i="7"/>
  <c r="V58" i="14"/>
  <c r="V58" i="6"/>
  <c r="V58" i="13"/>
  <c r="V58" i="5"/>
  <c r="V58" i="12"/>
  <c r="V58" i="11"/>
  <c r="V58" i="10"/>
  <c r="V58" i="9"/>
  <c r="V58" i="16"/>
  <c r="V58" i="8"/>
  <c r="V57" i="11" l="1"/>
  <c r="V29" i="11"/>
  <c r="V57" i="14"/>
  <c r="V29" i="14"/>
  <c r="V57" i="12"/>
  <c r="V29" i="12"/>
  <c r="V57" i="9"/>
  <c r="V29" i="9"/>
  <c r="V29" i="7"/>
  <c r="V57" i="7"/>
  <c r="V57" i="5"/>
  <c r="V29" i="5"/>
  <c r="V57" i="16"/>
  <c r="V29" i="16"/>
  <c r="V57" i="10"/>
  <c r="V29" i="10"/>
  <c r="V57" i="8"/>
  <c r="V29" i="8"/>
  <c r="V29" i="13"/>
  <c r="V57" i="13"/>
  <c r="V57" i="6"/>
  <c r="V29" i="6"/>
  <c r="V29" i="15"/>
  <c r="V57" i="15"/>
  <c r="V72" i="9" l="1"/>
  <c r="V72" i="11"/>
  <c r="V72" i="7"/>
  <c r="V72" i="5"/>
  <c r="V72" i="16"/>
  <c r="V72" i="12"/>
  <c r="V72" i="13"/>
  <c r="V72" i="8"/>
  <c r="V72" i="15"/>
  <c r="V72" i="6"/>
  <c r="V72" i="14"/>
  <c r="V72" i="10"/>
  <c r="V58" i="21" l="1"/>
  <c r="V58" i="19"/>
  <c r="V58" i="1"/>
  <c r="V58" i="17"/>
  <c r="V58" i="4"/>
  <c r="V57" i="4" l="1"/>
  <c r="V57" i="1"/>
  <c r="V57" i="19"/>
  <c r="V57" i="17"/>
  <c r="V57" i="21"/>
  <c r="V58" i="18" l="1"/>
  <c r="V57" i="18" l="1"/>
  <c r="N9" i="18" l="1"/>
  <c r="N9" i="19" l="1"/>
  <c r="N9" i="22" l="1"/>
  <c r="N9" i="23"/>
  <c r="N26" i="23" s="1"/>
  <c r="N9" i="21"/>
  <c r="N72" i="23" l="1"/>
  <c r="AK7" i="19" l="1"/>
  <c r="AF7" i="19"/>
  <c r="AK26" i="19" l="1"/>
  <c r="AK8" i="19"/>
  <c r="AF26" i="19"/>
  <c r="AF8" i="19"/>
  <c r="AN26" i="19" l="1"/>
  <c r="AP26" i="19"/>
  <c r="AP72" i="19" s="1"/>
  <c r="AN72" i="19" l="1"/>
  <c r="O21" i="23" l="1"/>
  <c r="T21" i="22"/>
  <c r="O21" i="22"/>
  <c r="T21" i="23"/>
  <c r="AP26" i="22" l="1"/>
  <c r="AP72" i="22" s="1"/>
  <c r="AK7" i="21"/>
  <c r="AF7" i="21"/>
  <c r="AP26" i="23" l="1"/>
  <c r="AP72" i="23" s="1"/>
  <c r="AF26" i="21"/>
  <c r="AF8" i="21"/>
  <c r="AA21" i="19"/>
  <c r="T21" i="19"/>
  <c r="AK26" i="21"/>
  <c r="AK8" i="21"/>
  <c r="AP26" i="21" l="1"/>
  <c r="AP72" i="21" s="1"/>
  <c r="AN26" i="21"/>
  <c r="O21" i="19"/>
  <c r="I21" i="19"/>
  <c r="H21" i="19" s="1"/>
  <c r="AN72" i="21" l="1"/>
  <c r="AF7" i="18" l="1"/>
  <c r="AK7" i="18"/>
  <c r="AF26" i="18" l="1"/>
  <c r="AF8" i="18"/>
  <c r="AK26" i="18"/>
  <c r="AK8" i="18"/>
  <c r="T21" i="21" l="1"/>
  <c r="O21" i="21"/>
  <c r="AA21" i="21" l="1"/>
  <c r="I21" i="21" l="1"/>
  <c r="H21" i="21" s="1"/>
  <c r="AP26" i="24" l="1"/>
  <c r="AP72" i="24" s="1"/>
  <c r="AN26" i="18" l="1"/>
  <c r="AN72" i="18" l="1"/>
  <c r="AP26" i="18"/>
  <c r="AP72" i="18" s="1"/>
  <c r="O21" i="24" l="1"/>
  <c r="T21" i="24"/>
  <c r="O21" i="25" l="1"/>
  <c r="T21" i="25"/>
  <c r="AP26" i="25" l="1"/>
  <c r="AP72" i="25" s="1"/>
  <c r="O21" i="29" l="1"/>
  <c r="T21" i="29" l="1"/>
  <c r="AP26" i="29" l="1"/>
  <c r="AP72" i="29" s="1"/>
  <c r="AA21" i="29" l="1"/>
  <c r="I21" i="29" l="1"/>
  <c r="H21" i="29" s="1"/>
  <c r="O21" i="28" l="1"/>
  <c r="T21" i="28" l="1"/>
  <c r="AP26" i="28" l="1"/>
  <c r="AP72" i="28" s="1"/>
  <c r="AA21" i="28" l="1"/>
  <c r="I21" i="28" l="1"/>
  <c r="H21" i="28" s="1"/>
  <c r="O21" i="26" l="1"/>
  <c r="T21" i="26" l="1"/>
  <c r="AP26" i="26" l="1"/>
  <c r="AP72" i="26" s="1"/>
  <c r="O21" i="32" l="1"/>
  <c r="T21" i="32" l="1"/>
  <c r="AP26" i="32" l="1"/>
  <c r="AP72" i="32" s="1"/>
  <c r="AA21" i="32" l="1"/>
  <c r="I21" i="32" l="1"/>
  <c r="H21" i="32" s="1"/>
  <c r="O21" i="31" l="1"/>
  <c r="T21" i="31" l="1"/>
  <c r="AP26" i="31" l="1"/>
  <c r="AP72" i="31" s="1"/>
  <c r="AA21" i="31" l="1"/>
  <c r="I21" i="31" l="1"/>
  <c r="H21" i="31" s="1"/>
  <c r="O21" i="30" l="1"/>
  <c r="T21" i="30" l="1"/>
  <c r="AP26" i="30" l="1"/>
  <c r="AP72" i="30" s="1"/>
  <c r="AA21" i="30" l="1"/>
  <c r="I21" i="30" l="1"/>
  <c r="H21" i="30" s="1"/>
  <c r="AA21" i="22" l="1"/>
  <c r="I21" i="22"/>
  <c r="H21" i="22" s="1"/>
  <c r="AA21" i="25" l="1"/>
  <c r="AA21" i="26"/>
  <c r="AA21" i="23"/>
  <c r="I21" i="23" l="1"/>
  <c r="H21" i="23" s="1"/>
  <c r="I21" i="26"/>
  <c r="H21" i="26" s="1"/>
  <c r="AA21" i="24" l="1"/>
  <c r="I21" i="25"/>
  <c r="H21" i="25" s="1"/>
  <c r="I21" i="24"/>
  <c r="H21" i="24" s="1"/>
  <c r="O21" i="33" l="1"/>
  <c r="T21" i="33" l="1"/>
  <c r="AP26" i="33" l="1"/>
  <c r="AP72" i="33" l="1"/>
  <c r="AA21" i="33"/>
  <c r="I21" i="33" l="1"/>
  <c r="H21" i="33" l="1"/>
  <c r="S21" i="9"/>
  <c r="S21" i="10"/>
  <c r="S21" i="7"/>
  <c r="S21" i="16"/>
  <c r="S21" i="2"/>
  <c r="S21" i="12"/>
  <c r="S21" i="14"/>
  <c r="S21" i="6"/>
  <c r="S21" i="8"/>
  <c r="S21" i="11"/>
  <c r="S21" i="15"/>
  <c r="S21" i="13"/>
  <c r="S21" i="5"/>
  <c r="L21" i="7" l="1"/>
  <c r="L21" i="16"/>
  <c r="L21" i="11"/>
  <c r="L21" i="10"/>
  <c r="L21" i="8"/>
  <c r="L21" i="9"/>
  <c r="L21" i="13"/>
  <c r="L21" i="14"/>
  <c r="L21" i="15"/>
  <c r="L21" i="6"/>
  <c r="L21" i="12"/>
  <c r="L21" i="5"/>
  <c r="L21" i="2"/>
  <c r="AK57" i="18" l="1"/>
  <c r="AK29" i="18"/>
  <c r="AK72" i="18" s="1"/>
  <c r="AK57" i="19"/>
  <c r="AK29" i="19"/>
  <c r="AK72" i="19" s="1"/>
  <c r="AK57" i="33" l="1"/>
  <c r="AK29" i="33"/>
  <c r="AK57" i="32" l="1"/>
  <c r="AK29" i="32"/>
  <c r="AK57" i="31" l="1"/>
  <c r="AK29" i="31"/>
  <c r="AK57" i="29" l="1"/>
  <c r="AK29" i="29"/>
  <c r="AK57" i="22" l="1"/>
  <c r="AK29" i="22"/>
  <c r="AK57" i="24"/>
  <c r="AK29" i="24"/>
  <c r="AK57" i="23"/>
  <c r="AK29" i="23"/>
  <c r="AK57" i="21" l="1"/>
  <c r="AK29" i="21"/>
  <c r="AK72" i="21" s="1"/>
  <c r="AK57" i="26" l="1"/>
  <c r="AK29" i="26"/>
  <c r="AK57" i="28" l="1"/>
  <c r="AK29" i="28"/>
  <c r="AK57" i="30" l="1"/>
  <c r="AK29" i="30"/>
  <c r="AK57" i="25" l="1"/>
  <c r="AK29" i="25"/>
  <c r="L70" i="9" l="1"/>
  <c r="L70" i="5"/>
  <c r="L70" i="7"/>
  <c r="L70" i="1"/>
  <c r="L70" i="11"/>
  <c r="L70" i="6"/>
  <c r="L70" i="12"/>
  <c r="L70" i="10"/>
  <c r="L70" i="4"/>
  <c r="L70" i="8"/>
  <c r="AQ70" i="4" l="1"/>
  <c r="AQ70" i="12"/>
  <c r="AQ70" i="10"/>
  <c r="AQ70" i="6"/>
  <c r="AQ70" i="7"/>
  <c r="AQ70" i="11"/>
  <c r="AQ70" i="5"/>
  <c r="AQ70" i="9"/>
  <c r="AQ70" i="8"/>
  <c r="AQ70" i="1"/>
  <c r="L70" i="16" l="1"/>
  <c r="L70" i="15" l="1"/>
  <c r="AQ70" i="16"/>
  <c r="L70" i="14" l="1"/>
  <c r="AQ70" i="15"/>
  <c r="L70" i="13" l="1"/>
  <c r="AQ70" i="14"/>
  <c r="AQ70" i="13" l="1"/>
  <c r="AQ17" i="17" l="1"/>
  <c r="AQ16" i="7" l="1"/>
  <c r="AO15" i="7"/>
  <c r="AO15" i="8"/>
  <c r="AQ16" i="8"/>
  <c r="AQ16" i="11"/>
  <c r="AO15" i="11"/>
  <c r="AO15" i="9"/>
  <c r="AQ16" i="9"/>
  <c r="AO15" i="1"/>
  <c r="AQ16" i="1"/>
  <c r="AO15" i="10"/>
  <c r="AQ16" i="10"/>
  <c r="AQ16" i="6"/>
  <c r="AO15" i="6"/>
  <c r="AQ16" i="17"/>
  <c r="AO15" i="17"/>
  <c r="AO26" i="9" l="1"/>
  <c r="AQ15" i="9"/>
  <c r="AO26" i="6"/>
  <c r="AQ15" i="6"/>
  <c r="AQ15" i="11"/>
  <c r="AO26" i="11"/>
  <c r="AO26" i="10"/>
  <c r="AQ15" i="10"/>
  <c r="AQ15" i="8"/>
  <c r="AO26" i="8"/>
  <c r="AQ15" i="7"/>
  <c r="AO26" i="7"/>
  <c r="AQ15" i="1"/>
  <c r="AO26" i="1"/>
  <c r="AE57" i="16" l="1"/>
  <c r="AE57" i="7"/>
  <c r="AE57" i="6"/>
  <c r="AE57" i="8"/>
  <c r="AE57" i="13"/>
  <c r="AE57" i="5"/>
  <c r="AE57" i="15"/>
  <c r="AE57" i="4"/>
  <c r="AE57" i="14"/>
  <c r="AE57" i="11"/>
  <c r="AE57" i="1"/>
  <c r="AL57" i="19"/>
  <c r="AE57" i="12"/>
  <c r="AE57" i="10"/>
  <c r="AE57" i="2"/>
  <c r="AE57" i="9"/>
  <c r="AL57" i="18"/>
  <c r="AH57" i="5" l="1"/>
  <c r="AH29" i="5"/>
  <c r="AB65" i="5"/>
  <c r="C58" i="11"/>
  <c r="D57" i="11"/>
  <c r="C58" i="1"/>
  <c r="D29" i="1"/>
  <c r="D57" i="1"/>
  <c r="AB65" i="6"/>
  <c r="AH29" i="6"/>
  <c r="AH57" i="6"/>
  <c r="AH29" i="1"/>
  <c r="AH57" i="1"/>
  <c r="AB65" i="1"/>
  <c r="C58" i="10"/>
  <c r="D57" i="10"/>
  <c r="D29" i="10"/>
  <c r="D29" i="17"/>
  <c r="C58" i="17"/>
  <c r="D57" i="17"/>
  <c r="AH57" i="12"/>
  <c r="AH29" i="12"/>
  <c r="AB65" i="12"/>
  <c r="AH29" i="11"/>
  <c r="AB65" i="11"/>
  <c r="AH57" i="11"/>
  <c r="C58" i="9"/>
  <c r="D29" i="9"/>
  <c r="D57" i="9"/>
  <c r="AH29" i="14"/>
  <c r="AB65" i="14"/>
  <c r="AH57" i="14"/>
  <c r="AH57" i="13"/>
  <c r="AB65" i="13"/>
  <c r="AH29" i="13"/>
  <c r="AH57" i="10"/>
  <c r="AH29" i="10"/>
  <c r="AB65" i="10"/>
  <c r="C58" i="16"/>
  <c r="D57" i="16"/>
  <c r="D29" i="8"/>
  <c r="C58" i="8"/>
  <c r="D57" i="8"/>
  <c r="C58" i="12"/>
  <c r="D57" i="12"/>
  <c r="AH57" i="4"/>
  <c r="AH29" i="4"/>
  <c r="AB65" i="4"/>
  <c r="AB65" i="2"/>
  <c r="AH57" i="2"/>
  <c r="AH29" i="2"/>
  <c r="AH29" i="9"/>
  <c r="AH57" i="9"/>
  <c r="AB65" i="9"/>
  <c r="D57" i="15"/>
  <c r="C58" i="15"/>
  <c r="D57" i="7"/>
  <c r="C58" i="7"/>
  <c r="D29" i="7"/>
  <c r="AH29" i="8"/>
  <c r="AB65" i="8"/>
  <c r="AH57" i="8"/>
  <c r="C58" i="14"/>
  <c r="D57" i="14"/>
  <c r="C58" i="6"/>
  <c r="D57" i="6"/>
  <c r="D29" i="6"/>
  <c r="C58" i="4"/>
  <c r="D57" i="4"/>
  <c r="D29" i="4"/>
  <c r="AH57" i="16"/>
  <c r="AB65" i="16"/>
  <c r="AH29" i="16"/>
  <c r="AH57" i="15"/>
  <c r="AH29" i="15"/>
  <c r="AB65" i="15"/>
  <c r="AB65" i="7"/>
  <c r="AH57" i="7"/>
  <c r="AH29" i="7"/>
  <c r="D57" i="13"/>
  <c r="C58" i="13"/>
  <c r="C58" i="5"/>
  <c r="D57" i="5"/>
  <c r="D29" i="5"/>
  <c r="AH72" i="11" l="1"/>
  <c r="AH72" i="7"/>
  <c r="AH72" i="4"/>
  <c r="D72" i="4"/>
  <c r="AH72" i="14"/>
  <c r="AH72" i="12"/>
  <c r="C57" i="1"/>
  <c r="AH72" i="10"/>
  <c r="D72" i="5"/>
  <c r="C57" i="4"/>
  <c r="AH72" i="8"/>
  <c r="AH72" i="9"/>
  <c r="D72" i="9"/>
  <c r="AH72" i="1"/>
  <c r="AH72" i="15"/>
  <c r="D72" i="6"/>
  <c r="D72" i="7"/>
  <c r="AH72" i="2"/>
  <c r="AH72" i="13"/>
  <c r="C57" i="17"/>
  <c r="C57" i="5"/>
  <c r="AH72" i="6"/>
  <c r="AH72" i="5"/>
  <c r="AH72" i="16"/>
  <c r="C57" i="6"/>
  <c r="D72" i="8"/>
  <c r="D72" i="10"/>
  <c r="C57" i="12"/>
  <c r="C57" i="16"/>
  <c r="C57" i="11"/>
  <c r="C57" i="13"/>
  <c r="C57" i="8"/>
  <c r="C57" i="7"/>
  <c r="C57" i="14"/>
  <c r="C57" i="15"/>
  <c r="C57" i="9"/>
  <c r="C57" i="10"/>
  <c r="AA57" i="16" l="1"/>
  <c r="AA57" i="8"/>
  <c r="AA57" i="15"/>
  <c r="AA57" i="14"/>
  <c r="AA57" i="9"/>
  <c r="AA57" i="13"/>
  <c r="AA57" i="12"/>
  <c r="AA57" i="11"/>
  <c r="AA57" i="2"/>
  <c r="AA57" i="10"/>
  <c r="AO57" i="12" l="1"/>
  <c r="AO29" i="12"/>
  <c r="AO29" i="13"/>
  <c r="AO57" i="13"/>
  <c r="AO57" i="11"/>
  <c r="AO29" i="11"/>
  <c r="AO29" i="7"/>
  <c r="AO57" i="7"/>
  <c r="AO57" i="10"/>
  <c r="AO29" i="10"/>
  <c r="AO29" i="9"/>
  <c r="AO57" i="9"/>
  <c r="AO57" i="2"/>
  <c r="AO29" i="2"/>
  <c r="AO57" i="8"/>
  <c r="AO29" i="8"/>
  <c r="AO57" i="15"/>
  <c r="AO29" i="15"/>
  <c r="AO57" i="16"/>
  <c r="AO29" i="16"/>
  <c r="AO57" i="14"/>
  <c r="AO29" i="14"/>
  <c r="AO72" i="7" l="1"/>
  <c r="AO72" i="14"/>
  <c r="AO72" i="2"/>
  <c r="AO72" i="11"/>
  <c r="AO72" i="16"/>
  <c r="AO72" i="8"/>
  <c r="AO72" i="9"/>
  <c r="AO72" i="13"/>
  <c r="AO72" i="15"/>
  <c r="AO72" i="10"/>
  <c r="AO72" i="12"/>
  <c r="AB34" i="13" l="1"/>
  <c r="AB34" i="10"/>
  <c r="AF30" i="8"/>
  <c r="AF30" i="1"/>
  <c r="AF30" i="16"/>
  <c r="AF30" i="11"/>
  <c r="L25" i="4"/>
  <c r="S21" i="4"/>
  <c r="L25" i="1"/>
  <c r="L5" i="1"/>
  <c r="D21" i="13"/>
  <c r="E24" i="13"/>
  <c r="S26" i="16"/>
  <c r="L25" i="16"/>
  <c r="AB34" i="5"/>
  <c r="AE30" i="5"/>
  <c r="S26" i="2"/>
  <c r="L25" i="2"/>
  <c r="E24" i="15"/>
  <c r="D21" i="15"/>
  <c r="L25" i="7"/>
  <c r="S26" i="7"/>
  <c r="S26" i="11"/>
  <c r="L25" i="11"/>
  <c r="D21" i="16"/>
  <c r="E24" i="16"/>
  <c r="AB34" i="12"/>
  <c r="AE30" i="12"/>
  <c r="AE30" i="4"/>
  <c r="AB34" i="4"/>
  <c r="AB38" i="11"/>
  <c r="AB38" i="1"/>
  <c r="E24" i="14"/>
  <c r="D21" i="14"/>
  <c r="AH7" i="17"/>
  <c r="S21" i="1"/>
  <c r="L24" i="1"/>
  <c r="P21" i="4"/>
  <c r="L24" i="4"/>
  <c r="C3" i="11"/>
  <c r="D7" i="11"/>
  <c r="L25" i="14"/>
  <c r="S26" i="14"/>
  <c r="D7" i="16"/>
  <c r="C3" i="16"/>
  <c r="AB11" i="17"/>
  <c r="AH9" i="17"/>
  <c r="AB34" i="11"/>
  <c r="AE30" i="11"/>
  <c r="AB34" i="1"/>
  <c r="AE30" i="1"/>
  <c r="AE30" i="10"/>
  <c r="AF29" i="1"/>
  <c r="L25" i="8"/>
  <c r="S26" i="8"/>
  <c r="L25" i="12"/>
  <c r="S26" i="12"/>
  <c r="AE30" i="2"/>
  <c r="AB34" i="2"/>
  <c r="AE30" i="9"/>
  <c r="AB34" i="9"/>
  <c r="AB38" i="16"/>
  <c r="AB38" i="8"/>
  <c r="S26" i="5"/>
  <c r="L25" i="5"/>
  <c r="L25" i="9"/>
  <c r="S26" i="9"/>
  <c r="E24" i="12"/>
  <c r="D21" i="12"/>
  <c r="S26" i="15"/>
  <c r="L25" i="15"/>
  <c r="AB34" i="16"/>
  <c r="AE30" i="16"/>
  <c r="AB34" i="8"/>
  <c r="AE30" i="8"/>
  <c r="D21" i="2"/>
  <c r="E24" i="2"/>
  <c r="AB34" i="15"/>
  <c r="AE30" i="15"/>
  <c r="AB34" i="7"/>
  <c r="AE30" i="7"/>
  <c r="L6" i="4"/>
  <c r="S7" i="4"/>
  <c r="S7" i="1"/>
  <c r="S45" i="1"/>
  <c r="L25" i="6"/>
  <c r="S26" i="6"/>
  <c r="L25" i="10"/>
  <c r="S26" i="10"/>
  <c r="L25" i="13"/>
  <c r="S26" i="13"/>
  <c r="AE30" i="14"/>
  <c r="AB34" i="14"/>
  <c r="AB34" i="6"/>
  <c r="AE30" i="6"/>
  <c r="AE30" i="13"/>
  <c r="AF29" i="11" l="1"/>
  <c r="AB30" i="11"/>
  <c r="AB38" i="7"/>
  <c r="AF29" i="16"/>
  <c r="AB38" i="14"/>
  <c r="AB30" i="14" s="1"/>
  <c r="AB38" i="15"/>
  <c r="AB30" i="15" s="1"/>
  <c r="AB38" i="19"/>
  <c r="AF29" i="8"/>
  <c r="AF30" i="9"/>
  <c r="C56" i="2"/>
  <c r="E21" i="14"/>
  <c r="AF30" i="2"/>
  <c r="AF30" i="5"/>
  <c r="D26" i="15"/>
  <c r="AF30" i="13"/>
  <c r="E21" i="16"/>
  <c r="E21" i="15"/>
  <c r="AF30" i="4"/>
  <c r="AF30" i="17"/>
  <c r="AF30" i="12"/>
  <c r="D26" i="12"/>
  <c r="AF30" i="10"/>
  <c r="E21" i="13"/>
  <c r="AF30" i="21"/>
  <c r="E21" i="2"/>
  <c r="E21" i="12"/>
  <c r="AF72" i="1"/>
  <c r="AF30" i="6"/>
  <c r="D26" i="13"/>
  <c r="AF30" i="7"/>
  <c r="AF72" i="16"/>
  <c r="D26" i="2"/>
  <c r="AF30" i="14"/>
  <c r="AF30" i="15"/>
  <c r="AF30" i="18"/>
  <c r="AF72" i="11"/>
  <c r="D26" i="14"/>
  <c r="AF30" i="19"/>
  <c r="AQ24" i="1"/>
  <c r="L21" i="1"/>
  <c r="AQ5" i="1"/>
  <c r="AQ25" i="1"/>
  <c r="AQ24" i="4"/>
  <c r="AQ25" i="4"/>
  <c r="AB38" i="6"/>
  <c r="AF29" i="4"/>
  <c r="AB38" i="12"/>
  <c r="AB38" i="4"/>
  <c r="S29" i="13"/>
  <c r="AB30" i="1"/>
  <c r="AB38" i="5"/>
  <c r="AB30" i="8"/>
  <c r="S29" i="16"/>
  <c r="S57" i="2"/>
  <c r="S29" i="8"/>
  <c r="C24" i="12"/>
  <c r="AB38" i="13"/>
  <c r="C24" i="2"/>
  <c r="S57" i="13"/>
  <c r="S57" i="8"/>
  <c r="S57" i="7"/>
  <c r="S57" i="10"/>
  <c r="S57" i="4"/>
  <c r="S57" i="6"/>
  <c r="AQ25" i="15"/>
  <c r="L14" i="18"/>
  <c r="M9" i="18"/>
  <c r="S57" i="5"/>
  <c r="AQ25" i="6"/>
  <c r="AQ25" i="12"/>
  <c r="D8" i="16"/>
  <c r="D26" i="16"/>
  <c r="C7" i="16"/>
  <c r="S57" i="16"/>
  <c r="S57" i="15"/>
  <c r="P26" i="4"/>
  <c r="L21" i="4"/>
  <c r="S29" i="2"/>
  <c r="S29" i="6"/>
  <c r="C56" i="13"/>
  <c r="D29" i="13"/>
  <c r="S29" i="1"/>
  <c r="S57" i="1"/>
  <c r="D29" i="14"/>
  <c r="C56" i="14"/>
  <c r="AQ25" i="7"/>
  <c r="S29" i="4"/>
  <c r="AB30" i="16"/>
  <c r="S29" i="12"/>
  <c r="AQ25" i="8"/>
  <c r="AB9" i="17"/>
  <c r="AQ25" i="14"/>
  <c r="AQ6" i="4"/>
  <c r="AB65" i="17"/>
  <c r="AH57" i="17"/>
  <c r="AH29" i="17"/>
  <c r="AB30" i="7"/>
  <c r="D29" i="11"/>
  <c r="C56" i="11"/>
  <c r="S29" i="9"/>
  <c r="AB38" i="18"/>
  <c r="AB38" i="17"/>
  <c r="D8" i="11"/>
  <c r="D26" i="11"/>
  <c r="AH26" i="17"/>
  <c r="AH8" i="17"/>
  <c r="S29" i="14"/>
  <c r="C24" i="15"/>
  <c r="C56" i="15"/>
  <c r="D29" i="15"/>
  <c r="S29" i="11"/>
  <c r="S57" i="12"/>
  <c r="S57" i="11"/>
  <c r="S57" i="14"/>
  <c r="AQ25" i="13"/>
  <c r="S8" i="1"/>
  <c r="S26" i="1"/>
  <c r="AB38" i="9"/>
  <c r="AB38" i="10"/>
  <c r="C7" i="11"/>
  <c r="AQ25" i="11"/>
  <c r="AQ25" i="16"/>
  <c r="AQ25" i="9"/>
  <c r="S29" i="5"/>
  <c r="AB38" i="2"/>
  <c r="C56" i="16"/>
  <c r="D29" i="16"/>
  <c r="S57" i="9"/>
  <c r="S29" i="7"/>
  <c r="S29" i="10"/>
  <c r="AQ25" i="10"/>
  <c r="S8" i="4"/>
  <c r="S26" i="4"/>
  <c r="C56" i="12"/>
  <c r="D29" i="12"/>
  <c r="AQ25" i="5"/>
  <c r="S29" i="15"/>
  <c r="C24" i="14"/>
  <c r="C24" i="16"/>
  <c r="AQ25" i="2"/>
  <c r="C24" i="13"/>
  <c r="AF72" i="8" l="1"/>
  <c r="AF29" i="6"/>
  <c r="AF29" i="2"/>
  <c r="AF29" i="14"/>
  <c r="AB30" i="6"/>
  <c r="AF29" i="9"/>
  <c r="AF72" i="9" s="1"/>
  <c r="AF29" i="5"/>
  <c r="AF29" i="17"/>
  <c r="AF72" i="17" s="1"/>
  <c r="AF29" i="18"/>
  <c r="AF29" i="10"/>
  <c r="AF29" i="13"/>
  <c r="AB30" i="5"/>
  <c r="AF29" i="15"/>
  <c r="D72" i="13"/>
  <c r="C21" i="2"/>
  <c r="E26" i="12"/>
  <c r="AF29" i="12"/>
  <c r="E26" i="14"/>
  <c r="AF72" i="2"/>
  <c r="C21" i="12"/>
  <c r="E26" i="2"/>
  <c r="E26" i="15"/>
  <c r="AB30" i="2"/>
  <c r="AB30" i="4"/>
  <c r="D72" i="12"/>
  <c r="D72" i="15"/>
  <c r="AB30" i="12"/>
  <c r="AF29" i="21"/>
  <c r="E26" i="16"/>
  <c r="D72" i="14"/>
  <c r="AF29" i="19"/>
  <c r="AF72" i="18"/>
  <c r="AF72" i="4"/>
  <c r="AF29" i="7"/>
  <c r="E26" i="13"/>
  <c r="S72" i="7"/>
  <c r="S72" i="5"/>
  <c r="S72" i="6"/>
  <c r="AQ21" i="4"/>
  <c r="AQ21" i="1"/>
  <c r="S72" i="15"/>
  <c r="S72" i="9"/>
  <c r="S72" i="2"/>
  <c r="S72" i="16"/>
  <c r="S72" i="14"/>
  <c r="S72" i="13"/>
  <c r="S72" i="10"/>
  <c r="S72" i="11"/>
  <c r="S72" i="12"/>
  <c r="S72" i="8"/>
  <c r="AB30" i="13"/>
  <c r="D72" i="11"/>
  <c r="AQ24" i="2"/>
  <c r="AQ24" i="12"/>
  <c r="S72" i="1"/>
  <c r="AH72" i="17"/>
  <c r="AQ24" i="14"/>
  <c r="C21" i="14"/>
  <c r="C21" i="13"/>
  <c r="AQ24" i="13"/>
  <c r="D72" i="16"/>
  <c r="C26" i="11"/>
  <c r="C8" i="11"/>
  <c r="AB30" i="10"/>
  <c r="C21" i="15"/>
  <c r="AQ24" i="15"/>
  <c r="C8" i="16"/>
  <c r="C21" i="16"/>
  <c r="AQ24" i="16"/>
  <c r="AB30" i="9"/>
  <c r="S72" i="4"/>
  <c r="AF72" i="14" l="1"/>
  <c r="AF72" i="6"/>
  <c r="AF72" i="5"/>
  <c r="AF72" i="13"/>
  <c r="AF72" i="10"/>
  <c r="E72" i="15"/>
  <c r="C26" i="2"/>
  <c r="AF72" i="15"/>
  <c r="C26" i="15"/>
  <c r="C26" i="14"/>
  <c r="E72" i="13"/>
  <c r="AF72" i="7"/>
  <c r="AF72" i="19"/>
  <c r="AF72" i="21"/>
  <c r="E72" i="12"/>
  <c r="C26" i="13"/>
  <c r="E72" i="2"/>
  <c r="E72" i="14"/>
  <c r="C26" i="16"/>
  <c r="C26" i="12"/>
  <c r="E72" i="16"/>
  <c r="AF72" i="12"/>
  <c r="AQ21" i="2"/>
  <c r="AQ21" i="15"/>
  <c r="AQ21" i="14"/>
  <c r="AQ21" i="16"/>
  <c r="AQ21" i="13"/>
  <c r="AQ21" i="12"/>
  <c r="N9" i="24" l="1"/>
  <c r="N21" i="24"/>
  <c r="N9" i="25" l="1"/>
  <c r="N21" i="25"/>
  <c r="N26" i="25" l="1"/>
  <c r="N72" i="25" l="1"/>
  <c r="L14" i="19" l="1"/>
  <c r="M9" i="19"/>
  <c r="L14" i="25" l="1"/>
  <c r="M9" i="25"/>
  <c r="L14" i="22" l="1"/>
  <c r="M9" i="22"/>
  <c r="L14" i="21"/>
  <c r="M9" i="21"/>
  <c r="L14" i="23"/>
  <c r="M9" i="23"/>
  <c r="M26" i="23" l="1"/>
  <c r="M72" i="23" l="1"/>
  <c r="L14" i="24"/>
  <c r="M9" i="24"/>
  <c r="M26" i="24" l="1"/>
  <c r="M72" i="24" l="1"/>
  <c r="M9" i="26"/>
  <c r="M9" i="28" l="1"/>
  <c r="M9" i="29" l="1"/>
  <c r="AA57" i="7" l="1"/>
  <c r="AA21" i="34" l="1"/>
  <c r="AH21" i="34"/>
  <c r="AB24" i="34"/>
  <c r="W21" i="34" l="1"/>
  <c r="AM57" i="34" l="1"/>
  <c r="AM29" i="34"/>
  <c r="AM7" i="34" l="1"/>
  <c r="Z7" i="34"/>
  <c r="Y7" i="34"/>
  <c r="X7" i="34"/>
  <c r="AM8" i="34"/>
  <c r="AM26" i="34"/>
  <c r="X26" i="34" l="1"/>
  <c r="X28" i="34" s="1"/>
  <c r="Y26" i="34"/>
  <c r="Z26" i="34"/>
  <c r="AM72" i="34"/>
  <c r="Y28" i="34" l="1"/>
  <c r="Z28" i="34"/>
  <c r="Z27" i="34"/>
  <c r="Y27" i="34"/>
  <c r="X27" i="34"/>
  <c r="L28" i="34"/>
  <c r="Z72" i="34" l="1"/>
  <c r="Y8" i="34"/>
  <c r="Z8" i="34"/>
  <c r="Y72" i="34"/>
  <c r="L27" i="34"/>
  <c r="AQ28" i="34"/>
  <c r="X8" i="34"/>
  <c r="X72" i="34"/>
  <c r="AQ27" i="34" l="1"/>
  <c r="T9" i="19" l="1"/>
  <c r="L11" i="19"/>
  <c r="O9" i="19"/>
  <c r="L9" i="19" l="1"/>
  <c r="L4" i="2" l="1"/>
  <c r="L4" i="16"/>
  <c r="Y7" i="15"/>
  <c r="Y7" i="7"/>
  <c r="Y7" i="21"/>
  <c r="Y7" i="30"/>
  <c r="Z7" i="11"/>
  <c r="Z7" i="1"/>
  <c r="Z26" i="1" s="1"/>
  <c r="Z7" i="25"/>
  <c r="X7" i="22"/>
  <c r="X7" i="31"/>
  <c r="Y7" i="9"/>
  <c r="Y7" i="18"/>
  <c r="Y7" i="28"/>
  <c r="Z7" i="13"/>
  <c r="Z7" i="5"/>
  <c r="Z26" i="5" s="1"/>
  <c r="Z7" i="23"/>
  <c r="Z7" i="32"/>
  <c r="Z7" i="22"/>
  <c r="AQ4" i="16"/>
  <c r="AQ4" i="2"/>
  <c r="Z7" i="31"/>
  <c r="Y7" i="17"/>
  <c r="Z7" i="14"/>
  <c r="X7" i="18"/>
  <c r="X7" i="28"/>
  <c r="Y7" i="10"/>
  <c r="Y7" i="26"/>
  <c r="Z7" i="6"/>
  <c r="X7" i="21"/>
  <c r="X26" i="21" s="1"/>
  <c r="X7" i="30"/>
  <c r="Z7" i="7"/>
  <c r="Z7" i="21"/>
  <c r="Z7" i="30"/>
  <c r="Y7" i="8"/>
  <c r="Y7" i="19"/>
  <c r="Y7" i="29"/>
  <c r="Z7" i="12"/>
  <c r="Z7" i="4"/>
  <c r="Z26" i="4" s="1"/>
  <c r="Z7" i="24"/>
  <c r="Z7" i="33"/>
  <c r="X7" i="17"/>
  <c r="X7" i="26"/>
  <c r="X7" i="19"/>
  <c r="X7" i="29"/>
  <c r="Y7" i="11"/>
  <c r="Y7" i="1"/>
  <c r="Y7" i="25"/>
  <c r="Z7" i="15"/>
  <c r="L4" i="15"/>
  <c r="Y7" i="12"/>
  <c r="Y7" i="4"/>
  <c r="Y7" i="24"/>
  <c r="Y7" i="33"/>
  <c r="Z7" i="8"/>
  <c r="Z7" i="19"/>
  <c r="Z7" i="29"/>
  <c r="X7" i="1"/>
  <c r="X7" i="25"/>
  <c r="Y7" i="14"/>
  <c r="Y7" i="6"/>
  <c r="Y7" i="22"/>
  <c r="Y7" i="31"/>
  <c r="Z7" i="10"/>
  <c r="Z7" i="17"/>
  <c r="Z7" i="26"/>
  <c r="Y7" i="13"/>
  <c r="Y7" i="5"/>
  <c r="Y7" i="23"/>
  <c r="Y7" i="32"/>
  <c r="Z7" i="9"/>
  <c r="Z7" i="18"/>
  <c r="Z7" i="28"/>
  <c r="X7" i="23"/>
  <c r="X7" i="32"/>
  <c r="X7" i="24"/>
  <c r="X7" i="33"/>
  <c r="L3" i="14"/>
  <c r="X7" i="14"/>
  <c r="X7" i="6"/>
  <c r="L3" i="6"/>
  <c r="X26" i="22"/>
  <c r="X26" i="31"/>
  <c r="L4" i="14"/>
  <c r="L4" i="6"/>
  <c r="L3" i="16"/>
  <c r="Y7" i="16"/>
  <c r="X7" i="13"/>
  <c r="L3" i="13"/>
  <c r="L3" i="5"/>
  <c r="X7" i="5"/>
  <c r="L4" i="13"/>
  <c r="L4" i="5"/>
  <c r="L3" i="12"/>
  <c r="X7" i="12"/>
  <c r="X7" i="4"/>
  <c r="L3" i="4"/>
  <c r="L4" i="12"/>
  <c r="L4" i="4"/>
  <c r="L3" i="2"/>
  <c r="Y7" i="2"/>
  <c r="X7" i="11"/>
  <c r="L3" i="11"/>
  <c r="L4" i="11"/>
  <c r="L4" i="1"/>
  <c r="Y26" i="26"/>
  <c r="Z26" i="31"/>
  <c r="L3" i="10"/>
  <c r="X7" i="10"/>
  <c r="L4" i="10"/>
  <c r="X7" i="9"/>
  <c r="L3" i="9"/>
  <c r="L4" i="9"/>
  <c r="Y26" i="28"/>
  <c r="X7" i="8"/>
  <c r="L3" i="8"/>
  <c r="L4" i="8"/>
  <c r="Y26" i="7"/>
  <c r="Y26" i="21"/>
  <c r="Y26" i="30"/>
  <c r="Z26" i="25"/>
  <c r="X7" i="15"/>
  <c r="L3" i="15"/>
  <c r="X7" i="7"/>
  <c r="L3" i="7"/>
  <c r="X26" i="30"/>
  <c r="L4" i="7"/>
  <c r="Y26" i="18" l="1"/>
  <c r="X26" i="29"/>
  <c r="AM57" i="33"/>
  <c r="X26" i="24"/>
  <c r="Y26" i="5"/>
  <c r="Y26" i="14"/>
  <c r="Z26" i="6"/>
  <c r="X26" i="32"/>
  <c r="Y26" i="13"/>
  <c r="X26" i="25"/>
  <c r="Y26" i="12"/>
  <c r="Y26" i="19"/>
  <c r="Y26" i="9"/>
  <c r="X26" i="26"/>
  <c r="Y26" i="8"/>
  <c r="Y26" i="10"/>
  <c r="Z26" i="22"/>
  <c r="Z26" i="28"/>
  <c r="Z26" i="15"/>
  <c r="X26" i="17"/>
  <c r="Z26" i="30"/>
  <c r="Z26" i="32"/>
  <c r="Z26" i="11"/>
  <c r="Y26" i="15"/>
  <c r="Z26" i="10"/>
  <c r="Z26" i="19"/>
  <c r="Z26" i="21"/>
  <c r="Z26" i="23"/>
  <c r="Z26" i="9"/>
  <c r="Z26" i="8"/>
  <c r="Z26" i="24"/>
  <c r="Z26" i="14"/>
  <c r="Y26" i="32"/>
  <c r="Y26" i="11"/>
  <c r="Z26" i="13"/>
  <c r="AM7" i="33"/>
  <c r="Y26" i="23"/>
  <c r="Y26" i="24"/>
  <c r="Z26" i="12"/>
  <c r="X26" i="28"/>
  <c r="Y26" i="31"/>
  <c r="Y26" i="22"/>
  <c r="Y26" i="1"/>
  <c r="Y26" i="17"/>
  <c r="Z26" i="7"/>
  <c r="AQ4" i="10"/>
  <c r="AQ4" i="7"/>
  <c r="AQ4" i="5"/>
  <c r="AQ4" i="8"/>
  <c r="AQ4" i="4"/>
  <c r="AQ4" i="13"/>
  <c r="AQ4" i="15"/>
  <c r="AQ4" i="12"/>
  <c r="AQ4" i="6"/>
  <c r="AQ4" i="1"/>
  <c r="AQ4" i="11"/>
  <c r="AQ4" i="14"/>
  <c r="AQ4" i="9"/>
  <c r="Y26" i="25"/>
  <c r="Z26" i="33"/>
  <c r="X26" i="18"/>
  <c r="X28" i="18" s="1"/>
  <c r="X26" i="19"/>
  <c r="Y26" i="29"/>
  <c r="Y26" i="33"/>
  <c r="Y26" i="4"/>
  <c r="Y26" i="6"/>
  <c r="X26" i="33"/>
  <c r="Z26" i="29"/>
  <c r="Z26" i="17"/>
  <c r="AM29" i="33"/>
  <c r="Z26" i="26"/>
  <c r="X26" i="1"/>
  <c r="X26" i="23"/>
  <c r="Z26" i="18"/>
  <c r="Y28" i="7"/>
  <c r="X28" i="30"/>
  <c r="AQ3" i="15"/>
  <c r="L7" i="15"/>
  <c r="X26" i="9"/>
  <c r="L7" i="10"/>
  <c r="AQ3" i="10"/>
  <c r="X26" i="11"/>
  <c r="X26" i="12"/>
  <c r="Z28" i="28"/>
  <c r="Y28" i="5"/>
  <c r="Y28" i="18"/>
  <c r="X26" i="15"/>
  <c r="Y28" i="30"/>
  <c r="Y28" i="19"/>
  <c r="AQ3" i="12"/>
  <c r="L7" i="12"/>
  <c r="Y28" i="23"/>
  <c r="Y26" i="16"/>
  <c r="Z28" i="23"/>
  <c r="Z28" i="6"/>
  <c r="AM8" i="33"/>
  <c r="AM26" i="33"/>
  <c r="Z28" i="25"/>
  <c r="Y28" i="21"/>
  <c r="Z28" i="24"/>
  <c r="Z28" i="31"/>
  <c r="Y28" i="26"/>
  <c r="Y26" i="2"/>
  <c r="L7" i="16"/>
  <c r="AQ3" i="16"/>
  <c r="X28" i="22"/>
  <c r="AQ3" i="7"/>
  <c r="L7" i="7"/>
  <c r="X28" i="29"/>
  <c r="Y28" i="29"/>
  <c r="AQ3" i="8"/>
  <c r="L7" i="8"/>
  <c r="Z28" i="4"/>
  <c r="Z28" i="32"/>
  <c r="Z28" i="30"/>
  <c r="AQ3" i="2"/>
  <c r="L7" i="2"/>
  <c r="X26" i="5"/>
  <c r="Y28" i="31"/>
  <c r="X28" i="26"/>
  <c r="X26" i="8"/>
  <c r="X28" i="17"/>
  <c r="Z28" i="22"/>
  <c r="L7" i="5"/>
  <c r="AQ3" i="5"/>
  <c r="AQ3" i="6"/>
  <c r="L7" i="6"/>
  <c r="X28" i="21"/>
  <c r="Z28" i="5"/>
  <c r="Z28" i="21"/>
  <c r="X28" i="24"/>
  <c r="AQ3" i="13"/>
  <c r="L7" i="13"/>
  <c r="X26" i="6"/>
  <c r="AQ3" i="4"/>
  <c r="L7" i="4"/>
  <c r="X28" i="32"/>
  <c r="X26" i="13"/>
  <c r="Y28" i="32"/>
  <c r="X26" i="14"/>
  <c r="Y28" i="22"/>
  <c r="Y28" i="28"/>
  <c r="X28" i="25"/>
  <c r="X26" i="7"/>
  <c r="Z28" i="1"/>
  <c r="L7" i="9"/>
  <c r="AQ3" i="9"/>
  <c r="X26" i="10"/>
  <c r="L7" i="11"/>
  <c r="AQ3" i="11"/>
  <c r="X26" i="4"/>
  <c r="Z28" i="19"/>
  <c r="Y28" i="24"/>
  <c r="X28" i="31"/>
  <c r="AQ3" i="14"/>
  <c r="L7" i="14"/>
  <c r="X28" i="28" l="1"/>
  <c r="Z27" i="31"/>
  <c r="Z27" i="6"/>
  <c r="Y27" i="30"/>
  <c r="Y28" i="4"/>
  <c r="Y28" i="1"/>
  <c r="Z28" i="8"/>
  <c r="Z28" i="15"/>
  <c r="Y28" i="9"/>
  <c r="Y27" i="28"/>
  <c r="Z27" i="23"/>
  <c r="X28" i="1"/>
  <c r="Z28" i="33"/>
  <c r="Y27" i="22"/>
  <c r="Z27" i="4"/>
  <c r="Z72" i="4" s="1"/>
  <c r="Y27" i="18"/>
  <c r="Y72" i="18" s="1"/>
  <c r="Z28" i="18"/>
  <c r="Y28" i="33"/>
  <c r="X28" i="19"/>
  <c r="Z28" i="13"/>
  <c r="Y27" i="31"/>
  <c r="Y72" i="31" s="1"/>
  <c r="Z27" i="24"/>
  <c r="Z28" i="17"/>
  <c r="L28" i="17" s="1"/>
  <c r="Y28" i="25"/>
  <c r="L28" i="25" s="1"/>
  <c r="Y28" i="15"/>
  <c r="Y28" i="13"/>
  <c r="Y27" i="24"/>
  <c r="Z27" i="1"/>
  <c r="Y27" i="32"/>
  <c r="Z27" i="21"/>
  <c r="Y27" i="21"/>
  <c r="Y72" i="21" s="1"/>
  <c r="Y27" i="23"/>
  <c r="Y72" i="23" s="1"/>
  <c r="Y27" i="5"/>
  <c r="X28" i="23"/>
  <c r="Z28" i="29"/>
  <c r="X28" i="33"/>
  <c r="Z28" i="7"/>
  <c r="Y28" i="17"/>
  <c r="Z28" i="9"/>
  <c r="Z28" i="10"/>
  <c r="Y28" i="10"/>
  <c r="Z27" i="19"/>
  <c r="Z27" i="5"/>
  <c r="Y27" i="29"/>
  <c r="Z27" i="25"/>
  <c r="Z27" i="28"/>
  <c r="Z72" i="28" s="1"/>
  <c r="Y27" i="7"/>
  <c r="Y28" i="6"/>
  <c r="Z28" i="14"/>
  <c r="Z28" i="11"/>
  <c r="Z27" i="22"/>
  <c r="Z27" i="30"/>
  <c r="Z28" i="26"/>
  <c r="L28" i="26" s="1"/>
  <c r="Z28" i="12"/>
  <c r="Y28" i="11"/>
  <c r="Y28" i="8"/>
  <c r="Y28" i="14"/>
  <c r="Z27" i="32"/>
  <c r="Y27" i="26"/>
  <c r="Y27" i="19"/>
  <c r="Y28" i="12"/>
  <c r="L26" i="16"/>
  <c r="L26" i="11"/>
  <c r="Z27" i="33"/>
  <c r="Y27" i="33"/>
  <c r="AM72" i="33"/>
  <c r="Y72" i="24"/>
  <c r="Z72" i="31"/>
  <c r="Y72" i="32"/>
  <c r="Z72" i="6"/>
  <c r="Y72" i="7"/>
  <c r="Y72" i="19"/>
  <c r="Z72" i="19"/>
  <c r="Y72" i="22"/>
  <c r="Z72" i="1"/>
  <c r="Y72" i="26"/>
  <c r="X28" i="13"/>
  <c r="L26" i="13"/>
  <c r="Z72" i="5"/>
  <c r="L28" i="21"/>
  <c r="X27" i="21"/>
  <c r="L26" i="8"/>
  <c r="X27" i="29"/>
  <c r="L28" i="29"/>
  <c r="Y72" i="5"/>
  <c r="X27" i="30"/>
  <c r="L28" i="30"/>
  <c r="X28" i="10"/>
  <c r="X28" i="7"/>
  <c r="Z72" i="22"/>
  <c r="Z72" i="32"/>
  <c r="L26" i="7"/>
  <c r="Y28" i="2"/>
  <c r="Z72" i="24"/>
  <c r="L26" i="14"/>
  <c r="X28" i="4"/>
  <c r="X27" i="32"/>
  <c r="L28" i="32"/>
  <c r="X28" i="5"/>
  <c r="X27" i="23"/>
  <c r="L28" i="23"/>
  <c r="X28" i="15"/>
  <c r="X28" i="9"/>
  <c r="L26" i="9"/>
  <c r="L26" i="4"/>
  <c r="L28" i="24"/>
  <c r="X27" i="24"/>
  <c r="X27" i="28"/>
  <c r="L28" i="28"/>
  <c r="X27" i="26"/>
  <c r="L26" i="12"/>
  <c r="X28" i="14"/>
  <c r="L26" i="6"/>
  <c r="X27" i="17"/>
  <c r="X27" i="18"/>
  <c r="L28" i="18"/>
  <c r="L28" i="22"/>
  <c r="X27" i="22"/>
  <c r="L28" i="19"/>
  <c r="Y28" i="16"/>
  <c r="X27" i="31"/>
  <c r="L28" i="31"/>
  <c r="X27" i="33"/>
  <c r="L26" i="2"/>
  <c r="Y72" i="29"/>
  <c r="Z72" i="23"/>
  <c r="X28" i="11"/>
  <c r="L26" i="15"/>
  <c r="X27" i="1"/>
  <c r="L28" i="1"/>
  <c r="X27" i="25"/>
  <c r="X28" i="6"/>
  <c r="Z72" i="21"/>
  <c r="Y72" i="28"/>
  <c r="L26" i="5"/>
  <c r="X28" i="8"/>
  <c r="Z72" i="30"/>
  <c r="Z72" i="25"/>
  <c r="Y72" i="30"/>
  <c r="X28" i="12"/>
  <c r="L26" i="10"/>
  <c r="X27" i="19" l="1"/>
  <c r="L28" i="33"/>
  <c r="Z27" i="11"/>
  <c r="Z8" i="32"/>
  <c r="Y27" i="8"/>
  <c r="Z27" i="26"/>
  <c r="Z8" i="28"/>
  <c r="Z8" i="19"/>
  <c r="Z27" i="9"/>
  <c r="Y8" i="23"/>
  <c r="Z8" i="21"/>
  <c r="Y27" i="13"/>
  <c r="Z8" i="24"/>
  <c r="Z8" i="4"/>
  <c r="Y27" i="4"/>
  <c r="Y27" i="15"/>
  <c r="Y72" i="33"/>
  <c r="Y27" i="12"/>
  <c r="Z8" i="30"/>
  <c r="Z27" i="14"/>
  <c r="Z8" i="25"/>
  <c r="Y27" i="10"/>
  <c r="Z27" i="29"/>
  <c r="Y8" i="21"/>
  <c r="Y8" i="32"/>
  <c r="Y8" i="31"/>
  <c r="Y8" i="22"/>
  <c r="Z27" i="15"/>
  <c r="Y8" i="30"/>
  <c r="Z72" i="33"/>
  <c r="Y8" i="19"/>
  <c r="Y27" i="11"/>
  <c r="Z8" i="22"/>
  <c r="Y27" i="6"/>
  <c r="Y8" i="29"/>
  <c r="Z27" i="10"/>
  <c r="Y27" i="17"/>
  <c r="Z8" i="1"/>
  <c r="Y27" i="25"/>
  <c r="Z27" i="18"/>
  <c r="Y8" i="28"/>
  <c r="Z27" i="8"/>
  <c r="Z8" i="6"/>
  <c r="Z27" i="13"/>
  <c r="Y27" i="9"/>
  <c r="Y8" i="26"/>
  <c r="Y27" i="14"/>
  <c r="Z27" i="12"/>
  <c r="Y8" i="7"/>
  <c r="Z8" i="5"/>
  <c r="Z27" i="7"/>
  <c r="Y8" i="5"/>
  <c r="Y8" i="24"/>
  <c r="Z27" i="17"/>
  <c r="Y8" i="18"/>
  <c r="Z8" i="23"/>
  <c r="Y27" i="1"/>
  <c r="Z8" i="31"/>
  <c r="Y8" i="33"/>
  <c r="Z8" i="33"/>
  <c r="X27" i="12"/>
  <c r="L28" i="12"/>
  <c r="L28" i="6"/>
  <c r="X27" i="6"/>
  <c r="AQ28" i="19"/>
  <c r="L27" i="19"/>
  <c r="L27" i="24"/>
  <c r="AQ28" i="24"/>
  <c r="X8" i="29"/>
  <c r="X72" i="29"/>
  <c r="X8" i="25"/>
  <c r="X72" i="25"/>
  <c r="X8" i="33"/>
  <c r="X72" i="33"/>
  <c r="X8" i="19"/>
  <c r="X72" i="19"/>
  <c r="X27" i="14"/>
  <c r="L28" i="14"/>
  <c r="X27" i="9"/>
  <c r="L28" i="9"/>
  <c r="Y27" i="2"/>
  <c r="L28" i="2"/>
  <c r="X27" i="10"/>
  <c r="L28" i="10"/>
  <c r="L27" i="25"/>
  <c r="AQ28" i="25"/>
  <c r="AQ28" i="33"/>
  <c r="L27" i="33"/>
  <c r="X8" i="22"/>
  <c r="X72" i="22"/>
  <c r="X27" i="5"/>
  <c r="L28" i="5"/>
  <c r="L28" i="13"/>
  <c r="X27" i="13"/>
  <c r="X27" i="11"/>
  <c r="L28" i="11"/>
  <c r="AQ28" i="31"/>
  <c r="L27" i="31"/>
  <c r="AQ28" i="22"/>
  <c r="L27" i="22"/>
  <c r="X8" i="26"/>
  <c r="X72" i="26"/>
  <c r="X27" i="15"/>
  <c r="L28" i="15"/>
  <c r="AQ28" i="32"/>
  <c r="L27" i="32"/>
  <c r="AQ28" i="30"/>
  <c r="L27" i="30"/>
  <c r="X8" i="31"/>
  <c r="X72" i="31"/>
  <c r="L27" i="18"/>
  <c r="AQ28" i="18"/>
  <c r="L27" i="26"/>
  <c r="AQ28" i="26"/>
  <c r="AQ28" i="23"/>
  <c r="L27" i="23"/>
  <c r="X8" i="32"/>
  <c r="X72" i="32"/>
  <c r="X8" i="30"/>
  <c r="X72" i="30"/>
  <c r="X8" i="21"/>
  <c r="X72" i="21"/>
  <c r="X8" i="18"/>
  <c r="X72" i="18"/>
  <c r="L27" i="28"/>
  <c r="AQ28" i="28"/>
  <c r="X8" i="23"/>
  <c r="X72" i="23"/>
  <c r="AQ28" i="21"/>
  <c r="L27" i="21"/>
  <c r="L28" i="8"/>
  <c r="X27" i="8"/>
  <c r="AQ28" i="1"/>
  <c r="L27" i="1"/>
  <c r="X8" i="17"/>
  <c r="X72" i="17"/>
  <c r="X8" i="28"/>
  <c r="X72" i="28"/>
  <c r="X27" i="4"/>
  <c r="L28" i="4"/>
  <c r="X8" i="1"/>
  <c r="X72" i="1"/>
  <c r="Y27" i="16"/>
  <c r="L28" i="16"/>
  <c r="L27" i="17"/>
  <c r="AQ28" i="17"/>
  <c r="X8" i="24"/>
  <c r="X72" i="24"/>
  <c r="L28" i="7"/>
  <c r="X27" i="7"/>
  <c r="AQ28" i="29"/>
  <c r="L27" i="29"/>
  <c r="AQ27" i="1" l="1"/>
  <c r="AQ27" i="24"/>
  <c r="Z8" i="12"/>
  <c r="Z72" i="12"/>
  <c r="Z8" i="13"/>
  <c r="Z72" i="13"/>
  <c r="Z8" i="18"/>
  <c r="Z72" i="18"/>
  <c r="Z8" i="10"/>
  <c r="Z72" i="10"/>
  <c r="Y8" i="11"/>
  <c r="Y72" i="11"/>
  <c r="Z8" i="26"/>
  <c r="Z72" i="26"/>
  <c r="AQ27" i="23"/>
  <c r="AQ27" i="30"/>
  <c r="AQ27" i="22"/>
  <c r="AQ27" i="17"/>
  <c r="AQ27" i="26"/>
  <c r="Z8" i="7"/>
  <c r="Z72" i="7"/>
  <c r="Y8" i="14"/>
  <c r="Y72" i="14"/>
  <c r="Y8" i="25"/>
  <c r="Y72" i="25"/>
  <c r="Z8" i="15"/>
  <c r="Z72" i="15"/>
  <c r="Z8" i="14"/>
  <c r="Z72" i="14"/>
  <c r="Y8" i="15"/>
  <c r="Y72" i="15"/>
  <c r="Z8" i="9"/>
  <c r="Z72" i="9"/>
  <c r="Y8" i="8"/>
  <c r="Y72" i="8"/>
  <c r="AQ27" i="21"/>
  <c r="AQ27" i="32"/>
  <c r="AQ27" i="31"/>
  <c r="AQ27" i="19"/>
  <c r="AQ27" i="18"/>
  <c r="Z8" i="17"/>
  <c r="Z72" i="17"/>
  <c r="Z8" i="8"/>
  <c r="Z72" i="8"/>
  <c r="Y8" i="6"/>
  <c r="Y72" i="6"/>
  <c r="Z8" i="29"/>
  <c r="Z72" i="29"/>
  <c r="Y8" i="13"/>
  <c r="Y72" i="13"/>
  <c r="AQ27" i="29"/>
  <c r="AQ27" i="28"/>
  <c r="AQ27" i="25"/>
  <c r="Y8" i="1"/>
  <c r="Y72" i="1"/>
  <c r="Y8" i="9"/>
  <c r="Y72" i="9"/>
  <c r="Y8" i="17"/>
  <c r="Y72" i="17"/>
  <c r="Y8" i="10"/>
  <c r="Y72" i="10"/>
  <c r="Y8" i="12"/>
  <c r="Y72" i="12"/>
  <c r="Y8" i="4"/>
  <c r="Y72" i="4"/>
  <c r="Z8" i="11"/>
  <c r="Z72" i="11"/>
  <c r="AQ27" i="33"/>
  <c r="AQ28" i="5"/>
  <c r="L27" i="5"/>
  <c r="X8" i="14"/>
  <c r="X72" i="14"/>
  <c r="X8" i="5"/>
  <c r="X72" i="5"/>
  <c r="L27" i="10"/>
  <c r="AQ28" i="10"/>
  <c r="Y8" i="16"/>
  <c r="Y72" i="16"/>
  <c r="X8" i="7"/>
  <c r="X72" i="7"/>
  <c r="AQ28" i="15"/>
  <c r="L27" i="15"/>
  <c r="X8" i="10"/>
  <c r="X72" i="10"/>
  <c r="AQ28" i="7"/>
  <c r="L27" i="7"/>
  <c r="X8" i="15"/>
  <c r="X72" i="15"/>
  <c r="L27" i="11"/>
  <c r="AQ28" i="11"/>
  <c r="AQ28" i="2"/>
  <c r="L27" i="2"/>
  <c r="X8" i="6"/>
  <c r="X72" i="6"/>
  <c r="AQ28" i="4"/>
  <c r="L27" i="4"/>
  <c r="X8" i="8"/>
  <c r="X72" i="8"/>
  <c r="X8" i="11"/>
  <c r="X72" i="11"/>
  <c r="Y8" i="2"/>
  <c r="Y72" i="2"/>
  <c r="AQ28" i="6"/>
  <c r="L27" i="6"/>
  <c r="X8" i="4"/>
  <c r="X72" i="4"/>
  <c r="L27" i="8"/>
  <c r="AQ28" i="8"/>
  <c r="X8" i="13"/>
  <c r="X72" i="13"/>
  <c r="L27" i="9"/>
  <c r="AQ28" i="9"/>
  <c r="AQ28" i="16"/>
  <c r="L27" i="16"/>
  <c r="L27" i="13"/>
  <c r="AQ28" i="13"/>
  <c r="X8" i="9"/>
  <c r="X72" i="9"/>
  <c r="AQ28" i="12"/>
  <c r="L27" i="12"/>
  <c r="L27" i="14"/>
  <c r="AQ28" i="14"/>
  <c r="X8" i="12"/>
  <c r="X72" i="12"/>
  <c r="AQ27" i="7" l="1"/>
  <c r="AQ27" i="5"/>
  <c r="AQ27" i="8"/>
  <c r="L8" i="2"/>
  <c r="AQ27" i="10"/>
  <c r="AQ27" i="13"/>
  <c r="L8" i="13"/>
  <c r="L8" i="8"/>
  <c r="AQ27" i="2"/>
  <c r="L8" i="10"/>
  <c r="AQ27" i="11"/>
  <c r="L8" i="15"/>
  <c r="L8" i="14"/>
  <c r="AQ27" i="16"/>
  <c r="L8" i="11"/>
  <c r="AQ27" i="15"/>
  <c r="AQ27" i="14"/>
  <c r="L8" i="12"/>
  <c r="L8" i="6"/>
  <c r="L8" i="4"/>
  <c r="L8" i="16"/>
  <c r="AQ27" i="9"/>
  <c r="AQ27" i="12"/>
  <c r="L8" i="9"/>
  <c r="AQ27" i="6"/>
  <c r="AQ27" i="4"/>
  <c r="L8" i="7"/>
  <c r="L8" i="5"/>
  <c r="AM57" i="21" l="1"/>
  <c r="AM57" i="30"/>
  <c r="AM57" i="22"/>
  <c r="AM57" i="31"/>
  <c r="AM57" i="23"/>
  <c r="AM57" i="32"/>
  <c r="AM57" i="24"/>
  <c r="AM57" i="25"/>
  <c r="AM57" i="17"/>
  <c r="AM57" i="26"/>
  <c r="AM57" i="18"/>
  <c r="AM57" i="28"/>
  <c r="AM57" i="19"/>
  <c r="AM57" i="29"/>
  <c r="AM57" i="16"/>
  <c r="AB58" i="16"/>
  <c r="AM57" i="7"/>
  <c r="AB58" i="7"/>
  <c r="AM29" i="13"/>
  <c r="AM29" i="5"/>
  <c r="AM29" i="23"/>
  <c r="AM29" i="32"/>
  <c r="AM57" i="14"/>
  <c r="AB58" i="14"/>
  <c r="AM57" i="6"/>
  <c r="AB58" i="6"/>
  <c r="AM29" i="12"/>
  <c r="AM29" i="4"/>
  <c r="AM29" i="24"/>
  <c r="AM57" i="13"/>
  <c r="AB58" i="13"/>
  <c r="AM57" i="5"/>
  <c r="AB58" i="5"/>
  <c r="AM29" i="11"/>
  <c r="AM29" i="1"/>
  <c r="AM29" i="25"/>
  <c r="AM57" i="12"/>
  <c r="AB58" i="12"/>
  <c r="AM57" i="4"/>
  <c r="AB58" i="4"/>
  <c r="AM29" i="10"/>
  <c r="AM29" i="17"/>
  <c r="AM29" i="26"/>
  <c r="AM57" i="15"/>
  <c r="AB58" i="15"/>
  <c r="AM57" i="11"/>
  <c r="AB58" i="11"/>
  <c r="AM57" i="1"/>
  <c r="AB58" i="1"/>
  <c r="AM29" i="2"/>
  <c r="AM29" i="9"/>
  <c r="AM29" i="18"/>
  <c r="AM29" i="28"/>
  <c r="AM57" i="10"/>
  <c r="AB58" i="10"/>
  <c r="AM29" i="16"/>
  <c r="AM29" i="8"/>
  <c r="AM29" i="19"/>
  <c r="AM29" i="29"/>
  <c r="AM57" i="2"/>
  <c r="AB58" i="2"/>
  <c r="AM57" i="9"/>
  <c r="AB58" i="9"/>
  <c r="AM29" i="15"/>
  <c r="AM29" i="7"/>
  <c r="AM29" i="21"/>
  <c r="AM29" i="30"/>
  <c r="AM57" i="8"/>
  <c r="AB58" i="8"/>
  <c r="AM29" i="14"/>
  <c r="AM29" i="6"/>
  <c r="AM29" i="22"/>
  <c r="AM29" i="31"/>
  <c r="AB57" i="12" l="1"/>
  <c r="AB57" i="15"/>
  <c r="AB57" i="6"/>
  <c r="AB57" i="7"/>
  <c r="AB57" i="1"/>
  <c r="AB57" i="5"/>
  <c r="AB57" i="8"/>
  <c r="AB57" i="4"/>
  <c r="AB57" i="14"/>
  <c r="AB57" i="16"/>
  <c r="AB57" i="2"/>
  <c r="AB57" i="9"/>
  <c r="AB57" i="10"/>
  <c r="AB57" i="11"/>
  <c r="AB57" i="13"/>
  <c r="AM7" i="5" l="1"/>
  <c r="AM7" i="23"/>
  <c r="AM7" i="32"/>
  <c r="AM7" i="4"/>
  <c r="AM26" i="4" s="1"/>
  <c r="AM7" i="24"/>
  <c r="AM8" i="24" s="1"/>
  <c r="AM7" i="13"/>
  <c r="AM7" i="11"/>
  <c r="AM8" i="11" s="1"/>
  <c r="AM7" i="1"/>
  <c r="AM26" i="1" s="1"/>
  <c r="AM7" i="25"/>
  <c r="AM7" i="12"/>
  <c r="AM7" i="10"/>
  <c r="AM7" i="17"/>
  <c r="AM8" i="17" s="1"/>
  <c r="AM7" i="26"/>
  <c r="AM7" i="9"/>
  <c r="AM7" i="18"/>
  <c r="AM8" i="18" s="1"/>
  <c r="AM7" i="28"/>
  <c r="AM26" i="28" s="1"/>
  <c r="AM7" i="2"/>
  <c r="AM7" i="8"/>
  <c r="AM7" i="19"/>
  <c r="AM7" i="29"/>
  <c r="AM7" i="15"/>
  <c r="AM7" i="7"/>
  <c r="AM7" i="21"/>
  <c r="AM8" i="21" s="1"/>
  <c r="AM7" i="30"/>
  <c r="AM8" i="30" s="1"/>
  <c r="AM7" i="16"/>
  <c r="AM7" i="14"/>
  <c r="AM7" i="6"/>
  <c r="AM7" i="22"/>
  <c r="AM7" i="31"/>
  <c r="AM26" i="12"/>
  <c r="AM8" i="12"/>
  <c r="AM8" i="4"/>
  <c r="AM26" i="25"/>
  <c r="AM8" i="25"/>
  <c r="AM26" i="10"/>
  <c r="AM8" i="10"/>
  <c r="AM26" i="17"/>
  <c r="AM8" i="26"/>
  <c r="AM26" i="26"/>
  <c r="AM8" i="2"/>
  <c r="AM26" i="2"/>
  <c r="AM26" i="16"/>
  <c r="AM8" i="16"/>
  <c r="AM26" i="19"/>
  <c r="AM8" i="19"/>
  <c r="AM8" i="29"/>
  <c r="AM26" i="29"/>
  <c r="AM26" i="15"/>
  <c r="AM8" i="15"/>
  <c r="AM26" i="30"/>
  <c r="AM8" i="6"/>
  <c r="AM26" i="6"/>
  <c r="AM26" i="22"/>
  <c r="AM8" i="22"/>
  <c r="AM26" i="31"/>
  <c r="AM8" i="31"/>
  <c r="AM26" i="13"/>
  <c r="AM8" i="13"/>
  <c r="AM8" i="5"/>
  <c r="AM26" i="5"/>
  <c r="AM8" i="23"/>
  <c r="AM26" i="23"/>
  <c r="AM8" i="32"/>
  <c r="AM26" i="32"/>
  <c r="AM26" i="18" l="1"/>
  <c r="AM26" i="11"/>
  <c r="AM26" i="24"/>
  <c r="AM26" i="21"/>
  <c r="AM8" i="1"/>
  <c r="AM8" i="28"/>
  <c r="AM26" i="8"/>
  <c r="AM72" i="8" s="1"/>
  <c r="AM8" i="14"/>
  <c r="AM8" i="9"/>
  <c r="AM26" i="7"/>
  <c r="AM72" i="7" s="1"/>
  <c r="AM26" i="9"/>
  <c r="AM8" i="7"/>
  <c r="AM26" i="14"/>
  <c r="AM8" i="8"/>
  <c r="AM72" i="4"/>
  <c r="AM72" i="24"/>
  <c r="AM72" i="31"/>
  <c r="AM72" i="16"/>
  <c r="AM72" i="9"/>
  <c r="AM72" i="17"/>
  <c r="AM72" i="10"/>
  <c r="AM72" i="23"/>
  <c r="AM72" i="2"/>
  <c r="AM72" i="5"/>
  <c r="AM72" i="6"/>
  <c r="AM72" i="30"/>
  <c r="AM72" i="18"/>
  <c r="AM72" i="22"/>
  <c r="AM72" i="28"/>
  <c r="AM72" i="26"/>
  <c r="AM72" i="25"/>
  <c r="AM72" i="32"/>
  <c r="AM72" i="13"/>
  <c r="AM72" i="21"/>
  <c r="AM72" i="15"/>
  <c r="AM72" i="19"/>
  <c r="AM72" i="1"/>
  <c r="AM72" i="12"/>
  <c r="AM72" i="14"/>
  <c r="AM72" i="29"/>
  <c r="AM72" i="11"/>
  <c r="AA45" i="17" l="1"/>
  <c r="AA45" i="18"/>
  <c r="AA45" i="19"/>
  <c r="AA7" i="17"/>
  <c r="AA45" i="21"/>
  <c r="AA8" i="17" l="1"/>
  <c r="AA26" i="17"/>
  <c r="AB6" i="17" l="1"/>
  <c r="AB56" i="17"/>
  <c r="AB4" i="17"/>
  <c r="AB3" i="17"/>
  <c r="AG9" i="19"/>
  <c r="AB56" i="13"/>
  <c r="AE29" i="13"/>
  <c r="AB56" i="1"/>
  <c r="AE29" i="1"/>
  <c r="AB56" i="12"/>
  <c r="AE29" i="12"/>
  <c r="AB56" i="11"/>
  <c r="AE29" i="11"/>
  <c r="AB56" i="10"/>
  <c r="AE29" i="10"/>
  <c r="AE7" i="17"/>
  <c r="AB2" i="17"/>
  <c r="AB56" i="2"/>
  <c r="AE29" i="2"/>
  <c r="AB56" i="9"/>
  <c r="AE29" i="9"/>
  <c r="AB56" i="4"/>
  <c r="AE29" i="4"/>
  <c r="AB56" i="16"/>
  <c r="AE29" i="16"/>
  <c r="AB56" i="8"/>
  <c r="AE29" i="8"/>
  <c r="AB56" i="5"/>
  <c r="AE29" i="5"/>
  <c r="AB56" i="15"/>
  <c r="AE29" i="15"/>
  <c r="AB56" i="7"/>
  <c r="AE29" i="7"/>
  <c r="AB56" i="14"/>
  <c r="AE29" i="14"/>
  <c r="AB56" i="6"/>
  <c r="AE29" i="6"/>
  <c r="AB29" i="12" l="1"/>
  <c r="AB29" i="8"/>
  <c r="AB29" i="7"/>
  <c r="AB29" i="16"/>
  <c r="AB29" i="1"/>
  <c r="AB29" i="14"/>
  <c r="AB29" i="15"/>
  <c r="AB29" i="4"/>
  <c r="AB29" i="10"/>
  <c r="AB29" i="13"/>
  <c r="AB29" i="6"/>
  <c r="AB29" i="5"/>
  <c r="AB29" i="9"/>
  <c r="AB29" i="11"/>
  <c r="AB7" i="17"/>
  <c r="AB29" i="2"/>
  <c r="AE26" i="17"/>
  <c r="AE8" i="17"/>
  <c r="AE57" i="17"/>
  <c r="AB58" i="17"/>
  <c r="AB8" i="17" l="1"/>
  <c r="AB26" i="17"/>
  <c r="AG7" i="19"/>
  <c r="AL7" i="19"/>
  <c r="AH9" i="19"/>
  <c r="AH30" i="19"/>
  <c r="AE7" i="19"/>
  <c r="AL29" i="19"/>
  <c r="AB57" i="17"/>
  <c r="AB56" i="19"/>
  <c r="AJ7" i="19"/>
  <c r="AE9" i="19"/>
  <c r="AB10" i="19"/>
  <c r="AB11" i="19"/>
  <c r="AB32" i="19"/>
  <c r="AL8" i="19" l="1"/>
  <c r="AG26" i="19"/>
  <c r="AG8" i="19"/>
  <c r="AE8" i="19"/>
  <c r="AL26" i="19"/>
  <c r="AH7" i="19"/>
  <c r="AH8" i="19" s="1"/>
  <c r="AE26" i="19"/>
  <c r="AL72" i="19"/>
  <c r="AB65" i="19"/>
  <c r="AH57" i="19"/>
  <c r="AB58" i="19"/>
  <c r="AE57" i="19"/>
  <c r="AH29" i="19"/>
  <c r="AB9" i="19"/>
  <c r="AD7" i="19"/>
  <c r="AD22" i="19"/>
  <c r="AJ8" i="19"/>
  <c r="AJ26" i="19"/>
  <c r="AH26" i="19" l="1"/>
  <c r="AH72" i="19" s="1"/>
  <c r="AG72" i="19"/>
  <c r="AD21" i="19"/>
  <c r="AB57" i="19"/>
  <c r="AC22" i="19"/>
  <c r="AC7" i="19"/>
  <c r="AD8" i="19"/>
  <c r="AD26" i="19" l="1"/>
  <c r="AC8" i="19"/>
  <c r="AC21" i="19"/>
  <c r="AB22" i="19"/>
  <c r="AC26" i="19" l="1"/>
  <c r="AD72" i="19"/>
  <c r="AO22" i="19"/>
  <c r="AB21" i="19"/>
  <c r="AO21" i="19" l="1"/>
  <c r="AC72" i="19"/>
  <c r="AQ22" i="19"/>
  <c r="AB36" i="21" l="1"/>
  <c r="AB56" i="21"/>
  <c r="AG7" i="21"/>
  <c r="H4" i="18"/>
  <c r="AQ18" i="19"/>
  <c r="AO45" i="18"/>
  <c r="E57" i="19"/>
  <c r="V21" i="19"/>
  <c r="V21" i="21"/>
  <c r="J29" i="18"/>
  <c r="G57" i="21"/>
  <c r="AQ18" i="21"/>
  <c r="AO26" i="17"/>
  <c r="AQ17" i="19"/>
  <c r="AO45" i="21"/>
  <c r="AQ18" i="18"/>
  <c r="AH30" i="21"/>
  <c r="L6" i="1"/>
  <c r="G57" i="19"/>
  <c r="AG9" i="21"/>
  <c r="T9" i="17"/>
  <c r="AQ14" i="19"/>
  <c r="AL7" i="21"/>
  <c r="AO45" i="19"/>
  <c r="AB6" i="19"/>
  <c r="AB3" i="19"/>
  <c r="L70" i="17"/>
  <c r="AB4" i="19"/>
  <c r="V7" i="17"/>
  <c r="V7" i="19"/>
  <c r="AO7" i="19"/>
  <c r="AO7" i="21"/>
  <c r="J7" i="19"/>
  <c r="AJ7" i="21"/>
  <c r="AB3" i="21"/>
  <c r="V7" i="21"/>
  <c r="G29" i="19"/>
  <c r="AA9" i="18"/>
  <c r="H11" i="18"/>
  <c r="J7" i="18"/>
  <c r="AB32" i="21"/>
  <c r="H56" i="19"/>
  <c r="J29" i="19"/>
  <c r="H11" i="19"/>
  <c r="H65" i="19"/>
  <c r="K57" i="19"/>
  <c r="V7" i="1"/>
  <c r="L3" i="1"/>
  <c r="H65" i="21"/>
  <c r="K57" i="21"/>
  <c r="H19" i="19"/>
  <c r="K15" i="19"/>
  <c r="L11" i="17"/>
  <c r="O9" i="17"/>
  <c r="G7" i="21"/>
  <c r="H19" i="21"/>
  <c r="K15" i="21"/>
  <c r="C2" i="21"/>
  <c r="H4" i="19"/>
  <c r="K7" i="19"/>
  <c r="G7" i="19"/>
  <c r="C11" i="19"/>
  <c r="D9" i="19"/>
  <c r="D21" i="18"/>
  <c r="AC7" i="21"/>
  <c r="AC22" i="21"/>
  <c r="D9" i="21"/>
  <c r="C11" i="21"/>
  <c r="AG8" i="21"/>
  <c r="AG26" i="21"/>
  <c r="AI7" i="19"/>
  <c r="AB2" i="19"/>
  <c r="E29" i="19"/>
  <c r="C3" i="19"/>
  <c r="C56" i="19"/>
  <c r="C2" i="23"/>
  <c r="V29" i="1"/>
  <c r="AB10" i="21"/>
  <c r="AQ12" i="21"/>
  <c r="AQ12" i="18"/>
  <c r="AO7" i="18"/>
  <c r="H56" i="21"/>
  <c r="J29" i="21"/>
  <c r="V29" i="19"/>
  <c r="C2" i="19"/>
  <c r="V26" i="17"/>
  <c r="C2" i="18"/>
  <c r="AO9" i="19"/>
  <c r="AQ12" i="19"/>
  <c r="AA9" i="21"/>
  <c r="E24" i="21"/>
  <c r="D21" i="21"/>
  <c r="V29" i="21"/>
  <c r="D9" i="18"/>
  <c r="C11" i="18"/>
  <c r="C2" i="22"/>
  <c r="K30" i="19"/>
  <c r="H43" i="19"/>
  <c r="D21" i="19"/>
  <c r="E24" i="19"/>
  <c r="H11" i="21"/>
  <c r="V29" i="4"/>
  <c r="V29" i="17"/>
  <c r="H4" i="21"/>
  <c r="K7" i="21"/>
  <c r="G29" i="21"/>
  <c r="AD22" i="21"/>
  <c r="AD7" i="21"/>
  <c r="AA7" i="18"/>
  <c r="C56" i="21"/>
  <c r="J7" i="21"/>
  <c r="K30" i="21"/>
  <c r="H43" i="21"/>
  <c r="AA9" i="19"/>
  <c r="AQ10" i="19"/>
  <c r="AL8" i="21" l="1"/>
  <c r="AL26" i="21"/>
  <c r="V8" i="19"/>
  <c r="AL57" i="21"/>
  <c r="C9" i="18"/>
  <c r="AQ14" i="21"/>
  <c r="E57" i="21"/>
  <c r="V72" i="4"/>
  <c r="AO8" i="19"/>
  <c r="S45" i="18"/>
  <c r="H57" i="21"/>
  <c r="V26" i="19"/>
  <c r="V72" i="19" s="1"/>
  <c r="S45" i="19"/>
  <c r="E21" i="19"/>
  <c r="AH9" i="21"/>
  <c r="S45" i="17"/>
  <c r="AD21" i="21"/>
  <c r="E21" i="21"/>
  <c r="AQ10" i="21"/>
  <c r="AG72" i="21"/>
  <c r="V26" i="21"/>
  <c r="AH7" i="21"/>
  <c r="C4" i="21"/>
  <c r="H57" i="19"/>
  <c r="S45" i="21"/>
  <c r="AB38" i="21"/>
  <c r="D29" i="19"/>
  <c r="C4" i="19"/>
  <c r="J8" i="19"/>
  <c r="AQ70" i="17"/>
  <c r="AJ8" i="21"/>
  <c r="AB6" i="21"/>
  <c r="AB7" i="19"/>
  <c r="AB4" i="21"/>
  <c r="V8" i="17"/>
  <c r="AO8" i="21"/>
  <c r="J26" i="19"/>
  <c r="V8" i="21"/>
  <c r="C24" i="19"/>
  <c r="AJ26" i="21"/>
  <c r="C24" i="21"/>
  <c r="AI7" i="21"/>
  <c r="AB34" i="19"/>
  <c r="AE30" i="19"/>
  <c r="AE7" i="9"/>
  <c r="AB2" i="9"/>
  <c r="AB2" i="15"/>
  <c r="AE7" i="15"/>
  <c r="AE57" i="21"/>
  <c r="AB58" i="21"/>
  <c r="AD8" i="21"/>
  <c r="H15" i="21"/>
  <c r="AQ19" i="21"/>
  <c r="L7" i="1"/>
  <c r="AQ3" i="1"/>
  <c r="AE30" i="17"/>
  <c r="AB34" i="17"/>
  <c r="AB2" i="5"/>
  <c r="AE7" i="5"/>
  <c r="AE7" i="7"/>
  <c r="AB2" i="7"/>
  <c r="AB65" i="21"/>
  <c r="AH57" i="21"/>
  <c r="AL29" i="21"/>
  <c r="AO8" i="18"/>
  <c r="AB26" i="19"/>
  <c r="C9" i="19"/>
  <c r="AQ11" i="19"/>
  <c r="G26" i="21"/>
  <c r="G8" i="21"/>
  <c r="V26" i="1"/>
  <c r="V8" i="1"/>
  <c r="AE7" i="1"/>
  <c r="AB2" i="1"/>
  <c r="AB2" i="13"/>
  <c r="AE7" i="13"/>
  <c r="AE7" i="11"/>
  <c r="AB2" i="11"/>
  <c r="D57" i="21"/>
  <c r="C58" i="21"/>
  <c r="AA8" i="18"/>
  <c r="AA26" i="18"/>
  <c r="V72" i="17"/>
  <c r="AI8" i="19"/>
  <c r="AI26" i="19"/>
  <c r="G8" i="19"/>
  <c r="G26" i="19"/>
  <c r="E7" i="19"/>
  <c r="L9" i="17"/>
  <c r="AQ11" i="17"/>
  <c r="C3" i="21"/>
  <c r="E7" i="21"/>
  <c r="D57" i="19"/>
  <c r="C58" i="19"/>
  <c r="K29" i="21"/>
  <c r="AB22" i="21"/>
  <c r="AC21" i="21"/>
  <c r="K26" i="19"/>
  <c r="K8" i="19"/>
  <c r="AE7" i="16"/>
  <c r="AB2" i="16"/>
  <c r="AE7" i="4"/>
  <c r="AB2" i="4"/>
  <c r="AB2" i="2"/>
  <c r="AE7" i="2"/>
  <c r="AE7" i="6"/>
  <c r="AB2" i="6"/>
  <c r="AH29" i="21"/>
  <c r="C9" i="21"/>
  <c r="AC8" i="21"/>
  <c r="AE7" i="14"/>
  <c r="AB2" i="14"/>
  <c r="AE7" i="8"/>
  <c r="AB2" i="8"/>
  <c r="H15" i="19"/>
  <c r="AQ19" i="19"/>
  <c r="AB2" i="12"/>
  <c r="AE7" i="12"/>
  <c r="J8" i="21"/>
  <c r="J26" i="21"/>
  <c r="E29" i="21"/>
  <c r="AE7" i="10"/>
  <c r="AB2" i="10"/>
  <c r="K26" i="21"/>
  <c r="K8" i="21"/>
  <c r="K29" i="19"/>
  <c r="AO9" i="21"/>
  <c r="D29" i="21"/>
  <c r="J8" i="18"/>
  <c r="J26" i="18"/>
  <c r="AD26" i="21" l="1"/>
  <c r="AD72" i="21" s="1"/>
  <c r="AB8" i="19"/>
  <c r="AH8" i="21"/>
  <c r="V72" i="21"/>
  <c r="AH26" i="21"/>
  <c r="G72" i="19"/>
  <c r="AL72" i="21"/>
  <c r="J72" i="18"/>
  <c r="C21" i="21"/>
  <c r="C21" i="19"/>
  <c r="V72" i="1"/>
  <c r="G72" i="21"/>
  <c r="AC26" i="21"/>
  <c r="J72" i="19"/>
  <c r="J72" i="21"/>
  <c r="AI8" i="21"/>
  <c r="AI26" i="21"/>
  <c r="AE8" i="10"/>
  <c r="AE26" i="10"/>
  <c r="AE26" i="8"/>
  <c r="AE8" i="8"/>
  <c r="AE26" i="16"/>
  <c r="AE8" i="16"/>
  <c r="AQ2" i="1"/>
  <c r="AB7" i="1"/>
  <c r="AQ2" i="9"/>
  <c r="AB7" i="9"/>
  <c r="AB7" i="14"/>
  <c r="AQ2" i="14"/>
  <c r="AQ2" i="6"/>
  <c r="AB7" i="6"/>
  <c r="C57" i="19"/>
  <c r="C57" i="21"/>
  <c r="AE26" i="1"/>
  <c r="AE8" i="1"/>
  <c r="AQ2" i="7"/>
  <c r="AB7" i="7"/>
  <c r="AE26" i="9"/>
  <c r="AE8" i="9"/>
  <c r="AE8" i="14"/>
  <c r="AE26" i="14"/>
  <c r="AE26" i="6"/>
  <c r="AE8" i="6"/>
  <c r="K72" i="19"/>
  <c r="AE8" i="7"/>
  <c r="AE26" i="7"/>
  <c r="L26" i="1"/>
  <c r="L8" i="1"/>
  <c r="AB57" i="21"/>
  <c r="AE29" i="19"/>
  <c r="K72" i="21"/>
  <c r="AE8" i="2"/>
  <c r="AE26" i="2"/>
  <c r="AQ2" i="11"/>
  <c r="AB7" i="11"/>
  <c r="AE26" i="5"/>
  <c r="AE8" i="5"/>
  <c r="AB30" i="19"/>
  <c r="AB7" i="2"/>
  <c r="AQ2" i="2"/>
  <c r="AB21" i="21"/>
  <c r="AO22" i="21"/>
  <c r="E26" i="19"/>
  <c r="E8" i="19"/>
  <c r="AE8" i="11"/>
  <c r="AE26" i="11"/>
  <c r="AQ2" i="5"/>
  <c r="AB7" i="5"/>
  <c r="AE26" i="15"/>
  <c r="AE8" i="15"/>
  <c r="AB7" i="4"/>
  <c r="AQ2" i="4"/>
  <c r="E8" i="21"/>
  <c r="E26" i="21"/>
  <c r="AB30" i="17"/>
  <c r="AB7" i="15"/>
  <c r="AQ2" i="15"/>
  <c r="AE26" i="12"/>
  <c r="AE8" i="12"/>
  <c r="AH72" i="21"/>
  <c r="AE26" i="4"/>
  <c r="AE8" i="4"/>
  <c r="AE8" i="13"/>
  <c r="AE26" i="13"/>
  <c r="AE29" i="17"/>
  <c r="AB7" i="10"/>
  <c r="AQ2" i="10"/>
  <c r="AB7" i="12"/>
  <c r="AQ2" i="12"/>
  <c r="AQ2" i="8"/>
  <c r="AB7" i="8"/>
  <c r="AQ2" i="16"/>
  <c r="AB7" i="16"/>
  <c r="AQ2" i="13"/>
  <c r="AB7" i="13"/>
  <c r="AE72" i="4" l="1"/>
  <c r="E72" i="19"/>
  <c r="AE72" i="7"/>
  <c r="AE72" i="15"/>
  <c r="AO21" i="21"/>
  <c r="AE72" i="2"/>
  <c r="AE72" i="13"/>
  <c r="AE72" i="5"/>
  <c r="AE72" i="16"/>
  <c r="AE72" i="17"/>
  <c r="E72" i="21"/>
  <c r="AE72" i="14"/>
  <c r="AE72" i="11"/>
  <c r="AE72" i="19"/>
  <c r="AE72" i="1"/>
  <c r="AE72" i="8"/>
  <c r="AE72" i="10"/>
  <c r="AC72" i="21"/>
  <c r="AE72" i="12"/>
  <c r="AE72" i="6"/>
  <c r="AE72" i="9"/>
  <c r="AQ22" i="21"/>
  <c r="AB8" i="13"/>
  <c r="AB26" i="13"/>
  <c r="AQ7" i="13"/>
  <c r="AB8" i="12"/>
  <c r="AB26" i="12"/>
  <c r="AQ7" i="12"/>
  <c r="AB26" i="14"/>
  <c r="AB8" i="14"/>
  <c r="AQ7" i="14"/>
  <c r="AB8" i="9"/>
  <c r="AB26" i="9"/>
  <c r="AQ7" i="9"/>
  <c r="AQ7" i="16"/>
  <c r="AB8" i="16"/>
  <c r="AB26" i="16"/>
  <c r="AB26" i="10"/>
  <c r="AB8" i="10"/>
  <c r="AQ7" i="10"/>
  <c r="AB8" i="15"/>
  <c r="AB26" i="15"/>
  <c r="AQ7" i="15"/>
  <c r="AB8" i="5"/>
  <c r="AB26" i="5"/>
  <c r="AQ7" i="5"/>
  <c r="AB8" i="1"/>
  <c r="AB26" i="1"/>
  <c r="AB8" i="8"/>
  <c r="AB26" i="8"/>
  <c r="AQ7" i="8"/>
  <c r="AB26" i="6"/>
  <c r="AB8" i="6"/>
  <c r="AQ7" i="6"/>
  <c r="AQ7" i="4"/>
  <c r="AB26" i="4"/>
  <c r="AB8" i="4"/>
  <c r="AB26" i="2"/>
  <c r="AB8" i="2"/>
  <c r="AQ7" i="2"/>
  <c r="AB26" i="7"/>
  <c r="AB8" i="7"/>
  <c r="AQ7" i="7"/>
  <c r="AQ7" i="11"/>
  <c r="AB8" i="11"/>
  <c r="AB26" i="11"/>
  <c r="AQ8" i="7" l="1"/>
  <c r="AQ8" i="5"/>
  <c r="AQ8" i="9"/>
  <c r="AQ8" i="4"/>
  <c r="AQ8" i="10"/>
  <c r="AQ8" i="13"/>
  <c r="AQ8" i="8"/>
  <c r="AQ8" i="14"/>
  <c r="AQ8" i="2"/>
  <c r="AQ8" i="11"/>
  <c r="AQ8" i="16"/>
  <c r="AQ8" i="6"/>
  <c r="AB72" i="1"/>
  <c r="AQ8" i="12"/>
  <c r="AQ8" i="15"/>
  <c r="AB72" i="14"/>
  <c r="AQ26" i="14"/>
  <c r="AB72" i="7"/>
  <c r="AQ26" i="7"/>
  <c r="AB72" i="8"/>
  <c r="AQ26" i="8"/>
  <c r="AB72" i="11"/>
  <c r="AQ26" i="11"/>
  <c r="AB72" i="5"/>
  <c r="AQ26" i="5"/>
  <c r="AB72" i="9"/>
  <c r="AQ26" i="9"/>
  <c r="AB72" i="12"/>
  <c r="AQ26" i="12"/>
  <c r="AB72" i="2"/>
  <c r="AQ26" i="2"/>
  <c r="AB72" i="6"/>
  <c r="AQ26" i="6"/>
  <c r="AB72" i="15"/>
  <c r="AQ26" i="15"/>
  <c r="AB72" i="4"/>
  <c r="AQ26" i="4"/>
  <c r="AB72" i="10"/>
  <c r="AQ26" i="10"/>
  <c r="AB72" i="13"/>
  <c r="AQ26" i="13"/>
  <c r="AB72" i="16"/>
  <c r="AQ26" i="16"/>
  <c r="AA7" i="21" l="1"/>
  <c r="AA8" i="21" l="1"/>
  <c r="AA26" i="21"/>
  <c r="T9" i="18" l="1"/>
  <c r="L11" i="18"/>
  <c r="O9" i="18"/>
  <c r="L9" i="18" l="1"/>
  <c r="AQ17" i="18"/>
  <c r="AQ14" i="18"/>
  <c r="AO9" i="18"/>
  <c r="AO15" i="18" l="1"/>
  <c r="AQ16" i="18"/>
  <c r="AL7" i="18" l="1"/>
  <c r="H56" i="18"/>
  <c r="K7" i="18"/>
  <c r="K8" i="18" s="1"/>
  <c r="AL29" i="18"/>
  <c r="K15" i="18"/>
  <c r="H19" i="18"/>
  <c r="AB4" i="18"/>
  <c r="H43" i="18"/>
  <c r="K30" i="18"/>
  <c r="K57" i="18"/>
  <c r="H65" i="18"/>
  <c r="AB3" i="18"/>
  <c r="AB56" i="18"/>
  <c r="AJ7" i="18"/>
  <c r="AL8" i="18"/>
  <c r="AL26" i="18"/>
  <c r="AL72" i="18" l="1"/>
  <c r="K26" i="18"/>
  <c r="AH30" i="18"/>
  <c r="AH9" i="18"/>
  <c r="H57" i="18"/>
  <c r="AB6" i="18"/>
  <c r="AI7" i="18"/>
  <c r="AB58" i="18"/>
  <c r="AE57" i="18"/>
  <c r="AB32" i="18"/>
  <c r="K29" i="18"/>
  <c r="AJ26" i="18"/>
  <c r="AJ8" i="18"/>
  <c r="H15" i="18"/>
  <c r="AQ19" i="18"/>
  <c r="AI26" i="18" l="1"/>
  <c r="AI8" i="18"/>
  <c r="K72" i="18"/>
  <c r="AH29" i="18"/>
  <c r="AH7" i="18"/>
  <c r="AH57" i="18"/>
  <c r="AB65" i="18"/>
  <c r="AH26" i="18" l="1"/>
  <c r="AH8" i="18"/>
  <c r="AB57" i="18"/>
  <c r="G57" i="18" l="1"/>
  <c r="E57" i="18"/>
  <c r="AH72" i="18"/>
  <c r="C4" i="18"/>
  <c r="V7" i="18"/>
  <c r="C3" i="18"/>
  <c r="G29" i="18"/>
  <c r="C56" i="18"/>
  <c r="V21" i="18"/>
  <c r="E24" i="18"/>
  <c r="V29" i="18"/>
  <c r="E29" i="18"/>
  <c r="G7" i="18"/>
  <c r="V8" i="18" l="1"/>
  <c r="V26" i="18"/>
  <c r="E7" i="18"/>
  <c r="D57" i="18"/>
  <c r="C58" i="18"/>
  <c r="D29" i="18"/>
  <c r="E21" i="18"/>
  <c r="C24" i="18"/>
  <c r="G8" i="18"/>
  <c r="G26" i="18"/>
  <c r="V72" i="18" l="1"/>
  <c r="E8" i="18"/>
  <c r="C21" i="18"/>
  <c r="E26" i="18"/>
  <c r="G72" i="18"/>
  <c r="C57" i="18"/>
  <c r="E72" i="18" l="1"/>
  <c r="AD22" i="18" l="1"/>
  <c r="AD7" i="18"/>
  <c r="AC22" i="18"/>
  <c r="AC7" i="18"/>
  <c r="AE7" i="18" l="1"/>
  <c r="AD21" i="18"/>
  <c r="AD26" i="18" s="1"/>
  <c r="AG9" i="18"/>
  <c r="AB10" i="18"/>
  <c r="AC8" i="18"/>
  <c r="AC21" i="18"/>
  <c r="AB22" i="18"/>
  <c r="AD8" i="18"/>
  <c r="AB11" i="18"/>
  <c r="AE9" i="18"/>
  <c r="AD72" i="18" l="1"/>
  <c r="AC26" i="18"/>
  <c r="AE26" i="18"/>
  <c r="AQ11" i="18"/>
  <c r="AG7" i="18"/>
  <c r="AE8" i="18"/>
  <c r="AB34" i="18"/>
  <c r="AE30" i="18"/>
  <c r="AB9" i="18"/>
  <c r="AQ10" i="18"/>
  <c r="AO22" i="18"/>
  <c r="AB21" i="18"/>
  <c r="AB2" i="18"/>
  <c r="AG8" i="18" l="1"/>
  <c r="AG26" i="18"/>
  <c r="AC72" i="18"/>
  <c r="AO21" i="18"/>
  <c r="AB7" i="18"/>
  <c r="AQ22" i="18"/>
  <c r="AE29" i="18"/>
  <c r="AB30" i="18"/>
  <c r="AG72" i="18" l="1"/>
  <c r="AB26" i="18"/>
  <c r="AB8" i="18"/>
  <c r="AO26" i="18"/>
  <c r="AE72" i="18"/>
  <c r="L50" i="19" l="1"/>
  <c r="T45" i="21"/>
  <c r="L71" i="18"/>
  <c r="T45" i="19"/>
  <c r="L54" i="21"/>
  <c r="L54" i="18"/>
  <c r="L71" i="21"/>
  <c r="L50" i="21"/>
  <c r="L71" i="19"/>
  <c r="L54" i="19"/>
  <c r="U21" i="17"/>
  <c r="Q21" i="19"/>
  <c r="T15" i="19"/>
  <c r="W15" i="21"/>
  <c r="S15" i="18"/>
  <c r="N7" i="18"/>
  <c r="P15" i="19"/>
  <c r="R21" i="19"/>
  <c r="U21" i="21"/>
  <c r="R21" i="17"/>
  <c r="W15" i="18"/>
  <c r="W15" i="17"/>
  <c r="M7" i="18"/>
  <c r="R15" i="21"/>
  <c r="U15" i="17"/>
  <c r="P15" i="17"/>
  <c r="T15" i="17"/>
  <c r="P15" i="18"/>
  <c r="U21" i="19"/>
  <c r="W15" i="19"/>
  <c r="S15" i="21"/>
  <c r="M7" i="21"/>
  <c r="Q21" i="17"/>
  <c r="R21" i="18"/>
  <c r="U21" i="18"/>
  <c r="T15" i="18"/>
  <c r="U15" i="19"/>
  <c r="Q15" i="19"/>
  <c r="R21" i="21"/>
  <c r="S15" i="17"/>
  <c r="S15" i="19"/>
  <c r="R15" i="18"/>
  <c r="R15" i="17"/>
  <c r="Q21" i="18"/>
  <c r="M7" i="19"/>
  <c r="Q21" i="21"/>
  <c r="T15" i="21"/>
  <c r="Q15" i="21"/>
  <c r="Q15" i="18"/>
  <c r="Q15" i="17"/>
  <c r="R15" i="19"/>
  <c r="Q7" i="17"/>
  <c r="N7" i="19"/>
  <c r="M7" i="17"/>
  <c r="P21" i="17"/>
  <c r="L25" i="17"/>
  <c r="L46" i="18"/>
  <c r="R7" i="21"/>
  <c r="W7" i="17"/>
  <c r="P21" i="21"/>
  <c r="P21" i="19"/>
  <c r="P7" i="18"/>
  <c r="O15" i="17"/>
  <c r="L20" i="17"/>
  <c r="T7" i="19"/>
  <c r="L20" i="19"/>
  <c r="O15" i="19"/>
  <c r="O15" i="21"/>
  <c r="O15" i="18"/>
  <c r="P21" i="18"/>
  <c r="T7" i="17"/>
  <c r="O7" i="17"/>
  <c r="L25" i="19"/>
  <c r="N26" i="18" l="1"/>
  <c r="M8" i="19"/>
  <c r="Q8" i="17"/>
  <c r="M26" i="19"/>
  <c r="N8" i="18"/>
  <c r="M26" i="21"/>
  <c r="M8" i="21"/>
  <c r="M8" i="18"/>
  <c r="M26" i="18"/>
  <c r="L46" i="17"/>
  <c r="T9" i="21"/>
  <c r="O26" i="19"/>
  <c r="O26" i="18"/>
  <c r="AQ50" i="21"/>
  <c r="L50" i="17"/>
  <c r="AQ71" i="21"/>
  <c r="AQ71" i="18"/>
  <c r="L49" i="17"/>
  <c r="AA7" i="19"/>
  <c r="AQ54" i="19"/>
  <c r="AQ54" i="18"/>
  <c r="L50" i="18"/>
  <c r="AQ71" i="19"/>
  <c r="AQ54" i="21"/>
  <c r="AQ50" i="19"/>
  <c r="L4" i="21"/>
  <c r="P15" i="21"/>
  <c r="L25" i="18"/>
  <c r="R7" i="19"/>
  <c r="R8" i="19" s="1"/>
  <c r="L4" i="18"/>
  <c r="S21" i="21"/>
  <c r="N72" i="18"/>
  <c r="U15" i="18"/>
  <c r="U15" i="21"/>
  <c r="L5" i="17"/>
  <c r="L5" i="19"/>
  <c r="N26" i="19"/>
  <c r="S21" i="17"/>
  <c r="N7" i="17"/>
  <c r="N7" i="21"/>
  <c r="S21" i="18"/>
  <c r="S21" i="19"/>
  <c r="L4" i="19"/>
  <c r="U7" i="18"/>
  <c r="Q26" i="17"/>
  <c r="N8" i="19"/>
  <c r="L53" i="18"/>
  <c r="L25" i="21"/>
  <c r="L3" i="19"/>
  <c r="T8" i="17"/>
  <c r="T26" i="17"/>
  <c r="L15" i="17"/>
  <c r="AQ20" i="17"/>
  <c r="W26" i="17"/>
  <c r="W8" i="17"/>
  <c r="T8" i="19"/>
  <c r="T26" i="19"/>
  <c r="O8" i="17"/>
  <c r="O26" i="17"/>
  <c r="L49" i="18"/>
  <c r="L24" i="17"/>
  <c r="L11" i="21"/>
  <c r="O9" i="21"/>
  <c r="L20" i="21"/>
  <c r="L3" i="18"/>
  <c r="S7" i="17"/>
  <c r="P26" i="18"/>
  <c r="P8" i="18"/>
  <c r="L24" i="21"/>
  <c r="L24" i="18"/>
  <c r="L24" i="19"/>
  <c r="R8" i="21"/>
  <c r="R26" i="21"/>
  <c r="M8" i="17"/>
  <c r="M26" i="17"/>
  <c r="AB11" i="21"/>
  <c r="AE9" i="21"/>
  <c r="L20" i="18"/>
  <c r="AQ20" i="19"/>
  <c r="L15" i="19"/>
  <c r="R26" i="19" l="1"/>
  <c r="L21" i="17"/>
  <c r="L21" i="21"/>
  <c r="M72" i="18"/>
  <c r="L21" i="19"/>
  <c r="M72" i="19"/>
  <c r="L21" i="18"/>
  <c r="N26" i="21"/>
  <c r="AA8" i="19"/>
  <c r="U8" i="18"/>
  <c r="N8" i="17"/>
  <c r="M72" i="21"/>
  <c r="N26" i="17"/>
  <c r="AA26" i="19"/>
  <c r="U26" i="18"/>
  <c r="N8" i="21"/>
  <c r="O72" i="17"/>
  <c r="O72" i="18"/>
  <c r="AQ50" i="18"/>
  <c r="O26" i="21"/>
  <c r="O72" i="19"/>
  <c r="AB9" i="21"/>
  <c r="AQ50" i="17"/>
  <c r="T45" i="17"/>
  <c r="L5" i="18"/>
  <c r="AQ24" i="21"/>
  <c r="R7" i="17"/>
  <c r="U45" i="17"/>
  <c r="AQ24" i="17"/>
  <c r="AQ4" i="19"/>
  <c r="U45" i="18"/>
  <c r="L4" i="17"/>
  <c r="L70" i="19"/>
  <c r="L70" i="18"/>
  <c r="W7" i="21"/>
  <c r="AQ24" i="19"/>
  <c r="W72" i="17"/>
  <c r="AQ5" i="19"/>
  <c r="T7" i="18"/>
  <c r="W7" i="19"/>
  <c r="L70" i="21"/>
  <c r="AQ24" i="18"/>
  <c r="N72" i="19"/>
  <c r="R7" i="18"/>
  <c r="T7" i="21"/>
  <c r="L5" i="21"/>
  <c r="M72" i="17"/>
  <c r="AQ5" i="17"/>
  <c r="P7" i="17"/>
  <c r="W7" i="18"/>
  <c r="AQ15" i="17"/>
  <c r="AQ4" i="18"/>
  <c r="AQ4" i="21"/>
  <c r="S57" i="21"/>
  <c r="S57" i="19"/>
  <c r="U7" i="17"/>
  <c r="L55" i="18"/>
  <c r="AJ45" i="18"/>
  <c r="AQ20" i="18"/>
  <c r="L15" i="18"/>
  <c r="AQ3" i="18"/>
  <c r="L48" i="17"/>
  <c r="AE7" i="21"/>
  <c r="AB2" i="21"/>
  <c r="S57" i="18"/>
  <c r="S57" i="17"/>
  <c r="L6" i="17"/>
  <c r="AQ20" i="21"/>
  <c r="L15" i="21"/>
  <c r="AQ3" i="19"/>
  <c r="L3" i="21"/>
  <c r="S29" i="18"/>
  <c r="L9" i="21"/>
  <c r="AQ11" i="21"/>
  <c r="Q7" i="18"/>
  <c r="L3" i="17"/>
  <c r="R26" i="18"/>
  <c r="T45" i="18"/>
  <c r="L48" i="18"/>
  <c r="S8" i="17"/>
  <c r="S26" i="17"/>
  <c r="N72" i="21" l="1"/>
  <c r="T8" i="21"/>
  <c r="N72" i="17"/>
  <c r="AQ70" i="19"/>
  <c r="T26" i="18"/>
  <c r="W8" i="19"/>
  <c r="W26" i="19"/>
  <c r="T26" i="21"/>
  <c r="T8" i="18"/>
  <c r="P8" i="17"/>
  <c r="R8" i="18"/>
  <c r="P26" i="17"/>
  <c r="R8" i="17"/>
  <c r="R26" i="17"/>
  <c r="AQ70" i="18"/>
  <c r="AQ70" i="21"/>
  <c r="W8" i="21"/>
  <c r="W8" i="18"/>
  <c r="W26" i="21"/>
  <c r="W26" i="18"/>
  <c r="O72" i="21"/>
  <c r="AB7" i="21"/>
  <c r="AQ21" i="19"/>
  <c r="AQ4" i="17"/>
  <c r="AQ15" i="18"/>
  <c r="AQ5" i="21"/>
  <c r="AQ21" i="18"/>
  <c r="AB55" i="18"/>
  <c r="U7" i="21"/>
  <c r="AB49" i="18"/>
  <c r="AB48" i="18"/>
  <c r="AJ29" i="18"/>
  <c r="AQ21" i="21"/>
  <c r="Q7" i="21"/>
  <c r="AB53" i="18"/>
  <c r="AQ21" i="17"/>
  <c r="AQ5" i="18"/>
  <c r="U8" i="17"/>
  <c r="U26" i="17"/>
  <c r="AB46" i="18"/>
  <c r="AI45" i="18"/>
  <c r="AE8" i="21"/>
  <c r="AE26" i="21"/>
  <c r="L7" i="17"/>
  <c r="AQ3" i="17"/>
  <c r="AI45" i="17"/>
  <c r="AB46" i="17"/>
  <c r="Q26" i="18"/>
  <c r="Q8" i="18"/>
  <c r="P7" i="21"/>
  <c r="AQ3" i="21"/>
  <c r="AQ48" i="18" l="1"/>
  <c r="W72" i="18"/>
  <c r="W72" i="21"/>
  <c r="W72" i="19"/>
  <c r="AB26" i="21"/>
  <c r="U26" i="21"/>
  <c r="U8" i="21"/>
  <c r="AB8" i="21"/>
  <c r="Q8" i="21"/>
  <c r="Q26" i="21"/>
  <c r="S7" i="21"/>
  <c r="AI29" i="18"/>
  <c r="AQ49" i="18"/>
  <c r="AI29" i="17"/>
  <c r="AJ72" i="18"/>
  <c r="AQ53" i="18"/>
  <c r="U7" i="19"/>
  <c r="AQ55" i="18"/>
  <c r="S7" i="19"/>
  <c r="S29" i="17"/>
  <c r="AB34" i="21"/>
  <c r="AE30" i="21"/>
  <c r="P8" i="21"/>
  <c r="P26" i="21"/>
  <c r="L8" i="17"/>
  <c r="L26" i="17"/>
  <c r="AB45" i="18"/>
  <c r="AQ46" i="18"/>
  <c r="L6" i="21"/>
  <c r="AQ46" i="17"/>
  <c r="U26" i="19" l="1"/>
  <c r="S26" i="21"/>
  <c r="U8" i="19"/>
  <c r="S8" i="19"/>
  <c r="L46" i="21"/>
  <c r="L47" i="21"/>
  <c r="S26" i="19"/>
  <c r="S8" i="21"/>
  <c r="AI72" i="17"/>
  <c r="L55" i="17"/>
  <c r="S72" i="17"/>
  <c r="L7" i="21"/>
  <c r="Q7" i="19"/>
  <c r="AI72" i="18"/>
  <c r="L49" i="21"/>
  <c r="L53" i="17"/>
  <c r="S29" i="19"/>
  <c r="AB29" i="18"/>
  <c r="L6" i="19"/>
  <c r="P7" i="19"/>
  <c r="S7" i="18"/>
  <c r="L6" i="18"/>
  <c r="AE29" i="21"/>
  <c r="L53" i="19"/>
  <c r="L53" i="21"/>
  <c r="AB30" i="21"/>
  <c r="Q26" i="19" l="1"/>
  <c r="Q8" i="19"/>
  <c r="AE72" i="21"/>
  <c r="AB55" i="17"/>
  <c r="L7" i="19"/>
  <c r="AB49" i="17"/>
  <c r="L7" i="18"/>
  <c r="AB72" i="18"/>
  <c r="AB53" i="17"/>
  <c r="L26" i="21"/>
  <c r="U45" i="21"/>
  <c r="L8" i="21"/>
  <c r="S72" i="19"/>
  <c r="P26" i="19"/>
  <c r="P8" i="19"/>
  <c r="S8" i="18"/>
  <c r="S26" i="18"/>
  <c r="L55" i="21"/>
  <c r="L48" i="21"/>
  <c r="AJ45" i="17"/>
  <c r="AB48" i="17"/>
  <c r="L26" i="18" l="1"/>
  <c r="L49" i="19"/>
  <c r="L48" i="19"/>
  <c r="L8" i="18"/>
  <c r="L26" i="19"/>
  <c r="L8" i="19"/>
  <c r="S72" i="18"/>
  <c r="AB47" i="21"/>
  <c r="AQ53" i="17"/>
  <c r="AQ49" i="17"/>
  <c r="AJ29" i="17"/>
  <c r="AQ55" i="17"/>
  <c r="AB53" i="21"/>
  <c r="AJ45" i="19"/>
  <c r="AB55" i="21"/>
  <c r="AB48" i="21"/>
  <c r="AB49" i="21"/>
  <c r="AJ45" i="21"/>
  <c r="S29" i="21"/>
  <c r="AI45" i="21"/>
  <c r="AB46" i="21"/>
  <c r="AQ48" i="17"/>
  <c r="AB45" i="17"/>
  <c r="L46" i="19"/>
  <c r="AQ48" i="21" l="1"/>
  <c r="AQ55" i="21"/>
  <c r="AJ29" i="19"/>
  <c r="AQ53" i="21"/>
  <c r="AI29" i="21"/>
  <c r="AJ72" i="17"/>
  <c r="S72" i="21"/>
  <c r="AJ29" i="21"/>
  <c r="L55" i="19"/>
  <c r="AQ49" i="21"/>
  <c r="AQ47" i="21"/>
  <c r="U45" i="19"/>
  <c r="AB29" i="17"/>
  <c r="AB45" i="21"/>
  <c r="AQ46" i="21"/>
  <c r="AB53" i="19" l="1"/>
  <c r="AB49" i="19"/>
  <c r="AJ72" i="19"/>
  <c r="AB55" i="19"/>
  <c r="AB72" i="17"/>
  <c r="AB47" i="19"/>
  <c r="AJ72" i="21"/>
  <c r="AI72" i="21"/>
  <c r="AB48" i="19"/>
  <c r="AQ16" i="19"/>
  <c r="AO15" i="19"/>
  <c r="AB29" i="21"/>
  <c r="AB46" i="19"/>
  <c r="AI45" i="19"/>
  <c r="AQ17" i="21" l="1"/>
  <c r="AQ47" i="19"/>
  <c r="AQ48" i="19"/>
  <c r="AI29" i="19"/>
  <c r="AQ55" i="19"/>
  <c r="AQ49" i="19"/>
  <c r="AB72" i="21"/>
  <c r="AQ53" i="19"/>
  <c r="AB45" i="19"/>
  <c r="AQ46" i="19"/>
  <c r="AO26" i="19"/>
  <c r="AQ15" i="19"/>
  <c r="AI72" i="19" l="1"/>
  <c r="AQ16" i="21"/>
  <c r="AO15" i="21"/>
  <c r="AB29" i="19"/>
  <c r="AB72" i="19" l="1"/>
  <c r="AO26" i="21"/>
  <c r="AQ15" i="21"/>
  <c r="AH30" i="35" l="1"/>
  <c r="W21" i="35"/>
  <c r="AN30" i="35"/>
  <c r="AB32" i="35"/>
  <c r="C68" i="35" l="1"/>
  <c r="AB63" i="35"/>
  <c r="R21" i="35"/>
  <c r="Q15" i="35"/>
  <c r="G57" i="35"/>
  <c r="C59" i="35"/>
  <c r="C69" i="35"/>
  <c r="E57" i="35"/>
  <c r="L71" i="35"/>
  <c r="AQ12" i="35"/>
  <c r="L70" i="35"/>
  <c r="Q21" i="35"/>
  <c r="AL7" i="35"/>
  <c r="P15" i="35"/>
  <c r="C60" i="35"/>
  <c r="AH58" i="35"/>
  <c r="AB67" i="35"/>
  <c r="L54" i="35"/>
  <c r="AB50" i="35"/>
  <c r="AN7" i="35"/>
  <c r="C61" i="35"/>
  <c r="AB68" i="35"/>
  <c r="U15" i="35"/>
  <c r="AQ18" i="35"/>
  <c r="AG9" i="35"/>
  <c r="AG7" i="35"/>
  <c r="U21" i="35"/>
  <c r="C62" i="35"/>
  <c r="AB69" i="35"/>
  <c r="T15" i="35"/>
  <c r="S15" i="35"/>
  <c r="C63" i="35"/>
  <c r="AB60" i="35"/>
  <c r="R15" i="35"/>
  <c r="W15" i="35"/>
  <c r="AL57" i="35"/>
  <c r="C64" i="35"/>
  <c r="AB61" i="35"/>
  <c r="S57" i="35"/>
  <c r="P21" i="35"/>
  <c r="AF7" i="35"/>
  <c r="T45" i="35"/>
  <c r="AB36" i="35"/>
  <c r="C67" i="35"/>
  <c r="AB62" i="35"/>
  <c r="AO7" i="35"/>
  <c r="N7" i="35"/>
  <c r="G29" i="35"/>
  <c r="AE65" i="35"/>
  <c r="AQ70" i="35"/>
  <c r="P7" i="35"/>
  <c r="AB4" i="35"/>
  <c r="AO8" i="35"/>
  <c r="G7" i="35"/>
  <c r="H32" i="35"/>
  <c r="I30" i="35"/>
  <c r="AL26" i="35"/>
  <c r="AL8" i="35"/>
  <c r="AE58" i="35"/>
  <c r="AB59" i="35"/>
  <c r="H19" i="35"/>
  <c r="K15" i="35"/>
  <c r="H4" i="35"/>
  <c r="K7" i="35"/>
  <c r="AF8" i="35"/>
  <c r="H56" i="35"/>
  <c r="J29" i="35"/>
  <c r="H65" i="35"/>
  <c r="K57" i="35"/>
  <c r="J7" i="35"/>
  <c r="AN8" i="35"/>
  <c r="C2" i="35"/>
  <c r="AN29" i="35"/>
  <c r="C4" i="35"/>
  <c r="U7" i="35"/>
  <c r="R7" i="35"/>
  <c r="Q7" i="35"/>
  <c r="E29" i="35"/>
  <c r="AG26" i="35"/>
  <c r="AG8" i="35"/>
  <c r="C6" i="35"/>
  <c r="T7" i="35"/>
  <c r="C66" i="35"/>
  <c r="D65" i="35"/>
  <c r="H43" i="35"/>
  <c r="K30" i="35"/>
  <c r="M7" i="35"/>
  <c r="D21" i="35"/>
  <c r="E7" i="35"/>
  <c r="AB64" i="35"/>
  <c r="AC7" i="35"/>
  <c r="AC22" i="35"/>
  <c r="AB6" i="35" l="1"/>
  <c r="AN9" i="35"/>
  <c r="W7" i="35"/>
  <c r="C65" i="35"/>
  <c r="AL29" i="35"/>
  <c r="AF30" i="35"/>
  <c r="AG72" i="35"/>
  <c r="H57" i="35"/>
  <c r="N9" i="35"/>
  <c r="P8" i="35"/>
  <c r="AK7" i="35"/>
  <c r="U9" i="35"/>
  <c r="AF9" i="35"/>
  <c r="AK21" i="35"/>
  <c r="AQ54" i="35"/>
  <c r="AJ7" i="35"/>
  <c r="AJ8" i="35" s="1"/>
  <c r="AB3" i="35"/>
  <c r="S45" i="35"/>
  <c r="S21" i="35"/>
  <c r="N8" i="35"/>
  <c r="AQ71" i="35"/>
  <c r="P26" i="35"/>
  <c r="S9" i="35"/>
  <c r="L10" i="35"/>
  <c r="AB38" i="35"/>
  <c r="N21" i="35"/>
  <c r="AC21" i="35"/>
  <c r="M8" i="35"/>
  <c r="Q26" i="35"/>
  <c r="Q8" i="35"/>
  <c r="AQ19" i="35"/>
  <c r="H15" i="35"/>
  <c r="AC8" i="35"/>
  <c r="K29" i="35"/>
  <c r="E8" i="35"/>
  <c r="R26" i="35"/>
  <c r="R8" i="35"/>
  <c r="J26" i="35"/>
  <c r="J8" i="35"/>
  <c r="AE57" i="35"/>
  <c r="AB58" i="35"/>
  <c r="I29" i="35"/>
  <c r="U8" i="35"/>
  <c r="H30" i="35"/>
  <c r="G8" i="35"/>
  <c r="G26" i="35"/>
  <c r="T8" i="35"/>
  <c r="K8" i="35"/>
  <c r="K26" i="35"/>
  <c r="M9" i="35"/>
  <c r="L14" i="35"/>
  <c r="AB10" i="35"/>
  <c r="AK8" i="35" l="1"/>
  <c r="W8" i="35"/>
  <c r="AK26" i="35"/>
  <c r="AL72" i="35"/>
  <c r="W26" i="35"/>
  <c r="W72" i="35" s="1"/>
  <c r="AF29" i="35"/>
  <c r="AJ26" i="35"/>
  <c r="J72" i="35"/>
  <c r="G72" i="35"/>
  <c r="M26" i="35"/>
  <c r="AF26" i="35"/>
  <c r="AN26" i="35"/>
  <c r="AK72" i="35"/>
  <c r="L5" i="35"/>
  <c r="AC26" i="35"/>
  <c r="K72" i="35"/>
  <c r="S7" i="35"/>
  <c r="H29" i="35"/>
  <c r="N26" i="35"/>
  <c r="AF72" i="35" l="1"/>
  <c r="M72" i="35"/>
  <c r="AC72" i="35"/>
  <c r="AQ5" i="35"/>
  <c r="N72" i="35"/>
  <c r="S8" i="35"/>
  <c r="AN72" i="35"/>
  <c r="L6" i="35" l="1"/>
  <c r="H10" i="35"/>
  <c r="C11" i="35"/>
  <c r="H13" i="35"/>
  <c r="L4" i="35"/>
  <c r="L44" i="35"/>
  <c r="O7" i="35"/>
  <c r="V65" i="35"/>
  <c r="C10" i="35"/>
  <c r="D9" i="35"/>
  <c r="C3" i="35"/>
  <c r="D7" i="35"/>
  <c r="V21" i="35"/>
  <c r="E24" i="35"/>
  <c r="L24" i="35"/>
  <c r="V7" i="35"/>
  <c r="L3" i="35"/>
  <c r="V58" i="35"/>
  <c r="AQ13" i="35" l="1"/>
  <c r="V57" i="35"/>
  <c r="O8" i="35"/>
  <c r="C9" i="35"/>
  <c r="C7" i="35"/>
  <c r="L7" i="35"/>
  <c r="L8" i="35" s="1"/>
  <c r="L21" i="35"/>
  <c r="AQ4" i="35"/>
  <c r="D26" i="35"/>
  <c r="D8" i="35"/>
  <c r="V29" i="35"/>
  <c r="E21" i="35"/>
  <c r="C24" i="35"/>
  <c r="V26" i="35"/>
  <c r="V8" i="35"/>
  <c r="C8" i="35" l="1"/>
  <c r="E26" i="35"/>
  <c r="V72" i="35"/>
  <c r="C21" i="35"/>
  <c r="AQ24" i="35"/>
  <c r="E72" i="35" l="1"/>
  <c r="C26" i="35"/>
  <c r="C38" i="19"/>
  <c r="C38" i="17"/>
  <c r="C32" i="21"/>
  <c r="C38" i="18"/>
  <c r="C38" i="21" l="1"/>
  <c r="AG9" i="34" l="1"/>
  <c r="S57" i="34"/>
  <c r="C10" i="34"/>
  <c r="H10" i="34"/>
  <c r="T45" i="34"/>
  <c r="L71" i="34"/>
  <c r="U9" i="34"/>
  <c r="AG7" i="34"/>
  <c r="AL7" i="34"/>
  <c r="AB50" i="34"/>
  <c r="O7" i="34"/>
  <c r="L54" i="34"/>
  <c r="L10" i="34"/>
  <c r="S9" i="34"/>
  <c r="C2" i="34"/>
  <c r="AL26" i="34"/>
  <c r="C11" i="34"/>
  <c r="D9" i="34"/>
  <c r="H43" i="34"/>
  <c r="K30" i="34"/>
  <c r="V65" i="34"/>
  <c r="H32" i="34"/>
  <c r="I30" i="34"/>
  <c r="O8" i="34" l="1"/>
  <c r="AL8" i="34"/>
  <c r="S45" i="34"/>
  <c r="AQ54" i="34"/>
  <c r="AL57" i="34"/>
  <c r="AN30" i="34"/>
  <c r="AQ71" i="34"/>
  <c r="AH58" i="34"/>
  <c r="AG26" i="34"/>
  <c r="AG8" i="34"/>
  <c r="H30" i="34"/>
  <c r="C9" i="34"/>
  <c r="AL29" i="34"/>
  <c r="I29" i="34"/>
  <c r="AN29" i="34" l="1"/>
  <c r="AG72" i="34"/>
  <c r="AL72" i="34"/>
  <c r="AF30" i="34"/>
  <c r="AF29" i="34" l="1"/>
  <c r="L56" i="2"/>
  <c r="Q29" i="2"/>
  <c r="AQ56" i="2" l="1"/>
  <c r="Q72" i="2"/>
  <c r="T9" i="22" l="1"/>
  <c r="T9" i="23"/>
  <c r="T9" i="24"/>
  <c r="T9" i="25"/>
  <c r="O9" i="22"/>
  <c r="L11" i="22"/>
  <c r="L9" i="22" l="1"/>
  <c r="L11" i="25"/>
  <c r="O9" i="25"/>
  <c r="O9" i="24"/>
  <c r="L11" i="24"/>
  <c r="L11" i="23"/>
  <c r="O9" i="23"/>
  <c r="T57" i="2" l="1"/>
  <c r="T29" i="2"/>
  <c r="T72" i="2" l="1"/>
  <c r="L53" i="13" l="1"/>
  <c r="L53" i="5"/>
  <c r="L53" i="4"/>
  <c r="L53" i="12"/>
  <c r="L53" i="11"/>
  <c r="L53" i="1"/>
  <c r="L53" i="10"/>
  <c r="L53" i="9"/>
  <c r="L53" i="8"/>
  <c r="L53" i="2"/>
  <c r="L53" i="15"/>
  <c r="L53" i="7"/>
  <c r="L53" i="16"/>
  <c r="L53" i="14"/>
  <c r="L53" i="6"/>
  <c r="AQ53" i="7" l="1"/>
  <c r="AQ53" i="9"/>
  <c r="AQ53" i="12"/>
  <c r="AG9" i="33"/>
  <c r="AQ53" i="6"/>
  <c r="AQ53" i="15"/>
  <c r="AQ53" i="10"/>
  <c r="AQ53" i="4"/>
  <c r="AG7" i="33"/>
  <c r="AQ53" i="14"/>
  <c r="AQ53" i="2"/>
  <c r="AQ53" i="1"/>
  <c r="AQ53" i="5"/>
  <c r="AB50" i="33"/>
  <c r="AQ53" i="16"/>
  <c r="AQ53" i="8"/>
  <c r="AQ53" i="11"/>
  <c r="AQ53" i="13"/>
  <c r="K30" i="33"/>
  <c r="H43" i="33"/>
  <c r="C11" i="33"/>
  <c r="AG26" i="33"/>
  <c r="AG8" i="33"/>
  <c r="C2" i="33"/>
  <c r="AG72" i="33" l="1"/>
  <c r="S45" i="33"/>
  <c r="AL57" i="33"/>
  <c r="C32" i="17" l="1"/>
  <c r="C32" i="18"/>
  <c r="C32" i="19"/>
  <c r="R45" i="6" l="1"/>
  <c r="R45" i="22"/>
  <c r="L52" i="13"/>
  <c r="L52" i="5"/>
  <c r="L52" i="12"/>
  <c r="L52" i="4"/>
  <c r="R45" i="4"/>
  <c r="L52" i="11"/>
  <c r="L52" i="1"/>
  <c r="L52" i="10"/>
  <c r="L52" i="17"/>
  <c r="R45" i="17"/>
  <c r="L52" i="2"/>
  <c r="L52" i="9"/>
  <c r="L52" i="18"/>
  <c r="R45" i="9"/>
  <c r="R45" i="18"/>
  <c r="L52" i="16"/>
  <c r="L52" i="8"/>
  <c r="L52" i="19"/>
  <c r="R45" i="8"/>
  <c r="R45" i="19"/>
  <c r="L52" i="15"/>
  <c r="L52" i="7"/>
  <c r="L52" i="21"/>
  <c r="R45" i="7"/>
  <c r="R45" i="21"/>
  <c r="L52" i="14"/>
  <c r="L52" i="6"/>
  <c r="L52" i="22"/>
  <c r="R45" i="10"/>
  <c r="R45" i="5"/>
  <c r="R45" i="11"/>
  <c r="R45" i="1"/>
  <c r="R45" i="13"/>
  <c r="L51" i="13"/>
  <c r="L51" i="14"/>
  <c r="R45" i="14"/>
  <c r="L51" i="12"/>
  <c r="R45" i="12"/>
  <c r="L51" i="2"/>
  <c r="R45" i="2"/>
  <c r="L51" i="16"/>
  <c r="R45" i="16"/>
  <c r="R45" i="15"/>
  <c r="L51" i="15"/>
  <c r="AQ51" i="2" l="1"/>
  <c r="R29" i="11"/>
  <c r="AQ52" i="14"/>
  <c r="AQ52" i="7"/>
  <c r="AQ52" i="19"/>
  <c r="R29" i="9"/>
  <c r="R29" i="17"/>
  <c r="AQ52" i="11"/>
  <c r="AQ52" i="5"/>
  <c r="R29" i="1"/>
  <c r="R29" i="5"/>
  <c r="R29" i="2"/>
  <c r="R29" i="12"/>
  <c r="AQ51" i="12"/>
  <c r="R29" i="10"/>
  <c r="R29" i="21"/>
  <c r="AQ52" i="15"/>
  <c r="AQ52" i="8"/>
  <c r="AQ52" i="18"/>
  <c r="AQ52" i="17"/>
  <c r="R29" i="4"/>
  <c r="AQ52" i="13"/>
  <c r="R29" i="15"/>
  <c r="AQ51" i="14"/>
  <c r="AQ52" i="22"/>
  <c r="R29" i="7"/>
  <c r="R29" i="19"/>
  <c r="AQ52" i="16"/>
  <c r="AQ52" i="9"/>
  <c r="AQ52" i="10"/>
  <c r="AQ52" i="4"/>
  <c r="R29" i="22"/>
  <c r="R29" i="14"/>
  <c r="AQ51" i="13"/>
  <c r="AQ51" i="15"/>
  <c r="R29" i="16"/>
  <c r="AQ51" i="16"/>
  <c r="R29" i="13"/>
  <c r="AQ52" i="6"/>
  <c r="AQ52" i="21"/>
  <c r="R29" i="8"/>
  <c r="R29" i="18"/>
  <c r="AQ52" i="2"/>
  <c r="AQ52" i="1"/>
  <c r="AQ52" i="12"/>
  <c r="R29" i="6"/>
  <c r="AB50" i="32" l="1"/>
  <c r="AH30" i="32"/>
  <c r="AL7" i="32"/>
  <c r="R72" i="21"/>
  <c r="R72" i="2"/>
  <c r="R72" i="16"/>
  <c r="R72" i="19"/>
  <c r="R72" i="15"/>
  <c r="R72" i="10"/>
  <c r="R72" i="5"/>
  <c r="R72" i="17"/>
  <c r="R72" i="6"/>
  <c r="R72" i="18"/>
  <c r="R72" i="13"/>
  <c r="R72" i="7"/>
  <c r="R72" i="1"/>
  <c r="R72" i="9"/>
  <c r="R72" i="11"/>
  <c r="R72" i="8"/>
  <c r="R72" i="14"/>
  <c r="R72" i="4"/>
  <c r="R72" i="12"/>
  <c r="C11" i="32"/>
  <c r="C2" i="32"/>
  <c r="K30" i="32"/>
  <c r="H43" i="32"/>
  <c r="AB32" i="32"/>
  <c r="K15" i="32"/>
  <c r="H19" i="32"/>
  <c r="H4" i="32"/>
  <c r="K7" i="32"/>
  <c r="AN30" i="32" l="1"/>
  <c r="AL8" i="32"/>
  <c r="AL26" i="32"/>
  <c r="AL57" i="32"/>
  <c r="AH58" i="32"/>
  <c r="AN29" i="32"/>
  <c r="K8" i="32"/>
  <c r="K26" i="32"/>
  <c r="AQ19" i="32"/>
  <c r="H15" i="32"/>
  <c r="AL29" i="32" l="1"/>
  <c r="AF30" i="32" l="1"/>
  <c r="S45" i="32"/>
  <c r="AL72" i="32"/>
  <c r="AF29" i="32"/>
  <c r="V65" i="32" l="1"/>
  <c r="AL7" i="30" l="1"/>
  <c r="AL7" i="26"/>
  <c r="AL7" i="28"/>
  <c r="AL7" i="24"/>
  <c r="AL7" i="29"/>
  <c r="AL7" i="31"/>
  <c r="AL7" i="25"/>
  <c r="AL26" i="25" l="1"/>
  <c r="AL26" i="31"/>
  <c r="AL26" i="28"/>
  <c r="AL8" i="24"/>
  <c r="AL26" i="30"/>
  <c r="AL26" i="26"/>
  <c r="AL8" i="26"/>
  <c r="AL8" i="30"/>
  <c r="AL26" i="29"/>
  <c r="AL26" i="24"/>
  <c r="AL8" i="28"/>
  <c r="AL8" i="31"/>
  <c r="AL8" i="25"/>
  <c r="AL8" i="29"/>
  <c r="V65" i="30" l="1"/>
  <c r="V65" i="31"/>
  <c r="H19" i="31" l="1"/>
  <c r="K15" i="31"/>
  <c r="K30" i="31"/>
  <c r="H43" i="31"/>
  <c r="C2" i="31"/>
  <c r="C11" i="31"/>
  <c r="AL57" i="31" l="1"/>
  <c r="S45" i="31"/>
  <c r="AB50" i="31"/>
  <c r="AQ19" i="31"/>
  <c r="H15" i="31"/>
  <c r="AA45" i="2" l="1"/>
  <c r="AA45" i="9"/>
  <c r="AA45" i="16"/>
  <c r="AA45" i="8"/>
  <c r="AA45" i="15"/>
  <c r="AA45" i="7"/>
  <c r="AA45" i="14"/>
  <c r="AA45" i="6"/>
  <c r="AA45" i="13"/>
  <c r="AA45" i="5"/>
  <c r="AA45" i="12"/>
  <c r="AA45" i="4"/>
  <c r="AA45" i="11"/>
  <c r="AA45" i="1"/>
  <c r="AA45" i="10"/>
  <c r="AA29" i="10" l="1"/>
  <c r="AA29" i="7"/>
  <c r="AA29" i="11"/>
  <c r="AA29" i="8"/>
  <c r="AA29" i="9"/>
  <c r="AA29" i="12"/>
  <c r="AA29" i="14"/>
  <c r="AA29" i="16"/>
  <c r="AA29" i="13"/>
  <c r="AA29" i="15"/>
  <c r="AA29" i="2"/>
  <c r="AA72" i="13" l="1"/>
  <c r="AA72" i="8"/>
  <c r="AA72" i="11"/>
  <c r="AA72" i="2"/>
  <c r="AA72" i="16"/>
  <c r="AA72" i="7"/>
  <c r="AA72" i="14"/>
  <c r="AA72" i="12"/>
  <c r="AA72" i="15"/>
  <c r="AA72" i="9"/>
  <c r="AA72" i="10"/>
  <c r="AB50" i="30" l="1"/>
  <c r="C2" i="30" l="1"/>
  <c r="C11" i="30"/>
  <c r="S45" i="30" l="1"/>
  <c r="AB50" i="29" l="1"/>
  <c r="O7" i="29"/>
  <c r="O8" i="29" s="1"/>
  <c r="AN30" i="29"/>
  <c r="K15" i="29"/>
  <c r="H19" i="29"/>
  <c r="C11" i="29"/>
  <c r="H43" i="29"/>
  <c r="K30" i="29"/>
  <c r="C2" i="29"/>
  <c r="S45" i="29" l="1"/>
  <c r="AL57" i="29"/>
  <c r="AQ19" i="29"/>
  <c r="H15" i="29"/>
  <c r="AN29" i="29"/>
  <c r="L46" i="11" l="1"/>
  <c r="L46" i="12"/>
  <c r="L46" i="1"/>
  <c r="L46" i="13"/>
  <c r="L46" i="5"/>
  <c r="L46" i="14"/>
  <c r="L46" i="7"/>
  <c r="L46" i="15"/>
  <c r="L46" i="8"/>
  <c r="L46" i="16"/>
  <c r="L46" i="4"/>
  <c r="L46" i="9"/>
  <c r="L46" i="2"/>
  <c r="L46" i="6"/>
  <c r="L46" i="10"/>
  <c r="AQ46" i="6" l="1"/>
  <c r="AQ46" i="5"/>
  <c r="AQ46" i="9"/>
  <c r="AQ46" i="4"/>
  <c r="AQ46" i="1"/>
  <c r="AQ46" i="7"/>
  <c r="AQ46" i="10"/>
  <c r="AQ46" i="8"/>
  <c r="AQ46" i="11"/>
  <c r="AQ46" i="15"/>
  <c r="AQ46" i="13"/>
  <c r="AQ46" i="16"/>
  <c r="AQ46" i="14"/>
  <c r="AQ46" i="12"/>
  <c r="AQ46" i="2"/>
  <c r="O7" i="28" l="1"/>
  <c r="O8" i="28" l="1"/>
  <c r="S45" i="28" l="1"/>
  <c r="C2" i="28"/>
  <c r="C11" i="28"/>
  <c r="H43" i="23" l="1"/>
  <c r="K30" i="23"/>
  <c r="H4" i="26" l="1"/>
  <c r="C2" i="26"/>
  <c r="C11" i="26"/>
  <c r="AB36" i="24" l="1"/>
  <c r="AB36" i="23"/>
  <c r="AB36" i="22"/>
  <c r="AQ17" i="22"/>
  <c r="H4" i="23"/>
  <c r="AH30" i="23"/>
  <c r="AG9" i="22"/>
  <c r="AQ18" i="22"/>
  <c r="AG9" i="24"/>
  <c r="AG7" i="23"/>
  <c r="AG7" i="24"/>
  <c r="AO45" i="22"/>
  <c r="AF7" i="23"/>
  <c r="AF8" i="23" s="1"/>
  <c r="AQ18" i="23"/>
  <c r="AH7" i="24"/>
  <c r="AB50" i="24"/>
  <c r="S45" i="26"/>
  <c r="AH9" i="22"/>
  <c r="AN7" i="23"/>
  <c r="AQ12" i="23"/>
  <c r="H4" i="24"/>
  <c r="AH30" i="24"/>
  <c r="AG7" i="22"/>
  <c r="AG8" i="22" s="1"/>
  <c r="AH30" i="22"/>
  <c r="AO45" i="23"/>
  <c r="AH7" i="22"/>
  <c r="AG9" i="23"/>
  <c r="AB6" i="23"/>
  <c r="AJ7" i="23"/>
  <c r="AB3" i="22"/>
  <c r="J7" i="22"/>
  <c r="H56" i="22"/>
  <c r="J29" i="22"/>
  <c r="AB4" i="24"/>
  <c r="K30" i="25"/>
  <c r="H43" i="25"/>
  <c r="AH26" i="22"/>
  <c r="H4" i="22"/>
  <c r="K7" i="22"/>
  <c r="AO7" i="22"/>
  <c r="H19" i="23"/>
  <c r="K15" i="23"/>
  <c r="AB3" i="23"/>
  <c r="AB4" i="22"/>
  <c r="AQ12" i="22"/>
  <c r="H11" i="23"/>
  <c r="H19" i="24"/>
  <c r="K15" i="24"/>
  <c r="C11" i="25"/>
  <c r="AC22" i="22"/>
  <c r="AC7" i="22"/>
  <c r="AC7" i="23"/>
  <c r="AC22" i="23"/>
  <c r="D9" i="23"/>
  <c r="C11" i="23"/>
  <c r="C2" i="24"/>
  <c r="K30" i="24"/>
  <c r="H43" i="24"/>
  <c r="AH8" i="24"/>
  <c r="H19" i="22"/>
  <c r="K15" i="22"/>
  <c r="AD22" i="22"/>
  <c r="AD7" i="22"/>
  <c r="AJ7" i="22"/>
  <c r="AB10" i="22"/>
  <c r="AE9" i="22"/>
  <c r="AD22" i="23"/>
  <c r="AD7" i="23"/>
  <c r="H11" i="22"/>
  <c r="AA9" i="22"/>
  <c r="AG26" i="22"/>
  <c r="AB11" i="22"/>
  <c r="H4" i="25"/>
  <c r="K7" i="25"/>
  <c r="C11" i="24"/>
  <c r="H43" i="22"/>
  <c r="K30" i="22"/>
  <c r="K57" i="22"/>
  <c r="H65" i="22"/>
  <c r="D9" i="22"/>
  <c r="C11" i="22"/>
  <c r="AJ26" i="23"/>
  <c r="AO7" i="23"/>
  <c r="AB11" i="24"/>
  <c r="C2" i="25"/>
  <c r="K15" i="25"/>
  <c r="H19" i="25"/>
  <c r="AF26" i="23" l="1"/>
  <c r="AN26" i="23"/>
  <c r="AG8" i="24"/>
  <c r="AB11" i="23"/>
  <c r="AJ8" i="23"/>
  <c r="AG26" i="24"/>
  <c r="AN8" i="23"/>
  <c r="AG8" i="23"/>
  <c r="AG26" i="23"/>
  <c r="AH8" i="22"/>
  <c r="AH58" i="23"/>
  <c r="AG72" i="22"/>
  <c r="AO9" i="23"/>
  <c r="AH58" i="22"/>
  <c r="AQ10" i="22"/>
  <c r="AL57" i="24"/>
  <c r="AL57" i="22"/>
  <c r="AH9" i="23"/>
  <c r="AD21" i="22"/>
  <c r="AH7" i="23"/>
  <c r="AQ14" i="22"/>
  <c r="AB32" i="22"/>
  <c r="AH9" i="24"/>
  <c r="AH58" i="24"/>
  <c r="AH29" i="24" s="1"/>
  <c r="AL57" i="23"/>
  <c r="H57" i="22"/>
  <c r="AD21" i="23"/>
  <c r="AB4" i="23"/>
  <c r="AI7" i="22"/>
  <c r="AI7" i="23"/>
  <c r="AN30" i="23"/>
  <c r="AD8" i="23"/>
  <c r="AD8" i="22"/>
  <c r="AO9" i="22"/>
  <c r="AC21" i="23"/>
  <c r="AB32" i="24"/>
  <c r="H15" i="23"/>
  <c r="AQ19" i="23"/>
  <c r="C9" i="22"/>
  <c r="AQ11" i="22"/>
  <c r="AO8" i="23"/>
  <c r="AB6" i="22"/>
  <c r="H15" i="22"/>
  <c r="AQ19" i="22"/>
  <c r="AC8" i="23"/>
  <c r="AO8" i="22"/>
  <c r="K26" i="25"/>
  <c r="K8" i="25"/>
  <c r="AQ11" i="23"/>
  <c r="C9" i="23"/>
  <c r="AB9" i="22"/>
  <c r="AC8" i="22"/>
  <c r="H15" i="24"/>
  <c r="AQ19" i="24"/>
  <c r="AQ19" i="25"/>
  <c r="H15" i="25"/>
  <c r="K29" i="22"/>
  <c r="AB32" i="23"/>
  <c r="AC21" i="22"/>
  <c r="K8" i="22"/>
  <c r="K26" i="22"/>
  <c r="AJ26" i="22"/>
  <c r="AJ8" i="22"/>
  <c r="J26" i="22"/>
  <c r="J8" i="22"/>
  <c r="AI8" i="22" l="1"/>
  <c r="AH57" i="22"/>
  <c r="AH8" i="23"/>
  <c r="AB34" i="23"/>
  <c r="AD26" i="23"/>
  <c r="AD26" i="22"/>
  <c r="AG72" i="24"/>
  <c r="AB34" i="22"/>
  <c r="AH29" i="23"/>
  <c r="AB34" i="24"/>
  <c r="AG72" i="23"/>
  <c r="AI8" i="23"/>
  <c r="AH57" i="23"/>
  <c r="AN29" i="23"/>
  <c r="AI26" i="23"/>
  <c r="AI26" i="22"/>
  <c r="AH57" i="24"/>
  <c r="AH29" i="22"/>
  <c r="S45" i="23"/>
  <c r="L51" i="25"/>
  <c r="S45" i="25"/>
  <c r="AC26" i="22"/>
  <c r="AH26" i="24"/>
  <c r="L51" i="23"/>
  <c r="S45" i="22"/>
  <c r="L51" i="24"/>
  <c r="AH26" i="23"/>
  <c r="L51" i="22"/>
  <c r="J72" i="22"/>
  <c r="AC26" i="23"/>
  <c r="K72" i="22"/>
  <c r="P45" i="4"/>
  <c r="L51" i="4"/>
  <c r="AE30" i="23"/>
  <c r="L51" i="18"/>
  <c r="P45" i="18"/>
  <c r="L51" i="5"/>
  <c r="P45" i="5"/>
  <c r="L51" i="17"/>
  <c r="P45" i="17"/>
  <c r="L51" i="6"/>
  <c r="P45" i="6"/>
  <c r="P45" i="7"/>
  <c r="L51" i="7"/>
  <c r="P45" i="10"/>
  <c r="L51" i="10"/>
  <c r="L51" i="8"/>
  <c r="P45" i="8"/>
  <c r="L51" i="19"/>
  <c r="P45" i="19"/>
  <c r="P45" i="9"/>
  <c r="L51" i="9"/>
  <c r="L51" i="21"/>
  <c r="P45" i="21"/>
  <c r="P45" i="1"/>
  <c r="L51" i="1"/>
  <c r="P45" i="11"/>
  <c r="L51" i="11"/>
  <c r="AE30" i="24"/>
  <c r="AD72" i="23" l="1"/>
  <c r="AD72" i="22"/>
  <c r="AQ51" i="22"/>
  <c r="AQ51" i="24"/>
  <c r="AQ51" i="25"/>
  <c r="AQ51" i="23"/>
  <c r="AN72" i="23"/>
  <c r="AH72" i="22"/>
  <c r="C35" i="8"/>
  <c r="C32" i="10"/>
  <c r="C35" i="12"/>
  <c r="C42" i="8"/>
  <c r="C33" i="10"/>
  <c r="C39" i="11"/>
  <c r="C32" i="14"/>
  <c r="C40" i="2"/>
  <c r="C36" i="13"/>
  <c r="C34" i="16"/>
  <c r="C43" i="9"/>
  <c r="C35" i="7"/>
  <c r="C39" i="7"/>
  <c r="C42" i="6"/>
  <c r="C37" i="14"/>
  <c r="C36" i="2"/>
  <c r="C37" i="5"/>
  <c r="C36" i="8"/>
  <c r="C43" i="7"/>
  <c r="C43" i="2"/>
  <c r="C36" i="12"/>
  <c r="C34" i="15"/>
  <c r="C41" i="11"/>
  <c r="C39" i="9"/>
  <c r="C32" i="6"/>
  <c r="C37" i="13"/>
  <c r="C43" i="8"/>
  <c r="C38" i="11"/>
  <c r="C32" i="15"/>
  <c r="C35" i="14"/>
  <c r="C42" i="2"/>
  <c r="C42" i="7"/>
  <c r="C42" i="5"/>
  <c r="C40" i="12"/>
  <c r="C35" i="2"/>
  <c r="C36" i="10"/>
  <c r="C41" i="10"/>
  <c r="AH72" i="24"/>
  <c r="C39" i="15"/>
  <c r="C43" i="10"/>
  <c r="C32" i="2"/>
  <c r="C36" i="7"/>
  <c r="C38" i="14"/>
  <c r="C43" i="6"/>
  <c r="C41" i="16"/>
  <c r="C41" i="6"/>
  <c r="C37" i="11"/>
  <c r="C34" i="5"/>
  <c r="C39" i="16"/>
  <c r="C38" i="2"/>
  <c r="C36" i="11"/>
  <c r="C41" i="15"/>
  <c r="C41" i="8"/>
  <c r="C34" i="10"/>
  <c r="C33" i="15"/>
  <c r="C40" i="6"/>
  <c r="C37" i="12"/>
  <c r="C32" i="5"/>
  <c r="C33" i="2"/>
  <c r="C35" i="6"/>
  <c r="C37" i="8"/>
  <c r="C41" i="13"/>
  <c r="C32" i="12"/>
  <c r="C34" i="6"/>
  <c r="C37" i="7"/>
  <c r="C38" i="9"/>
  <c r="C40" i="8"/>
  <c r="C40" i="5"/>
  <c r="C42" i="12"/>
  <c r="C33" i="14"/>
  <c r="C35" i="16"/>
  <c r="C39" i="6"/>
  <c r="C33" i="6"/>
  <c r="C37" i="10"/>
  <c r="C40" i="10"/>
  <c r="C34" i="12"/>
  <c r="C43" i="12"/>
  <c r="C42" i="11"/>
  <c r="C33" i="9"/>
  <c r="C40" i="7"/>
  <c r="AC72" i="22"/>
  <c r="C36" i="14"/>
  <c r="C42" i="15"/>
  <c r="C33" i="13"/>
  <c r="C41" i="9"/>
  <c r="C32" i="8"/>
  <c r="C42" i="9"/>
  <c r="C33" i="16"/>
  <c r="C35" i="10"/>
  <c r="C40" i="15"/>
  <c r="C34" i="9"/>
  <c r="C39" i="2"/>
  <c r="C36" i="16"/>
  <c r="C41" i="14"/>
  <c r="C42" i="14"/>
  <c r="C35" i="5"/>
  <c r="C40" i="14"/>
  <c r="C43" i="16"/>
  <c r="C38" i="13"/>
  <c r="C32" i="9"/>
  <c r="C34" i="14"/>
  <c r="C33" i="11"/>
  <c r="C34" i="7"/>
  <c r="C33" i="7"/>
  <c r="C41" i="7"/>
  <c r="C34" i="11"/>
  <c r="C41" i="2"/>
  <c r="C36" i="9"/>
  <c r="C32" i="13"/>
  <c r="C38" i="7"/>
  <c r="C37" i="6"/>
  <c r="C37" i="16"/>
  <c r="C34" i="2"/>
  <c r="C42" i="16"/>
  <c r="C33" i="12"/>
  <c r="C32" i="7"/>
  <c r="C35" i="11"/>
  <c r="C39" i="8"/>
  <c r="C34" i="13"/>
  <c r="C43" i="14"/>
  <c r="AC72" i="23"/>
  <c r="AH72" i="23"/>
  <c r="S45" i="24"/>
  <c r="C33" i="5"/>
  <c r="C40" i="11"/>
  <c r="C40" i="13"/>
  <c r="C38" i="10"/>
  <c r="C38" i="6"/>
  <c r="C37" i="9"/>
  <c r="C39" i="13"/>
  <c r="C36" i="5"/>
  <c r="C39" i="10"/>
  <c r="C42" i="10"/>
  <c r="C38" i="5"/>
  <c r="C40" i="16"/>
  <c r="C34" i="8"/>
  <c r="C43" i="11"/>
  <c r="C38" i="1"/>
  <c r="C35" i="9"/>
  <c r="C41" i="5"/>
  <c r="C38" i="16"/>
  <c r="C32" i="16"/>
  <c r="AF30" i="23"/>
  <c r="C38" i="12"/>
  <c r="C43" i="5"/>
  <c r="C43" i="15"/>
  <c r="C38" i="8"/>
  <c r="C36" i="6"/>
  <c r="C37" i="15"/>
  <c r="C39" i="12"/>
  <c r="C43" i="13"/>
  <c r="C35" i="13"/>
  <c r="C40" i="9"/>
  <c r="C42" i="13"/>
  <c r="C33" i="8"/>
  <c r="C38" i="15"/>
  <c r="C32" i="11"/>
  <c r="C37" i="2"/>
  <c r="C36" i="15"/>
  <c r="C41" i="12"/>
  <c r="C35" i="15"/>
  <c r="C39" i="14"/>
  <c r="C39" i="5"/>
  <c r="P29" i="17"/>
  <c r="P29" i="1"/>
  <c r="P29" i="21"/>
  <c r="P29" i="7"/>
  <c r="P29" i="10"/>
  <c r="P29" i="5"/>
  <c r="P29" i="9"/>
  <c r="P29" i="8"/>
  <c r="P29" i="19"/>
  <c r="P29" i="18"/>
  <c r="P29" i="6"/>
  <c r="P29" i="4"/>
  <c r="P29" i="11"/>
  <c r="C31" i="7"/>
  <c r="AQ51" i="18"/>
  <c r="L45" i="18"/>
  <c r="C31" i="2"/>
  <c r="D30" i="2"/>
  <c r="C31" i="8"/>
  <c r="AE30" i="22"/>
  <c r="AQ51" i="11"/>
  <c r="C31" i="13"/>
  <c r="AQ51" i="7"/>
  <c r="AQ51" i="19"/>
  <c r="L45" i="19"/>
  <c r="C31" i="11"/>
  <c r="AQ51" i="10"/>
  <c r="AQ51" i="6"/>
  <c r="C31" i="6"/>
  <c r="C31" i="12"/>
  <c r="AQ51" i="4"/>
  <c r="AQ51" i="1"/>
  <c r="C31" i="14"/>
  <c r="AQ51" i="21"/>
  <c r="L45" i="21"/>
  <c r="C31" i="10"/>
  <c r="AQ51" i="5"/>
  <c r="C31" i="5"/>
  <c r="AQ51" i="9"/>
  <c r="C31" i="16"/>
  <c r="C31" i="9"/>
  <c r="AQ51" i="17"/>
  <c r="L45" i="17"/>
  <c r="AB38" i="23"/>
  <c r="AQ51" i="8"/>
  <c r="C31" i="15"/>
  <c r="AF29" i="23" l="1"/>
  <c r="C33" i="1"/>
  <c r="C35" i="1"/>
  <c r="C39" i="1"/>
  <c r="C40" i="19"/>
  <c r="C37" i="17"/>
  <c r="C41" i="19"/>
  <c r="C43" i="1"/>
  <c r="C40" i="17"/>
  <c r="C34" i="1"/>
  <c r="C43" i="17"/>
  <c r="C36" i="17"/>
  <c r="C39" i="17"/>
  <c r="C40" i="1"/>
  <c r="C36" i="1"/>
  <c r="C36" i="19"/>
  <c r="C41" i="17"/>
  <c r="C34" i="17"/>
  <c r="C43" i="19"/>
  <c r="C42" i="17"/>
  <c r="C35" i="17"/>
  <c r="C38" i="4"/>
  <c r="C33" i="17"/>
  <c r="C33" i="19"/>
  <c r="C42" i="19"/>
  <c r="C37" i="19"/>
  <c r="C34" i="19"/>
  <c r="C35" i="19"/>
  <c r="C39" i="19"/>
  <c r="C32" i="1"/>
  <c r="C37" i="1"/>
  <c r="C42" i="1"/>
  <c r="C41" i="1"/>
  <c r="P72" i="6"/>
  <c r="P72" i="8"/>
  <c r="P72" i="7"/>
  <c r="P72" i="18"/>
  <c r="P72" i="9"/>
  <c r="P72" i="21"/>
  <c r="AQ45" i="21"/>
  <c r="P72" i="11"/>
  <c r="P72" i="19"/>
  <c r="P72" i="5"/>
  <c r="P72" i="1"/>
  <c r="AQ45" i="19"/>
  <c r="AQ45" i="18"/>
  <c r="AQ45" i="17"/>
  <c r="P72" i="4"/>
  <c r="P72" i="10"/>
  <c r="P72" i="17"/>
  <c r="C31" i="19"/>
  <c r="AB30" i="23"/>
  <c r="C30" i="11"/>
  <c r="C30" i="8"/>
  <c r="C30" i="9"/>
  <c r="C31" i="17"/>
  <c r="C30" i="12"/>
  <c r="D29" i="2"/>
  <c r="C30" i="5"/>
  <c r="C30" i="10"/>
  <c r="C31" i="1"/>
  <c r="C30" i="6"/>
  <c r="C30" i="13"/>
  <c r="C30" i="2"/>
  <c r="C30" i="15"/>
  <c r="C30" i="16"/>
  <c r="C30" i="14"/>
  <c r="C30" i="7"/>
  <c r="AF72" i="23" l="1"/>
  <c r="C35" i="4"/>
  <c r="C32" i="4"/>
  <c r="C43" i="4"/>
  <c r="C37" i="4"/>
  <c r="C36" i="4"/>
  <c r="C39" i="4"/>
  <c r="C34" i="4"/>
  <c r="C40" i="4"/>
  <c r="C41" i="4"/>
  <c r="C42" i="4"/>
  <c r="D72" i="2"/>
  <c r="C33" i="4"/>
  <c r="C30" i="17"/>
  <c r="C29" i="2"/>
  <c r="C29" i="6"/>
  <c r="C29" i="12"/>
  <c r="C29" i="14"/>
  <c r="C29" i="15"/>
  <c r="C29" i="8"/>
  <c r="C31" i="4"/>
  <c r="C29" i="5"/>
  <c r="C29" i="7"/>
  <c r="C30" i="1"/>
  <c r="C29" i="11"/>
  <c r="C30" i="19"/>
  <c r="C29" i="9"/>
  <c r="C29" i="16"/>
  <c r="C29" i="13"/>
  <c r="C29" i="10"/>
  <c r="C72" i="7" l="1"/>
  <c r="C72" i="9"/>
  <c r="C72" i="6"/>
  <c r="C72" i="5"/>
  <c r="C72" i="15"/>
  <c r="C72" i="2"/>
  <c r="C72" i="13"/>
  <c r="C72" i="8"/>
  <c r="C72" i="11"/>
  <c r="C72" i="14"/>
  <c r="C72" i="10"/>
  <c r="C72" i="16"/>
  <c r="C72" i="12"/>
  <c r="C29" i="19"/>
  <c r="C29" i="1"/>
  <c r="C30" i="4"/>
  <c r="C29" i="17"/>
  <c r="C29" i="4" l="1"/>
  <c r="C72" i="4" l="1"/>
  <c r="K7" i="26" l="1"/>
  <c r="K30" i="26"/>
  <c r="H43" i="26"/>
  <c r="H19" i="26"/>
  <c r="K15" i="26"/>
  <c r="K8" i="26" l="1"/>
  <c r="K26" i="26"/>
  <c r="AQ19" i="26"/>
  <c r="H15" i="26"/>
  <c r="O7" i="26" l="1"/>
  <c r="O8" i="26" l="1"/>
  <c r="O15" i="26" l="1"/>
  <c r="AH30" i="26" l="1"/>
  <c r="AH58" i="26"/>
  <c r="AB32" i="26"/>
  <c r="AL57" i="26" l="1"/>
  <c r="AN30" i="26" l="1"/>
  <c r="AN29" i="26" l="1"/>
  <c r="AF30" i="26" l="1"/>
  <c r="AF29" i="26" l="1"/>
  <c r="AG9" i="26" l="1"/>
  <c r="AG7" i="26" l="1"/>
  <c r="AG8" i="26" l="1"/>
  <c r="AG26" i="26"/>
  <c r="AG72" i="26" l="1"/>
  <c r="AN7" i="22" l="1"/>
  <c r="AN30" i="22"/>
  <c r="AN8" i="22" l="1"/>
  <c r="AN26" i="22"/>
  <c r="AF7" i="22"/>
  <c r="AN29" i="22"/>
  <c r="AF26" i="22" l="1"/>
  <c r="AF8" i="22"/>
  <c r="AN72" i="22"/>
  <c r="AF30" i="22"/>
  <c r="AB38" i="22"/>
  <c r="AL7" i="22" l="1"/>
  <c r="AL29" i="22"/>
  <c r="AB30" i="22"/>
  <c r="AF29" i="22"/>
  <c r="AL8" i="22" l="1"/>
  <c r="AL26" i="22"/>
  <c r="AF72" i="22"/>
  <c r="AL7" i="23"/>
  <c r="AL29" i="23"/>
  <c r="AL72" i="22" l="1"/>
  <c r="AL26" i="23"/>
  <c r="AL8" i="23"/>
  <c r="AL72" i="23" l="1"/>
  <c r="AH7" i="26" l="1"/>
  <c r="AH8" i="26"/>
  <c r="T9" i="26" l="1"/>
  <c r="O9" i="26"/>
  <c r="L11" i="26"/>
  <c r="AH9" i="26" l="1"/>
  <c r="AH26" i="26" l="1"/>
  <c r="AH29" i="26"/>
  <c r="AH57" i="26"/>
  <c r="AH72" i="26" l="1"/>
  <c r="C35" i="18" l="1"/>
  <c r="C37" i="18"/>
  <c r="C40" i="18"/>
  <c r="C43" i="18"/>
  <c r="AN7" i="24"/>
  <c r="C34" i="18"/>
  <c r="C33" i="18"/>
  <c r="C42" i="18"/>
  <c r="C36" i="18"/>
  <c r="C41" i="18"/>
  <c r="C39" i="18"/>
  <c r="AN30" i="24"/>
  <c r="C31" i="18"/>
  <c r="AN8" i="24" l="1"/>
  <c r="AN26" i="24"/>
  <c r="AN29" i="24"/>
  <c r="C30" i="18"/>
  <c r="AF7" i="24" l="1"/>
  <c r="AN72" i="24"/>
  <c r="C29" i="18"/>
  <c r="AF26" i="24" l="1"/>
  <c r="AF8" i="24"/>
  <c r="AF30" i="24"/>
  <c r="AB38" i="24"/>
  <c r="AB30" i="24" l="1"/>
  <c r="AF29" i="24"/>
  <c r="AF72" i="24" l="1"/>
  <c r="K7" i="24" l="1"/>
  <c r="E57" i="24"/>
  <c r="G57" i="24"/>
  <c r="AE9" i="24"/>
  <c r="AB10" i="24"/>
  <c r="D21" i="24"/>
  <c r="K8" i="24"/>
  <c r="H65" i="24"/>
  <c r="K57" i="24"/>
  <c r="K29" i="24"/>
  <c r="K26" i="24" l="1"/>
  <c r="E29" i="24"/>
  <c r="H57" i="24"/>
  <c r="V21" i="24"/>
  <c r="J7" i="24"/>
  <c r="G29" i="24"/>
  <c r="AB9" i="24"/>
  <c r="AQ12" i="24"/>
  <c r="E24" i="24"/>
  <c r="J29" i="24"/>
  <c r="H56" i="24"/>
  <c r="C4" i="24"/>
  <c r="K72" i="24" l="1"/>
  <c r="J8" i="24"/>
  <c r="AQ18" i="24"/>
  <c r="V7" i="24"/>
  <c r="E7" i="24"/>
  <c r="AE7" i="24"/>
  <c r="J26" i="24"/>
  <c r="AO7" i="24"/>
  <c r="G7" i="24"/>
  <c r="G8" i="24" s="1"/>
  <c r="E21" i="24"/>
  <c r="C24" i="24"/>
  <c r="AD22" i="24"/>
  <c r="AD7" i="24"/>
  <c r="AC7" i="24"/>
  <c r="AC22" i="24"/>
  <c r="V26" i="24" l="1"/>
  <c r="G26" i="24"/>
  <c r="G72" i="24" s="1"/>
  <c r="J72" i="24"/>
  <c r="AE8" i="24"/>
  <c r="V8" i="24"/>
  <c r="AO8" i="24"/>
  <c r="E8" i="24"/>
  <c r="AD21" i="24"/>
  <c r="C21" i="24"/>
  <c r="E26" i="24"/>
  <c r="V58" i="24"/>
  <c r="AE26" i="24"/>
  <c r="AD8" i="24"/>
  <c r="AC21" i="24"/>
  <c r="AC8" i="24"/>
  <c r="AD26" i="24" l="1"/>
  <c r="V29" i="24"/>
  <c r="V72" i="24" s="1"/>
  <c r="E72" i="24"/>
  <c r="AC26" i="24"/>
  <c r="V57" i="24"/>
  <c r="AD72" i="24"/>
  <c r="AC72" i="24" l="1"/>
  <c r="AB50" i="28"/>
  <c r="T15" i="26" l="1"/>
  <c r="U15" i="26"/>
  <c r="Q15" i="26"/>
  <c r="S15" i="26"/>
  <c r="P15" i="26"/>
  <c r="H4" i="28" l="1"/>
  <c r="AH30" i="28" l="1"/>
  <c r="T9" i="28" l="1"/>
  <c r="O9" i="28"/>
  <c r="L11" i="28"/>
  <c r="AH58" i="28" l="1"/>
  <c r="AB32" i="28"/>
  <c r="AK7" i="22" l="1"/>
  <c r="AK21" i="22"/>
  <c r="AB22" i="22"/>
  <c r="AK8" i="22" l="1"/>
  <c r="AK7" i="23"/>
  <c r="AK26" i="22"/>
  <c r="AO22" i="22"/>
  <c r="AB21" i="22"/>
  <c r="AK21" i="23"/>
  <c r="AB22" i="23"/>
  <c r="AK8" i="23" l="1"/>
  <c r="AK7" i="24"/>
  <c r="AO21" i="22"/>
  <c r="AK72" i="22"/>
  <c r="AK26" i="23"/>
  <c r="AL57" i="28"/>
  <c r="AQ22" i="22"/>
  <c r="AB21" i="23"/>
  <c r="AO22" i="23"/>
  <c r="AK21" i="24"/>
  <c r="AB22" i="24"/>
  <c r="AK8" i="24" l="1"/>
  <c r="AK21" i="25"/>
  <c r="AO21" i="23"/>
  <c r="AK26" i="24"/>
  <c r="AK7" i="25"/>
  <c r="AK72" i="23"/>
  <c r="AQ22" i="23"/>
  <c r="AB21" i="24"/>
  <c r="AO22" i="24"/>
  <c r="AQ22" i="24" l="1"/>
  <c r="AK8" i="25"/>
  <c r="AO21" i="24"/>
  <c r="AK72" i="24"/>
  <c r="AK7" i="26"/>
  <c r="AK26" i="25"/>
  <c r="AK21" i="26"/>
  <c r="AK26" i="26" l="1"/>
  <c r="AK8" i="26"/>
  <c r="AK72" i="25"/>
  <c r="AK72" i="26" l="1"/>
  <c r="AN30" i="28"/>
  <c r="AF30" i="28" l="1"/>
  <c r="AN29" i="28"/>
  <c r="AF29" i="28" l="1"/>
  <c r="AH7" i="28" l="1"/>
  <c r="AH8" i="28" l="1"/>
  <c r="AH9" i="28"/>
  <c r="AH26" i="28" l="1"/>
  <c r="AH57" i="28"/>
  <c r="AH29" i="28"/>
  <c r="AH72" i="28" l="1"/>
  <c r="H19" i="28"/>
  <c r="K15" i="28"/>
  <c r="H43" i="28" l="1"/>
  <c r="K30" i="28"/>
  <c r="H15" i="28"/>
  <c r="AQ19" i="28"/>
  <c r="K7" i="28" l="1"/>
  <c r="K8" i="28" l="1"/>
  <c r="K26" i="28"/>
  <c r="AH58" i="29" l="1"/>
  <c r="AH30" i="29" l="1"/>
  <c r="AB32" i="29"/>
  <c r="Q21" i="29" l="1"/>
  <c r="R21" i="29"/>
  <c r="K7" i="29" l="1"/>
  <c r="H4" i="29"/>
  <c r="K26" i="29" l="1"/>
  <c r="K8" i="29"/>
  <c r="AH9" i="29" l="1"/>
  <c r="AH7" i="29" l="1"/>
  <c r="AH8" i="29" l="1"/>
  <c r="AH26" i="29"/>
  <c r="AH57" i="29"/>
  <c r="AH29" i="29"/>
  <c r="AH72" i="29" l="1"/>
  <c r="T9" i="29" l="1"/>
  <c r="O9" i="29"/>
  <c r="L11" i="29"/>
  <c r="AF30" i="29" l="1"/>
  <c r="AF29" i="29" l="1"/>
  <c r="K15" i="30" l="1"/>
  <c r="H19" i="30"/>
  <c r="K30" i="30"/>
  <c r="H43" i="30"/>
  <c r="H15" i="30" l="1"/>
  <c r="AQ19" i="30"/>
  <c r="T9" i="30" l="1"/>
  <c r="O9" i="30"/>
  <c r="L11" i="30"/>
  <c r="AH58" i="30" l="1"/>
  <c r="AL57" i="30" l="1"/>
  <c r="AN30" i="30" l="1"/>
  <c r="AF30" i="30" l="1"/>
  <c r="AN29" i="30"/>
  <c r="AF29" i="30"/>
  <c r="AH30" i="30" l="1"/>
  <c r="AB32" i="30"/>
  <c r="AH9" i="30" l="1"/>
  <c r="AH7" i="30" l="1"/>
  <c r="AH26" i="30" l="1"/>
  <c r="AH8" i="30"/>
  <c r="AH57" i="30"/>
  <c r="AH29" i="30"/>
  <c r="AH72" i="30" l="1"/>
  <c r="L55" i="16" l="1"/>
  <c r="U45" i="16"/>
  <c r="L55" i="6"/>
  <c r="U45" i="6"/>
  <c r="L55" i="1"/>
  <c r="U45" i="1"/>
  <c r="L55" i="4"/>
  <c r="U45" i="4"/>
  <c r="L55" i="5"/>
  <c r="U45" i="5"/>
  <c r="L55" i="7"/>
  <c r="U45" i="7"/>
  <c r="L55" i="8"/>
  <c r="U45" i="8"/>
  <c r="L55" i="10"/>
  <c r="U45" i="10"/>
  <c r="L55" i="15"/>
  <c r="U45" i="15"/>
  <c r="L55" i="9"/>
  <c r="U45" i="9"/>
  <c r="L55" i="14"/>
  <c r="U45" i="14"/>
  <c r="L55" i="2"/>
  <c r="U45" i="2"/>
  <c r="L55" i="11"/>
  <c r="U45" i="11"/>
  <c r="L55" i="12"/>
  <c r="U45" i="12"/>
  <c r="L55" i="13"/>
  <c r="U45" i="13"/>
  <c r="AQ55" i="2" l="1"/>
  <c r="L45" i="2"/>
  <c r="AQ55" i="10"/>
  <c r="L45" i="10"/>
  <c r="AQ55" i="4"/>
  <c r="L45" i="4"/>
  <c r="AQ55" i="13"/>
  <c r="L45" i="13"/>
  <c r="AQ55" i="14"/>
  <c r="L45" i="14"/>
  <c r="AQ55" i="8"/>
  <c r="L45" i="8"/>
  <c r="AQ55" i="1"/>
  <c r="L45" i="1"/>
  <c r="AQ55" i="12"/>
  <c r="L45" i="12"/>
  <c r="AQ55" i="9"/>
  <c r="L45" i="9"/>
  <c r="AQ55" i="7"/>
  <c r="L45" i="7"/>
  <c r="AQ55" i="6"/>
  <c r="L45" i="6"/>
  <c r="AQ55" i="11"/>
  <c r="L45" i="11"/>
  <c r="AQ55" i="15"/>
  <c r="L45" i="15"/>
  <c r="AQ55" i="5"/>
  <c r="L45" i="5"/>
  <c r="AQ55" i="16"/>
  <c r="L45" i="16"/>
  <c r="AG9" i="25" l="1"/>
  <c r="AH9" i="25"/>
  <c r="AH30" i="25"/>
  <c r="AQ45" i="11"/>
  <c r="AQ45" i="12"/>
  <c r="AQ45" i="13"/>
  <c r="AQ45" i="16"/>
  <c r="AQ45" i="6"/>
  <c r="AQ45" i="1"/>
  <c r="AQ45" i="4"/>
  <c r="AQ45" i="5"/>
  <c r="AQ45" i="7"/>
  <c r="AQ45" i="8"/>
  <c r="AQ45" i="10"/>
  <c r="AQ45" i="15"/>
  <c r="AQ45" i="9"/>
  <c r="AQ45" i="14"/>
  <c r="AQ45" i="2"/>
  <c r="AL57" i="25" l="1"/>
  <c r="AH58" i="25"/>
  <c r="AG7" i="25"/>
  <c r="AH7" i="25"/>
  <c r="AG8" i="25" l="1"/>
  <c r="AG26" i="25"/>
  <c r="AH57" i="25"/>
  <c r="AH8" i="25"/>
  <c r="AH26" i="25"/>
  <c r="AH29" i="25"/>
  <c r="AB32" i="25"/>
  <c r="AG72" i="25" l="1"/>
  <c r="AF30" i="25"/>
  <c r="AH72" i="25"/>
  <c r="AF29" i="25"/>
  <c r="AN30" i="25"/>
  <c r="AN29" i="25" l="1"/>
  <c r="Q21" i="30" l="1"/>
  <c r="R21" i="30" l="1"/>
  <c r="AN30" i="31" l="1"/>
  <c r="AF30" i="31" l="1"/>
  <c r="AN29" i="31"/>
  <c r="AF29" i="31"/>
  <c r="H4" i="30" l="1"/>
  <c r="K7" i="30"/>
  <c r="K26" i="30" l="1"/>
  <c r="K8" i="30"/>
  <c r="H4" i="31" l="1"/>
  <c r="K7" i="31"/>
  <c r="K8" i="31" l="1"/>
  <c r="K26" i="31"/>
  <c r="AH58" i="31" l="1"/>
  <c r="AH9" i="31" l="1"/>
  <c r="AH30" i="31"/>
  <c r="AB32" i="31"/>
  <c r="AH7" i="31" l="1"/>
  <c r="AH26" i="31" l="1"/>
  <c r="AH8" i="31"/>
  <c r="AH57" i="31"/>
  <c r="AH29" i="31"/>
  <c r="AH72" i="31" l="1"/>
  <c r="AL29" i="24"/>
  <c r="AB56" i="24"/>
  <c r="AL29" i="26" l="1"/>
  <c r="AL29" i="25"/>
  <c r="AL72" i="24"/>
  <c r="AL72" i="25" l="1"/>
  <c r="AL29" i="28"/>
  <c r="AL72" i="26"/>
  <c r="AL72" i="28" l="1"/>
  <c r="AL29" i="30"/>
  <c r="AL29" i="29"/>
  <c r="AL72" i="30" l="1"/>
  <c r="AL29" i="31"/>
  <c r="AL72" i="29"/>
  <c r="AL72" i="31" l="1"/>
  <c r="I30" i="31" l="1"/>
  <c r="H32" i="31"/>
  <c r="H30" i="31" l="1"/>
  <c r="I29" i="31"/>
  <c r="H32" i="30" l="1"/>
  <c r="I30" i="30"/>
  <c r="H30" i="30" l="1"/>
  <c r="I29" i="30"/>
  <c r="I30" i="29" l="1"/>
  <c r="H32" i="29"/>
  <c r="H30" i="29" l="1"/>
  <c r="I29" i="29"/>
  <c r="H32" i="28" l="1"/>
  <c r="I30" i="28"/>
  <c r="H30" i="28" l="1"/>
  <c r="I29" i="28"/>
  <c r="H25" i="17" l="1"/>
  <c r="H25" i="21"/>
  <c r="H25" i="19"/>
  <c r="H25" i="23"/>
  <c r="H25" i="18"/>
  <c r="H25" i="22"/>
  <c r="AQ25" i="19" l="1"/>
  <c r="AQ25" i="21"/>
  <c r="AQ25" i="18"/>
  <c r="AQ25" i="17"/>
  <c r="I30" i="18"/>
  <c r="H32" i="18"/>
  <c r="I30" i="17"/>
  <c r="H32" i="17"/>
  <c r="H30" i="17" l="1"/>
  <c r="I29" i="17"/>
  <c r="H30" i="18"/>
  <c r="I29" i="18"/>
  <c r="H29" i="18" l="1"/>
  <c r="H29" i="17"/>
  <c r="I30" i="26"/>
  <c r="H32" i="26"/>
  <c r="H30" i="26" l="1"/>
  <c r="I29" i="26"/>
  <c r="H32" i="25" l="1"/>
  <c r="I30" i="25"/>
  <c r="H30" i="25" l="1"/>
  <c r="I30" i="19"/>
  <c r="H32" i="19"/>
  <c r="I30" i="22"/>
  <c r="H32" i="22"/>
  <c r="I29" i="25"/>
  <c r="I30" i="21"/>
  <c r="H32" i="21"/>
  <c r="H30" i="22" l="1"/>
  <c r="I29" i="22"/>
  <c r="H32" i="23"/>
  <c r="I30" i="23"/>
  <c r="H30" i="21"/>
  <c r="H30" i="19"/>
  <c r="I29" i="21"/>
  <c r="I29" i="19"/>
  <c r="I30" i="24"/>
  <c r="H32" i="24"/>
  <c r="H29" i="22" l="1"/>
  <c r="U9" i="32"/>
  <c r="H30" i="24"/>
  <c r="H30" i="23"/>
  <c r="S9" i="32"/>
  <c r="L10" i="32"/>
  <c r="H29" i="21"/>
  <c r="I29" i="23"/>
  <c r="I29" i="24"/>
  <c r="H29" i="19"/>
  <c r="H29" i="24" l="1"/>
  <c r="H10" i="32"/>
  <c r="C10" i="32"/>
  <c r="D9" i="32"/>
  <c r="U9" i="31" l="1"/>
  <c r="C9" i="32"/>
  <c r="S9" i="31"/>
  <c r="L10" i="31"/>
  <c r="C10" i="31"/>
  <c r="D9" i="31"/>
  <c r="C9" i="31" l="1"/>
  <c r="H10" i="31" l="1"/>
  <c r="U9" i="30" l="1"/>
  <c r="S9" i="30"/>
  <c r="L10" i="30"/>
  <c r="H10" i="30" l="1"/>
  <c r="C10" i="30"/>
  <c r="D9" i="30"/>
  <c r="C9" i="30" l="1"/>
  <c r="C10" i="29"/>
  <c r="D9" i="29"/>
  <c r="H10" i="29" l="1"/>
  <c r="U9" i="29"/>
  <c r="C9" i="29"/>
  <c r="L10" i="29"/>
  <c r="S9" i="29"/>
  <c r="C10" i="26" l="1"/>
  <c r="D9" i="26"/>
  <c r="U9" i="28" l="1"/>
  <c r="H10" i="28"/>
  <c r="U9" i="26"/>
  <c r="H10" i="26"/>
  <c r="C9" i="26"/>
  <c r="L10" i="26"/>
  <c r="S9" i="26"/>
  <c r="C10" i="28"/>
  <c r="D9" i="28"/>
  <c r="S9" i="28"/>
  <c r="L10" i="28"/>
  <c r="C9" i="28" l="1"/>
  <c r="S9" i="24" l="1"/>
  <c r="S9" i="25"/>
  <c r="H10" i="25" l="1"/>
  <c r="H10" i="24"/>
  <c r="U9" i="25"/>
  <c r="L10" i="25"/>
  <c r="U9" i="24"/>
  <c r="L10" i="24"/>
  <c r="L9" i="25" l="1"/>
  <c r="L9" i="24"/>
  <c r="C3" i="24"/>
  <c r="C10" i="24"/>
  <c r="D9" i="24"/>
  <c r="C10" i="25"/>
  <c r="D9" i="25"/>
  <c r="C9" i="24" l="1"/>
  <c r="C9" i="25"/>
  <c r="T9" i="31" l="1"/>
  <c r="O9" i="31"/>
  <c r="L11" i="31"/>
  <c r="T9" i="32" l="1"/>
  <c r="L11" i="32" l="1"/>
  <c r="O9" i="32"/>
  <c r="AQ12" i="25" l="1"/>
  <c r="G57" i="25"/>
  <c r="V21" i="25"/>
  <c r="G57" i="22"/>
  <c r="K29" i="25"/>
  <c r="D21" i="25"/>
  <c r="E24" i="25"/>
  <c r="K57" i="25"/>
  <c r="H65" i="25"/>
  <c r="AD7" i="25"/>
  <c r="AD22" i="25"/>
  <c r="E57" i="25" l="1"/>
  <c r="H57" i="25"/>
  <c r="G29" i="25"/>
  <c r="J7" i="25"/>
  <c r="C4" i="25"/>
  <c r="AQ18" i="25"/>
  <c r="AO7" i="25"/>
  <c r="E21" i="25"/>
  <c r="V21" i="22"/>
  <c r="V58" i="25"/>
  <c r="AD21" i="25"/>
  <c r="K72" i="25"/>
  <c r="E29" i="25"/>
  <c r="AD26" i="25"/>
  <c r="AD8" i="25"/>
  <c r="C3" i="25"/>
  <c r="C24" i="25"/>
  <c r="AC22" i="25"/>
  <c r="AC7" i="25"/>
  <c r="H56" i="25"/>
  <c r="J29" i="25"/>
  <c r="J8" i="25" l="1"/>
  <c r="J26" i="25"/>
  <c r="V7" i="25"/>
  <c r="AD72" i="25"/>
  <c r="G29" i="22"/>
  <c r="G7" i="25"/>
  <c r="V57" i="25"/>
  <c r="AO8" i="25"/>
  <c r="H29" i="25"/>
  <c r="G7" i="22"/>
  <c r="E24" i="22"/>
  <c r="D21" i="22"/>
  <c r="C4" i="22"/>
  <c r="C21" i="25"/>
  <c r="V29" i="25"/>
  <c r="AC8" i="25"/>
  <c r="AC21" i="25"/>
  <c r="AB22" i="25"/>
  <c r="J72" i="25" l="1"/>
  <c r="C24" i="22"/>
  <c r="G8" i="22"/>
  <c r="V8" i="25"/>
  <c r="V26" i="25"/>
  <c r="V72" i="25" s="1"/>
  <c r="G26" i="22"/>
  <c r="G26" i="25"/>
  <c r="G8" i="25"/>
  <c r="V58" i="22"/>
  <c r="E57" i="22"/>
  <c r="AC26" i="25"/>
  <c r="C21" i="22"/>
  <c r="V7" i="22"/>
  <c r="E7" i="22"/>
  <c r="E21" i="22"/>
  <c r="E7" i="25"/>
  <c r="E29" i="22"/>
  <c r="C3" i="22"/>
  <c r="AO22" i="25"/>
  <c r="AB21" i="25"/>
  <c r="G72" i="22" l="1"/>
  <c r="V29" i="22"/>
  <c r="E26" i="22"/>
  <c r="G72" i="25"/>
  <c r="V26" i="22"/>
  <c r="V8" i="22"/>
  <c r="AC72" i="25"/>
  <c r="E8" i="22"/>
  <c r="E8" i="25"/>
  <c r="AO21" i="25"/>
  <c r="E26" i="25"/>
  <c r="V57" i="22"/>
  <c r="AQ22" i="25"/>
  <c r="V72" i="22" l="1"/>
  <c r="E72" i="22"/>
  <c r="E72" i="25"/>
  <c r="AE7" i="22"/>
  <c r="AB2" i="22"/>
  <c r="AB56" i="22"/>
  <c r="AB7" i="22" l="1"/>
  <c r="AE26" i="22"/>
  <c r="AE8" i="22"/>
  <c r="AB26" i="22" l="1"/>
  <c r="AH9" i="32"/>
  <c r="AB8" i="22"/>
  <c r="AH7" i="32" l="1"/>
  <c r="AH8" i="32" l="1"/>
  <c r="AH26" i="32"/>
  <c r="AH29" i="32"/>
  <c r="AH57" i="32"/>
  <c r="AH72" i="32" l="1"/>
  <c r="S15" i="29" l="1"/>
  <c r="S21" i="29" l="1"/>
  <c r="S7" i="29"/>
  <c r="S8" i="29" l="1"/>
  <c r="AJ7" i="29"/>
  <c r="L54" i="29" l="1"/>
  <c r="L71" i="29"/>
  <c r="AJ26" i="29"/>
  <c r="AJ8" i="29"/>
  <c r="AQ71" i="29" l="1"/>
  <c r="AQ54" i="29"/>
  <c r="L5" i="29"/>
  <c r="W15" i="29"/>
  <c r="U15" i="29"/>
  <c r="Q15" i="29"/>
  <c r="T7" i="29"/>
  <c r="P21" i="29"/>
  <c r="T15" i="29"/>
  <c r="P15" i="29"/>
  <c r="R15" i="29"/>
  <c r="W7" i="29"/>
  <c r="N7" i="29"/>
  <c r="P7" i="29"/>
  <c r="R7" i="29"/>
  <c r="M7" i="29"/>
  <c r="Q7" i="29"/>
  <c r="W8" i="29" l="1"/>
  <c r="P8" i="29"/>
  <c r="T8" i="29"/>
  <c r="N8" i="29"/>
  <c r="W26" i="29"/>
  <c r="P26" i="29"/>
  <c r="U21" i="29"/>
  <c r="AQ5" i="29"/>
  <c r="U7" i="29"/>
  <c r="M8" i="29"/>
  <c r="M26" i="29"/>
  <c r="Q26" i="29"/>
  <c r="Q8" i="29"/>
  <c r="R8" i="29"/>
  <c r="R26" i="29"/>
  <c r="W72" i="29" l="1"/>
  <c r="M72" i="29"/>
  <c r="U8" i="29"/>
  <c r="L70" i="29"/>
  <c r="N9" i="29"/>
  <c r="L14" i="29"/>
  <c r="N21" i="29"/>
  <c r="AQ70" i="29" l="1"/>
  <c r="T45" i="29"/>
  <c r="N26" i="29"/>
  <c r="L9" i="29"/>
  <c r="N72" i="29" l="1"/>
  <c r="AQ12" i="29" l="1"/>
  <c r="AO7" i="29" l="1"/>
  <c r="AQ18" i="29"/>
  <c r="AC7" i="29"/>
  <c r="AC22" i="29"/>
  <c r="AD7" i="29"/>
  <c r="AD22" i="29"/>
  <c r="AO8" i="29" l="1"/>
  <c r="AD21" i="29"/>
  <c r="AD8" i="29"/>
  <c r="AC21" i="29"/>
  <c r="AC8" i="29"/>
  <c r="AD26" i="29" l="1"/>
  <c r="AC26" i="29"/>
  <c r="AD72" i="29"/>
  <c r="AG7" i="29" l="1"/>
  <c r="AG9" i="29"/>
  <c r="AC72" i="29"/>
  <c r="AG26" i="29" l="1"/>
  <c r="AG8" i="29"/>
  <c r="S15" i="28"/>
  <c r="AG72" i="29" l="1"/>
  <c r="S21" i="28"/>
  <c r="S7" i="28"/>
  <c r="S8" i="28" l="1"/>
  <c r="L5" i="28" l="1"/>
  <c r="W15" i="28"/>
  <c r="Q21" i="28"/>
  <c r="N7" i="28"/>
  <c r="Q15" i="28"/>
  <c r="P21" i="28"/>
  <c r="AJ7" i="28"/>
  <c r="P15" i="28"/>
  <c r="T15" i="28"/>
  <c r="R21" i="28"/>
  <c r="R15" i="28"/>
  <c r="W7" i="28"/>
  <c r="R7" i="28"/>
  <c r="M7" i="28"/>
  <c r="Q7" i="28"/>
  <c r="T7" i="28"/>
  <c r="P7" i="28"/>
  <c r="AJ26" i="28" l="1"/>
  <c r="AJ8" i="28"/>
  <c r="R26" i="28"/>
  <c r="N8" i="28"/>
  <c r="R8" i="28"/>
  <c r="U7" i="28"/>
  <c r="U15" i="28"/>
  <c r="U21" i="28"/>
  <c r="AQ5" i="28"/>
  <c r="W8" i="28"/>
  <c r="W26" i="28"/>
  <c r="M26" i="28"/>
  <c r="M8" i="28"/>
  <c r="P26" i="28"/>
  <c r="P8" i="28"/>
  <c r="T8" i="28"/>
  <c r="Q26" i="28"/>
  <c r="Q8" i="28"/>
  <c r="M72" i="28" l="1"/>
  <c r="U8" i="28"/>
  <c r="W72" i="28"/>
  <c r="N21" i="28"/>
  <c r="L14" i="28"/>
  <c r="N9" i="28"/>
  <c r="N26" i="28" l="1"/>
  <c r="L9" i="28"/>
  <c r="T45" i="28" l="1"/>
  <c r="L71" i="28"/>
  <c r="L54" i="28"/>
  <c r="N72" i="28"/>
  <c r="AQ54" i="28" l="1"/>
  <c r="AQ71" i="28"/>
  <c r="J7" i="28"/>
  <c r="J8" i="28" l="1"/>
  <c r="J26" i="28"/>
  <c r="J29" i="28"/>
  <c r="J72" i="28" l="1"/>
  <c r="AQ12" i="28" l="1"/>
  <c r="AQ18" i="28" l="1"/>
  <c r="AO7" i="28"/>
  <c r="AC22" i="28"/>
  <c r="AC7" i="28"/>
  <c r="AD7" i="28"/>
  <c r="AD22" i="28"/>
  <c r="AD21" i="28" l="1"/>
  <c r="AO8" i="28"/>
  <c r="AD8" i="28"/>
  <c r="AC8" i="28"/>
  <c r="AC21" i="28"/>
  <c r="AD26" i="28" l="1"/>
  <c r="AC26" i="28"/>
  <c r="AD72" i="28" l="1"/>
  <c r="AC72" i="28"/>
  <c r="L70" i="28"/>
  <c r="AQ70" i="28" l="1"/>
  <c r="H65" i="28" l="1"/>
  <c r="K57" i="28"/>
  <c r="K29" i="28"/>
  <c r="H56" i="28"/>
  <c r="K72" i="28" l="1"/>
  <c r="H57" i="28"/>
  <c r="H29" i="28"/>
  <c r="V21" i="28" l="1"/>
  <c r="L24" i="28"/>
  <c r="L4" i="28" l="1"/>
  <c r="G57" i="28"/>
  <c r="L21" i="28"/>
  <c r="E57" i="28" l="1"/>
  <c r="L6" i="28" l="1"/>
  <c r="C4" i="28" l="1"/>
  <c r="E24" i="28" l="1"/>
  <c r="D21" i="28"/>
  <c r="C24" i="28" l="1"/>
  <c r="C6" i="28"/>
  <c r="E21" i="28"/>
  <c r="C21" i="28"/>
  <c r="AQ24" i="28"/>
  <c r="G7" i="28" l="1"/>
  <c r="G26" i="28" l="1"/>
  <c r="G8" i="28"/>
  <c r="G29" i="28"/>
  <c r="G72" i="28" l="1"/>
  <c r="E29" i="28"/>
  <c r="V7" i="28"/>
  <c r="L3" i="28"/>
  <c r="V58" i="28" l="1"/>
  <c r="E7" i="28"/>
  <c r="E26" i="28" s="1"/>
  <c r="L7" i="28"/>
  <c r="E8" i="28"/>
  <c r="V57" i="28"/>
  <c r="V29" i="28"/>
  <c r="V26" i="28"/>
  <c r="V8" i="28"/>
  <c r="L8" i="28" l="1"/>
  <c r="E72" i="28"/>
  <c r="V72" i="28"/>
  <c r="C3" i="28"/>
  <c r="D7" i="28"/>
  <c r="C7" i="28" l="1"/>
  <c r="D26" i="28"/>
  <c r="D8" i="28"/>
  <c r="C8" i="28" l="1"/>
  <c r="C26" i="28"/>
  <c r="AG9" i="28"/>
  <c r="AG7" i="28" l="1"/>
  <c r="AG8" i="28" l="1"/>
  <c r="AG26" i="28"/>
  <c r="AG72" i="28" l="1"/>
  <c r="W15" i="26"/>
  <c r="U21" i="26" l="1"/>
  <c r="AJ7" i="26"/>
  <c r="Q21" i="26"/>
  <c r="R21" i="26"/>
  <c r="P21" i="26"/>
  <c r="N7" i="26"/>
  <c r="Q7" i="26"/>
  <c r="W7" i="26"/>
  <c r="R7" i="26"/>
  <c r="AJ75" i="26"/>
  <c r="M7" i="26"/>
  <c r="R15" i="26"/>
  <c r="L20" i="26"/>
  <c r="P7" i="26"/>
  <c r="T7" i="26"/>
  <c r="Q26" i="26" l="1"/>
  <c r="N8" i="26"/>
  <c r="AJ26" i="26"/>
  <c r="R26" i="26"/>
  <c r="Q8" i="26"/>
  <c r="AJ8" i="26"/>
  <c r="W26" i="26"/>
  <c r="W8" i="26"/>
  <c r="L5" i="26"/>
  <c r="R8" i="26"/>
  <c r="S21" i="26"/>
  <c r="S7" i="26"/>
  <c r="T8" i="26"/>
  <c r="M26" i="26"/>
  <c r="M8" i="26"/>
  <c r="P26" i="26"/>
  <c r="P8" i="26"/>
  <c r="AQ20" i="26"/>
  <c r="L15" i="26"/>
  <c r="U7" i="26"/>
  <c r="W72" i="26" l="1"/>
  <c r="S26" i="26"/>
  <c r="S8" i="26"/>
  <c r="M72" i="26"/>
  <c r="AQ5" i="26"/>
  <c r="L14" i="26"/>
  <c r="N9" i="26"/>
  <c r="U8" i="26"/>
  <c r="N21" i="26"/>
  <c r="L9" i="26" l="1"/>
  <c r="N26" i="26"/>
  <c r="T45" i="26" l="1"/>
  <c r="N72" i="26"/>
  <c r="L71" i="26" l="1"/>
  <c r="L54" i="26" l="1"/>
  <c r="AQ71" i="26"/>
  <c r="J7" i="26" l="1"/>
  <c r="AQ54" i="26"/>
  <c r="J26" i="26" l="1"/>
  <c r="J8" i="26"/>
  <c r="AQ12" i="26"/>
  <c r="J29" i="26"/>
  <c r="AQ18" i="26" l="1"/>
  <c r="J72" i="26"/>
  <c r="AO7" i="26"/>
  <c r="AC22" i="26"/>
  <c r="AC7" i="26"/>
  <c r="AO8" i="26" l="1"/>
  <c r="AC8" i="26"/>
  <c r="AC21" i="26"/>
  <c r="AC26" i="26" l="1"/>
  <c r="AC72" i="26" l="1"/>
  <c r="AD22" i="26"/>
  <c r="AD7" i="26"/>
  <c r="AD8" i="26" l="1"/>
  <c r="AD21" i="26"/>
  <c r="AB22" i="26"/>
  <c r="AD26" i="26" l="1"/>
  <c r="AO22" i="26"/>
  <c r="AB21" i="26"/>
  <c r="AQ22" i="26" l="1"/>
  <c r="AO21" i="26"/>
  <c r="AD72" i="26"/>
  <c r="H56" i="26" l="1"/>
  <c r="K57" i="26" l="1"/>
  <c r="H65" i="26"/>
  <c r="K29" i="26"/>
  <c r="H29" i="26" l="1"/>
  <c r="K72" i="26"/>
  <c r="H57" i="26"/>
  <c r="V21" i="26" l="1"/>
  <c r="L24" i="26"/>
  <c r="L4" i="26" l="1"/>
  <c r="G57" i="26"/>
  <c r="L21" i="26"/>
  <c r="E57" i="26" l="1"/>
  <c r="C4" i="26" l="1"/>
  <c r="E24" i="26" l="1"/>
  <c r="D21" i="26"/>
  <c r="C24" i="26" l="1"/>
  <c r="E21" i="26"/>
  <c r="AQ24" i="26"/>
  <c r="C21" i="26"/>
  <c r="AQ21" i="26" l="1"/>
  <c r="C6" i="26" l="1"/>
  <c r="L6" i="26" l="1"/>
  <c r="G29" i="26" l="1"/>
  <c r="E29" i="26"/>
  <c r="E7" i="26" l="1"/>
  <c r="V58" i="26"/>
  <c r="G7" i="26"/>
  <c r="V7" i="26"/>
  <c r="L3" i="26"/>
  <c r="C3" i="26"/>
  <c r="D7" i="26"/>
  <c r="V57" i="26" l="1"/>
  <c r="V29" i="26"/>
  <c r="E8" i="26"/>
  <c r="E26" i="26"/>
  <c r="G8" i="26"/>
  <c r="C7" i="26"/>
  <c r="G26" i="26"/>
  <c r="L7" i="26"/>
  <c r="V8" i="26"/>
  <c r="V26" i="26"/>
  <c r="D26" i="26"/>
  <c r="D8" i="26"/>
  <c r="E72" i="26" l="1"/>
  <c r="C8" i="26"/>
  <c r="C26" i="26"/>
  <c r="G72" i="26"/>
  <c r="V72" i="26"/>
  <c r="L8" i="26"/>
  <c r="L70" i="26" l="1"/>
  <c r="AQ70" i="26" l="1"/>
  <c r="AL29" i="33" l="1"/>
  <c r="AL7" i="33"/>
  <c r="AL26" i="33" l="1"/>
  <c r="AL8" i="33"/>
  <c r="AL72" i="33" l="1"/>
  <c r="C10" i="33" l="1"/>
  <c r="D9" i="33"/>
  <c r="U9" i="33" l="1"/>
  <c r="C9" i="33"/>
  <c r="L10" i="33"/>
  <c r="S9" i="33"/>
  <c r="H10" i="33" l="1"/>
  <c r="H32" i="33"/>
  <c r="I30" i="33"/>
  <c r="H30" i="33" l="1"/>
  <c r="I29" i="33"/>
  <c r="V65" i="33" l="1"/>
  <c r="I30" i="32" l="1"/>
  <c r="H32" i="32"/>
  <c r="H30" i="32" l="1"/>
  <c r="I29" i="32"/>
  <c r="C6" i="22" l="1"/>
  <c r="D7" i="22"/>
  <c r="C6" i="25"/>
  <c r="D7" i="25"/>
  <c r="C6" i="24"/>
  <c r="D7" i="24"/>
  <c r="C7" i="25" l="1"/>
  <c r="C7" i="24"/>
  <c r="C7" i="22"/>
  <c r="C8" i="25"/>
  <c r="C26" i="25"/>
  <c r="D26" i="24"/>
  <c r="D8" i="24"/>
  <c r="D26" i="25"/>
  <c r="D8" i="25"/>
  <c r="D8" i="22"/>
  <c r="D26" i="22"/>
  <c r="C26" i="22" l="1"/>
  <c r="C8" i="22"/>
  <c r="C8" i="24"/>
  <c r="C26" i="24"/>
  <c r="AN30" i="33" l="1"/>
  <c r="AF30" i="33" l="1"/>
  <c r="AN29" i="33"/>
  <c r="AF29" i="33" l="1"/>
  <c r="K7" i="23" l="1"/>
  <c r="H65" i="23"/>
  <c r="K57" i="23"/>
  <c r="K8" i="23"/>
  <c r="K26" i="23" l="1"/>
  <c r="K29" i="23"/>
  <c r="G57" i="23"/>
  <c r="J7" i="23"/>
  <c r="J26" i="23" s="1"/>
  <c r="H57" i="23"/>
  <c r="AE9" i="23"/>
  <c r="AB10" i="23"/>
  <c r="D21" i="23"/>
  <c r="K72" i="23" l="1"/>
  <c r="AB9" i="23"/>
  <c r="G29" i="23"/>
  <c r="V21" i="23"/>
  <c r="E57" i="23"/>
  <c r="V58" i="23"/>
  <c r="J8" i="23"/>
  <c r="E24" i="23"/>
  <c r="H56" i="23"/>
  <c r="J29" i="23"/>
  <c r="E29" i="23" l="1"/>
  <c r="V7" i="23"/>
  <c r="C6" i="23"/>
  <c r="E7" i="23"/>
  <c r="J72" i="23"/>
  <c r="V57" i="23"/>
  <c r="H29" i="23"/>
  <c r="V29" i="23"/>
  <c r="G7" i="23"/>
  <c r="C4" i="23"/>
  <c r="G8" i="23"/>
  <c r="G26" i="23"/>
  <c r="V8" i="23"/>
  <c r="E21" i="23"/>
  <c r="C24" i="23"/>
  <c r="C3" i="23"/>
  <c r="D7" i="23"/>
  <c r="V26" i="23" l="1"/>
  <c r="E8" i="23"/>
  <c r="E26" i="23"/>
  <c r="G72" i="23"/>
  <c r="V72" i="23"/>
  <c r="C7" i="23"/>
  <c r="C21" i="23"/>
  <c r="AB56" i="23"/>
  <c r="D8" i="23"/>
  <c r="D26" i="23"/>
  <c r="E72" i="23" l="1"/>
  <c r="AE7" i="23"/>
  <c r="AB2" i="23"/>
  <c r="C8" i="23"/>
  <c r="C26" i="23"/>
  <c r="AB7" i="23" l="1"/>
  <c r="AE8" i="23"/>
  <c r="AE26" i="23"/>
  <c r="AB8" i="23" l="1"/>
  <c r="AB26" i="23"/>
  <c r="T9" i="33" l="1"/>
  <c r="O9" i="33" l="1"/>
  <c r="L11" i="33"/>
  <c r="AB4" i="29" l="1"/>
  <c r="AB6" i="29" l="1"/>
  <c r="AB4" i="28" l="1"/>
  <c r="AQ4" i="28"/>
  <c r="AB6" i="28" l="1"/>
  <c r="AB3" i="28" l="1"/>
  <c r="AQ3" i="28"/>
  <c r="AB4" i="26" l="1"/>
  <c r="AB3" i="26"/>
  <c r="AB6" i="26"/>
  <c r="AB4" i="25"/>
  <c r="AQ3" i="26"/>
  <c r="AQ4" i="26"/>
  <c r="O7" i="30" l="1"/>
  <c r="O8" i="30" l="1"/>
  <c r="O26" i="26" l="1"/>
  <c r="O72" i="26" l="1"/>
  <c r="O7" i="31" l="1"/>
  <c r="O7" i="32"/>
  <c r="O8" i="31" l="1"/>
  <c r="O8" i="32"/>
  <c r="O7" i="33" l="1"/>
  <c r="O8" i="33" l="1"/>
  <c r="L71" i="32" l="1"/>
  <c r="T45" i="32" l="1"/>
  <c r="L54" i="32"/>
  <c r="AQ71" i="32"/>
  <c r="R15" i="32"/>
  <c r="AQ54" i="32" l="1"/>
  <c r="S57" i="32"/>
  <c r="J7" i="32" l="1"/>
  <c r="J26" i="32" l="1"/>
  <c r="J8" i="32"/>
  <c r="J29" i="32" l="1"/>
  <c r="J72" i="32" l="1"/>
  <c r="AQ12" i="32" l="1"/>
  <c r="AO7" i="32" l="1"/>
  <c r="AQ18" i="32"/>
  <c r="AC7" i="32"/>
  <c r="AC22" i="32"/>
  <c r="AD22" i="32"/>
  <c r="AD7" i="32"/>
  <c r="AO8" i="32"/>
  <c r="AD21" i="32" l="1"/>
  <c r="AD26" i="32"/>
  <c r="AD8" i="32"/>
  <c r="AC21" i="32"/>
  <c r="AC8" i="32"/>
  <c r="AC26" i="32" l="1"/>
  <c r="AD72" i="32"/>
  <c r="AK7" i="32" l="1"/>
  <c r="AC72" i="32"/>
  <c r="AK8" i="32"/>
  <c r="AK21" i="32"/>
  <c r="AB22" i="32"/>
  <c r="AK26" i="32" l="1"/>
  <c r="AG9" i="32"/>
  <c r="AO22" i="32"/>
  <c r="AB21" i="32"/>
  <c r="AQ22" i="32" l="1"/>
  <c r="AO21" i="32"/>
  <c r="AK72" i="32"/>
  <c r="AG7" i="32" l="1"/>
  <c r="AG8" i="32" l="1"/>
  <c r="AG26" i="32"/>
  <c r="AG72" i="32" l="1"/>
  <c r="H56" i="32"/>
  <c r="H65" i="32" l="1"/>
  <c r="K57" i="32"/>
  <c r="K29" i="32"/>
  <c r="K72" i="32" l="1"/>
  <c r="V21" i="32"/>
  <c r="H57" i="32"/>
  <c r="H29" i="32"/>
  <c r="E57" i="32" l="1"/>
  <c r="G57" i="32"/>
  <c r="E29" i="32" l="1"/>
  <c r="G29" i="32" l="1"/>
  <c r="G7" i="32"/>
  <c r="G26" i="32" l="1"/>
  <c r="G8" i="32"/>
  <c r="G72" i="32"/>
  <c r="V58" i="32"/>
  <c r="V57" i="32" l="1"/>
  <c r="E24" i="32"/>
  <c r="D21" i="32"/>
  <c r="C24" i="32" l="1"/>
  <c r="E7" i="32"/>
  <c r="E21" i="32"/>
  <c r="C21" i="32"/>
  <c r="E8" i="32" l="1"/>
  <c r="E26" i="32"/>
  <c r="C4" i="32" l="1"/>
  <c r="E72" i="32"/>
  <c r="C3" i="32" l="1"/>
  <c r="C6" i="32" l="1"/>
  <c r="D7" i="32"/>
  <c r="C7" i="32" l="1"/>
  <c r="D26" i="32"/>
  <c r="D8" i="32"/>
  <c r="C26" i="32" l="1"/>
  <c r="C8" i="32"/>
  <c r="AB6" i="32" l="1"/>
  <c r="T15" i="32" l="1"/>
  <c r="S15" i="32"/>
  <c r="Q15" i="32"/>
  <c r="Q21" i="32"/>
  <c r="W15" i="32"/>
  <c r="R21" i="32"/>
  <c r="T7" i="32"/>
  <c r="M7" i="32"/>
  <c r="N7" i="32"/>
  <c r="W7" i="32"/>
  <c r="N8" i="32" l="1"/>
  <c r="P21" i="32"/>
  <c r="Q7" i="32"/>
  <c r="Q8" i="32" s="1"/>
  <c r="R7" i="32"/>
  <c r="P15" i="32"/>
  <c r="AB4" i="32"/>
  <c r="W26" i="32"/>
  <c r="W8" i="32"/>
  <c r="M8" i="32"/>
  <c r="T8" i="32"/>
  <c r="Q26" i="32" l="1"/>
  <c r="W72" i="32"/>
  <c r="U15" i="32"/>
  <c r="N9" i="32"/>
  <c r="AJ7" i="32"/>
  <c r="R26" i="32"/>
  <c r="L5" i="32"/>
  <c r="R8" i="32"/>
  <c r="L4" i="32"/>
  <c r="U7" i="32"/>
  <c r="M9" i="32"/>
  <c r="L14" i="32"/>
  <c r="N21" i="32"/>
  <c r="P7" i="32"/>
  <c r="AJ8" i="32" l="1"/>
  <c r="L70" i="32"/>
  <c r="U21" i="32"/>
  <c r="S7" i="32"/>
  <c r="N26" i="32"/>
  <c r="S21" i="32"/>
  <c r="AQ5" i="32"/>
  <c r="AJ26" i="32"/>
  <c r="M26" i="32"/>
  <c r="P26" i="32"/>
  <c r="P8" i="32"/>
  <c r="L24" i="32"/>
  <c r="L9" i="32"/>
  <c r="U8" i="32"/>
  <c r="AQ70" i="32" l="1"/>
  <c r="L21" i="32"/>
  <c r="S8" i="32"/>
  <c r="N72" i="32"/>
  <c r="M72" i="32"/>
  <c r="AQ24" i="32"/>
  <c r="AQ21" i="32" l="1"/>
  <c r="L3" i="32"/>
  <c r="V29" i="32"/>
  <c r="L6" i="32" l="1"/>
  <c r="V7" i="32"/>
  <c r="L7" i="32" l="1"/>
  <c r="V8" i="32"/>
  <c r="V26" i="32"/>
  <c r="L8" i="32"/>
  <c r="V72" i="32" l="1"/>
  <c r="J7" i="31"/>
  <c r="J8" i="31" l="1"/>
  <c r="J26" i="31"/>
  <c r="J29" i="31" l="1"/>
  <c r="J72" i="31" l="1"/>
  <c r="H56" i="31" l="1"/>
  <c r="K57" i="31" l="1"/>
  <c r="H65" i="31"/>
  <c r="K29" i="31"/>
  <c r="K72" i="31" l="1"/>
  <c r="G57" i="31"/>
  <c r="H57" i="31"/>
  <c r="H29" i="31"/>
  <c r="V21" i="31" l="1"/>
  <c r="E57" i="31" l="1"/>
  <c r="C4" i="31" l="1"/>
  <c r="E24" i="31" l="1"/>
  <c r="D21" i="31"/>
  <c r="C24" i="31" l="1"/>
  <c r="C21" i="31"/>
  <c r="E21" i="31"/>
  <c r="C6" i="31" l="1"/>
  <c r="G29" i="31" l="1"/>
  <c r="G7" i="31"/>
  <c r="G26" i="31" l="1"/>
  <c r="G8" i="31"/>
  <c r="G72" i="31"/>
  <c r="E29" i="31" l="1"/>
  <c r="V58" i="31" l="1"/>
  <c r="V57" i="31" l="1"/>
  <c r="D7" i="31"/>
  <c r="D8" i="31" l="1"/>
  <c r="D26" i="31"/>
  <c r="E7" i="31" l="1"/>
  <c r="C3" i="31"/>
  <c r="C7" i="31" l="1"/>
  <c r="E26" i="31"/>
  <c r="E8" i="31"/>
  <c r="E72" i="31" l="1"/>
  <c r="C8" i="31"/>
  <c r="C26" i="31"/>
  <c r="V29" i="31" l="1"/>
  <c r="V7" i="31" l="1"/>
  <c r="V8" i="31" l="1"/>
  <c r="V26" i="31"/>
  <c r="V72" i="31" l="1"/>
  <c r="D7" i="1" l="1"/>
  <c r="C6" i="1"/>
  <c r="C7" i="1" l="1"/>
  <c r="AQ6" i="1"/>
  <c r="D26" i="1"/>
  <c r="D8" i="1"/>
  <c r="D72" i="1" l="1"/>
  <c r="AQ7" i="1"/>
  <c r="C8" i="1"/>
  <c r="C26" i="1"/>
  <c r="AQ8" i="1" l="1"/>
  <c r="D7" i="17"/>
  <c r="C6" i="17"/>
  <c r="C6" i="19"/>
  <c r="D7" i="19"/>
  <c r="D7" i="18"/>
  <c r="C6" i="18"/>
  <c r="AQ26" i="1"/>
  <c r="C72" i="1"/>
  <c r="C6" i="21"/>
  <c r="D7" i="21"/>
  <c r="C7" i="18" l="1"/>
  <c r="C7" i="19"/>
  <c r="C7" i="17"/>
  <c r="C7" i="21"/>
  <c r="D26" i="18"/>
  <c r="D8" i="18"/>
  <c r="D8" i="19"/>
  <c r="D26" i="19"/>
  <c r="D26" i="21"/>
  <c r="D8" i="21"/>
  <c r="D8" i="17"/>
  <c r="D26" i="17"/>
  <c r="C26" i="17" l="1"/>
  <c r="C8" i="19"/>
  <c r="C26" i="18"/>
  <c r="C8" i="18"/>
  <c r="C26" i="21"/>
  <c r="C8" i="21"/>
  <c r="C26" i="19"/>
  <c r="C8" i="17"/>
  <c r="D72" i="17"/>
  <c r="D72" i="21"/>
  <c r="D72" i="19"/>
  <c r="D72" i="18"/>
  <c r="C72" i="17"/>
  <c r="C72" i="19" l="1"/>
  <c r="C72" i="18"/>
  <c r="H13" i="31"/>
  <c r="H13" i="30" l="1"/>
  <c r="AQ13" i="31"/>
  <c r="H13" i="24" l="1"/>
  <c r="AQ13" i="30"/>
  <c r="H13" i="22"/>
  <c r="I9" i="22"/>
  <c r="H13" i="21"/>
  <c r="I9" i="21"/>
  <c r="H13" i="17"/>
  <c r="I9" i="17"/>
  <c r="H13" i="19"/>
  <c r="I9" i="19"/>
  <c r="H13" i="18"/>
  <c r="I9" i="18"/>
  <c r="H6" i="18" l="1"/>
  <c r="H6" i="19"/>
  <c r="H6" i="17"/>
  <c r="H2" i="22"/>
  <c r="AQ13" i="24"/>
  <c r="H2" i="17"/>
  <c r="I7" i="17"/>
  <c r="AQ13" i="18"/>
  <c r="H9" i="18"/>
  <c r="AQ13" i="19"/>
  <c r="H9" i="19"/>
  <c r="H9" i="17"/>
  <c r="AQ13" i="17"/>
  <c r="I7" i="18"/>
  <c r="H2" i="18"/>
  <c r="AQ13" i="21"/>
  <c r="H9" i="21"/>
  <c r="I7" i="19"/>
  <c r="H2" i="19"/>
  <c r="H9" i="22"/>
  <c r="AQ13" i="22"/>
  <c r="AQ9" i="21" l="1"/>
  <c r="AQ9" i="18"/>
  <c r="AQ6" i="17"/>
  <c r="AQ9" i="22"/>
  <c r="AQ6" i="19"/>
  <c r="AQ9" i="19"/>
  <c r="H6" i="21"/>
  <c r="AQ9" i="17"/>
  <c r="AQ6" i="18"/>
  <c r="I8" i="19"/>
  <c r="I26" i="19"/>
  <c r="AQ2" i="18"/>
  <c r="H7" i="18"/>
  <c r="I7" i="21"/>
  <c r="H2" i="21"/>
  <c r="I8" i="18"/>
  <c r="I8" i="17"/>
  <c r="I26" i="17"/>
  <c r="H7" i="17"/>
  <c r="AQ2" i="17"/>
  <c r="AQ2" i="19"/>
  <c r="H7" i="19"/>
  <c r="I26" i="18"/>
  <c r="I72" i="18" l="1"/>
  <c r="I72" i="19"/>
  <c r="AQ6" i="21"/>
  <c r="I72" i="17"/>
  <c r="H13" i="25"/>
  <c r="H8" i="17"/>
  <c r="H26" i="17"/>
  <c r="AQ7" i="17"/>
  <c r="AQ2" i="21"/>
  <c r="H7" i="21"/>
  <c r="I8" i="21"/>
  <c r="I26" i="21"/>
  <c r="H8" i="18"/>
  <c r="H26" i="18"/>
  <c r="AQ7" i="18"/>
  <c r="H26" i="19"/>
  <c r="H8" i="19"/>
  <c r="AQ7" i="19"/>
  <c r="I72" i="21" l="1"/>
  <c r="AQ8" i="18"/>
  <c r="AQ8" i="17"/>
  <c r="AQ13" i="25"/>
  <c r="AQ8" i="19"/>
  <c r="H72" i="19"/>
  <c r="AQ26" i="19"/>
  <c r="H8" i="21"/>
  <c r="H26" i="21"/>
  <c r="AQ7" i="21"/>
  <c r="H72" i="18"/>
  <c r="AQ26" i="18"/>
  <c r="H72" i="17"/>
  <c r="AQ26" i="17"/>
  <c r="AQ8" i="21" l="1"/>
  <c r="H13" i="28"/>
  <c r="H72" i="21"/>
  <c r="AQ26" i="21"/>
  <c r="AQ13" i="28" l="1"/>
  <c r="H13" i="26" l="1"/>
  <c r="H13" i="32" l="1"/>
  <c r="AQ13" i="26"/>
  <c r="H2" i="23" l="1"/>
  <c r="AQ13" i="32"/>
  <c r="H13" i="23"/>
  <c r="I9" i="23"/>
  <c r="AQ13" i="23" l="1"/>
  <c r="H9" i="23"/>
  <c r="J7" i="29" l="1"/>
  <c r="J8" i="29" l="1"/>
  <c r="J26" i="29"/>
  <c r="J29" i="29" l="1"/>
  <c r="J72" i="29" l="1"/>
  <c r="H65" i="29" l="1"/>
  <c r="K57" i="29"/>
  <c r="K29" i="29"/>
  <c r="H56" i="29"/>
  <c r="K72" i="29" l="1"/>
  <c r="H29" i="29"/>
  <c r="H57" i="29"/>
  <c r="V21" i="29"/>
  <c r="L24" i="29"/>
  <c r="E24" i="29"/>
  <c r="D21" i="29"/>
  <c r="C24" i="29" l="1"/>
  <c r="L21" i="29"/>
  <c r="E57" i="29"/>
  <c r="L4" i="29"/>
  <c r="E21" i="29"/>
  <c r="C21" i="29"/>
  <c r="AQ24" i="29"/>
  <c r="C4" i="29"/>
  <c r="G57" i="29" l="1"/>
  <c r="H13" i="29"/>
  <c r="AQ4" i="29"/>
  <c r="G29" i="29"/>
  <c r="G7" i="29" l="1"/>
  <c r="AQ13" i="29"/>
  <c r="E29" i="29"/>
  <c r="L3" i="29"/>
  <c r="G26" i="29"/>
  <c r="G8" i="29"/>
  <c r="V58" i="29" l="1"/>
  <c r="G72" i="29"/>
  <c r="E7" i="29" l="1"/>
  <c r="V57" i="29"/>
  <c r="V29" i="29"/>
  <c r="C3" i="29"/>
  <c r="E26" i="29" l="1"/>
  <c r="E8" i="29"/>
  <c r="E72" i="29"/>
  <c r="L6" i="29" l="1"/>
  <c r="V7" i="29"/>
  <c r="L7" i="29" l="1"/>
  <c r="V26" i="29"/>
  <c r="V8" i="29"/>
  <c r="L8" i="29" l="1"/>
  <c r="V72" i="29"/>
  <c r="C6" i="29"/>
  <c r="D7" i="29"/>
  <c r="D8" i="29" l="1"/>
  <c r="D26" i="29"/>
  <c r="C7" i="29"/>
  <c r="C26" i="29" l="1"/>
  <c r="C8" i="29"/>
  <c r="AH30" i="34" l="1"/>
  <c r="AB32" i="34"/>
  <c r="J7" i="34" l="1"/>
  <c r="J8" i="34" l="1"/>
  <c r="J26" i="34"/>
  <c r="J29" i="34" l="1"/>
  <c r="J72" i="34" l="1"/>
  <c r="AQ12" i="34" l="1"/>
  <c r="AO7" i="34" l="1"/>
  <c r="AQ18" i="34"/>
  <c r="AC22" i="34"/>
  <c r="AC7" i="34"/>
  <c r="AO8" i="34" l="1"/>
  <c r="AC8" i="34"/>
  <c r="AC21" i="34"/>
  <c r="AC26" i="34" l="1"/>
  <c r="AK21" i="34" l="1"/>
  <c r="AK7" i="34"/>
  <c r="AC72" i="34"/>
  <c r="AK26" i="34" l="1"/>
  <c r="AK8" i="34"/>
  <c r="AK72" i="34" l="1"/>
  <c r="C6" i="34" l="1"/>
  <c r="AB6" i="34" l="1"/>
  <c r="M7" i="34" l="1"/>
  <c r="N7" i="34"/>
  <c r="M8" i="34" l="1"/>
  <c r="N9" i="34"/>
  <c r="S15" i="34"/>
  <c r="N8" i="34"/>
  <c r="N21" i="34"/>
  <c r="N26" i="34" l="1"/>
  <c r="S21" i="34"/>
  <c r="M9" i="34"/>
  <c r="L14" i="34"/>
  <c r="M26" i="34" l="1"/>
  <c r="N72" i="34"/>
  <c r="T15" i="34" l="1"/>
  <c r="AB4" i="34"/>
  <c r="M72" i="34"/>
  <c r="T7" i="34"/>
  <c r="T8" i="34" l="1"/>
  <c r="L70" i="34" l="1"/>
  <c r="Q15" i="34" l="1"/>
  <c r="R15" i="34"/>
  <c r="W15" i="34"/>
  <c r="R21" i="34"/>
  <c r="Q21" i="34"/>
  <c r="R7" i="34"/>
  <c r="W7" i="34"/>
  <c r="R8" i="34" l="1"/>
  <c r="L5" i="34"/>
  <c r="U21" i="34"/>
  <c r="AJ7" i="34"/>
  <c r="R26" i="34"/>
  <c r="P15" i="34"/>
  <c r="U15" i="34"/>
  <c r="P7" i="34"/>
  <c r="W8" i="34"/>
  <c r="W26" i="34"/>
  <c r="Q7" i="34"/>
  <c r="P21" i="34"/>
  <c r="U7" i="34"/>
  <c r="AJ8" i="34" l="1"/>
  <c r="AJ26" i="34"/>
  <c r="P26" i="34"/>
  <c r="W72" i="34"/>
  <c r="P8" i="34"/>
  <c r="AQ5" i="34"/>
  <c r="U8" i="34"/>
  <c r="Q26" i="34"/>
  <c r="Q8" i="34"/>
  <c r="S7" i="34" l="1"/>
  <c r="S8" i="34" l="1"/>
  <c r="C39" i="21" l="1"/>
  <c r="C40" i="21"/>
  <c r="C37" i="21"/>
  <c r="C36" i="21"/>
  <c r="C35" i="21"/>
  <c r="C42" i="21"/>
  <c r="C43" i="21"/>
  <c r="C41" i="21"/>
  <c r="C34" i="21"/>
  <c r="C33" i="21"/>
  <c r="C31" i="21"/>
  <c r="C30" i="21" l="1"/>
  <c r="C67" i="32" l="1"/>
  <c r="C60" i="32"/>
  <c r="C68" i="32"/>
  <c r="C64" i="32"/>
  <c r="C62" i="32"/>
  <c r="C61" i="32"/>
  <c r="C69" i="32"/>
  <c r="C63" i="32"/>
  <c r="C59" i="32"/>
  <c r="D65" i="32"/>
  <c r="C66" i="32"/>
  <c r="C29" i="21"/>
  <c r="C65" i="32" l="1"/>
  <c r="C72" i="21"/>
  <c r="U57" i="32"/>
  <c r="C59" i="31" l="1"/>
  <c r="C64" i="31"/>
  <c r="C62" i="31"/>
  <c r="C63" i="31"/>
  <c r="C69" i="31"/>
  <c r="C67" i="31"/>
  <c r="C60" i="31"/>
  <c r="C68" i="31"/>
  <c r="C61" i="31"/>
  <c r="C66" i="31"/>
  <c r="D65" i="31"/>
  <c r="C65" i="31" l="1"/>
  <c r="C62" i="30" l="1"/>
  <c r="C69" i="30"/>
  <c r="C61" i="30"/>
  <c r="C64" i="30"/>
  <c r="C60" i="30"/>
  <c r="C68" i="30"/>
  <c r="C59" i="30"/>
  <c r="C67" i="30"/>
  <c r="C63" i="30"/>
  <c r="C66" i="30"/>
  <c r="D65" i="30"/>
  <c r="C65" i="30" l="1"/>
  <c r="C64" i="33" l="1"/>
  <c r="C61" i="33"/>
  <c r="C61" i="34"/>
  <c r="C69" i="33"/>
  <c r="C62" i="33"/>
  <c r="C69" i="34"/>
  <c r="C62" i="34"/>
  <c r="C63" i="33"/>
  <c r="C67" i="33"/>
  <c r="C63" i="34"/>
  <c r="C67" i="34"/>
  <c r="C68" i="33"/>
  <c r="C59" i="33"/>
  <c r="C60" i="33"/>
  <c r="C64" i="34"/>
  <c r="C68" i="34"/>
  <c r="C59" i="34"/>
  <c r="C60" i="34"/>
  <c r="C67" i="22" l="1"/>
  <c r="C68" i="22"/>
  <c r="C69" i="22"/>
  <c r="C59" i="22"/>
  <c r="C64" i="22"/>
  <c r="C60" i="22"/>
  <c r="C61" i="22"/>
  <c r="C62" i="22"/>
  <c r="C63" i="22"/>
  <c r="D65" i="22"/>
  <c r="C66" i="22"/>
  <c r="C67" i="25" l="1"/>
  <c r="C67" i="24"/>
  <c r="C67" i="23"/>
  <c r="C62" i="29"/>
  <c r="C62" i="28"/>
  <c r="C61" i="25"/>
  <c r="C68" i="28"/>
  <c r="C67" i="26"/>
  <c r="C63" i="24"/>
  <c r="C63" i="23"/>
  <c r="C61" i="29"/>
  <c r="C61" i="28"/>
  <c r="C61" i="26"/>
  <c r="C60" i="24"/>
  <c r="C62" i="24"/>
  <c r="C62" i="23"/>
  <c r="C60" i="29"/>
  <c r="C60" i="28"/>
  <c r="C60" i="26"/>
  <c r="C60" i="25"/>
  <c r="C59" i="23"/>
  <c r="C60" i="23"/>
  <c r="C59" i="29"/>
  <c r="C59" i="28"/>
  <c r="C59" i="26"/>
  <c r="C59" i="25"/>
  <c r="C59" i="24"/>
  <c r="C61" i="24"/>
  <c r="C64" i="23"/>
  <c r="C68" i="29"/>
  <c r="C63" i="26"/>
  <c r="C64" i="29"/>
  <c r="C64" i="28"/>
  <c r="C64" i="26"/>
  <c r="C64" i="25"/>
  <c r="C64" i="24"/>
  <c r="C67" i="29"/>
  <c r="C62" i="25"/>
  <c r="C65" i="22"/>
  <c r="C69" i="28"/>
  <c r="C69" i="26"/>
  <c r="C69" i="25"/>
  <c r="C69" i="24"/>
  <c r="C69" i="23"/>
  <c r="C63" i="28"/>
  <c r="C69" i="29"/>
  <c r="C61" i="23"/>
  <c r="C68" i="26"/>
  <c r="C68" i="25"/>
  <c r="C68" i="24"/>
  <c r="C68" i="23"/>
  <c r="C63" i="29"/>
  <c r="C62" i="26"/>
  <c r="C63" i="25"/>
  <c r="C67" i="28"/>
  <c r="C66" i="28"/>
  <c r="D65" i="28"/>
  <c r="C66" i="26"/>
  <c r="D65" i="26"/>
  <c r="C66" i="25"/>
  <c r="D65" i="25"/>
  <c r="D65" i="24"/>
  <c r="C66" i="24"/>
  <c r="C66" i="23"/>
  <c r="D65" i="23"/>
  <c r="C66" i="29"/>
  <c r="D65" i="29"/>
  <c r="C65" i="23" l="1"/>
  <c r="C65" i="28"/>
  <c r="C65" i="24"/>
  <c r="C65" i="25"/>
  <c r="C65" i="29"/>
  <c r="C65" i="26"/>
  <c r="L44" i="29" l="1"/>
  <c r="L44" i="31"/>
  <c r="L44" i="28"/>
  <c r="L44" i="26"/>
  <c r="L44" i="30"/>
  <c r="L44" i="25" l="1"/>
  <c r="L44" i="24" l="1"/>
  <c r="L44" i="32"/>
  <c r="L44" i="34"/>
  <c r="L44" i="33"/>
  <c r="L44" i="23" l="1"/>
  <c r="L44" i="22" l="1"/>
  <c r="L44" i="21" l="1"/>
  <c r="L44" i="19" l="1"/>
  <c r="L44" i="18" l="1"/>
  <c r="L44" i="17" l="1"/>
  <c r="L44" i="1" l="1"/>
  <c r="L44" i="4" l="1"/>
  <c r="L44" i="5" l="1"/>
  <c r="L44" i="6" l="1"/>
  <c r="L44" i="7" l="1"/>
  <c r="L44" i="8" l="1"/>
  <c r="L44" i="9" l="1"/>
  <c r="L44" i="10" l="1"/>
  <c r="L44" i="11" l="1"/>
  <c r="L44" i="12" l="1"/>
  <c r="L44" i="13" l="1"/>
  <c r="L44" i="14" l="1"/>
  <c r="L44" i="15" l="1"/>
  <c r="L44" i="2" l="1"/>
  <c r="L44" i="16"/>
  <c r="L43" i="2" l="1"/>
  <c r="L35" i="2"/>
  <c r="L39" i="2"/>
  <c r="L36" i="2"/>
  <c r="L42" i="2"/>
  <c r="L37" i="2"/>
  <c r="L38" i="2"/>
  <c r="L40" i="2"/>
  <c r="L34" i="2"/>
  <c r="L32" i="2"/>
  <c r="L65" i="2"/>
  <c r="L41" i="2"/>
  <c r="L33" i="2"/>
  <c r="L31" i="2"/>
  <c r="U57" i="2"/>
  <c r="U29" i="2"/>
  <c r="L58" i="2"/>
  <c r="AQ65" i="2" l="1"/>
  <c r="U72" i="2"/>
  <c r="L30" i="2"/>
  <c r="L57" i="2"/>
  <c r="AQ58" i="2"/>
  <c r="AQ57" i="2" l="1"/>
  <c r="L29" i="2"/>
  <c r="AQ30" i="2"/>
  <c r="D65" i="33"/>
  <c r="C66" i="33"/>
  <c r="C65" i="33" l="1"/>
  <c r="L72" i="2"/>
  <c r="D65" i="34"/>
  <c r="C66" i="34"/>
  <c r="AQ29" i="2"/>
  <c r="C65" i="34" l="1"/>
  <c r="AQ72" i="2"/>
  <c r="U57" i="31" l="1"/>
  <c r="U57" i="25" l="1"/>
  <c r="AF9" i="25" l="1"/>
  <c r="AF7" i="25"/>
  <c r="AF8" i="25" l="1"/>
  <c r="AF26" i="25"/>
  <c r="AF7" i="29"/>
  <c r="AF9" i="29"/>
  <c r="AF9" i="26"/>
  <c r="AN9" i="25"/>
  <c r="AN7" i="25"/>
  <c r="AF7" i="26"/>
  <c r="AF9" i="30"/>
  <c r="AF7" i="30"/>
  <c r="AF7" i="28"/>
  <c r="AF7" i="31"/>
  <c r="AF9" i="31"/>
  <c r="AF9" i="28"/>
  <c r="AF72" i="25" l="1"/>
  <c r="AF26" i="29"/>
  <c r="AF8" i="29"/>
  <c r="AF8" i="30"/>
  <c r="AN26" i="25"/>
  <c r="AF26" i="28"/>
  <c r="AF8" i="28"/>
  <c r="AF26" i="30"/>
  <c r="AF8" i="31"/>
  <c r="AF26" i="26"/>
  <c r="AF8" i="26"/>
  <c r="AN8" i="25"/>
  <c r="AN7" i="30"/>
  <c r="AF26" i="31"/>
  <c r="AN9" i="30"/>
  <c r="AN7" i="26"/>
  <c r="AF72" i="29"/>
  <c r="AN9" i="29"/>
  <c r="AN9" i="26"/>
  <c r="AN7" i="31"/>
  <c r="AN9" i="31"/>
  <c r="AN7" i="29"/>
  <c r="AN9" i="28"/>
  <c r="AN7" i="28"/>
  <c r="AF72" i="26" l="1"/>
  <c r="AN72" i="25"/>
  <c r="AF72" i="30"/>
  <c r="AN8" i="30"/>
  <c r="AN8" i="29"/>
  <c r="AN8" i="31"/>
  <c r="AF72" i="28"/>
  <c r="AN26" i="26"/>
  <c r="AN8" i="26"/>
  <c r="AN26" i="29"/>
  <c r="AN26" i="30"/>
  <c r="AN26" i="28"/>
  <c r="AF72" i="31"/>
  <c r="AN8" i="28"/>
  <c r="AN26" i="31"/>
  <c r="AN72" i="26" l="1"/>
  <c r="AN72" i="30"/>
  <c r="AN72" i="29"/>
  <c r="AN72" i="31"/>
  <c r="AF9" i="32"/>
  <c r="AF7" i="32"/>
  <c r="AN72" i="28"/>
  <c r="AF8" i="32" l="1"/>
  <c r="AN9" i="32"/>
  <c r="AN7" i="32"/>
  <c r="AF26" i="32"/>
  <c r="AN8" i="32" l="1"/>
  <c r="AF72" i="32"/>
  <c r="AN26" i="32"/>
  <c r="AF7" i="33" l="1"/>
  <c r="AN72" i="32"/>
  <c r="AF9" i="33"/>
  <c r="AB10" i="33"/>
  <c r="AF8" i="33" l="1"/>
  <c r="AN7" i="33"/>
  <c r="AN9" i="33"/>
  <c r="AF26" i="33"/>
  <c r="AN8" i="33" l="1"/>
  <c r="AN26" i="33"/>
  <c r="AF72" i="33"/>
  <c r="AN72" i="33" l="1"/>
  <c r="AF9" i="34"/>
  <c r="AF7" i="34"/>
  <c r="AF8" i="34" l="1"/>
  <c r="AF26" i="34"/>
  <c r="AN9" i="34"/>
  <c r="AN7" i="34"/>
  <c r="AN8" i="34" l="1"/>
  <c r="AF72" i="34"/>
  <c r="AN26" i="34"/>
  <c r="AN72" i="34" l="1"/>
  <c r="S57" i="29"/>
  <c r="S57" i="25"/>
  <c r="S57" i="28"/>
  <c r="S57" i="23"/>
  <c r="S57" i="22"/>
  <c r="S57" i="30"/>
  <c r="S57" i="26"/>
  <c r="S57" i="31"/>
  <c r="S57" i="24"/>
  <c r="L71" i="31" l="1"/>
  <c r="U57" i="29"/>
  <c r="U57" i="23"/>
  <c r="U57" i="28"/>
  <c r="U57" i="26"/>
  <c r="L54" i="31"/>
  <c r="U57" i="24"/>
  <c r="T45" i="31"/>
  <c r="U57" i="30"/>
  <c r="AB4" i="31"/>
  <c r="R15" i="31"/>
  <c r="AQ54" i="31" l="1"/>
  <c r="AQ71" i="31"/>
  <c r="AQ12" i="31" l="1"/>
  <c r="AO7" i="31" l="1"/>
  <c r="AQ18" i="31"/>
  <c r="AC22" i="31"/>
  <c r="AC7" i="31"/>
  <c r="AD22" i="31"/>
  <c r="AD7" i="31"/>
  <c r="AO8" i="31" l="1"/>
  <c r="AD21" i="31"/>
  <c r="AD8" i="31"/>
  <c r="AC8" i="31"/>
  <c r="AC21" i="31"/>
  <c r="AD26" i="31" l="1"/>
  <c r="AD72" i="31"/>
  <c r="AC26" i="31"/>
  <c r="AK7" i="28" l="1"/>
  <c r="AC72" i="31"/>
  <c r="AK8" i="28"/>
  <c r="AK21" i="28"/>
  <c r="AB22" i="28"/>
  <c r="AK21" i="30" l="1"/>
  <c r="AK7" i="29"/>
  <c r="AK7" i="30"/>
  <c r="AK26" i="28"/>
  <c r="AK21" i="29"/>
  <c r="AB22" i="29"/>
  <c r="AO22" i="28"/>
  <c r="AB21" i="28"/>
  <c r="AK8" i="29" l="1"/>
  <c r="AK72" i="28"/>
  <c r="AK26" i="29"/>
  <c r="AK26" i="30"/>
  <c r="AO21" i="28"/>
  <c r="AK8" i="30"/>
  <c r="AB21" i="29"/>
  <c r="AO22" i="29"/>
  <c r="AQ22" i="28"/>
  <c r="AQ21" i="28" l="1"/>
  <c r="AK7" i="31"/>
  <c r="AK72" i="30"/>
  <c r="AO21" i="29"/>
  <c r="AK72" i="29"/>
  <c r="AQ22" i="29"/>
  <c r="AK21" i="31"/>
  <c r="AB22" i="31"/>
  <c r="AK8" i="31" l="1"/>
  <c r="AK26" i="31"/>
  <c r="AQ21" i="29"/>
  <c r="AG9" i="31"/>
  <c r="AO22" i="31"/>
  <c r="AB21" i="31"/>
  <c r="AO21" i="31" l="1"/>
  <c r="AG7" i="31"/>
  <c r="AQ22" i="31"/>
  <c r="AK72" i="31"/>
  <c r="AG8" i="31" l="1"/>
  <c r="AG26" i="31"/>
  <c r="AG72" i="31"/>
  <c r="N7" i="31" l="1"/>
  <c r="M7" i="31"/>
  <c r="S15" i="31" l="1"/>
  <c r="N8" i="31"/>
  <c r="M8" i="31"/>
  <c r="N9" i="31" l="1"/>
  <c r="S21" i="31"/>
  <c r="M9" i="31"/>
  <c r="L14" i="31"/>
  <c r="S7" i="31"/>
  <c r="N21" i="31"/>
  <c r="N26" i="31" l="1"/>
  <c r="M26" i="31"/>
  <c r="S8" i="31"/>
  <c r="L9" i="31"/>
  <c r="M72" i="31" l="1"/>
  <c r="N72" i="31"/>
  <c r="U15" i="31" l="1"/>
  <c r="U21" i="31"/>
  <c r="L5" i="31"/>
  <c r="Q15" i="31"/>
  <c r="Q7" i="31"/>
  <c r="R7" i="31"/>
  <c r="Q8" i="31" l="1"/>
  <c r="R21" i="31"/>
  <c r="U7" i="31"/>
  <c r="T15" i="31"/>
  <c r="AQ5" i="31"/>
  <c r="Q21" i="31"/>
  <c r="W15" i="31"/>
  <c r="W7" i="31"/>
  <c r="T7" i="31"/>
  <c r="R8" i="31"/>
  <c r="U8" i="31" l="1"/>
  <c r="W26" i="31"/>
  <c r="W72" i="31"/>
  <c r="L70" i="31"/>
  <c r="W8" i="31"/>
  <c r="Q26" i="31"/>
  <c r="R26" i="31"/>
  <c r="T8" i="31"/>
  <c r="AQ70" i="31" l="1"/>
  <c r="AB6" i="31" l="1"/>
  <c r="AJ7" i="31"/>
  <c r="AJ26" i="31" l="1"/>
  <c r="AJ8" i="31"/>
  <c r="L6" i="31" l="1"/>
  <c r="L4" i="31" l="1"/>
  <c r="P15" i="31"/>
  <c r="P21" i="31"/>
  <c r="L24" i="31"/>
  <c r="P7" i="31"/>
  <c r="L3" i="31"/>
  <c r="L21" i="31" l="1"/>
  <c r="AQ24" i="31"/>
  <c r="L7" i="31"/>
  <c r="P26" i="31"/>
  <c r="P8" i="31"/>
  <c r="AQ21" i="31" l="1"/>
  <c r="L8" i="31"/>
  <c r="L54" i="30" l="1"/>
  <c r="L71" i="30"/>
  <c r="AQ71" i="30" l="1"/>
  <c r="AQ54" i="30"/>
  <c r="U21" i="30" l="1"/>
  <c r="U15" i="30"/>
  <c r="P15" i="30"/>
  <c r="S15" i="30"/>
  <c r="AB6" i="30"/>
  <c r="Q15" i="30"/>
  <c r="AI7" i="30"/>
  <c r="AB4" i="30"/>
  <c r="T15" i="30"/>
  <c r="AJ7" i="30"/>
  <c r="N7" i="30"/>
  <c r="N8" i="30" l="1"/>
  <c r="AJ8" i="30"/>
  <c r="AI26" i="30"/>
  <c r="AJ26" i="30"/>
  <c r="AI8" i="30"/>
  <c r="T45" i="30"/>
  <c r="U7" i="30"/>
  <c r="Q7" i="30"/>
  <c r="M7" i="30"/>
  <c r="P21" i="30"/>
  <c r="T7" i="30"/>
  <c r="W15" i="30"/>
  <c r="R7" i="30"/>
  <c r="S21" i="30"/>
  <c r="R15" i="30"/>
  <c r="W7" i="30"/>
  <c r="P7" i="30"/>
  <c r="M8" i="30" l="1"/>
  <c r="U8" i="30"/>
  <c r="Q8" i="30"/>
  <c r="Q26" i="30"/>
  <c r="W26" i="30"/>
  <c r="W8" i="30"/>
  <c r="T8" i="30"/>
  <c r="P26" i="30"/>
  <c r="P8" i="30"/>
  <c r="R8" i="30"/>
  <c r="R26" i="30"/>
  <c r="L5" i="30"/>
  <c r="W72" i="30"/>
  <c r="N9" i="30"/>
  <c r="S7" i="30"/>
  <c r="L14" i="30"/>
  <c r="M9" i="30"/>
  <c r="N21" i="30"/>
  <c r="L70" i="30" l="1"/>
  <c r="N26" i="30"/>
  <c r="M26" i="30"/>
  <c r="AQ5" i="30"/>
  <c r="AQ70" i="30"/>
  <c r="L9" i="30"/>
  <c r="S8" i="30"/>
  <c r="M72" i="30" l="1"/>
  <c r="N72" i="30"/>
  <c r="J7" i="30" l="1"/>
  <c r="J29" i="30"/>
  <c r="J26" i="30" l="1"/>
  <c r="J8" i="30"/>
  <c r="J72" i="30" l="1"/>
  <c r="AQ12" i="30" l="1"/>
  <c r="AO7" i="30" l="1"/>
  <c r="AQ18" i="30"/>
  <c r="AO8" i="30"/>
  <c r="AD22" i="30" l="1"/>
  <c r="AD7" i="30"/>
  <c r="AC22" i="30"/>
  <c r="AC7" i="30"/>
  <c r="AG9" i="30" l="1"/>
  <c r="AD21" i="30"/>
  <c r="AC8" i="30"/>
  <c r="AC21" i="30"/>
  <c r="AB22" i="30"/>
  <c r="AD8" i="30"/>
  <c r="AD26" i="30" l="1"/>
  <c r="AC26" i="30"/>
  <c r="AD72" i="30"/>
  <c r="AG7" i="30"/>
  <c r="AO22" i="30"/>
  <c r="AB21" i="30"/>
  <c r="AG8" i="30" l="1"/>
  <c r="AO21" i="30"/>
  <c r="AG26" i="30"/>
  <c r="AQ22" i="30"/>
  <c r="AC72" i="30"/>
  <c r="AG72" i="30" l="1"/>
  <c r="H56" i="30" l="1"/>
  <c r="H65" i="30" l="1"/>
  <c r="K57" i="30"/>
  <c r="K29" i="30"/>
  <c r="K72" i="30" l="1"/>
  <c r="H57" i="30"/>
  <c r="H29" i="30"/>
  <c r="G57" i="30" l="1"/>
  <c r="L4" i="30" l="1"/>
  <c r="V21" i="30" l="1"/>
  <c r="L24" i="30"/>
  <c r="E57" i="30" l="1"/>
  <c r="L21" i="30"/>
  <c r="C4" i="30" l="1"/>
  <c r="AQ4" i="30" l="1"/>
  <c r="E24" i="30"/>
  <c r="D21" i="30"/>
  <c r="C24" i="30" l="1"/>
  <c r="E21" i="30"/>
  <c r="C21" i="30"/>
  <c r="AQ24" i="30"/>
  <c r="AQ21" i="30" l="1"/>
  <c r="L6" i="30" l="1"/>
  <c r="G29" i="30" l="1"/>
  <c r="G7" i="30"/>
  <c r="G8" i="30" l="1"/>
  <c r="G26" i="30"/>
  <c r="E29" i="30"/>
  <c r="V7" i="30"/>
  <c r="L3" i="30"/>
  <c r="G72" i="30" l="1"/>
  <c r="E7" i="30"/>
  <c r="V58" i="30"/>
  <c r="L7" i="30"/>
  <c r="V8" i="30"/>
  <c r="V26" i="30"/>
  <c r="V29" i="30" l="1"/>
  <c r="V57" i="30"/>
  <c r="E8" i="30"/>
  <c r="E26" i="30"/>
  <c r="L8" i="30"/>
  <c r="V72" i="30"/>
  <c r="E72" i="30" l="1"/>
  <c r="C3" i="30"/>
  <c r="C6" i="30" l="1"/>
  <c r="D7" i="30"/>
  <c r="C7" i="30" l="1"/>
  <c r="C26" i="30"/>
  <c r="C8" i="30"/>
  <c r="D8" i="30"/>
  <c r="D26" i="30"/>
  <c r="AA45" i="30" l="1"/>
  <c r="AA7" i="30" l="1"/>
  <c r="AA8" i="30" l="1"/>
  <c r="L50" i="30" l="1"/>
  <c r="AQ50" i="30" l="1"/>
  <c r="U26" i="30"/>
  <c r="T26" i="30"/>
  <c r="S26" i="30"/>
  <c r="L25" i="30"/>
  <c r="L20" i="30" l="1"/>
  <c r="O15" i="30"/>
  <c r="AO45" i="30" l="1"/>
  <c r="O26" i="30"/>
  <c r="L15" i="30"/>
  <c r="AQ20" i="30"/>
  <c r="O72" i="30" l="1"/>
  <c r="L26" i="30"/>
  <c r="AO9" i="30" l="1"/>
  <c r="H11" i="30"/>
  <c r="I9" i="30"/>
  <c r="H25" i="30" l="1"/>
  <c r="H9" i="30"/>
  <c r="H2" i="30" l="1"/>
  <c r="H6" i="30" l="1"/>
  <c r="I7" i="30"/>
  <c r="I8" i="30" l="1"/>
  <c r="I26" i="30"/>
  <c r="AQ6" i="30"/>
  <c r="H7" i="30"/>
  <c r="I72" i="30" l="1"/>
  <c r="H8" i="30"/>
  <c r="H26" i="30"/>
  <c r="H72" i="30" l="1"/>
  <c r="AQ17" i="30" l="1"/>
  <c r="S29" i="30" l="1"/>
  <c r="S72" i="30" l="1"/>
  <c r="L52" i="30" l="1"/>
  <c r="R45" i="30"/>
  <c r="L51" i="30"/>
  <c r="AQ51" i="30" l="1"/>
  <c r="R29" i="30"/>
  <c r="AQ52" i="30"/>
  <c r="AQ25" i="30" l="1"/>
  <c r="R72" i="30"/>
  <c r="AQ14" i="30" l="1"/>
  <c r="AA9" i="30"/>
  <c r="AO15" i="30"/>
  <c r="AQ16" i="30"/>
  <c r="AA26" i="30" l="1"/>
  <c r="AQ15" i="30"/>
  <c r="AO26" i="30"/>
  <c r="L50" i="31" l="1"/>
  <c r="T26" i="31"/>
  <c r="U26" i="31"/>
  <c r="L25" i="31"/>
  <c r="S26" i="31"/>
  <c r="AA45" i="31" l="1"/>
  <c r="AQ50" i="31"/>
  <c r="O15" i="31"/>
  <c r="L20" i="31"/>
  <c r="O26" i="31" l="1"/>
  <c r="L15" i="31"/>
  <c r="AQ20" i="31"/>
  <c r="O72" i="31" l="1"/>
  <c r="L26" i="31"/>
  <c r="AO9" i="31" l="1"/>
  <c r="H11" i="31"/>
  <c r="I9" i="31"/>
  <c r="H25" i="31" l="1"/>
  <c r="H9" i="31"/>
  <c r="H2" i="31" l="1"/>
  <c r="AI7" i="31"/>
  <c r="AI26" i="31" l="1"/>
  <c r="AI8" i="31"/>
  <c r="AQ17" i="31" l="1"/>
  <c r="H6" i="31"/>
  <c r="I7" i="31"/>
  <c r="I8" i="31" l="1"/>
  <c r="I26" i="31"/>
  <c r="H7" i="31"/>
  <c r="I72" i="31" l="1"/>
  <c r="H8" i="31"/>
  <c r="H26" i="31"/>
  <c r="AO45" i="31" l="1"/>
  <c r="H72" i="31"/>
  <c r="AQ25" i="31" l="1"/>
  <c r="AO15" i="31"/>
  <c r="AQ16" i="31"/>
  <c r="AQ15" i="31" l="1"/>
  <c r="AO26" i="31"/>
  <c r="R45" i="31" l="1"/>
  <c r="L52" i="31"/>
  <c r="L51" i="31" l="1"/>
  <c r="AQ52" i="31"/>
  <c r="R29" i="31"/>
  <c r="AQ51" i="31" l="1"/>
  <c r="R72" i="31"/>
  <c r="S29" i="31"/>
  <c r="S72" i="31" l="1"/>
  <c r="AQ14" i="31" l="1"/>
  <c r="AA9" i="31"/>
  <c r="L50" i="32" l="1"/>
  <c r="AQ50" i="32" l="1"/>
  <c r="U26" i="32"/>
  <c r="T26" i="32"/>
  <c r="L25" i="32"/>
  <c r="S26" i="32"/>
  <c r="O15" i="32" l="1"/>
  <c r="L20" i="32"/>
  <c r="O26" i="32" l="1"/>
  <c r="L15" i="32"/>
  <c r="AQ20" i="32"/>
  <c r="AA45" i="32" l="1"/>
  <c r="O72" i="32"/>
  <c r="L26" i="32"/>
  <c r="AO9" i="32" l="1"/>
  <c r="H11" i="32"/>
  <c r="I9" i="32"/>
  <c r="H25" i="32" l="1"/>
  <c r="H9" i="32"/>
  <c r="H2" i="32" l="1"/>
  <c r="AI7" i="32"/>
  <c r="AI8" i="32" l="1"/>
  <c r="AI26" i="32"/>
  <c r="AO45" i="32"/>
  <c r="H6" i="32" l="1"/>
  <c r="I7" i="32"/>
  <c r="I8" i="32" l="1"/>
  <c r="I26" i="32"/>
  <c r="H7" i="32"/>
  <c r="I72" i="32" l="1"/>
  <c r="H8" i="32"/>
  <c r="H26" i="32"/>
  <c r="H72" i="32" l="1"/>
  <c r="AQ17" i="32" l="1"/>
  <c r="AQ25" i="32" l="1"/>
  <c r="L52" i="32" l="1"/>
  <c r="R45" i="32"/>
  <c r="AO15" i="32"/>
  <c r="AQ16" i="32"/>
  <c r="R29" i="32" l="1"/>
  <c r="AQ52" i="32"/>
  <c r="AO26" i="32"/>
  <c r="AQ15" i="32"/>
  <c r="L51" i="32" l="1"/>
  <c r="R72" i="32"/>
  <c r="AQ51" i="32" l="1"/>
  <c r="S29" i="32"/>
  <c r="S72" i="32" l="1"/>
  <c r="AQ14" i="32" l="1"/>
  <c r="AA9" i="32"/>
  <c r="L71" i="22" l="1"/>
  <c r="L50" i="24"/>
  <c r="L54" i="22"/>
  <c r="T45" i="22"/>
  <c r="L50" i="22"/>
  <c r="AB50" i="25"/>
  <c r="L54" i="24"/>
  <c r="L54" i="23"/>
  <c r="T45" i="25"/>
  <c r="T45" i="24"/>
  <c r="L71" i="24"/>
  <c r="L71" i="23"/>
  <c r="L54" i="25"/>
  <c r="AO45" i="24"/>
  <c r="T45" i="23"/>
  <c r="L50" i="23"/>
  <c r="L50" i="25"/>
  <c r="L71" i="25"/>
  <c r="AO45" i="25"/>
  <c r="U15" i="25"/>
  <c r="P15" i="24"/>
  <c r="P15" i="23"/>
  <c r="Q15" i="23"/>
  <c r="S15" i="25"/>
  <c r="T15" i="24"/>
  <c r="P15" i="22"/>
  <c r="P15" i="25"/>
  <c r="R15" i="24"/>
  <c r="U15" i="23"/>
  <c r="T15" i="23"/>
  <c r="S15" i="22"/>
  <c r="T15" i="25"/>
  <c r="R21" i="25"/>
  <c r="Q21" i="24"/>
  <c r="R21" i="23"/>
  <c r="S15" i="24"/>
  <c r="T15" i="22"/>
  <c r="R21" i="22"/>
  <c r="Q15" i="24"/>
  <c r="Q21" i="23"/>
  <c r="W15" i="23"/>
  <c r="Q21" i="22"/>
  <c r="M7" i="22"/>
  <c r="M26" i="22" s="1"/>
  <c r="Q15" i="25"/>
  <c r="Q21" i="25"/>
  <c r="W15" i="24"/>
  <c r="R15" i="23"/>
  <c r="N7" i="22"/>
  <c r="U15" i="22"/>
  <c r="Q15" i="22"/>
  <c r="R21" i="24"/>
  <c r="S15" i="23"/>
  <c r="W7" i="23"/>
  <c r="T7" i="24"/>
  <c r="R7" i="23"/>
  <c r="O15" i="25"/>
  <c r="Q7" i="24"/>
  <c r="R7" i="24"/>
  <c r="AA7" i="22"/>
  <c r="AQ2" i="22"/>
  <c r="O15" i="22"/>
  <c r="P7" i="24"/>
  <c r="N7" i="24"/>
  <c r="T7" i="23"/>
  <c r="M7" i="25"/>
  <c r="O15" i="24"/>
  <c r="P21" i="24"/>
  <c r="U7" i="24"/>
  <c r="Q7" i="23"/>
  <c r="L52" i="25"/>
  <c r="R45" i="25"/>
  <c r="R45" i="24"/>
  <c r="L52" i="24"/>
  <c r="T26" i="24"/>
  <c r="M8" i="22"/>
  <c r="R45" i="23"/>
  <c r="L52" i="23"/>
  <c r="P21" i="23"/>
  <c r="T26" i="26"/>
  <c r="W7" i="24"/>
  <c r="P7" i="23"/>
  <c r="W8" i="23" l="1"/>
  <c r="W26" i="23"/>
  <c r="P7" i="22"/>
  <c r="P8" i="22" s="1"/>
  <c r="P7" i="25"/>
  <c r="N8" i="22"/>
  <c r="T8" i="24"/>
  <c r="L25" i="26"/>
  <c r="AQ50" i="25"/>
  <c r="N26" i="22"/>
  <c r="AA45" i="22"/>
  <c r="AQ50" i="23"/>
  <c r="AQ71" i="23"/>
  <c r="AQ54" i="23"/>
  <c r="AO9" i="25"/>
  <c r="AQ71" i="24"/>
  <c r="AQ54" i="24"/>
  <c r="AQ54" i="22"/>
  <c r="AA45" i="24"/>
  <c r="O26" i="22"/>
  <c r="AQ71" i="25"/>
  <c r="AQ50" i="24"/>
  <c r="AO9" i="24"/>
  <c r="AA45" i="25"/>
  <c r="AA45" i="23"/>
  <c r="AQ54" i="25"/>
  <c r="AQ50" i="22"/>
  <c r="AQ71" i="22"/>
  <c r="Q7" i="22"/>
  <c r="T7" i="22"/>
  <c r="L70" i="25"/>
  <c r="R15" i="22"/>
  <c r="S21" i="22"/>
  <c r="AQ52" i="24"/>
  <c r="T7" i="25"/>
  <c r="L70" i="22"/>
  <c r="M72" i="22"/>
  <c r="R29" i="24"/>
  <c r="U7" i="23"/>
  <c r="L25" i="22"/>
  <c r="U26" i="26"/>
  <c r="U15" i="24"/>
  <c r="L25" i="23"/>
  <c r="R7" i="25"/>
  <c r="U21" i="23"/>
  <c r="W15" i="22"/>
  <c r="L25" i="25"/>
  <c r="S21" i="25"/>
  <c r="S21" i="23"/>
  <c r="AQ52" i="23"/>
  <c r="W72" i="23"/>
  <c r="R29" i="23"/>
  <c r="U21" i="24"/>
  <c r="W15" i="25"/>
  <c r="L70" i="23"/>
  <c r="S21" i="24"/>
  <c r="U21" i="22"/>
  <c r="L25" i="24"/>
  <c r="R29" i="25"/>
  <c r="L70" i="24"/>
  <c r="Q7" i="25"/>
  <c r="AQ52" i="25"/>
  <c r="R7" i="22"/>
  <c r="U21" i="25"/>
  <c r="R15" i="25"/>
  <c r="L20" i="24"/>
  <c r="W7" i="25"/>
  <c r="AQ14" i="24"/>
  <c r="L20" i="22"/>
  <c r="L20" i="25"/>
  <c r="H6" i="22"/>
  <c r="I7" i="22"/>
  <c r="L10" i="23"/>
  <c r="S9" i="23"/>
  <c r="S29" i="24"/>
  <c r="W8" i="24"/>
  <c r="W26" i="24"/>
  <c r="L24" i="23"/>
  <c r="O7" i="24"/>
  <c r="W7" i="22"/>
  <c r="N8" i="24"/>
  <c r="N26" i="24"/>
  <c r="P8" i="25"/>
  <c r="S29" i="23"/>
  <c r="P8" i="24"/>
  <c r="P26" i="24"/>
  <c r="O7" i="25"/>
  <c r="U8" i="24"/>
  <c r="L24" i="24"/>
  <c r="AA8" i="22"/>
  <c r="AA26" i="22"/>
  <c r="AQ20" i="25"/>
  <c r="L15" i="25"/>
  <c r="U7" i="25"/>
  <c r="AA7" i="25"/>
  <c r="H11" i="24"/>
  <c r="I9" i="24"/>
  <c r="AA7" i="24"/>
  <c r="O15" i="23"/>
  <c r="L20" i="23"/>
  <c r="U7" i="22"/>
  <c r="P21" i="22"/>
  <c r="L24" i="22"/>
  <c r="R8" i="24"/>
  <c r="R26" i="24"/>
  <c r="H6" i="23"/>
  <c r="I7" i="23"/>
  <c r="AA7" i="23"/>
  <c r="AQ2" i="23"/>
  <c r="S29" i="25"/>
  <c r="S29" i="22"/>
  <c r="P21" i="25"/>
  <c r="L24" i="25"/>
  <c r="Q26" i="23"/>
  <c r="Q8" i="23"/>
  <c r="T8" i="23"/>
  <c r="T26" i="23"/>
  <c r="Q26" i="24"/>
  <c r="Q8" i="24"/>
  <c r="R8" i="23"/>
  <c r="R26" i="23"/>
  <c r="H11" i="25"/>
  <c r="I9" i="25"/>
  <c r="AQ14" i="25"/>
  <c r="AQ14" i="23"/>
  <c r="AA9" i="23"/>
  <c r="P8" i="23"/>
  <c r="P26" i="23"/>
  <c r="U8" i="23"/>
  <c r="M8" i="25"/>
  <c r="M26" i="25"/>
  <c r="O7" i="23"/>
  <c r="L26" i="26" l="1"/>
  <c r="U26" i="23"/>
  <c r="T26" i="22"/>
  <c r="W8" i="25"/>
  <c r="L15" i="24"/>
  <c r="N72" i="22"/>
  <c r="T8" i="22"/>
  <c r="AQ70" i="24"/>
  <c r="AQ20" i="24"/>
  <c r="Q8" i="22"/>
  <c r="T8" i="25"/>
  <c r="U26" i="24"/>
  <c r="R26" i="25"/>
  <c r="R26" i="22"/>
  <c r="R72" i="22" s="1"/>
  <c r="T26" i="25"/>
  <c r="AQ70" i="25"/>
  <c r="AQ70" i="22"/>
  <c r="AQ70" i="23"/>
  <c r="R8" i="25"/>
  <c r="Q26" i="22"/>
  <c r="W26" i="25"/>
  <c r="L21" i="24"/>
  <c r="H9" i="25"/>
  <c r="Q8" i="25"/>
  <c r="O72" i="22"/>
  <c r="H25" i="24"/>
  <c r="H25" i="25"/>
  <c r="Q26" i="25"/>
  <c r="R72" i="24"/>
  <c r="AQ24" i="22"/>
  <c r="L5" i="25"/>
  <c r="L5" i="24"/>
  <c r="AQ24" i="23"/>
  <c r="AB6" i="24"/>
  <c r="M72" i="25"/>
  <c r="L21" i="22"/>
  <c r="R8" i="22"/>
  <c r="AQ20" i="22"/>
  <c r="L4" i="23"/>
  <c r="L6" i="22"/>
  <c r="W72" i="24"/>
  <c r="L21" i="23"/>
  <c r="R72" i="23"/>
  <c r="AQ24" i="24"/>
  <c r="N72" i="24"/>
  <c r="L4" i="24"/>
  <c r="L6" i="24"/>
  <c r="L4" i="22"/>
  <c r="L3" i="23"/>
  <c r="AQ24" i="25"/>
  <c r="L6" i="23"/>
  <c r="L6" i="25"/>
  <c r="L3" i="25"/>
  <c r="L21" i="25"/>
  <c r="L5" i="22"/>
  <c r="L4" i="25"/>
  <c r="L5" i="23"/>
  <c r="S7" i="23"/>
  <c r="L15" i="22"/>
  <c r="AA26" i="23"/>
  <c r="AB2" i="24"/>
  <c r="H7" i="23"/>
  <c r="S7" i="22"/>
  <c r="L3" i="22"/>
  <c r="P26" i="25"/>
  <c r="S7" i="24"/>
  <c r="O8" i="25"/>
  <c r="O26" i="25"/>
  <c r="P26" i="22"/>
  <c r="U8" i="22"/>
  <c r="S7" i="25"/>
  <c r="I26" i="22"/>
  <c r="I8" i="22"/>
  <c r="O8" i="23"/>
  <c r="O26" i="23"/>
  <c r="H7" i="22"/>
  <c r="AA8" i="23"/>
  <c r="H9" i="24"/>
  <c r="AQ11" i="24"/>
  <c r="L15" i="23"/>
  <c r="AQ20" i="23"/>
  <c r="AA8" i="25"/>
  <c r="U26" i="22"/>
  <c r="W8" i="22"/>
  <c r="W26" i="22"/>
  <c r="U8" i="25"/>
  <c r="U26" i="25"/>
  <c r="L3" i="24"/>
  <c r="I8" i="23"/>
  <c r="I26" i="23"/>
  <c r="AA8" i="24"/>
  <c r="O8" i="24"/>
  <c r="O26" i="24"/>
  <c r="AQ10" i="23"/>
  <c r="L9" i="23"/>
  <c r="AQ6" i="23" l="1"/>
  <c r="W72" i="25"/>
  <c r="AQ6" i="22"/>
  <c r="R72" i="25"/>
  <c r="O72" i="25"/>
  <c r="I72" i="22"/>
  <c r="O72" i="24"/>
  <c r="I72" i="23"/>
  <c r="O72" i="23"/>
  <c r="AQ3" i="23"/>
  <c r="L7" i="23"/>
  <c r="S26" i="23"/>
  <c r="AQ4" i="25"/>
  <c r="AQ9" i="23"/>
  <c r="AQ21" i="25"/>
  <c r="AQ5" i="25"/>
  <c r="W72" i="22"/>
  <c r="AQ5" i="22"/>
  <c r="AQ21" i="22"/>
  <c r="AB6" i="25"/>
  <c r="AQ4" i="22"/>
  <c r="AQ4" i="24"/>
  <c r="AQ21" i="24"/>
  <c r="S72" i="23"/>
  <c r="AJ7" i="24"/>
  <c r="AQ21" i="23"/>
  <c r="AQ5" i="23"/>
  <c r="S8" i="23"/>
  <c r="L7" i="25"/>
  <c r="AQ4" i="23"/>
  <c r="AQ5" i="24"/>
  <c r="AB3" i="24"/>
  <c r="AQ3" i="24" s="1"/>
  <c r="AJ7" i="25"/>
  <c r="H8" i="23"/>
  <c r="H26" i="23"/>
  <c r="AI7" i="24"/>
  <c r="AA9" i="25"/>
  <c r="AQ10" i="24"/>
  <c r="AA9" i="24"/>
  <c r="AI7" i="25"/>
  <c r="AB3" i="25"/>
  <c r="L7" i="22"/>
  <c r="AQ3" i="22"/>
  <c r="H26" i="22"/>
  <c r="H8" i="22"/>
  <c r="S26" i="25"/>
  <c r="S8" i="25"/>
  <c r="S8" i="22"/>
  <c r="S26" i="22"/>
  <c r="L7" i="24"/>
  <c r="S8" i="24"/>
  <c r="S26" i="24"/>
  <c r="AB7" i="24" l="1"/>
  <c r="L26" i="23"/>
  <c r="L8" i="23"/>
  <c r="AQ7" i="23"/>
  <c r="AJ26" i="24"/>
  <c r="AJ8" i="24"/>
  <c r="AA26" i="24"/>
  <c r="AA26" i="25"/>
  <c r="H6" i="24"/>
  <c r="H6" i="25"/>
  <c r="L26" i="25"/>
  <c r="L8" i="25"/>
  <c r="S72" i="24"/>
  <c r="S72" i="22"/>
  <c r="AQ7" i="22"/>
  <c r="S72" i="25"/>
  <c r="AQ3" i="25"/>
  <c r="H2" i="24"/>
  <c r="I7" i="24"/>
  <c r="H2" i="25"/>
  <c r="I7" i="25"/>
  <c r="L8" i="24"/>
  <c r="L26" i="24"/>
  <c r="H72" i="22"/>
  <c r="L8" i="22"/>
  <c r="L26" i="22"/>
  <c r="AI8" i="24"/>
  <c r="AI26" i="24"/>
  <c r="AQ9" i="24"/>
  <c r="AB8" i="24"/>
  <c r="AB26" i="24"/>
  <c r="H72" i="23"/>
  <c r="AI26" i="25"/>
  <c r="AI8" i="25"/>
  <c r="AQ8" i="23"/>
  <c r="AJ26" i="25"/>
  <c r="AJ8" i="25"/>
  <c r="H7" i="25" l="1"/>
  <c r="H8" i="25" s="1"/>
  <c r="AQ6" i="25"/>
  <c r="AQ6" i="24"/>
  <c r="AQ8" i="22"/>
  <c r="I8" i="25"/>
  <c r="I26" i="25"/>
  <c r="I26" i="24"/>
  <c r="I8" i="24"/>
  <c r="H7" i="24"/>
  <c r="AQ2" i="24"/>
  <c r="H26" i="25" l="1"/>
  <c r="I72" i="24"/>
  <c r="I72" i="25"/>
  <c r="H72" i="25"/>
  <c r="AA45" i="26"/>
  <c r="H26" i="24"/>
  <c r="H8" i="24"/>
  <c r="AQ7" i="24"/>
  <c r="AQ8" i="24" l="1"/>
  <c r="AQ17" i="24"/>
  <c r="H72" i="24"/>
  <c r="AQ17" i="23"/>
  <c r="AQ25" i="24" l="1"/>
  <c r="AQ25" i="22"/>
  <c r="AQ17" i="25"/>
  <c r="AA7" i="26"/>
  <c r="AO15" i="24"/>
  <c r="AQ16" i="24"/>
  <c r="AQ25" i="23" l="1"/>
  <c r="AQ25" i="25"/>
  <c r="AQ16" i="22"/>
  <c r="AO15" i="22"/>
  <c r="AA8" i="26"/>
  <c r="AQ16" i="25"/>
  <c r="AO15" i="25"/>
  <c r="AO26" i="24"/>
  <c r="AQ15" i="24"/>
  <c r="AQ26" i="24" l="1"/>
  <c r="AO45" i="26"/>
  <c r="AO26" i="25"/>
  <c r="AQ15" i="25"/>
  <c r="AQ16" i="23"/>
  <c r="AO15" i="23"/>
  <c r="AO26" i="22"/>
  <c r="AQ15" i="22"/>
  <c r="L50" i="26" l="1"/>
  <c r="AQ26" i="22"/>
  <c r="AO26" i="23"/>
  <c r="AQ15" i="23"/>
  <c r="AQ26" i="23" l="1"/>
  <c r="AB50" i="26" l="1"/>
  <c r="AQ50" i="26" l="1"/>
  <c r="H11" i="26"/>
  <c r="I9" i="26"/>
  <c r="AQ14" i="26"/>
  <c r="AO9" i="26"/>
  <c r="H25" i="26" l="1"/>
  <c r="H9" i="26"/>
  <c r="AI7" i="26"/>
  <c r="AI8" i="26" l="1"/>
  <c r="H2" i="26"/>
  <c r="AI75" i="26"/>
  <c r="AI26" i="26"/>
  <c r="H6" i="26" l="1"/>
  <c r="I7" i="26"/>
  <c r="AA9" i="26" l="1"/>
  <c r="I8" i="26"/>
  <c r="I26" i="26"/>
  <c r="AQ6" i="26"/>
  <c r="H7" i="26"/>
  <c r="I72" i="26" l="1"/>
  <c r="AA26" i="26"/>
  <c r="H8" i="26"/>
  <c r="H26" i="26"/>
  <c r="S29" i="26"/>
  <c r="S72" i="26" l="1"/>
  <c r="H72" i="26"/>
  <c r="AQ17" i="26" l="1"/>
  <c r="R45" i="26" l="1"/>
  <c r="L52" i="26"/>
  <c r="L51" i="26"/>
  <c r="AQ25" i="26" l="1"/>
  <c r="AQ51" i="26"/>
  <c r="AQ52" i="26"/>
  <c r="R29" i="26"/>
  <c r="R72" i="26" l="1"/>
  <c r="AO15" i="26"/>
  <c r="AQ16" i="26"/>
  <c r="AQ15" i="26" l="1"/>
  <c r="AO26" i="26"/>
  <c r="AA7" i="28" l="1"/>
  <c r="AA8" i="28" l="1"/>
  <c r="AA45" i="28" l="1"/>
  <c r="S26" i="28" l="1"/>
  <c r="AI7" i="28" l="1"/>
  <c r="AQ14" i="28"/>
  <c r="AO9" i="28"/>
  <c r="H11" i="28"/>
  <c r="I9" i="28"/>
  <c r="AI8" i="28"/>
  <c r="AI26" i="28" l="1"/>
  <c r="H9" i="28"/>
  <c r="H25" i="28"/>
  <c r="H2" i="28" l="1"/>
  <c r="T26" i="28" l="1"/>
  <c r="U26" i="28" l="1"/>
  <c r="L25" i="28"/>
  <c r="O15" i="28"/>
  <c r="L20" i="28"/>
  <c r="O26" i="28" l="1"/>
  <c r="AQ20" i="28"/>
  <c r="L15" i="28"/>
  <c r="O72" i="28" l="1"/>
  <c r="H6" i="28"/>
  <c r="I7" i="28"/>
  <c r="L26" i="28"/>
  <c r="I8" i="28" l="1"/>
  <c r="I26" i="28"/>
  <c r="AQ6" i="28"/>
  <c r="H7" i="28"/>
  <c r="I72" i="28" l="1"/>
  <c r="H8" i="28"/>
  <c r="H26" i="28"/>
  <c r="AA9" i="28"/>
  <c r="AA26" i="28" l="1"/>
  <c r="H72" i="28"/>
  <c r="S29" i="28" l="1"/>
  <c r="S72" i="28" l="1"/>
  <c r="L50" i="28" l="1"/>
  <c r="AO45" i="28" l="1"/>
  <c r="AQ50" i="28"/>
  <c r="AQ17" i="28" l="1"/>
  <c r="L52" i="28" l="1"/>
  <c r="R45" i="28"/>
  <c r="L51" i="28"/>
  <c r="AQ51" i="28" l="1"/>
  <c r="R29" i="28"/>
  <c r="AQ52" i="28"/>
  <c r="AQ25" i="28" l="1"/>
  <c r="R72" i="28"/>
  <c r="AO15" i="28"/>
  <c r="AQ16" i="28"/>
  <c r="AO26" i="28" l="1"/>
  <c r="AQ15" i="28"/>
  <c r="AA7" i="29" l="1"/>
  <c r="AA8" i="29" l="1"/>
  <c r="AO45" i="29" l="1"/>
  <c r="L50" i="29" l="1"/>
  <c r="S26" i="29"/>
  <c r="AQ50" i="29" l="1"/>
  <c r="AO9" i="29" l="1"/>
  <c r="AQ14" i="29"/>
  <c r="H11" i="29"/>
  <c r="I9" i="29"/>
  <c r="H25" i="29" l="1"/>
  <c r="AI7" i="29"/>
  <c r="H9" i="29"/>
  <c r="AI8" i="29" l="1"/>
  <c r="AI26" i="29"/>
  <c r="H2" i="29"/>
  <c r="T26" i="29" l="1"/>
  <c r="U26" i="29" l="1"/>
  <c r="O15" i="29"/>
  <c r="L20" i="29"/>
  <c r="L25" i="29"/>
  <c r="O26" i="29" l="1"/>
  <c r="L15" i="29"/>
  <c r="AQ20" i="29"/>
  <c r="O72" i="29" l="1"/>
  <c r="L26" i="29"/>
  <c r="AA45" i="29" l="1"/>
  <c r="L52" i="29" l="1"/>
  <c r="R45" i="29"/>
  <c r="L51" i="29"/>
  <c r="AQ51" i="29" l="1"/>
  <c r="R29" i="29"/>
  <c r="AQ52" i="29"/>
  <c r="R72" i="29" l="1"/>
  <c r="H6" i="29"/>
  <c r="I7" i="29"/>
  <c r="I8" i="29" l="1"/>
  <c r="I26" i="29"/>
  <c r="H7" i="29"/>
  <c r="AQ6" i="29"/>
  <c r="I72" i="29" l="1"/>
  <c r="H8" i="29"/>
  <c r="H26" i="29"/>
  <c r="AA9" i="29"/>
  <c r="S29" i="29"/>
  <c r="AA26" i="29" l="1"/>
  <c r="S72" i="29"/>
  <c r="H72" i="29"/>
  <c r="AQ17" i="29" l="1"/>
  <c r="AQ25" i="29"/>
  <c r="AO15" i="29"/>
  <c r="AQ16" i="29"/>
  <c r="AO26" i="29" l="1"/>
  <c r="AQ15" i="29"/>
  <c r="P45" i="23" l="1"/>
  <c r="P45" i="22"/>
  <c r="P29" i="22" l="1"/>
  <c r="P29" i="23"/>
  <c r="AJ45" i="22" l="1"/>
  <c r="P72" i="23"/>
  <c r="AJ45" i="23"/>
  <c r="P72" i="22"/>
  <c r="P45" i="24"/>
  <c r="AJ29" i="23" l="1"/>
  <c r="P29" i="24"/>
  <c r="AJ29" i="22"/>
  <c r="AJ45" i="24"/>
  <c r="P45" i="25"/>
  <c r="P72" i="24" l="1"/>
  <c r="P29" i="25"/>
  <c r="AJ29" i="24"/>
  <c r="AJ72" i="22"/>
  <c r="AJ72" i="23"/>
  <c r="AJ72" i="24" l="1"/>
  <c r="AJ45" i="25"/>
  <c r="P72" i="25"/>
  <c r="AJ29" i="25" l="1"/>
  <c r="P45" i="28"/>
  <c r="P45" i="29"/>
  <c r="P29" i="28" l="1"/>
  <c r="AJ72" i="25"/>
  <c r="P29" i="29"/>
  <c r="P45" i="26"/>
  <c r="AJ45" i="28"/>
  <c r="P72" i="29" l="1"/>
  <c r="P45" i="30"/>
  <c r="AJ29" i="28"/>
  <c r="P29" i="26"/>
  <c r="P72" i="28"/>
  <c r="AJ45" i="29"/>
  <c r="P45" i="31"/>
  <c r="AJ45" i="26"/>
  <c r="AJ29" i="26" l="1"/>
  <c r="P29" i="31"/>
  <c r="P72" i="26"/>
  <c r="AJ29" i="29"/>
  <c r="P29" i="30"/>
  <c r="AJ72" i="28"/>
  <c r="AJ72" i="29" l="1"/>
  <c r="P72" i="31"/>
  <c r="P72" i="30"/>
  <c r="AJ72" i="26"/>
  <c r="AJ45" i="31"/>
  <c r="AJ45" i="30"/>
  <c r="P45" i="32"/>
  <c r="P29" i="32" l="1"/>
  <c r="AJ29" i="30"/>
  <c r="AJ29" i="31"/>
  <c r="L46" i="32" l="1"/>
  <c r="L48" i="30"/>
  <c r="L49" i="32"/>
  <c r="L48" i="32"/>
  <c r="L47" i="30"/>
  <c r="AJ72" i="31"/>
  <c r="AJ72" i="30"/>
  <c r="AJ45" i="32"/>
  <c r="P72" i="32"/>
  <c r="L46" i="30"/>
  <c r="L47" i="32" l="1"/>
  <c r="L49" i="26"/>
  <c r="L47" i="22"/>
  <c r="L48" i="31"/>
  <c r="L49" i="31"/>
  <c r="L49" i="30"/>
  <c r="L46" i="24"/>
  <c r="L47" i="31"/>
  <c r="L46" i="31"/>
  <c r="AJ29" i="32"/>
  <c r="L48" i="23" l="1"/>
  <c r="L49" i="23"/>
  <c r="L49" i="25"/>
  <c r="L47" i="25"/>
  <c r="L48" i="25"/>
  <c r="L48" i="22"/>
  <c r="L46" i="22"/>
  <c r="L47" i="24"/>
  <c r="L49" i="22"/>
  <c r="L49" i="24"/>
  <c r="L48" i="24"/>
  <c r="L46" i="26"/>
  <c r="L47" i="23"/>
  <c r="AJ72" i="32"/>
  <c r="L46" i="25"/>
  <c r="L46" i="23"/>
  <c r="L47" i="26" l="1"/>
  <c r="L48" i="26"/>
  <c r="L53" i="22" l="1"/>
  <c r="L53" i="24"/>
  <c r="L55" i="23"/>
  <c r="U45" i="22"/>
  <c r="L55" i="22"/>
  <c r="U45" i="24"/>
  <c r="L55" i="24"/>
  <c r="L53" i="23"/>
  <c r="U45" i="23"/>
  <c r="L45" i="23" l="1"/>
  <c r="L53" i="32"/>
  <c r="L45" i="22"/>
  <c r="L45" i="24"/>
  <c r="L55" i="25"/>
  <c r="AB46" i="22"/>
  <c r="AB46" i="24"/>
  <c r="AB46" i="23"/>
  <c r="U45" i="32"/>
  <c r="L55" i="32"/>
  <c r="L53" i="25"/>
  <c r="U45" i="25"/>
  <c r="L53" i="26" l="1"/>
  <c r="L45" i="25"/>
  <c r="AB47" i="22"/>
  <c r="AB53" i="24"/>
  <c r="AB48" i="22"/>
  <c r="AB47" i="24"/>
  <c r="AB53" i="25"/>
  <c r="AB53" i="22"/>
  <c r="AB48" i="23"/>
  <c r="L45" i="32"/>
  <c r="AB49" i="24"/>
  <c r="AB49" i="22"/>
  <c r="AB55" i="24"/>
  <c r="AB53" i="23"/>
  <c r="AB47" i="23"/>
  <c r="AB49" i="23"/>
  <c r="AB55" i="22"/>
  <c r="AB48" i="24"/>
  <c r="AB55" i="23"/>
  <c r="U45" i="26"/>
  <c r="L55" i="26"/>
  <c r="AI45" i="24"/>
  <c r="AB46" i="25"/>
  <c r="AQ46" i="24"/>
  <c r="AI45" i="23"/>
  <c r="AI45" i="22"/>
  <c r="AB46" i="32"/>
  <c r="AQ46" i="23"/>
  <c r="AQ46" i="22"/>
  <c r="AB45" i="22" l="1"/>
  <c r="AB45" i="23"/>
  <c r="AB45" i="24"/>
  <c r="L45" i="26"/>
  <c r="AB48" i="32"/>
  <c r="AI29" i="23"/>
  <c r="AB49" i="32"/>
  <c r="AQ48" i="24"/>
  <c r="AQ53" i="23"/>
  <c r="AQ47" i="24"/>
  <c r="AB47" i="25"/>
  <c r="AB55" i="25"/>
  <c r="AB47" i="32"/>
  <c r="AI29" i="24"/>
  <c r="AQ55" i="22"/>
  <c r="AQ55" i="24"/>
  <c r="AQ48" i="23"/>
  <c r="AQ48" i="22"/>
  <c r="AB48" i="25"/>
  <c r="AB55" i="32"/>
  <c r="AQ49" i="23"/>
  <c r="AQ49" i="22"/>
  <c r="AQ53" i="22"/>
  <c r="AQ53" i="24"/>
  <c r="AB49" i="25"/>
  <c r="AB53" i="32"/>
  <c r="AI29" i="22"/>
  <c r="AQ55" i="23"/>
  <c r="AQ47" i="23"/>
  <c r="AQ49" i="24"/>
  <c r="AQ53" i="25"/>
  <c r="AQ47" i="22"/>
  <c r="AQ45" i="22"/>
  <c r="AI45" i="25"/>
  <c r="AQ45" i="23"/>
  <c r="AQ46" i="25"/>
  <c r="AI45" i="32"/>
  <c r="AB46" i="26"/>
  <c r="AQ46" i="32"/>
  <c r="AQ45" i="24" l="1"/>
  <c r="AB45" i="32"/>
  <c r="AB45" i="25"/>
  <c r="L48" i="28"/>
  <c r="AI29" i="32"/>
  <c r="AQ45" i="25"/>
  <c r="AQ55" i="32"/>
  <c r="AQ55" i="25"/>
  <c r="AB55" i="26"/>
  <c r="AI29" i="25"/>
  <c r="AI72" i="22"/>
  <c r="AQ48" i="25"/>
  <c r="AQ47" i="25"/>
  <c r="AQ49" i="32"/>
  <c r="AB49" i="26"/>
  <c r="AB47" i="26"/>
  <c r="AQ53" i="32"/>
  <c r="AI72" i="24"/>
  <c r="AI72" i="23"/>
  <c r="AB53" i="26"/>
  <c r="AB48" i="26"/>
  <c r="AQ49" i="25"/>
  <c r="AQ47" i="32"/>
  <c r="AQ48" i="32"/>
  <c r="AI45" i="26"/>
  <c r="AQ46" i="26"/>
  <c r="AQ45" i="32" l="1"/>
  <c r="L46" i="28"/>
  <c r="L49" i="28"/>
  <c r="L47" i="28"/>
  <c r="AQ49" i="26"/>
  <c r="AI72" i="25"/>
  <c r="AQ48" i="26"/>
  <c r="AQ55" i="26"/>
  <c r="AB45" i="26"/>
  <c r="AI29" i="26"/>
  <c r="AQ53" i="26"/>
  <c r="AQ47" i="26"/>
  <c r="AI72" i="32"/>
  <c r="L53" i="28" l="1"/>
  <c r="AI72" i="26"/>
  <c r="AQ45" i="26"/>
  <c r="U45" i="28"/>
  <c r="L55" i="28"/>
  <c r="AB55" i="28" l="1"/>
  <c r="AB49" i="28"/>
  <c r="AB48" i="28"/>
  <c r="L45" i="28"/>
  <c r="AB53" i="28"/>
  <c r="AB46" i="28"/>
  <c r="L46" i="29" l="1"/>
  <c r="AQ48" i="28"/>
  <c r="AB47" i="28"/>
  <c r="AQ53" i="28"/>
  <c r="AQ49" i="28"/>
  <c r="AQ55" i="28"/>
  <c r="AI45" i="28"/>
  <c r="AQ46" i="28"/>
  <c r="AB45" i="28" l="1"/>
  <c r="L49" i="29"/>
  <c r="L48" i="29"/>
  <c r="AQ45" i="28"/>
  <c r="AI29" i="28"/>
  <c r="AQ47" i="28"/>
  <c r="L47" i="29" l="1"/>
  <c r="AI72" i="28"/>
  <c r="L53" i="31" l="1"/>
  <c r="L55" i="30"/>
  <c r="L53" i="30"/>
  <c r="U45" i="30"/>
  <c r="U45" i="31"/>
  <c r="L55" i="31"/>
  <c r="L53" i="29" l="1"/>
  <c r="L45" i="30"/>
  <c r="L45" i="31"/>
  <c r="U45" i="29"/>
  <c r="L55" i="29"/>
  <c r="AB46" i="31"/>
  <c r="AB46" i="30"/>
  <c r="AB55" i="30" l="1"/>
  <c r="AB47" i="31"/>
  <c r="L45" i="29"/>
  <c r="AB47" i="30"/>
  <c r="AB53" i="30"/>
  <c r="AB49" i="31"/>
  <c r="AB53" i="31"/>
  <c r="AB48" i="31"/>
  <c r="AB55" i="31"/>
  <c r="AB48" i="30"/>
  <c r="AB49" i="30"/>
  <c r="AI45" i="31"/>
  <c r="AQ46" i="31"/>
  <c r="AB46" i="29"/>
  <c r="AI45" i="30"/>
  <c r="AQ46" i="30"/>
  <c r="AB45" i="30" l="1"/>
  <c r="AB55" i="29"/>
  <c r="AB47" i="29"/>
  <c r="AI29" i="30"/>
  <c r="AQ48" i="31"/>
  <c r="AQ47" i="30"/>
  <c r="AB49" i="29"/>
  <c r="AQ49" i="30"/>
  <c r="AQ53" i="31"/>
  <c r="AB45" i="31"/>
  <c r="AI29" i="31"/>
  <c r="AQ48" i="30"/>
  <c r="AQ49" i="31"/>
  <c r="AQ47" i="31"/>
  <c r="AB48" i="29"/>
  <c r="AQ45" i="30"/>
  <c r="AB53" i="29"/>
  <c r="AQ55" i="31"/>
  <c r="AQ53" i="30"/>
  <c r="AQ55" i="30"/>
  <c r="AQ46" i="29"/>
  <c r="AI45" i="29"/>
  <c r="AB45" i="29" l="1"/>
  <c r="AQ70" i="34"/>
  <c r="AQ45" i="29"/>
  <c r="AQ53" i="29"/>
  <c r="AI72" i="30"/>
  <c r="AI29" i="29"/>
  <c r="AQ49" i="29"/>
  <c r="AQ47" i="29"/>
  <c r="AQ48" i="29"/>
  <c r="AI72" i="31"/>
  <c r="AQ45" i="31"/>
  <c r="AQ55" i="29"/>
  <c r="AI72" i="29" l="1"/>
  <c r="AH30" i="33"/>
  <c r="AB32" i="33"/>
  <c r="AH58" i="33" l="1"/>
  <c r="S57" i="33" l="1"/>
  <c r="L54" i="33" l="1"/>
  <c r="L71" i="33"/>
  <c r="T45" i="33"/>
  <c r="R15" i="33"/>
  <c r="AQ71" i="33" l="1"/>
  <c r="AQ54" i="33"/>
  <c r="P7" i="33"/>
  <c r="P8" i="33" s="1"/>
  <c r="P15" i="33"/>
  <c r="T15" i="33"/>
  <c r="R21" i="33"/>
  <c r="Q15" i="33"/>
  <c r="Q21" i="33"/>
  <c r="S15" i="33"/>
  <c r="W15" i="33"/>
  <c r="T7" i="33"/>
  <c r="N7" i="33"/>
  <c r="K7" i="33"/>
  <c r="H4" i="33"/>
  <c r="Q7" i="33"/>
  <c r="K15" i="33"/>
  <c r="H19" i="33"/>
  <c r="W7" i="33"/>
  <c r="R7" i="33"/>
  <c r="N8" i="33" l="1"/>
  <c r="T8" i="33"/>
  <c r="H13" i="33"/>
  <c r="P21" i="33"/>
  <c r="M7" i="33"/>
  <c r="S21" i="33"/>
  <c r="U21" i="33"/>
  <c r="AB4" i="33"/>
  <c r="U15" i="33"/>
  <c r="AB6" i="33"/>
  <c r="AJ7" i="33"/>
  <c r="AQ19" i="33"/>
  <c r="H15" i="33"/>
  <c r="R8" i="33"/>
  <c r="R26" i="33"/>
  <c r="Q8" i="33"/>
  <c r="Q26" i="33"/>
  <c r="U7" i="33"/>
  <c r="W26" i="33"/>
  <c r="W8" i="33"/>
  <c r="K26" i="33"/>
  <c r="K8" i="33"/>
  <c r="M8" i="33" l="1"/>
  <c r="AJ26" i="33"/>
  <c r="AJ8" i="33"/>
  <c r="AQ13" i="33"/>
  <c r="L5" i="33"/>
  <c r="L70" i="33"/>
  <c r="W72" i="33"/>
  <c r="P26" i="33"/>
  <c r="N21" i="33"/>
  <c r="U8" i="33"/>
  <c r="M9" i="33"/>
  <c r="M26" i="33" l="1"/>
  <c r="AQ5" i="33"/>
  <c r="M72" i="33" l="1"/>
  <c r="J7" i="33" l="1"/>
  <c r="J29" i="33"/>
  <c r="J8" i="33" l="1"/>
  <c r="J26" i="33"/>
  <c r="J72" i="33" l="1"/>
  <c r="AQ12" i="33" l="1"/>
  <c r="AO7" i="33" l="1"/>
  <c r="AQ18" i="33"/>
  <c r="AO8" i="33"/>
  <c r="AQ70" i="33" l="1"/>
  <c r="AC7" i="33"/>
  <c r="AC22" i="33"/>
  <c r="AC21" i="33" l="1"/>
  <c r="AC8" i="33"/>
  <c r="AC26" i="33" l="1"/>
  <c r="AH7" i="33"/>
  <c r="AK21" i="33"/>
  <c r="AC72" i="33"/>
  <c r="AK7" i="33"/>
  <c r="AH8" i="33" l="1"/>
  <c r="AK26" i="33"/>
  <c r="AK8" i="33"/>
  <c r="AK72" i="33" l="1"/>
  <c r="H56" i="33"/>
  <c r="K57" i="33" l="1"/>
  <c r="H65" i="33"/>
  <c r="K29" i="33"/>
  <c r="V21" i="33"/>
  <c r="L24" i="33"/>
  <c r="L4" i="33" l="1"/>
  <c r="G57" i="33"/>
  <c r="L21" i="33"/>
  <c r="K72" i="33"/>
  <c r="E57" i="33"/>
  <c r="H57" i="33"/>
  <c r="H29" i="33"/>
  <c r="D21" i="33" l="1"/>
  <c r="E24" i="33"/>
  <c r="E21" i="33" l="1"/>
  <c r="C24" i="33"/>
  <c r="AQ24" i="33" l="1"/>
  <c r="C4" i="33"/>
  <c r="C21" i="33"/>
  <c r="G7" i="33" l="1"/>
  <c r="G29" i="33"/>
  <c r="E29" i="33"/>
  <c r="G8" i="33"/>
  <c r="G26" i="33"/>
  <c r="E7" i="33" l="1"/>
  <c r="G72" i="33"/>
  <c r="L3" i="33"/>
  <c r="V7" i="33"/>
  <c r="E8" i="33"/>
  <c r="E26" i="33"/>
  <c r="V58" i="33" l="1"/>
  <c r="E72" i="33"/>
  <c r="V8" i="33"/>
  <c r="V26" i="33"/>
  <c r="V57" i="33" l="1"/>
  <c r="V29" i="33"/>
  <c r="V72" i="33"/>
  <c r="C3" i="33"/>
  <c r="C6" i="33" l="1"/>
  <c r="D7" i="33"/>
  <c r="C7" i="33" l="1"/>
  <c r="C8" i="33"/>
  <c r="C26" i="33"/>
  <c r="D26" i="33"/>
  <c r="D8" i="33"/>
  <c r="N9" i="33" l="1"/>
  <c r="L14" i="33"/>
  <c r="N26" i="33" l="1"/>
  <c r="L9" i="33"/>
  <c r="L6" i="33"/>
  <c r="S7" i="33"/>
  <c r="L50" i="33" l="1"/>
  <c r="L52" i="33"/>
  <c r="L7" i="33"/>
  <c r="N72" i="33"/>
  <c r="S8" i="33"/>
  <c r="S26" i="33"/>
  <c r="AQ50" i="33" l="1"/>
  <c r="L8" i="33"/>
  <c r="R45" i="33"/>
  <c r="AQ52" i="33"/>
  <c r="AO9" i="33" l="1"/>
  <c r="R29" i="33"/>
  <c r="H11" i="33"/>
  <c r="I9" i="33"/>
  <c r="H25" i="33" l="1"/>
  <c r="R72" i="33"/>
  <c r="H9" i="33"/>
  <c r="H2" i="33" l="1"/>
  <c r="AI7" i="33"/>
  <c r="AD7" i="33"/>
  <c r="AD22" i="33"/>
  <c r="AI26" i="33" l="1"/>
  <c r="AI8" i="33"/>
  <c r="AD21" i="33"/>
  <c r="AB22" i="33"/>
  <c r="AD8" i="33"/>
  <c r="AD26" i="33" l="1"/>
  <c r="AH9" i="33"/>
  <c r="AD72" i="33"/>
  <c r="AO22" i="33"/>
  <c r="AB21" i="33"/>
  <c r="AH26" i="33" l="1"/>
  <c r="AQ22" i="33"/>
  <c r="AO21" i="33"/>
  <c r="AQ21" i="33" l="1"/>
  <c r="AH57" i="33"/>
  <c r="AH29" i="33"/>
  <c r="AH72" i="33" l="1"/>
  <c r="AO45" i="33"/>
  <c r="L51" i="33" l="1"/>
  <c r="AQ51" i="33" l="1"/>
  <c r="H6" i="33"/>
  <c r="I7" i="33"/>
  <c r="I26" i="33" l="1"/>
  <c r="I8" i="33"/>
  <c r="H7" i="33"/>
  <c r="AA45" i="33" l="1"/>
  <c r="AQ10" i="33"/>
  <c r="I72" i="33"/>
  <c r="H8" i="33"/>
  <c r="H26" i="33"/>
  <c r="U26" i="33" l="1"/>
  <c r="H72" i="33"/>
  <c r="T26" i="33"/>
  <c r="L25" i="33"/>
  <c r="L20" i="33" l="1"/>
  <c r="O15" i="33"/>
  <c r="O26" i="33" l="1"/>
  <c r="L15" i="33"/>
  <c r="AQ20" i="33"/>
  <c r="O72" i="33" l="1"/>
  <c r="L26" i="33"/>
  <c r="AQ17" i="33" l="1"/>
  <c r="AQ25" i="33" l="1"/>
  <c r="AQ16" i="33"/>
  <c r="AO15" i="33"/>
  <c r="AO26" i="33" l="1"/>
  <c r="AQ15" i="33"/>
  <c r="S29" i="33" l="1"/>
  <c r="S72" i="33" l="1"/>
  <c r="AA9" i="33" l="1"/>
  <c r="AQ14" i="33"/>
  <c r="P45" i="33" l="1"/>
  <c r="L47" i="33" l="1"/>
  <c r="L46" i="33"/>
  <c r="L49" i="33"/>
  <c r="L48" i="33"/>
  <c r="AJ45" i="33"/>
  <c r="P29" i="33"/>
  <c r="L53" i="33" l="1"/>
  <c r="P72" i="33"/>
  <c r="AJ29" i="33"/>
  <c r="AJ72" i="33" l="1"/>
  <c r="U45" i="33"/>
  <c r="L55" i="33"/>
  <c r="AB46" i="33"/>
  <c r="AB3" i="31" l="1"/>
  <c r="AB3" i="33"/>
  <c r="AB3" i="29"/>
  <c r="AB47" i="33"/>
  <c r="AQ3" i="33"/>
  <c r="AB49" i="33"/>
  <c r="AB53" i="33"/>
  <c r="AB55" i="33"/>
  <c r="AQ3" i="31"/>
  <c r="AB48" i="33"/>
  <c r="AQ46" i="33"/>
  <c r="AI45" i="33"/>
  <c r="L45" i="33"/>
  <c r="AQ3" i="29" l="1"/>
  <c r="AB3" i="30"/>
  <c r="AQ55" i="33"/>
  <c r="AB3" i="32"/>
  <c r="AQ3" i="32" s="1"/>
  <c r="AB3" i="34"/>
  <c r="AQ48" i="33"/>
  <c r="AQ53" i="33"/>
  <c r="AQ49" i="33"/>
  <c r="AI29" i="33"/>
  <c r="AB45" i="33"/>
  <c r="AQ3" i="30"/>
  <c r="AQ47" i="33"/>
  <c r="AB36" i="34" l="1"/>
  <c r="AB38" i="34"/>
  <c r="AI72" i="33"/>
  <c r="AQ45" i="33"/>
  <c r="AB36" i="33" l="1"/>
  <c r="AB38" i="33"/>
  <c r="AB36" i="32" l="1"/>
  <c r="AB38" i="32"/>
  <c r="AB36" i="31" l="1"/>
  <c r="AB38" i="31"/>
  <c r="AB36" i="30" l="1"/>
  <c r="AB38" i="30"/>
  <c r="AB36" i="29" l="1"/>
  <c r="AB38" i="29"/>
  <c r="AB36" i="28" l="1"/>
  <c r="AB38" i="28" l="1"/>
  <c r="AB38" i="26" l="1"/>
  <c r="AB36" i="26" l="1"/>
  <c r="AB36" i="25" l="1"/>
  <c r="AB38" i="25"/>
  <c r="AB11" i="31" l="1"/>
  <c r="AQ11" i="31" l="1"/>
  <c r="AB34" i="31"/>
  <c r="AE30" i="31"/>
  <c r="AE9" i="31"/>
  <c r="AB10" i="31"/>
  <c r="AB9" i="31" l="1"/>
  <c r="AQ10" i="31"/>
  <c r="AB30" i="31"/>
  <c r="AB11" i="30" l="1"/>
  <c r="AQ9" i="31"/>
  <c r="AQ11" i="30" l="1"/>
  <c r="AE9" i="30"/>
  <c r="AB10" i="30"/>
  <c r="AB34" i="30" l="1"/>
  <c r="AE30" i="30"/>
  <c r="AB9" i="30"/>
  <c r="AQ10" i="30"/>
  <c r="AQ9" i="30" l="1"/>
  <c r="AB30" i="30"/>
  <c r="AB11" i="29" l="1"/>
  <c r="AQ11" i="29" l="1"/>
  <c r="AE9" i="29"/>
  <c r="AB10" i="29"/>
  <c r="AB10" i="28" l="1"/>
  <c r="AB34" i="29"/>
  <c r="AE30" i="29"/>
  <c r="AB9" i="29"/>
  <c r="AQ10" i="29"/>
  <c r="AQ9" i="29" l="1"/>
  <c r="AQ10" i="28"/>
  <c r="AB30" i="29"/>
  <c r="AB11" i="26" l="1"/>
  <c r="AQ11" i="26" l="1"/>
  <c r="AE9" i="26"/>
  <c r="AB10" i="26"/>
  <c r="AB34" i="26" l="1"/>
  <c r="AE30" i="26"/>
  <c r="AB9" i="26"/>
  <c r="AQ10" i="26"/>
  <c r="AQ9" i="26" l="1"/>
  <c r="AB10" i="25"/>
  <c r="AB30" i="26"/>
  <c r="AB11" i="25" l="1"/>
  <c r="AQ10" i="25"/>
  <c r="AE9" i="25"/>
  <c r="AB9" i="25" l="1"/>
  <c r="AQ9" i="25"/>
  <c r="AQ11" i="25"/>
  <c r="AB34" i="25"/>
  <c r="AE30" i="25"/>
  <c r="AB30" i="25" l="1"/>
  <c r="AB11" i="28" l="1"/>
  <c r="AE9" i="28"/>
  <c r="AB34" i="28" l="1"/>
  <c r="AE30" i="28"/>
  <c r="AQ11" i="28"/>
  <c r="AB9" i="28"/>
  <c r="AQ9" i="28" l="1"/>
  <c r="AB30" i="28"/>
  <c r="AB11" i="32" l="1"/>
  <c r="AQ11" i="32" l="1"/>
  <c r="AB34" i="32"/>
  <c r="AE30" i="32"/>
  <c r="AE9" i="32"/>
  <c r="AB10" i="32"/>
  <c r="AB9" i="32" l="1"/>
  <c r="AQ10" i="32"/>
  <c r="AB30" i="32"/>
  <c r="AQ9" i="32" l="1"/>
  <c r="AB11" i="33"/>
  <c r="AE9" i="33"/>
  <c r="AB34" i="33" l="1"/>
  <c r="AE30" i="33"/>
  <c r="AB9" i="33"/>
  <c r="AQ11" i="33"/>
  <c r="AB64" i="30" l="1"/>
  <c r="AB68" i="30"/>
  <c r="AB67" i="31"/>
  <c r="AB67" i="30"/>
  <c r="AB69" i="30"/>
  <c r="AB61" i="30"/>
  <c r="AB60" i="30"/>
  <c r="AQ9" i="33"/>
  <c r="AB63" i="30"/>
  <c r="AB62" i="30"/>
  <c r="AE65" i="30"/>
  <c r="AB66" i="30"/>
  <c r="AB59" i="30"/>
  <c r="AE58" i="30"/>
  <c r="AB30" i="33"/>
  <c r="AB67" i="32" l="1"/>
  <c r="AB69" i="32"/>
  <c r="AB69" i="31"/>
  <c r="AB68" i="32"/>
  <c r="AB64" i="31"/>
  <c r="AB64" i="32"/>
  <c r="AB68" i="31"/>
  <c r="AB60" i="32"/>
  <c r="AB63" i="32"/>
  <c r="AB63" i="31"/>
  <c r="AB61" i="32"/>
  <c r="AB62" i="32"/>
  <c r="AB65" i="30"/>
  <c r="AB62" i="31"/>
  <c r="AB61" i="31"/>
  <c r="AB60" i="31"/>
  <c r="AE65" i="31"/>
  <c r="AB66" i="31"/>
  <c r="AB59" i="32"/>
  <c r="AE58" i="32"/>
  <c r="AE57" i="30"/>
  <c r="AB58" i="30"/>
  <c r="AE58" i="31"/>
  <c r="AB59" i="31"/>
  <c r="AB66" i="32"/>
  <c r="AE65" i="32"/>
  <c r="AB64" i="34" l="1"/>
  <c r="AB69" i="34"/>
  <c r="AB67" i="34"/>
  <c r="AB68" i="34"/>
  <c r="AB62" i="34"/>
  <c r="AB65" i="32"/>
  <c r="AB65" i="31"/>
  <c r="AB60" i="34"/>
  <c r="AB61" i="34"/>
  <c r="AB57" i="30"/>
  <c r="AB63" i="34"/>
  <c r="AE65" i="34"/>
  <c r="AB58" i="32"/>
  <c r="AE57" i="32"/>
  <c r="AB59" i="34"/>
  <c r="AE58" i="34"/>
  <c r="AE57" i="31"/>
  <c r="AB58" i="31"/>
  <c r="AB57" i="32" l="1"/>
  <c r="AB57" i="31"/>
  <c r="AE57" i="34"/>
  <c r="AB58" i="34"/>
  <c r="AB64" i="29" l="1"/>
  <c r="AB68" i="28"/>
  <c r="AB69" i="29"/>
  <c r="AB69" i="28"/>
  <c r="AB68" i="26"/>
  <c r="AB60" i="23"/>
  <c r="AB62" i="24"/>
  <c r="AB60" i="26"/>
  <c r="AB60" i="22"/>
  <c r="AB59" i="23"/>
  <c r="AB67" i="28" l="1"/>
  <c r="AB69" i="26"/>
  <c r="AB67" i="25"/>
  <c r="AB64" i="26"/>
  <c r="AB64" i="25"/>
  <c r="AB67" i="26"/>
  <c r="AB64" i="28"/>
  <c r="AB67" i="22"/>
  <c r="AB69" i="24"/>
  <c r="AB67" i="29"/>
  <c r="AB68" i="22"/>
  <c r="AB68" i="29"/>
  <c r="AB67" i="23"/>
  <c r="AB69" i="25"/>
  <c r="AB64" i="23"/>
  <c r="AB64" i="22"/>
  <c r="AB69" i="23"/>
  <c r="AB64" i="24"/>
  <c r="AB68" i="24"/>
  <c r="AB67" i="24"/>
  <c r="AB68" i="23"/>
  <c r="AB68" i="25"/>
  <c r="AB69" i="22"/>
  <c r="AB63" i="22"/>
  <c r="AB60" i="29"/>
  <c r="AB62" i="25"/>
  <c r="AB60" i="24"/>
  <c r="AB62" i="29"/>
  <c r="AB62" i="26"/>
  <c r="AB61" i="29"/>
  <c r="AB63" i="25"/>
  <c r="AB60" i="28"/>
  <c r="AB61" i="24"/>
  <c r="AB63" i="28"/>
  <c r="AB63" i="23"/>
  <c r="AB63" i="24"/>
  <c r="AB61" i="28"/>
  <c r="AB63" i="29"/>
  <c r="AB61" i="23"/>
  <c r="AB63" i="26"/>
  <c r="AB61" i="22"/>
  <c r="AB62" i="28"/>
  <c r="AB61" i="26"/>
  <c r="AB60" i="25"/>
  <c r="AB61" i="25"/>
  <c r="AB62" i="23"/>
  <c r="AB62" i="22"/>
  <c r="AE58" i="29"/>
  <c r="AB59" i="29"/>
  <c r="AB59" i="26"/>
  <c r="AE58" i="26"/>
  <c r="AB59" i="28"/>
  <c r="AE58" i="28"/>
  <c r="AB66" i="26"/>
  <c r="AE65" i="26"/>
  <c r="AE65" i="29"/>
  <c r="AB66" i="29"/>
  <c r="AB59" i="22"/>
  <c r="AE58" i="22"/>
  <c r="AB59" i="25"/>
  <c r="AE58" i="25"/>
  <c r="AB59" i="24"/>
  <c r="AE58" i="24"/>
  <c r="AE65" i="23"/>
  <c r="AB66" i="23"/>
  <c r="AE65" i="28"/>
  <c r="AB66" i="28"/>
  <c r="AE65" i="22"/>
  <c r="AB66" i="22"/>
  <c r="AE65" i="24"/>
  <c r="AB66" i="24"/>
  <c r="AE58" i="23"/>
  <c r="AE65" i="25"/>
  <c r="AB66" i="25"/>
  <c r="AB69" i="33" l="1"/>
  <c r="AB64" i="33"/>
  <c r="AB68" i="33"/>
  <c r="AB67" i="33"/>
  <c r="AB65" i="24"/>
  <c r="AB65" i="22"/>
  <c r="AB61" i="33"/>
  <c r="AB62" i="33"/>
  <c r="AB65" i="28"/>
  <c r="AB60" i="33"/>
  <c r="AB65" i="25"/>
  <c r="AB65" i="26"/>
  <c r="AB63" i="33"/>
  <c r="AB65" i="23"/>
  <c r="AB65" i="29"/>
  <c r="AB58" i="24"/>
  <c r="AE57" i="24"/>
  <c r="AE29" i="24"/>
  <c r="AE57" i="25"/>
  <c r="AB58" i="25"/>
  <c r="AB58" i="28"/>
  <c r="AE57" i="28"/>
  <c r="AE57" i="22"/>
  <c r="AB58" i="22"/>
  <c r="AE29" i="22"/>
  <c r="AE57" i="26"/>
  <c r="AB58" i="26"/>
  <c r="AB59" i="33"/>
  <c r="AE58" i="33"/>
  <c r="AE57" i="23"/>
  <c r="AB58" i="23"/>
  <c r="AE29" i="23"/>
  <c r="AE57" i="29"/>
  <c r="AB58" i="29"/>
  <c r="AB57" i="28" l="1"/>
  <c r="AB57" i="25"/>
  <c r="AB57" i="26"/>
  <c r="AE72" i="22"/>
  <c r="AE72" i="23"/>
  <c r="AB57" i="29"/>
  <c r="AE72" i="24"/>
  <c r="AB57" i="23"/>
  <c r="AB29" i="23"/>
  <c r="AB58" i="33"/>
  <c r="AB57" i="22"/>
  <c r="AB29" i="22"/>
  <c r="AB57" i="24"/>
  <c r="AB29" i="24"/>
  <c r="AB72" i="24" l="1"/>
  <c r="AB72" i="22"/>
  <c r="AB72" i="23"/>
  <c r="AE65" i="33"/>
  <c r="AB66" i="33"/>
  <c r="AB65" i="33" l="1"/>
  <c r="AE57" i="33"/>
  <c r="AB57" i="33" l="1"/>
  <c r="AB34" i="34" l="1"/>
  <c r="AE30" i="34"/>
  <c r="AB10" i="34" l="1"/>
  <c r="AB30" i="34"/>
  <c r="AB56" i="25" l="1"/>
  <c r="AE29" i="25"/>
  <c r="AB29" i="25" l="1"/>
  <c r="AE7" i="25"/>
  <c r="AB2" i="25"/>
  <c r="AB56" i="26"/>
  <c r="AE29" i="26"/>
  <c r="AB29" i="26" l="1"/>
  <c r="AB56" i="28"/>
  <c r="AE29" i="28"/>
  <c r="AB7" i="25"/>
  <c r="AQ2" i="25"/>
  <c r="AE7" i="26"/>
  <c r="AB2" i="26"/>
  <c r="AE8" i="25"/>
  <c r="AE26" i="25"/>
  <c r="AB29" i="28" l="1"/>
  <c r="AE72" i="25"/>
  <c r="AE8" i="26"/>
  <c r="AE26" i="26"/>
  <c r="AE7" i="28"/>
  <c r="AB2" i="28"/>
  <c r="AB7" i="26"/>
  <c r="AQ2" i="26"/>
  <c r="AB26" i="25"/>
  <c r="AB8" i="25"/>
  <c r="AQ7" i="25"/>
  <c r="AB56" i="29"/>
  <c r="AE29" i="29"/>
  <c r="AE72" i="26" l="1"/>
  <c r="AB29" i="29"/>
  <c r="AQ8" i="25"/>
  <c r="AB7" i="28"/>
  <c r="AQ2" i="28"/>
  <c r="AS7" i="25"/>
  <c r="AE26" i="28"/>
  <c r="AE8" i="28"/>
  <c r="AB8" i="26"/>
  <c r="AB26" i="26"/>
  <c r="AQ7" i="26"/>
  <c r="AE7" i="29"/>
  <c r="AB2" i="29"/>
  <c r="AB72" i="25"/>
  <c r="AQ26" i="25"/>
  <c r="AE72" i="28" l="1"/>
  <c r="AQ8" i="26"/>
  <c r="AB7" i="29"/>
  <c r="AQ2" i="29"/>
  <c r="AE8" i="29"/>
  <c r="AE26" i="29"/>
  <c r="AB72" i="26"/>
  <c r="AQ26" i="26"/>
  <c r="AB8" i="28"/>
  <c r="AB26" i="28"/>
  <c r="AQ7" i="28"/>
  <c r="AE72" i="29" l="1"/>
  <c r="AQ8" i="28"/>
  <c r="AB72" i="28"/>
  <c r="AQ26" i="28"/>
  <c r="AB56" i="30"/>
  <c r="AE29" i="30"/>
  <c r="AB8" i="29"/>
  <c r="AB26" i="29"/>
  <c r="AQ7" i="29"/>
  <c r="AB29" i="30" l="1"/>
  <c r="AQ8" i="29"/>
  <c r="AE7" i="30"/>
  <c r="AB2" i="30"/>
  <c r="AB56" i="31"/>
  <c r="AE29" i="31"/>
  <c r="AB72" i="29"/>
  <c r="AQ26" i="29"/>
  <c r="AB29" i="31" l="1"/>
  <c r="AE7" i="31"/>
  <c r="AB2" i="31"/>
  <c r="AB56" i="32"/>
  <c r="AE29" i="32"/>
  <c r="AB7" i="30"/>
  <c r="AQ2" i="30"/>
  <c r="AE8" i="30"/>
  <c r="AE26" i="30"/>
  <c r="AB29" i="32" l="1"/>
  <c r="AE72" i="30"/>
  <c r="AE7" i="32"/>
  <c r="AB2" i="32"/>
  <c r="AB26" i="30"/>
  <c r="AB8" i="30"/>
  <c r="AQ7" i="30"/>
  <c r="AB7" i="31"/>
  <c r="AE8" i="31"/>
  <c r="AE26" i="31"/>
  <c r="AE72" i="31" l="1"/>
  <c r="AQ8" i="30"/>
  <c r="AB8" i="31"/>
  <c r="AB26" i="31"/>
  <c r="AB72" i="30"/>
  <c r="AQ26" i="30"/>
  <c r="AB7" i="32"/>
  <c r="AE8" i="32"/>
  <c r="AE26" i="32"/>
  <c r="AE72" i="32" l="1"/>
  <c r="AB72" i="31"/>
  <c r="AB8" i="32"/>
  <c r="AB26" i="32"/>
  <c r="AB56" i="33"/>
  <c r="AE29" i="33"/>
  <c r="AB29" i="33" l="1"/>
  <c r="AE7" i="33"/>
  <c r="AB2" i="33"/>
  <c r="AB72" i="32"/>
  <c r="AB7" i="33" l="1"/>
  <c r="AE26" i="33"/>
  <c r="AE8" i="33"/>
  <c r="L50" i="34" l="1"/>
  <c r="AO45" i="34"/>
  <c r="AE72" i="33"/>
  <c r="S26" i="34"/>
  <c r="AB8" i="33"/>
  <c r="AB26" i="33"/>
  <c r="AQ50" i="34" l="1"/>
  <c r="AB72" i="33"/>
  <c r="AA45" i="34" l="1"/>
  <c r="T9" i="34" l="1"/>
  <c r="O9" i="34" l="1"/>
  <c r="L11" i="34"/>
  <c r="L9" i="34" l="1"/>
  <c r="H11" i="34"/>
  <c r="AO9" i="34" l="1"/>
  <c r="H25" i="34"/>
  <c r="AI7" i="34" l="1"/>
  <c r="AE9" i="34"/>
  <c r="AI8" i="34" l="1"/>
  <c r="AI26" i="34"/>
  <c r="AD22" i="34"/>
  <c r="AD7" i="34"/>
  <c r="AD21" i="34" l="1"/>
  <c r="AB22" i="34"/>
  <c r="AD8" i="34"/>
  <c r="AD26" i="34" l="1"/>
  <c r="U26" i="34"/>
  <c r="O15" i="34"/>
  <c r="L20" i="34"/>
  <c r="AO22" i="34"/>
  <c r="AB21" i="34"/>
  <c r="O26" i="34" l="1"/>
  <c r="AO21" i="34"/>
  <c r="AD72" i="34"/>
  <c r="L25" i="34"/>
  <c r="T26" i="34"/>
  <c r="AQ22" i="34"/>
  <c r="AQ20" i="34"/>
  <c r="L15" i="34"/>
  <c r="O72" i="34" l="1"/>
  <c r="R45" i="34" l="1"/>
  <c r="L52" i="34"/>
  <c r="L51" i="34" l="1"/>
  <c r="AQ52" i="34"/>
  <c r="R29" i="34"/>
  <c r="AQ51" i="34" l="1"/>
  <c r="AH7" i="34"/>
  <c r="R72" i="34"/>
  <c r="AH9" i="34"/>
  <c r="AB11" i="34"/>
  <c r="AH8" i="34" l="1"/>
  <c r="AH26" i="34"/>
  <c r="AB9" i="34"/>
  <c r="AB66" i="34" l="1"/>
  <c r="AH57" i="34"/>
  <c r="AH29" i="34"/>
  <c r="AB65" i="34"/>
  <c r="AH72" i="34" l="1"/>
  <c r="AB57" i="34"/>
  <c r="L46" i="34" l="1"/>
  <c r="L47" i="34"/>
  <c r="L49" i="34"/>
  <c r="L48" i="34"/>
  <c r="P45" i="34"/>
  <c r="P29" i="34" l="1"/>
  <c r="AJ45" i="34"/>
  <c r="L53" i="34" l="1"/>
  <c r="AJ29" i="34"/>
  <c r="P72" i="34"/>
  <c r="AJ72" i="34" l="1"/>
  <c r="AB46" i="34"/>
  <c r="U45" i="34"/>
  <c r="L55" i="34"/>
  <c r="AQ14" i="34" l="1"/>
  <c r="AB53" i="34"/>
  <c r="AB49" i="34"/>
  <c r="AB55" i="34"/>
  <c r="AB47" i="34"/>
  <c r="AB48" i="34"/>
  <c r="AQ46" i="34"/>
  <c r="AI45" i="34"/>
  <c r="L45" i="34"/>
  <c r="AQ55" i="34" l="1"/>
  <c r="AQ47" i="34"/>
  <c r="AB45" i="34"/>
  <c r="AQ49" i="34"/>
  <c r="AQ48" i="34"/>
  <c r="AI29" i="34"/>
  <c r="AQ53" i="34"/>
  <c r="AQ45" i="34" l="1"/>
  <c r="AI72" i="34"/>
  <c r="AQ10" i="34"/>
  <c r="S29" i="34"/>
  <c r="S72" i="34" l="1"/>
  <c r="H19" i="34" l="1"/>
  <c r="K15" i="34"/>
  <c r="AQ19" i="34" l="1"/>
  <c r="H15" i="34"/>
  <c r="AQ17" i="34" l="1"/>
  <c r="H13" i="34" l="1"/>
  <c r="I9" i="34"/>
  <c r="H9" i="34"/>
  <c r="AQ13" i="34" l="1"/>
  <c r="AQ11" i="34"/>
  <c r="AA9" i="34"/>
  <c r="H56" i="34"/>
  <c r="AQ9" i="34" l="1"/>
  <c r="H2" i="34"/>
  <c r="H4" i="34"/>
  <c r="K7" i="34"/>
  <c r="H6" i="34" l="1"/>
  <c r="K8" i="34"/>
  <c r="K26" i="34"/>
  <c r="I7" i="34"/>
  <c r="H7" i="34" l="1"/>
  <c r="H8" i="34"/>
  <c r="H26" i="34"/>
  <c r="I8" i="34"/>
  <c r="I26" i="34"/>
  <c r="I72" i="34" l="1"/>
  <c r="V58" i="34" l="1"/>
  <c r="H65" i="34"/>
  <c r="K57" i="34"/>
  <c r="K29" i="34"/>
  <c r="K72" i="34" l="1"/>
  <c r="V57" i="34"/>
  <c r="H57" i="34"/>
  <c r="H29" i="34"/>
  <c r="G57" i="34" l="1"/>
  <c r="H72" i="34"/>
  <c r="V21" i="34" l="1"/>
  <c r="L24" i="34"/>
  <c r="L4" i="34" l="1"/>
  <c r="E57" i="34"/>
  <c r="L21" i="34"/>
  <c r="C4" i="34" l="1"/>
  <c r="D21" i="34" l="1"/>
  <c r="E24" i="34"/>
  <c r="E21" i="34" l="1"/>
  <c r="C24" i="34"/>
  <c r="AQ24" i="34" l="1"/>
  <c r="C21" i="34"/>
  <c r="G29" i="34"/>
  <c r="V29" i="34"/>
  <c r="E29" i="34"/>
  <c r="AQ21" i="34"/>
  <c r="G7" i="34" l="1"/>
  <c r="E7" i="34"/>
  <c r="L3" i="34"/>
  <c r="G8" i="34"/>
  <c r="G26" i="34"/>
  <c r="E26" i="34" l="1"/>
  <c r="E8" i="34"/>
  <c r="E72" i="34"/>
  <c r="G72" i="34"/>
  <c r="AB56" i="34"/>
  <c r="AE29" i="34"/>
  <c r="AB29" i="34" l="1"/>
  <c r="C3" i="34"/>
  <c r="D7" i="34"/>
  <c r="AB56" i="35" l="1"/>
  <c r="AE7" i="34"/>
  <c r="AB2" i="34"/>
  <c r="D26" i="34"/>
  <c r="D8" i="34"/>
  <c r="AQ3" i="34"/>
  <c r="C7" i="34"/>
  <c r="C8" i="34" l="1"/>
  <c r="C26" i="34"/>
  <c r="L6" i="34"/>
  <c r="V7" i="34"/>
  <c r="AB7" i="34"/>
  <c r="AE26" i="34"/>
  <c r="AE8" i="34"/>
  <c r="AE72" i="34" l="1"/>
  <c r="L7" i="34"/>
  <c r="V26" i="34"/>
  <c r="V8" i="34"/>
  <c r="AB8" i="34"/>
  <c r="AB26" i="34"/>
  <c r="V72" i="34" l="1"/>
  <c r="AB72" i="34"/>
  <c r="L8" i="34"/>
  <c r="L26" i="34"/>
  <c r="AQ25" i="34" l="1"/>
  <c r="AO15" i="34"/>
  <c r="AQ16" i="34"/>
  <c r="AO26" i="34" l="1"/>
  <c r="AQ15" i="34"/>
  <c r="AB34" i="35" l="1"/>
  <c r="AE30" i="35"/>
  <c r="AE29" i="35" l="1"/>
  <c r="AB30" i="35"/>
  <c r="AQ3" i="35" l="1"/>
  <c r="AQ2" i="34" l="1"/>
  <c r="AQ4" i="34"/>
  <c r="AA7" i="34"/>
  <c r="AQ6" i="34"/>
  <c r="AA8" i="34" l="1"/>
  <c r="AA26" i="34"/>
  <c r="AQ7" i="34"/>
  <c r="AQ26" i="34" l="1"/>
  <c r="AQ8" i="34"/>
  <c r="AQ4" i="33" l="1"/>
  <c r="AQ6" i="33"/>
  <c r="AA7" i="33"/>
  <c r="AQ2" i="33"/>
  <c r="AA8" i="33" l="1"/>
  <c r="AA26" i="33"/>
  <c r="AQ7" i="33"/>
  <c r="AQ26" i="33" l="1"/>
  <c r="AQ8" i="33"/>
  <c r="AQ6" i="32"/>
  <c r="AQ4" i="32"/>
  <c r="AA7" i="32"/>
  <c r="AQ2" i="32"/>
  <c r="AA8" i="32" l="1"/>
  <c r="AA26" i="32"/>
  <c r="AQ7" i="32"/>
  <c r="AQ26" i="32" l="1"/>
  <c r="AQ8" i="32"/>
  <c r="AQ6" i="31"/>
  <c r="AQ4" i="31"/>
  <c r="AA7" i="31"/>
  <c r="AQ2" i="31"/>
  <c r="AA8" i="31" l="1"/>
  <c r="AA26" i="31"/>
  <c r="AQ7" i="31"/>
  <c r="AQ26" i="31" l="1"/>
  <c r="AQ8" i="31"/>
  <c r="AA7" i="35" l="1"/>
  <c r="L47" i="35" l="1"/>
  <c r="L50" i="35"/>
  <c r="L46" i="35"/>
  <c r="S26" i="35"/>
  <c r="U26" i="35"/>
  <c r="L48" i="35"/>
  <c r="L51" i="35"/>
  <c r="L49" i="35"/>
  <c r="AA8" i="35"/>
  <c r="O15" i="35"/>
  <c r="L20" i="35"/>
  <c r="L53" i="35" l="1"/>
  <c r="AQ51" i="35"/>
  <c r="AO45" i="35"/>
  <c r="AQ50" i="35"/>
  <c r="L52" i="35"/>
  <c r="U45" i="35"/>
  <c r="L15" i="35"/>
  <c r="AQ20" i="35"/>
  <c r="R45" i="35"/>
  <c r="R29" i="35" l="1"/>
  <c r="AQ52" i="35"/>
  <c r="L55" i="35"/>
  <c r="P45" i="35"/>
  <c r="P29" i="35" l="1"/>
  <c r="AB47" i="35"/>
  <c r="R72" i="35"/>
  <c r="AB53" i="35"/>
  <c r="AJ45" i="35"/>
  <c r="AB48" i="35"/>
  <c r="AB46" i="35"/>
  <c r="AI45" i="35"/>
  <c r="AB55" i="35"/>
  <c r="AB49" i="35"/>
  <c r="L45" i="35"/>
  <c r="AQ49" i="35" l="1"/>
  <c r="AQ53" i="35"/>
  <c r="AQ47" i="35"/>
  <c r="AI29" i="35"/>
  <c r="AJ29" i="35"/>
  <c r="AQ48" i="35"/>
  <c r="P72" i="35"/>
  <c r="AB45" i="35"/>
  <c r="AQ46" i="35"/>
  <c r="AJ72" i="35" l="1"/>
  <c r="AA45" i="35"/>
  <c r="AQ55" i="35"/>
  <c r="AQ45" i="35" l="1"/>
  <c r="T9" i="35" l="1"/>
  <c r="L25" i="35" l="1"/>
  <c r="T26" i="35"/>
  <c r="L11" i="35"/>
  <c r="O9" i="35"/>
  <c r="AO9" i="35" l="1"/>
  <c r="O26" i="35"/>
  <c r="L9" i="35"/>
  <c r="L26" i="35" l="1"/>
  <c r="O72" i="35"/>
  <c r="H11" i="35"/>
  <c r="I9" i="35"/>
  <c r="H25" i="35" l="1"/>
  <c r="AE7" i="35"/>
  <c r="AI7" i="35"/>
  <c r="H9" i="35"/>
  <c r="AE8" i="35"/>
  <c r="AE9" i="35"/>
  <c r="AD7" i="35"/>
  <c r="AD22" i="35"/>
  <c r="AI26" i="35" l="1"/>
  <c r="AI72" i="35"/>
  <c r="AI8" i="35"/>
  <c r="AE26" i="35"/>
  <c r="H2" i="35"/>
  <c r="AD21" i="35"/>
  <c r="AB22" i="35"/>
  <c r="AD8" i="35"/>
  <c r="AE72" i="35" l="1"/>
  <c r="AD26" i="35"/>
  <c r="AB21" i="35"/>
  <c r="AO22" i="35"/>
  <c r="AD72" i="35" l="1"/>
  <c r="AO21" i="35"/>
  <c r="AQ22" i="35"/>
  <c r="AQ21" i="35" l="1"/>
  <c r="AH7" i="35"/>
  <c r="AB2" i="35"/>
  <c r="AH8" i="35" l="1"/>
  <c r="AB7" i="35"/>
  <c r="AQ2" i="35"/>
  <c r="AB8" i="35" l="1"/>
  <c r="S29" i="35" l="1"/>
  <c r="AQ10" i="35"/>
  <c r="S72" i="35" l="1"/>
  <c r="AQ17" i="35"/>
  <c r="H6" i="35" l="1"/>
  <c r="I7" i="35"/>
  <c r="I26" i="35" l="1"/>
  <c r="I8" i="35"/>
  <c r="AQ6" i="35"/>
  <c r="H7" i="35"/>
  <c r="AH9" i="35"/>
  <c r="AB11" i="35"/>
  <c r="AB66" i="35" l="1"/>
  <c r="AH26" i="35"/>
  <c r="I72" i="35"/>
  <c r="H8" i="35"/>
  <c r="H26" i="35"/>
  <c r="AQ7" i="35"/>
  <c r="AH57" i="35"/>
  <c r="AB65" i="35"/>
  <c r="AH29" i="35"/>
  <c r="AB9" i="35"/>
  <c r="AQ11" i="35"/>
  <c r="AH72" i="35" l="1"/>
  <c r="AQ8" i="35"/>
  <c r="AB26" i="35"/>
  <c r="AB57" i="35"/>
  <c r="AB29" i="35"/>
  <c r="H72" i="35"/>
  <c r="AB72" i="35" l="1"/>
  <c r="AQ25" i="35" l="1"/>
  <c r="AQ16" i="35"/>
  <c r="AO15" i="35"/>
  <c r="C38" i="35" l="1"/>
  <c r="AQ15" i="35"/>
  <c r="AO26" i="35"/>
  <c r="AQ14" i="35"/>
  <c r="AA9" i="35"/>
  <c r="C32" i="35" l="1"/>
  <c r="AA26" i="35"/>
  <c r="AQ9" i="35"/>
  <c r="AQ26" i="35" l="1"/>
  <c r="Q57" i="32" l="1"/>
  <c r="C38" i="30" l="1"/>
  <c r="C38" i="31"/>
  <c r="C38" i="23"/>
  <c r="C38" i="32"/>
  <c r="C38" i="29"/>
  <c r="C38" i="33"/>
  <c r="C38" i="24"/>
  <c r="C38" i="34"/>
  <c r="C38" i="22"/>
  <c r="C38" i="26"/>
  <c r="C38" i="25"/>
  <c r="C38" i="28"/>
  <c r="C32" i="34" l="1"/>
  <c r="C32" i="31" l="1"/>
  <c r="Q57" i="31" l="1"/>
  <c r="C58" i="31"/>
  <c r="D57" i="31"/>
  <c r="C57" i="31" l="1"/>
  <c r="C56" i="31" l="1"/>
  <c r="D29" i="31"/>
  <c r="D72" i="31" l="1"/>
  <c r="C32" i="33" l="1"/>
  <c r="C32" i="24" l="1"/>
  <c r="C32" i="25"/>
  <c r="C32" i="23"/>
  <c r="C32" i="26"/>
  <c r="C32" i="28"/>
  <c r="C32" i="29"/>
  <c r="C32" i="30"/>
  <c r="C32" i="22"/>
  <c r="C32" i="32"/>
  <c r="C33" i="32" l="1"/>
  <c r="C40" i="32"/>
  <c r="C34" i="32"/>
  <c r="C37" i="32"/>
  <c r="C42" i="32"/>
  <c r="C35" i="32"/>
  <c r="C39" i="32"/>
  <c r="C44" i="32"/>
  <c r="C43" i="32"/>
  <c r="C41" i="32"/>
  <c r="C31" i="32"/>
  <c r="C36" i="32" l="1"/>
  <c r="C30" i="32" l="1"/>
  <c r="Q57" i="30" l="1"/>
  <c r="D57" i="34" l="1"/>
  <c r="C58" i="34"/>
  <c r="C58" i="35"/>
  <c r="D57" i="35"/>
  <c r="C57" i="35" l="1"/>
  <c r="C57" i="34"/>
  <c r="C44" i="22" l="1"/>
  <c r="C40" i="23"/>
  <c r="C36" i="22"/>
  <c r="C34" i="22"/>
  <c r="C33" i="23"/>
  <c r="C39" i="23"/>
  <c r="C33" i="22"/>
  <c r="C42" i="23"/>
  <c r="C43" i="23"/>
  <c r="C42" i="22"/>
  <c r="C35" i="23"/>
  <c r="C34" i="23"/>
  <c r="C40" i="22"/>
  <c r="C37" i="23"/>
  <c r="C35" i="22"/>
  <c r="C44" i="23"/>
  <c r="C41" i="22"/>
  <c r="C37" i="22"/>
  <c r="C41" i="23"/>
  <c r="C43" i="22"/>
  <c r="C39" i="22"/>
  <c r="Q57" i="22"/>
  <c r="Q57" i="24"/>
  <c r="Q57" i="26"/>
  <c r="Q57" i="25"/>
  <c r="C31" i="23"/>
  <c r="Q57" i="23"/>
  <c r="C31" i="22"/>
  <c r="C58" i="28"/>
  <c r="D57" i="28"/>
  <c r="Q57" i="28"/>
  <c r="Q57" i="29"/>
  <c r="L34" i="26" l="1"/>
  <c r="L39" i="31"/>
  <c r="L41" i="31"/>
  <c r="L42" i="31"/>
  <c r="L35" i="26"/>
  <c r="L63" i="26"/>
  <c r="L60" i="26"/>
  <c r="L61" i="30"/>
  <c r="L33" i="30"/>
  <c r="L41" i="30"/>
  <c r="L60" i="31"/>
  <c r="L42" i="30"/>
  <c r="L34" i="31"/>
  <c r="L61" i="26"/>
  <c r="L33" i="26"/>
  <c r="L68" i="26"/>
  <c r="L31" i="30"/>
  <c r="L38" i="30"/>
  <c r="L60" i="30"/>
  <c r="L69" i="31"/>
  <c r="L43" i="31"/>
  <c r="L66" i="31"/>
  <c r="L31" i="26"/>
  <c r="L37" i="26"/>
  <c r="L41" i="26"/>
  <c r="L63" i="30"/>
  <c r="L68" i="30"/>
  <c r="L64" i="31"/>
  <c r="L69" i="30"/>
  <c r="L33" i="31"/>
  <c r="L63" i="31"/>
  <c r="L38" i="31"/>
  <c r="L59" i="26"/>
  <c r="L42" i="26"/>
  <c r="L69" i="26"/>
  <c r="L35" i="30"/>
  <c r="L62" i="30"/>
  <c r="L43" i="26"/>
  <c r="L59" i="31"/>
  <c r="L40" i="31"/>
  <c r="L32" i="31"/>
  <c r="L68" i="31"/>
  <c r="L32" i="26"/>
  <c r="L39" i="26"/>
  <c r="L64" i="30"/>
  <c r="L40" i="30"/>
  <c r="L37" i="30"/>
  <c r="L34" i="30"/>
  <c r="L31" i="31"/>
  <c r="L62" i="31"/>
  <c r="L37" i="31"/>
  <c r="L35" i="31"/>
  <c r="L38" i="26"/>
  <c r="L62" i="26"/>
  <c r="L67" i="30"/>
  <c r="L32" i="30"/>
  <c r="L59" i="30"/>
  <c r="L40" i="26"/>
  <c r="L61" i="31"/>
  <c r="L67" i="31"/>
  <c r="L66" i="26"/>
  <c r="L64" i="26"/>
  <c r="L67" i="26"/>
  <c r="L43" i="30"/>
  <c r="L66" i="30"/>
  <c r="L39" i="30"/>
  <c r="C57" i="28"/>
  <c r="Q29" i="26"/>
  <c r="Q29" i="29"/>
  <c r="C30" i="22"/>
  <c r="L37" i="29" l="1"/>
  <c r="L69" i="25"/>
  <c r="L31" i="28"/>
  <c r="L69" i="28"/>
  <c r="L65" i="30"/>
  <c r="L60" i="29"/>
  <c r="L59" i="29"/>
  <c r="L40" i="32"/>
  <c r="L35" i="32"/>
  <c r="L62" i="32"/>
  <c r="L36" i="30"/>
  <c r="L69" i="29"/>
  <c r="L35" i="28"/>
  <c r="L63" i="29"/>
  <c r="L33" i="29"/>
  <c r="L40" i="29"/>
  <c r="L68" i="32"/>
  <c r="L64" i="32"/>
  <c r="L61" i="28"/>
  <c r="L61" i="32"/>
  <c r="L40" i="28"/>
  <c r="L67" i="25"/>
  <c r="L67" i="28"/>
  <c r="L37" i="28"/>
  <c r="L41" i="28"/>
  <c r="L66" i="29"/>
  <c r="L34" i="29"/>
  <c r="L68" i="29"/>
  <c r="L62" i="25"/>
  <c r="L32" i="32"/>
  <c r="L33" i="32"/>
  <c r="L42" i="29"/>
  <c r="L40" i="25"/>
  <c r="L34" i="28"/>
  <c r="L68" i="28"/>
  <c r="L38" i="28"/>
  <c r="L38" i="29"/>
  <c r="L39" i="29"/>
  <c r="L61" i="29"/>
  <c r="L66" i="32"/>
  <c r="L63" i="32"/>
  <c r="L42" i="32"/>
  <c r="Q72" i="26"/>
  <c r="L32" i="28"/>
  <c r="L38" i="32"/>
  <c r="L33" i="25"/>
  <c r="L43" i="25"/>
  <c r="L39" i="28"/>
  <c r="L64" i="28"/>
  <c r="L66" i="28"/>
  <c r="L62" i="29"/>
  <c r="L41" i="29"/>
  <c r="L31" i="29"/>
  <c r="L60" i="32"/>
  <c r="L37" i="32"/>
  <c r="L31" i="32"/>
  <c r="L59" i="28"/>
  <c r="L36" i="31"/>
  <c r="L37" i="25"/>
  <c r="L43" i="28"/>
  <c r="L42" i="28"/>
  <c r="L63" i="28"/>
  <c r="L32" i="29"/>
  <c r="L64" i="29"/>
  <c r="L35" i="29"/>
  <c r="L34" i="32"/>
  <c r="L39" i="32"/>
  <c r="L41" i="32"/>
  <c r="Q72" i="29"/>
  <c r="Q29" i="30"/>
  <c r="L38" i="25"/>
  <c r="L43" i="32"/>
  <c r="L64" i="25"/>
  <c r="L60" i="28"/>
  <c r="L62" i="28"/>
  <c r="L33" i="28"/>
  <c r="L36" i="29"/>
  <c r="L67" i="29"/>
  <c r="L43" i="29"/>
  <c r="L69" i="32"/>
  <c r="L59" i="32"/>
  <c r="L67" i="32"/>
  <c r="L36" i="26"/>
  <c r="D57" i="25"/>
  <c r="C58" i="25"/>
  <c r="C36" i="23"/>
  <c r="C56" i="28"/>
  <c r="D29" i="28"/>
  <c r="T29" i="30"/>
  <c r="D57" i="26"/>
  <c r="C58" i="26"/>
  <c r="D57" i="29"/>
  <c r="C58" i="29"/>
  <c r="D57" i="24"/>
  <c r="C58" i="24"/>
  <c r="T57" i="30"/>
  <c r="L58" i="30"/>
  <c r="Q29" i="28"/>
  <c r="L30" i="30" l="1"/>
  <c r="L41" i="24"/>
  <c r="L69" i="24"/>
  <c r="L31" i="24"/>
  <c r="L61" i="25"/>
  <c r="L63" i="25"/>
  <c r="L60" i="25"/>
  <c r="L66" i="25"/>
  <c r="L68" i="24"/>
  <c r="L34" i="25"/>
  <c r="L36" i="32"/>
  <c r="L65" i="28"/>
  <c r="L62" i="24"/>
  <c r="L65" i="29"/>
  <c r="L33" i="24"/>
  <c r="L32" i="24"/>
  <c r="L42" i="25"/>
  <c r="L68" i="25"/>
  <c r="L30" i="29"/>
  <c r="L41" i="25"/>
  <c r="L61" i="24"/>
  <c r="L40" i="24"/>
  <c r="L43" i="24"/>
  <c r="L63" i="24"/>
  <c r="L35" i="24"/>
  <c r="L31" i="25"/>
  <c r="L32" i="25"/>
  <c r="L36" i="28"/>
  <c r="L30" i="26"/>
  <c r="L59" i="24"/>
  <c r="Q72" i="30"/>
  <c r="L34" i="24"/>
  <c r="L64" i="24"/>
  <c r="L35" i="25"/>
  <c r="D72" i="28"/>
  <c r="L59" i="25"/>
  <c r="L39" i="24"/>
  <c r="L38" i="24"/>
  <c r="L42" i="24"/>
  <c r="L37" i="24"/>
  <c r="L39" i="25"/>
  <c r="L30" i="31"/>
  <c r="L60" i="24"/>
  <c r="L65" i="26"/>
  <c r="L66" i="24"/>
  <c r="L67" i="24"/>
  <c r="L36" i="25"/>
  <c r="Q72" i="28"/>
  <c r="T72" i="30"/>
  <c r="T29" i="28"/>
  <c r="T29" i="29"/>
  <c r="C57" i="24"/>
  <c r="C57" i="29"/>
  <c r="C57" i="25"/>
  <c r="T57" i="26"/>
  <c r="L58" i="26"/>
  <c r="T29" i="26"/>
  <c r="C30" i="23"/>
  <c r="T57" i="29"/>
  <c r="L58" i="29"/>
  <c r="L30" i="32"/>
  <c r="C57" i="26"/>
  <c r="Q29" i="25"/>
  <c r="T57" i="28"/>
  <c r="L58" i="28"/>
  <c r="L57" i="30"/>
  <c r="L30" i="25" l="1"/>
  <c r="L64" i="23"/>
  <c r="L39" i="23"/>
  <c r="L59" i="23"/>
  <c r="L30" i="28"/>
  <c r="L69" i="23"/>
  <c r="T57" i="34"/>
  <c r="Q72" i="25"/>
  <c r="L31" i="23"/>
  <c r="L68" i="23"/>
  <c r="L33" i="23"/>
  <c r="L37" i="23"/>
  <c r="L42" i="23"/>
  <c r="L41" i="23"/>
  <c r="L34" i="23"/>
  <c r="L61" i="23"/>
  <c r="L38" i="23"/>
  <c r="L36" i="24"/>
  <c r="L66" i="23"/>
  <c r="L43" i="23"/>
  <c r="L32" i="23"/>
  <c r="L63" i="23"/>
  <c r="L60" i="23"/>
  <c r="L35" i="23"/>
  <c r="L67" i="23"/>
  <c r="L40" i="23"/>
  <c r="L62" i="23"/>
  <c r="T72" i="26"/>
  <c r="T72" i="29"/>
  <c r="T72" i="28"/>
  <c r="L57" i="26"/>
  <c r="T29" i="34"/>
  <c r="L57" i="28"/>
  <c r="L57" i="29"/>
  <c r="Q29" i="24"/>
  <c r="C56" i="29"/>
  <c r="D29" i="29"/>
  <c r="C56" i="26"/>
  <c r="D29" i="26"/>
  <c r="L30" i="24" l="1"/>
  <c r="L43" i="22"/>
  <c r="L40" i="22"/>
  <c r="Q29" i="23"/>
  <c r="D29" i="24"/>
  <c r="L64" i="22"/>
  <c r="L42" i="22"/>
  <c r="L37" i="22"/>
  <c r="L67" i="22"/>
  <c r="L41" i="22"/>
  <c r="L34" i="22"/>
  <c r="L62" i="22"/>
  <c r="L61" i="22"/>
  <c r="L33" i="22"/>
  <c r="L35" i="22"/>
  <c r="L36" i="23"/>
  <c r="L59" i="22"/>
  <c r="L38" i="22"/>
  <c r="L69" i="22"/>
  <c r="D72" i="26"/>
  <c r="D72" i="29"/>
  <c r="C56" i="25"/>
  <c r="L39" i="22"/>
  <c r="L63" i="22"/>
  <c r="L66" i="22"/>
  <c r="L68" i="22"/>
  <c r="L60" i="22"/>
  <c r="L31" i="22"/>
  <c r="L32" i="22"/>
  <c r="C56" i="24"/>
  <c r="Q72" i="24"/>
  <c r="T72" i="34"/>
  <c r="D29" i="25"/>
  <c r="D72" i="24" l="1"/>
  <c r="L36" i="22"/>
  <c r="Q72" i="23"/>
  <c r="D72" i="25"/>
  <c r="L30" i="23"/>
  <c r="Q29" i="22"/>
  <c r="L30" i="22" l="1"/>
  <c r="Q72" i="22"/>
  <c r="C58" i="33" l="1"/>
  <c r="D57" i="33"/>
  <c r="D57" i="30" l="1"/>
  <c r="C58" i="30"/>
  <c r="C57" i="33"/>
  <c r="C57" i="30" l="1"/>
  <c r="L65" i="23" l="1"/>
  <c r="T57" i="23"/>
  <c r="L58" i="23"/>
  <c r="T29" i="23"/>
  <c r="C56" i="30"/>
  <c r="D29" i="30"/>
  <c r="D72" i="30" l="1"/>
  <c r="T72" i="23"/>
  <c r="L57" i="23"/>
  <c r="C58" i="23" l="1"/>
  <c r="D57" i="23"/>
  <c r="C57" i="23" l="1"/>
  <c r="C56" i="23" l="1"/>
  <c r="D29" i="23"/>
  <c r="C29" i="23" l="1"/>
  <c r="C72" i="23"/>
  <c r="D72" i="23"/>
  <c r="D57" i="22" l="1"/>
  <c r="C58" i="22"/>
  <c r="C57" i="22" l="1"/>
  <c r="D29" i="22" l="1"/>
  <c r="C56" i="22"/>
  <c r="C29" i="22" l="1"/>
  <c r="D72" i="22"/>
  <c r="C72" i="22" l="1"/>
  <c r="C58" i="32"/>
  <c r="D57" i="32"/>
  <c r="C57" i="32" l="1"/>
  <c r="C56" i="32" l="1"/>
  <c r="D29" i="32"/>
  <c r="D72" i="32" l="1"/>
  <c r="C56" i="35"/>
  <c r="D29" i="35"/>
  <c r="C56" i="33"/>
  <c r="D29" i="33"/>
  <c r="C29" i="32"/>
  <c r="D72" i="35" l="1"/>
  <c r="C72" i="32"/>
  <c r="D72" i="33"/>
  <c r="C56" i="34"/>
  <c r="D29" i="34"/>
  <c r="D72" i="34" l="1"/>
  <c r="C44" i="29" l="1"/>
  <c r="C42" i="29"/>
  <c r="C39" i="29"/>
  <c r="C35" i="29"/>
  <c r="C40" i="29"/>
  <c r="C41" i="29"/>
  <c r="C33" i="29"/>
  <c r="C37" i="29"/>
  <c r="C34" i="29"/>
  <c r="C43" i="29"/>
  <c r="C31" i="29"/>
  <c r="C36" i="29" l="1"/>
  <c r="C30" i="29" s="1"/>
  <c r="C29" i="29" l="1"/>
  <c r="C40" i="25" l="1"/>
  <c r="C44" i="25"/>
  <c r="C33" i="25"/>
  <c r="C34" i="25"/>
  <c r="C35" i="25"/>
  <c r="C72" i="29"/>
  <c r="C41" i="25"/>
  <c r="C37" i="25"/>
  <c r="C39" i="25"/>
  <c r="C43" i="25"/>
  <c r="C42" i="25"/>
  <c r="C31" i="25"/>
  <c r="C39" i="24" l="1"/>
  <c r="C34" i="24"/>
  <c r="C44" i="24"/>
  <c r="C42" i="24"/>
  <c r="C36" i="25"/>
  <c r="C43" i="24"/>
  <c r="C35" i="24"/>
  <c r="C33" i="24"/>
  <c r="C37" i="24"/>
  <c r="L65" i="24"/>
  <c r="C40" i="24"/>
  <c r="L65" i="25"/>
  <c r="C41" i="24"/>
  <c r="C31" i="24"/>
  <c r="T57" i="24"/>
  <c r="L58" i="24"/>
  <c r="T29" i="24"/>
  <c r="T57" i="25"/>
  <c r="L58" i="25"/>
  <c r="T29" i="25"/>
  <c r="C30" i="25" l="1"/>
  <c r="C36" i="24"/>
  <c r="T72" i="25"/>
  <c r="T72" i="24"/>
  <c r="L57" i="25"/>
  <c r="L57" i="24"/>
  <c r="C30" i="24" l="1"/>
  <c r="C29" i="25"/>
  <c r="C72" i="25"/>
  <c r="C29" i="24"/>
  <c r="C43" i="30" l="1"/>
  <c r="C72" i="24"/>
  <c r="C44" i="30"/>
  <c r="C37" i="30"/>
  <c r="C39" i="30"/>
  <c r="C33" i="30"/>
  <c r="C34" i="30"/>
  <c r="C42" i="30"/>
  <c r="C35" i="30"/>
  <c r="C40" i="30"/>
  <c r="C41" i="30"/>
  <c r="C31" i="30"/>
  <c r="C36" i="30" l="1"/>
  <c r="C30" i="30" l="1"/>
  <c r="C29" i="30" l="1"/>
  <c r="C43" i="28"/>
  <c r="C40" i="28"/>
  <c r="C41" i="28"/>
  <c r="C37" i="28"/>
  <c r="C34" i="28"/>
  <c r="C42" i="28"/>
  <c r="C44" i="28"/>
  <c r="C72" i="30"/>
  <c r="C35" i="28"/>
  <c r="C39" i="28"/>
  <c r="C33" i="28"/>
  <c r="C31" i="28"/>
  <c r="C36" i="28" l="1"/>
  <c r="C30" i="28" l="1"/>
  <c r="C29" i="28" s="1"/>
  <c r="C72" i="28" l="1"/>
  <c r="T57" i="33"/>
  <c r="T29" i="33"/>
  <c r="T72" i="33" l="1"/>
  <c r="Q57" i="33"/>
  <c r="Q57" i="34"/>
  <c r="L65" i="32" l="1"/>
  <c r="T57" i="32"/>
  <c r="L58" i="32"/>
  <c r="T29" i="32"/>
  <c r="C40" i="31" l="1"/>
  <c r="C34" i="31"/>
  <c r="C37" i="31"/>
  <c r="C43" i="31"/>
  <c r="C44" i="31"/>
  <c r="C33" i="31"/>
  <c r="C35" i="31"/>
  <c r="C42" i="31"/>
  <c r="C41" i="31"/>
  <c r="C39" i="31"/>
  <c r="T72" i="32"/>
  <c r="L57" i="32"/>
  <c r="C31" i="31"/>
  <c r="C36" i="31" l="1"/>
  <c r="C30" i="31" l="1"/>
  <c r="C35" i="33"/>
  <c r="C41" i="33"/>
  <c r="C34" i="33"/>
  <c r="C42" i="33"/>
  <c r="C37" i="33"/>
  <c r="C44" i="33"/>
  <c r="C33" i="33"/>
  <c r="C43" i="33"/>
  <c r="C39" i="33"/>
  <c r="C40" i="33"/>
  <c r="C29" i="31"/>
  <c r="C31" i="33"/>
  <c r="C36" i="33" l="1"/>
  <c r="C72" i="31"/>
  <c r="C34" i="35" l="1"/>
  <c r="C42" i="35"/>
  <c r="C33" i="35"/>
  <c r="C37" i="35"/>
  <c r="C35" i="35"/>
  <c r="C41" i="35"/>
  <c r="C44" i="35"/>
  <c r="C39" i="35"/>
  <c r="C43" i="35"/>
  <c r="C40" i="35"/>
  <c r="C35" i="34"/>
  <c r="C41" i="34"/>
  <c r="C44" i="34"/>
  <c r="C43" i="34"/>
  <c r="C40" i="34"/>
  <c r="C34" i="34"/>
  <c r="C42" i="34"/>
  <c r="C39" i="34"/>
  <c r="C33" i="34"/>
  <c r="C37" i="34"/>
  <c r="C30" i="33"/>
  <c r="C31" i="34"/>
  <c r="C31" i="35"/>
  <c r="C36" i="35" l="1"/>
  <c r="C29" i="33"/>
  <c r="C36" i="34"/>
  <c r="Q29" i="31"/>
  <c r="C30" i="35"/>
  <c r="C72" i="33" l="1"/>
  <c r="C30" i="34"/>
  <c r="Q72" i="31"/>
  <c r="C29" i="35"/>
  <c r="C72" i="35" l="1"/>
  <c r="C29" i="34"/>
  <c r="C72" i="34"/>
  <c r="L65" i="31"/>
  <c r="T57" i="31"/>
  <c r="L58" i="31"/>
  <c r="T29" i="31"/>
  <c r="L58" i="33"/>
  <c r="T72" i="31" l="1"/>
  <c r="L64" i="33"/>
  <c r="L62" i="33"/>
  <c r="L60" i="33"/>
  <c r="L59" i="33"/>
  <c r="L61" i="33"/>
  <c r="L57" i="31"/>
  <c r="L63" i="33"/>
  <c r="Q29" i="32" l="1"/>
  <c r="Q72" i="32" l="1"/>
  <c r="Q29" i="33"/>
  <c r="Q72" i="33" l="1"/>
  <c r="T57" i="22" l="1"/>
  <c r="L58" i="22"/>
  <c r="T29" i="22"/>
  <c r="T72" i="22" l="1"/>
  <c r="L58" i="34"/>
  <c r="L63" i="34" l="1"/>
  <c r="L64" i="34"/>
  <c r="L59" i="34"/>
  <c r="L60" i="34"/>
  <c r="L62" i="34"/>
  <c r="L61" i="34"/>
  <c r="Q29" i="34" l="1"/>
  <c r="Q72" i="34" l="1"/>
  <c r="L43" i="33" l="1"/>
  <c r="L34" i="33"/>
  <c r="L39" i="33"/>
  <c r="L33" i="33"/>
  <c r="L32" i="33"/>
  <c r="L41" i="33"/>
  <c r="L42" i="33"/>
  <c r="L37" i="33"/>
  <c r="L38" i="33"/>
  <c r="L35" i="33"/>
  <c r="L40" i="33"/>
  <c r="L31" i="33"/>
  <c r="L32" i="34" l="1"/>
  <c r="L33" i="34"/>
  <c r="L38" i="34"/>
  <c r="L37" i="34"/>
  <c r="L36" i="33"/>
  <c r="L39" i="34"/>
  <c r="L41" i="34"/>
  <c r="L31" i="34"/>
  <c r="L42" i="34"/>
  <c r="L40" i="34"/>
  <c r="L35" i="34"/>
  <c r="L34" i="34"/>
  <c r="L43" i="34"/>
  <c r="L30" i="33" l="1"/>
  <c r="L36" i="34"/>
  <c r="L65" i="33"/>
  <c r="U57" i="33"/>
  <c r="L69" i="33" l="1"/>
  <c r="L68" i="33"/>
  <c r="L66" i="33"/>
  <c r="L57" i="33"/>
  <c r="L67" i="33"/>
  <c r="L30" i="34"/>
  <c r="L65" i="34"/>
  <c r="U57" i="34"/>
  <c r="U29" i="32"/>
  <c r="L56" i="32"/>
  <c r="L68" i="34" l="1"/>
  <c r="L67" i="34"/>
  <c r="L69" i="34"/>
  <c r="L66" i="34"/>
  <c r="U72" i="32"/>
  <c r="L56" i="33"/>
  <c r="U29" i="33"/>
  <c r="L29" i="32"/>
  <c r="AQ56" i="32"/>
  <c r="L57" i="34"/>
  <c r="L56" i="34"/>
  <c r="U29" i="34"/>
  <c r="U72" i="33" l="1"/>
  <c r="L72" i="32"/>
  <c r="U72" i="34"/>
  <c r="AQ56" i="33"/>
  <c r="L29" i="33"/>
  <c r="L29" i="34"/>
  <c r="AQ56" i="34"/>
  <c r="C41" i="26" l="1"/>
  <c r="C42" i="26"/>
  <c r="C35" i="26"/>
  <c r="C39" i="26"/>
  <c r="C37" i="26"/>
  <c r="C34" i="26"/>
  <c r="C43" i="26"/>
  <c r="C40" i="26"/>
  <c r="C44" i="26"/>
  <c r="C33" i="26"/>
  <c r="L72" i="34"/>
  <c r="L72" i="33"/>
  <c r="C31" i="26"/>
  <c r="C36" i="26" l="1"/>
  <c r="C30" i="26" l="1"/>
  <c r="C29" i="26"/>
  <c r="C72" i="26" l="1"/>
  <c r="AA57" i="6" l="1"/>
  <c r="AA57" i="24"/>
  <c r="AA29" i="30"/>
  <c r="AA29" i="23"/>
  <c r="AA29" i="25"/>
  <c r="AA29" i="26"/>
  <c r="AA57" i="31"/>
  <c r="AA57" i="26"/>
  <c r="AA29" i="31"/>
  <c r="AA57" i="30"/>
  <c r="AA57" i="25"/>
  <c r="AA29" i="29"/>
  <c r="AA57" i="22"/>
  <c r="AA57" i="29"/>
  <c r="AA29" i="22"/>
  <c r="AA57" i="23"/>
  <c r="AA29" i="24"/>
  <c r="AA72" i="31" l="1"/>
  <c r="AA72" i="25"/>
  <c r="AA72" i="23"/>
  <c r="AA72" i="24"/>
  <c r="AA72" i="22"/>
  <c r="AA72" i="29"/>
  <c r="AA72" i="26"/>
  <c r="AA72" i="30"/>
  <c r="AA57" i="28"/>
  <c r="AA29" i="28"/>
  <c r="AA29" i="6"/>
  <c r="AA57" i="4" l="1"/>
  <c r="AA57" i="5"/>
  <c r="AA72" i="28"/>
  <c r="AA72" i="6"/>
  <c r="AA29" i="5"/>
  <c r="AA57" i="1" l="1"/>
  <c r="AA72" i="5"/>
  <c r="AA29" i="4"/>
  <c r="AA72" i="4" l="1"/>
  <c r="AA57" i="17"/>
  <c r="AA29" i="1"/>
  <c r="AA57" i="18" l="1"/>
  <c r="AA72" i="1"/>
  <c r="AA29" i="18"/>
  <c r="AA29" i="17"/>
  <c r="AA72" i="17" l="1"/>
  <c r="AA57" i="19"/>
  <c r="AA72" i="18"/>
  <c r="AA29" i="19"/>
  <c r="AA72" i="19" l="1"/>
  <c r="AA57" i="21"/>
  <c r="AA29" i="21"/>
  <c r="AA72" i="21" l="1"/>
  <c r="AA57" i="32" l="1"/>
  <c r="AA29" i="32"/>
  <c r="AA72" i="32" l="1"/>
  <c r="AQ44" i="35" l="1"/>
  <c r="AQ44" i="16"/>
  <c r="AQ44" i="29"/>
  <c r="AQ44" i="11"/>
  <c r="AQ44" i="31"/>
  <c r="AQ44" i="4"/>
  <c r="AQ44" i="13"/>
  <c r="AQ44" i="33"/>
  <c r="AQ44" i="18"/>
  <c r="AQ44" i="30"/>
  <c r="AQ44" i="14"/>
  <c r="AQ44" i="23"/>
  <c r="AQ44" i="6"/>
  <c r="AQ44" i="17"/>
  <c r="AQ44" i="10"/>
  <c r="AQ44" i="15"/>
  <c r="AQ44" i="2"/>
  <c r="AQ44" i="34"/>
  <c r="AQ69" i="24"/>
  <c r="AQ44" i="19"/>
  <c r="AQ44" i="22"/>
  <c r="AQ44" i="7"/>
  <c r="AQ44" i="1"/>
  <c r="AQ37" i="24"/>
  <c r="AQ44" i="21"/>
  <c r="AQ44" i="9"/>
  <c r="AQ44" i="28"/>
  <c r="AQ44" i="5"/>
  <c r="AQ44" i="32"/>
  <c r="AQ44" i="25"/>
  <c r="AQ44" i="8"/>
  <c r="AQ44" i="12"/>
  <c r="AQ44" i="26"/>
  <c r="AA57" i="33"/>
  <c r="AQ42" i="22" l="1"/>
  <c r="AQ60" i="23"/>
  <c r="AQ69" i="30"/>
  <c r="AQ40" i="25"/>
  <c r="AQ41" i="22"/>
  <c r="AQ64" i="22"/>
  <c r="AQ66" i="23"/>
  <c r="AQ67" i="23"/>
  <c r="AQ42" i="29"/>
  <c r="AQ33" i="29"/>
  <c r="AQ60" i="29"/>
  <c r="AQ59" i="30"/>
  <c r="AQ40" i="30"/>
  <c r="AQ68" i="30"/>
  <c r="AQ40" i="31"/>
  <c r="AQ66" i="31"/>
  <c r="AQ59" i="26"/>
  <c r="AQ64" i="25"/>
  <c r="AQ33" i="26"/>
  <c r="AQ43" i="28"/>
  <c r="AQ34" i="26"/>
  <c r="AQ41" i="24"/>
  <c r="AQ34" i="22"/>
  <c r="AQ37" i="26"/>
  <c r="AQ64" i="26"/>
  <c r="AQ41" i="29"/>
  <c r="AQ68" i="29"/>
  <c r="AQ66" i="30"/>
  <c r="AQ60" i="30"/>
  <c r="AQ41" i="31"/>
  <c r="AQ37" i="31"/>
  <c r="AQ69" i="31"/>
  <c r="AQ63" i="25"/>
  <c r="AQ43" i="25"/>
  <c r="AQ66" i="26"/>
  <c r="AQ33" i="28"/>
  <c r="AQ37" i="28"/>
  <c r="AQ40" i="24"/>
  <c r="AQ33" i="24"/>
  <c r="AQ61" i="24"/>
  <c r="AQ34" i="30"/>
  <c r="AQ68" i="25"/>
  <c r="AQ34" i="24"/>
  <c r="AQ37" i="23"/>
  <c r="AQ38" i="22"/>
  <c r="AQ37" i="22"/>
  <c r="AQ67" i="22"/>
  <c r="AQ38" i="23"/>
  <c r="AQ61" i="23"/>
  <c r="AQ34" i="29"/>
  <c r="AQ43" i="29"/>
  <c r="AQ62" i="29"/>
  <c r="AQ41" i="30"/>
  <c r="AQ63" i="30"/>
  <c r="AQ42" i="31"/>
  <c r="AQ67" i="31"/>
  <c r="AQ61" i="25"/>
  <c r="AQ37" i="25"/>
  <c r="AQ33" i="25"/>
  <c r="AQ60" i="28"/>
  <c r="AQ42" i="24"/>
  <c r="AQ43" i="24"/>
  <c r="AQ63" i="24"/>
  <c r="AQ38" i="31"/>
  <c r="AQ63" i="28"/>
  <c r="AQ41" i="23"/>
  <c r="AQ40" i="22"/>
  <c r="AQ62" i="22"/>
  <c r="AQ61" i="26"/>
  <c r="AQ43" i="23"/>
  <c r="AQ62" i="23"/>
  <c r="AQ59" i="29"/>
  <c r="AQ61" i="29"/>
  <c r="AQ38" i="30"/>
  <c r="AQ61" i="30"/>
  <c r="AQ33" i="31"/>
  <c r="AQ61" i="31"/>
  <c r="AQ69" i="26"/>
  <c r="AQ42" i="25"/>
  <c r="AQ69" i="25"/>
  <c r="AQ41" i="25"/>
  <c r="AQ59" i="28"/>
  <c r="AQ40" i="28"/>
  <c r="AQ42" i="28"/>
  <c r="AQ60" i="24"/>
  <c r="AQ59" i="24"/>
  <c r="AQ34" i="23"/>
  <c r="AQ64" i="28"/>
  <c r="AQ43" i="22"/>
  <c r="AQ40" i="29"/>
  <c r="AQ33" i="22"/>
  <c r="AQ61" i="22"/>
  <c r="AQ41" i="26"/>
  <c r="AQ42" i="23"/>
  <c r="AQ68" i="23"/>
  <c r="AQ62" i="26"/>
  <c r="AQ64" i="29"/>
  <c r="AQ66" i="29"/>
  <c r="AQ67" i="29"/>
  <c r="AQ42" i="30"/>
  <c r="AQ67" i="30"/>
  <c r="AQ59" i="31"/>
  <c r="AQ60" i="31"/>
  <c r="AQ42" i="26"/>
  <c r="AQ60" i="25"/>
  <c r="AQ59" i="25"/>
  <c r="AQ38" i="28"/>
  <c r="AQ61" i="28"/>
  <c r="AQ69" i="28"/>
  <c r="AQ67" i="24"/>
  <c r="AQ62" i="24"/>
  <c r="AQ44" i="24"/>
  <c r="AQ68" i="22"/>
  <c r="AQ63" i="29"/>
  <c r="AQ63" i="31"/>
  <c r="AQ59" i="22"/>
  <c r="AQ63" i="23"/>
  <c r="AQ60" i="22"/>
  <c r="AQ43" i="26"/>
  <c r="AQ40" i="23"/>
  <c r="AQ69" i="23"/>
  <c r="AQ37" i="29"/>
  <c r="AQ63" i="26"/>
  <c r="AQ33" i="30"/>
  <c r="AQ43" i="30"/>
  <c r="AQ64" i="30"/>
  <c r="AQ43" i="31"/>
  <c r="AQ64" i="31"/>
  <c r="AQ68" i="26"/>
  <c r="AQ66" i="25"/>
  <c r="AQ62" i="25"/>
  <c r="AQ34" i="25"/>
  <c r="AQ66" i="28"/>
  <c r="AQ62" i="28"/>
  <c r="AQ67" i="28"/>
  <c r="AQ38" i="24"/>
  <c r="AQ59" i="23"/>
  <c r="AQ41" i="28"/>
  <c r="AQ69" i="22"/>
  <c r="AQ67" i="26"/>
  <c r="AQ66" i="22"/>
  <c r="AQ63" i="22"/>
  <c r="AQ33" i="23"/>
  <c r="AQ64" i="23"/>
  <c r="AQ38" i="26"/>
  <c r="AQ38" i="29"/>
  <c r="AQ69" i="29"/>
  <c r="AQ40" i="26"/>
  <c r="AQ37" i="30"/>
  <c r="AQ62" i="30"/>
  <c r="AQ34" i="31"/>
  <c r="AQ68" i="31"/>
  <c r="AQ60" i="26"/>
  <c r="AQ67" i="25"/>
  <c r="AQ38" i="25"/>
  <c r="AQ34" i="28"/>
  <c r="AQ68" i="28"/>
  <c r="AQ64" i="24"/>
  <c r="AQ68" i="24"/>
  <c r="AQ31" i="30"/>
  <c r="AQ31" i="28"/>
  <c r="AQ35" i="28"/>
  <c r="AQ35" i="24"/>
  <c r="AQ31" i="23"/>
  <c r="AQ35" i="22"/>
  <c r="AQ35" i="26"/>
  <c r="AQ35" i="30"/>
  <c r="AQ32" i="30"/>
  <c r="AQ35" i="31"/>
  <c r="AQ39" i="25"/>
  <c r="AQ39" i="29"/>
  <c r="AQ39" i="30"/>
  <c r="AQ31" i="31"/>
  <c r="AQ39" i="31"/>
  <c r="AQ39" i="22"/>
  <c r="AQ32" i="26"/>
  <c r="AQ32" i="29"/>
  <c r="AQ35" i="29"/>
  <c r="AQ39" i="26"/>
  <c r="AQ32" i="25"/>
  <c r="AQ32" i="24"/>
  <c r="AQ31" i="26"/>
  <c r="AQ39" i="23"/>
  <c r="AQ32" i="23"/>
  <c r="AQ32" i="28"/>
  <c r="AQ31" i="22"/>
  <c r="AQ35" i="23"/>
  <c r="AQ31" i="25"/>
  <c r="AQ35" i="25"/>
  <c r="AQ39" i="24"/>
  <c r="AQ32" i="22"/>
  <c r="AQ32" i="31"/>
  <c r="AQ39" i="28"/>
  <c r="AQ36" i="24"/>
  <c r="AQ31" i="29"/>
  <c r="AQ31" i="24"/>
  <c r="AQ65" i="24" l="1"/>
  <c r="AQ65" i="31"/>
  <c r="AQ43" i="2"/>
  <c r="AQ42" i="2"/>
  <c r="AQ65" i="28"/>
  <c r="AQ65" i="30"/>
  <c r="AQ65" i="29"/>
  <c r="AQ62" i="32"/>
  <c r="AQ34" i="2"/>
  <c r="AQ38" i="2"/>
  <c r="AQ65" i="26"/>
  <c r="AQ62" i="33"/>
  <c r="AQ33" i="2"/>
  <c r="AQ40" i="2"/>
  <c r="AQ66" i="24"/>
  <c r="AQ37" i="2"/>
  <c r="AQ65" i="25"/>
  <c r="AQ62" i="31"/>
  <c r="AQ41" i="2"/>
  <c r="AQ65" i="23"/>
  <c r="AQ36" i="31"/>
  <c r="AQ35" i="2"/>
  <c r="AQ39" i="2"/>
  <c r="AQ36" i="30"/>
  <c r="AQ32" i="2"/>
  <c r="AQ36" i="2"/>
  <c r="AQ36" i="29"/>
  <c r="AQ36" i="28"/>
  <c r="AQ31" i="2"/>
  <c r="AQ36" i="25"/>
  <c r="AQ36" i="22"/>
  <c r="AO57" i="29" l="1"/>
  <c r="AQ58" i="29"/>
  <c r="AO57" i="28"/>
  <c r="AQ58" i="28"/>
  <c r="AO57" i="23"/>
  <c r="AQ58" i="23"/>
  <c r="AO57" i="26"/>
  <c r="AQ58" i="26"/>
  <c r="AO57" i="24"/>
  <c r="AQ58" i="24"/>
  <c r="AO57" i="6"/>
  <c r="AO57" i="25"/>
  <c r="AQ58" i="25"/>
  <c r="AO29" i="26"/>
  <c r="AQ30" i="26"/>
  <c r="AQ36" i="23"/>
  <c r="AO29" i="24"/>
  <c r="AQ30" i="24"/>
  <c r="AO29" i="29"/>
  <c r="AQ30" i="29"/>
  <c r="AQ30" i="30"/>
  <c r="AO29" i="22"/>
  <c r="AO57" i="22"/>
  <c r="AQ58" i="22"/>
  <c r="AQ30" i="22"/>
  <c r="AQ36" i="26"/>
  <c r="AO57" i="31"/>
  <c r="AQ58" i="31"/>
  <c r="AO29" i="31"/>
  <c r="AQ30" i="31"/>
  <c r="AO72" i="29" l="1"/>
  <c r="AQ57" i="28"/>
  <c r="AQ57" i="31"/>
  <c r="AO72" i="26"/>
  <c r="AQ57" i="26"/>
  <c r="AO72" i="24"/>
  <c r="AQ57" i="29"/>
  <c r="AQ57" i="25"/>
  <c r="AO29" i="30"/>
  <c r="AQ57" i="24"/>
  <c r="AO72" i="22"/>
  <c r="AQ57" i="23"/>
  <c r="AO72" i="31"/>
  <c r="AO29" i="28"/>
  <c r="AQ30" i="28"/>
  <c r="AO57" i="5"/>
  <c r="AO29" i="25"/>
  <c r="AQ30" i="25"/>
  <c r="AO29" i="23"/>
  <c r="AQ30" i="23"/>
  <c r="AO57" i="30"/>
  <c r="AQ58" i="30"/>
  <c r="AO29" i="6"/>
  <c r="AQ57" i="30" l="1"/>
  <c r="AO72" i="6"/>
  <c r="AO72" i="23"/>
  <c r="AO72" i="30"/>
  <c r="AO72" i="25"/>
  <c r="AO72" i="28"/>
  <c r="AO29" i="5"/>
  <c r="AO57" i="4" l="1"/>
  <c r="AO72" i="5"/>
  <c r="AO57" i="1"/>
  <c r="AO29" i="4"/>
  <c r="AO57" i="17" l="1"/>
  <c r="AO72" i="4"/>
  <c r="AO29" i="1"/>
  <c r="AO29" i="17"/>
  <c r="AQ34" i="33" l="1"/>
  <c r="AQ68" i="33"/>
  <c r="AQ67" i="33"/>
  <c r="AQ66" i="32"/>
  <c r="AO72" i="1"/>
  <c r="AQ33" i="33"/>
  <c r="AQ34" i="32"/>
  <c r="AQ40" i="32"/>
  <c r="AO57" i="18"/>
  <c r="AQ69" i="33"/>
  <c r="AQ42" i="33"/>
  <c r="AQ64" i="32"/>
  <c r="AQ38" i="32"/>
  <c r="AQ68" i="32"/>
  <c r="AQ40" i="33"/>
  <c r="AQ64" i="33"/>
  <c r="AQ43" i="32"/>
  <c r="AQ41" i="32"/>
  <c r="AQ61" i="32"/>
  <c r="AQ33" i="32"/>
  <c r="AQ41" i="33"/>
  <c r="AQ60" i="33"/>
  <c r="AQ38" i="33"/>
  <c r="AQ42" i="32"/>
  <c r="AQ59" i="32"/>
  <c r="AQ60" i="32"/>
  <c r="AQ59" i="33"/>
  <c r="AQ63" i="33"/>
  <c r="AQ69" i="32"/>
  <c r="AO72" i="17"/>
  <c r="AQ61" i="33"/>
  <c r="AQ37" i="32"/>
  <c r="AQ43" i="33"/>
  <c r="AQ66" i="33"/>
  <c r="AQ37" i="33"/>
  <c r="AQ63" i="32"/>
  <c r="AQ67" i="32"/>
  <c r="AQ35" i="33"/>
  <c r="AQ31" i="32"/>
  <c r="AQ39" i="32"/>
  <c r="AQ31" i="33"/>
  <c r="AQ39" i="33"/>
  <c r="AO29" i="18"/>
  <c r="AQ35" i="32"/>
  <c r="AQ32" i="33"/>
  <c r="AQ32" i="32"/>
  <c r="AO57" i="19" l="1"/>
  <c r="AQ65" i="32"/>
  <c r="AQ65" i="33"/>
  <c r="AO72" i="18"/>
  <c r="AO57" i="33"/>
  <c r="AQ58" i="33"/>
  <c r="AO29" i="33"/>
  <c r="AQ36" i="33"/>
  <c r="AO29" i="19"/>
  <c r="AO57" i="21" l="1"/>
  <c r="AO72" i="19"/>
  <c r="AO72" i="33"/>
  <c r="AQ57" i="33"/>
  <c r="AO29" i="21"/>
  <c r="AQ36" i="32"/>
  <c r="AO29" i="32"/>
  <c r="AQ30" i="32"/>
  <c r="AO57" i="32"/>
  <c r="AQ58" i="32"/>
  <c r="AO72" i="21" l="1"/>
  <c r="AO72" i="32"/>
  <c r="AQ57" i="32"/>
  <c r="AQ29" i="32"/>
  <c r="AQ72" i="32" l="1"/>
  <c r="AA29" i="33"/>
  <c r="AQ30" i="33"/>
  <c r="AA72" i="33" l="1"/>
  <c r="AQ29" i="33"/>
  <c r="U29" i="31"/>
  <c r="L56" i="31"/>
  <c r="U57" i="35" l="1"/>
  <c r="AQ72" i="33"/>
  <c r="U72" i="31"/>
  <c r="AQ56" i="31"/>
  <c r="L29" i="31"/>
  <c r="U29" i="35" l="1"/>
  <c r="L72" i="31"/>
  <c r="AQ29" i="31"/>
  <c r="Q57" i="35"/>
  <c r="L38" i="35" l="1"/>
  <c r="L32" i="35"/>
  <c r="L67" i="35"/>
  <c r="L37" i="35"/>
  <c r="L41" i="35"/>
  <c r="L69" i="35"/>
  <c r="L58" i="35"/>
  <c r="L35" i="35"/>
  <c r="L63" i="35"/>
  <c r="L68" i="35"/>
  <c r="L42" i="35"/>
  <c r="L40" i="35"/>
  <c r="L62" i="35"/>
  <c r="L31" i="35"/>
  <c r="L60" i="35"/>
  <c r="L39" i="35"/>
  <c r="L64" i="35"/>
  <c r="L34" i="35"/>
  <c r="L43" i="35"/>
  <c r="L33" i="35"/>
  <c r="L61" i="35"/>
  <c r="L65" i="35"/>
  <c r="U72" i="35"/>
  <c r="AQ72" i="31"/>
  <c r="L66" i="35"/>
  <c r="L59" i="35"/>
  <c r="T29" i="35"/>
  <c r="T57" i="35"/>
  <c r="L36" i="35" l="1"/>
  <c r="L57" i="35"/>
  <c r="T72" i="35"/>
  <c r="L56" i="35"/>
  <c r="Q29" i="35"/>
  <c r="Q72" i="35" l="1"/>
  <c r="AQ56" i="35"/>
  <c r="L30" i="35"/>
  <c r="L29" i="35"/>
  <c r="L72" i="35" l="1"/>
  <c r="U29" i="24"/>
  <c r="L56" i="24"/>
  <c r="U72" i="24" l="1"/>
  <c r="U29" i="30"/>
  <c r="L56" i="30"/>
  <c r="L29" i="24"/>
  <c r="AQ56" i="24"/>
  <c r="L72" i="24" l="1"/>
  <c r="U72" i="30"/>
  <c r="AQ29" i="24"/>
  <c r="U29" i="23"/>
  <c r="L56" i="23"/>
  <c r="U29" i="25"/>
  <c r="L56" i="25"/>
  <c r="L29" i="30"/>
  <c r="AQ56" i="30"/>
  <c r="L72" i="30" l="1"/>
  <c r="U72" i="23"/>
  <c r="U72" i="25"/>
  <c r="AQ72" i="24"/>
  <c r="AQ29" i="30"/>
  <c r="L29" i="25"/>
  <c r="AQ56" i="25"/>
  <c r="U29" i="26"/>
  <c r="L56" i="26"/>
  <c r="L29" i="23"/>
  <c r="AQ56" i="23"/>
  <c r="U72" i="26" l="1"/>
  <c r="L72" i="25"/>
  <c r="L72" i="23"/>
  <c r="AQ72" i="30"/>
  <c r="L29" i="26"/>
  <c r="AQ56" i="26"/>
  <c r="AQ29" i="25"/>
  <c r="AQ29" i="23"/>
  <c r="U29" i="28"/>
  <c r="L56" i="28"/>
  <c r="AQ72" i="23" l="1"/>
  <c r="L72" i="26"/>
  <c r="AQ72" i="25"/>
  <c r="U72" i="28"/>
  <c r="AQ56" i="28"/>
  <c r="L29" i="28"/>
  <c r="L56" i="29"/>
  <c r="U29" i="29"/>
  <c r="AQ29" i="26"/>
  <c r="AQ62" i="35" l="1"/>
  <c r="L72" i="28"/>
  <c r="AQ72" i="26"/>
  <c r="U72" i="29"/>
  <c r="L29" i="29"/>
  <c r="AQ56" i="29"/>
  <c r="AQ29" i="28"/>
  <c r="L72" i="29" l="1"/>
  <c r="AQ72" i="28"/>
  <c r="AQ29" i="29"/>
  <c r="AQ72" i="29" l="1"/>
  <c r="AA57" i="35"/>
  <c r="AQ62" i="34" l="1"/>
  <c r="AA29" i="35"/>
  <c r="AA72" i="35" l="1"/>
  <c r="T57" i="16"/>
  <c r="AA29" i="34"/>
  <c r="AA57" i="34"/>
  <c r="AA72" i="34" l="1"/>
  <c r="T57" i="15"/>
  <c r="T29" i="16"/>
  <c r="T57" i="14" l="1"/>
  <c r="T72" i="16"/>
  <c r="T29" i="15"/>
  <c r="T57" i="13" l="1"/>
  <c r="T72" i="15"/>
  <c r="T29" i="14"/>
  <c r="T72" i="14" l="1"/>
  <c r="T57" i="12"/>
  <c r="T29" i="13"/>
  <c r="T72" i="13" l="1"/>
  <c r="T29" i="12"/>
  <c r="T57" i="11"/>
  <c r="T72" i="12" l="1"/>
  <c r="T57" i="10"/>
  <c r="T29" i="11"/>
  <c r="T72" i="11" l="1"/>
  <c r="T57" i="9"/>
  <c r="T29" i="10"/>
  <c r="T72" i="10" l="1"/>
  <c r="T57" i="8"/>
  <c r="T29" i="9"/>
  <c r="T72" i="9" l="1"/>
  <c r="T57" i="7"/>
  <c r="T29" i="8"/>
  <c r="T72" i="8" l="1"/>
  <c r="T57" i="6"/>
  <c r="T29" i="7"/>
  <c r="T72" i="7" l="1"/>
  <c r="T29" i="6"/>
  <c r="T57" i="5"/>
  <c r="T72" i="6" l="1"/>
  <c r="T57" i="4"/>
  <c r="T29" i="5"/>
  <c r="T72" i="5" l="1"/>
  <c r="T57" i="1"/>
  <c r="T29" i="4"/>
  <c r="T72" i="4" l="1"/>
  <c r="T57" i="17"/>
  <c r="T29" i="1"/>
  <c r="T72" i="1" l="1"/>
  <c r="T29" i="18"/>
  <c r="T57" i="18"/>
  <c r="T29" i="17"/>
  <c r="T72" i="18" l="1"/>
  <c r="T72" i="17"/>
  <c r="T29" i="19"/>
  <c r="T29" i="21"/>
  <c r="T57" i="21"/>
  <c r="T57" i="19"/>
  <c r="Q57" i="16"/>
  <c r="T72" i="21" l="1"/>
  <c r="T72" i="19"/>
  <c r="Q29" i="16"/>
  <c r="Q57" i="15"/>
  <c r="Q72" i="16" l="1"/>
  <c r="Q29" i="15"/>
  <c r="Q57" i="14"/>
  <c r="Q72" i="15" l="1"/>
  <c r="Q29" i="14"/>
  <c r="Q57" i="13"/>
  <c r="Q29" i="13" l="1"/>
  <c r="Q72" i="14"/>
  <c r="Q57" i="12"/>
  <c r="Q72" i="13" l="1"/>
  <c r="Q57" i="11"/>
  <c r="Q29" i="12"/>
  <c r="Q72" i="12" l="1"/>
  <c r="Q57" i="10"/>
  <c r="Q29" i="11"/>
  <c r="Q72" i="11" l="1"/>
  <c r="Q57" i="9"/>
  <c r="Q29" i="10"/>
  <c r="Q72" i="10" l="1"/>
  <c r="Q57" i="8"/>
  <c r="Q29" i="9"/>
  <c r="Q72" i="9" l="1"/>
  <c r="Q57" i="7"/>
  <c r="Q29" i="8"/>
  <c r="Q72" i="8" l="1"/>
  <c r="Q57" i="6"/>
  <c r="Q29" i="7"/>
  <c r="Q72" i="7" l="1"/>
  <c r="Q57" i="5"/>
  <c r="Q29" i="6"/>
  <c r="Q72" i="6" l="1"/>
  <c r="Q29" i="5"/>
  <c r="Q57" i="4"/>
  <c r="Q72" i="5" l="1"/>
  <c r="Q29" i="4"/>
  <c r="Q57" i="1"/>
  <c r="Q72" i="4" l="1"/>
  <c r="Q57" i="17"/>
  <c r="Q29" i="1"/>
  <c r="Q72" i="1" l="1"/>
  <c r="Q57" i="18"/>
  <c r="Q29" i="17"/>
  <c r="Q72" i="17" l="1"/>
  <c r="Q57" i="19"/>
  <c r="Q29" i="18"/>
  <c r="Q29" i="19" l="1"/>
  <c r="Q72" i="18"/>
  <c r="Q72" i="19" l="1"/>
  <c r="Q57" i="21"/>
  <c r="Q29" i="21"/>
  <c r="Q72" i="21" l="1"/>
  <c r="L58" i="16" l="1"/>
  <c r="L58" i="15" l="1"/>
  <c r="AQ58" i="16"/>
  <c r="L58" i="14" l="1"/>
  <c r="AQ58" i="15"/>
  <c r="L58" i="13" l="1"/>
  <c r="AQ58" i="14"/>
  <c r="L58" i="12" l="1"/>
  <c r="AQ58" i="13"/>
  <c r="L58" i="11" l="1"/>
  <c r="AQ58" i="12"/>
  <c r="L58" i="10" l="1"/>
  <c r="AQ58" i="11"/>
  <c r="L58" i="9" l="1"/>
  <c r="AQ58" i="10"/>
  <c r="L58" i="8" l="1"/>
  <c r="AQ58" i="9"/>
  <c r="L58" i="7" l="1"/>
  <c r="AQ58" i="8"/>
  <c r="L58" i="6" l="1"/>
  <c r="AQ58" i="7"/>
  <c r="L58" i="5" l="1"/>
  <c r="AQ58" i="6"/>
  <c r="L58" i="4" l="1"/>
  <c r="AQ58" i="5"/>
  <c r="L58" i="1" l="1"/>
  <c r="AQ58" i="4"/>
  <c r="L58" i="17" l="1"/>
  <c r="AQ58" i="1"/>
  <c r="L58" i="18" l="1"/>
  <c r="AQ58" i="17"/>
  <c r="L58" i="19" l="1"/>
  <c r="L58" i="21"/>
  <c r="AQ58" i="18"/>
  <c r="AQ69" i="35" l="1"/>
  <c r="AQ34" i="35"/>
  <c r="AQ38" i="35"/>
  <c r="AQ64" i="35"/>
  <c r="AQ37" i="35"/>
  <c r="AQ42" i="35"/>
  <c r="AQ33" i="35"/>
  <c r="AQ63" i="35"/>
  <c r="AQ61" i="35"/>
  <c r="AQ59" i="35"/>
  <c r="AQ67" i="35"/>
  <c r="AQ43" i="35"/>
  <c r="AQ60" i="35"/>
  <c r="AQ41" i="35"/>
  <c r="AQ40" i="35"/>
  <c r="AQ66" i="35"/>
  <c r="AQ68" i="35"/>
  <c r="AQ43" i="34"/>
  <c r="AQ34" i="34"/>
  <c r="AQ64" i="34"/>
  <c r="AQ42" i="34"/>
  <c r="AQ61" i="34"/>
  <c r="AQ69" i="34"/>
  <c r="AQ40" i="34"/>
  <c r="AQ38" i="34"/>
  <c r="AQ41" i="34"/>
  <c r="AQ68" i="34"/>
  <c r="AQ60" i="34"/>
  <c r="AQ33" i="34"/>
  <c r="AQ63" i="34"/>
  <c r="AQ67" i="34"/>
  <c r="AQ37" i="34"/>
  <c r="AQ32" i="34"/>
  <c r="AQ31" i="35"/>
  <c r="AQ35" i="34"/>
  <c r="AQ32" i="35"/>
  <c r="AQ39" i="34"/>
  <c r="AQ58" i="21"/>
  <c r="AQ35" i="35"/>
  <c r="AQ39" i="35"/>
  <c r="AQ58" i="19"/>
  <c r="AQ65" i="35" l="1"/>
  <c r="AQ66" i="34"/>
  <c r="AQ65" i="34"/>
  <c r="AQ59" i="34"/>
  <c r="AO57" i="34"/>
  <c r="AQ58" i="34"/>
  <c r="AQ36" i="35"/>
  <c r="AQ36" i="34"/>
  <c r="AQ31" i="34"/>
  <c r="AO29" i="34"/>
  <c r="AQ30" i="34"/>
  <c r="AO72" i="34" l="1"/>
  <c r="AQ57" i="34"/>
  <c r="AO57" i="35"/>
  <c r="AQ58" i="35"/>
  <c r="AO29" i="35"/>
  <c r="AQ30" i="35"/>
  <c r="AQ29" i="34"/>
  <c r="AQ72" i="34"/>
  <c r="AO72" i="35" l="1"/>
  <c r="AQ57" i="35"/>
  <c r="AQ29" i="35"/>
  <c r="U57" i="22"/>
  <c r="L65" i="22"/>
  <c r="AQ72" i="35" l="1"/>
  <c r="L65" i="16"/>
  <c r="U57" i="16"/>
  <c r="AQ65" i="22"/>
  <c r="L57" i="22"/>
  <c r="AQ57" i="22" l="1"/>
  <c r="L65" i="15"/>
  <c r="U57" i="15"/>
  <c r="AQ65" i="16"/>
  <c r="L57" i="16"/>
  <c r="AQ57" i="16" l="1"/>
  <c r="L65" i="14"/>
  <c r="U57" i="14"/>
  <c r="AQ65" i="15"/>
  <c r="L57" i="15"/>
  <c r="AQ57" i="15" l="1"/>
  <c r="L65" i="13"/>
  <c r="U57" i="13"/>
  <c r="AQ65" i="14"/>
  <c r="L57" i="14"/>
  <c r="AQ57" i="14" l="1"/>
  <c r="L65" i="12"/>
  <c r="U57" i="12"/>
  <c r="AQ65" i="13"/>
  <c r="L57" i="13"/>
  <c r="AQ57" i="13" l="1"/>
  <c r="AQ65" i="12"/>
  <c r="L57" i="12"/>
  <c r="L65" i="11"/>
  <c r="U57" i="11"/>
  <c r="AQ57" i="12" l="1"/>
  <c r="AQ65" i="11"/>
  <c r="L57" i="11"/>
  <c r="L65" i="10"/>
  <c r="U57" i="10"/>
  <c r="AQ57" i="11" l="1"/>
  <c r="AQ65" i="10"/>
  <c r="L57" i="10"/>
  <c r="L65" i="9"/>
  <c r="U57" i="9"/>
  <c r="AQ57" i="10" l="1"/>
  <c r="L65" i="8"/>
  <c r="U57" i="8"/>
  <c r="AQ65" i="9"/>
  <c r="L57" i="9"/>
  <c r="AQ57" i="9" l="1"/>
  <c r="L65" i="7"/>
  <c r="U57" i="7"/>
  <c r="AQ65" i="8"/>
  <c r="L57" i="8"/>
  <c r="AQ57" i="8" l="1"/>
  <c r="L65" i="6"/>
  <c r="U57" i="6"/>
  <c r="AQ65" i="7"/>
  <c r="L57" i="7"/>
  <c r="AQ57" i="7" l="1"/>
  <c r="L65" i="5"/>
  <c r="U57" i="5"/>
  <c r="AQ65" i="6"/>
  <c r="L57" i="6"/>
  <c r="AQ57" i="6" l="1"/>
  <c r="L65" i="4"/>
  <c r="U57" i="4"/>
  <c r="AQ65" i="5"/>
  <c r="L57" i="5"/>
  <c r="AQ57" i="5" l="1"/>
  <c r="L65" i="1"/>
  <c r="U57" i="1"/>
  <c r="AQ65" i="4"/>
  <c r="L57" i="4"/>
  <c r="AQ57" i="4" l="1"/>
  <c r="L65" i="17"/>
  <c r="U57" i="17"/>
  <c r="AQ65" i="1"/>
  <c r="L57" i="1"/>
  <c r="AQ57" i="1" l="1"/>
  <c r="L65" i="18"/>
  <c r="U57" i="18"/>
  <c r="AQ65" i="17"/>
  <c r="L57" i="17"/>
  <c r="AQ57" i="17" l="1"/>
  <c r="AQ65" i="18"/>
  <c r="L57" i="18"/>
  <c r="L65" i="19"/>
  <c r="U57" i="19"/>
  <c r="L65" i="21"/>
  <c r="U57" i="21"/>
  <c r="AQ57" i="18" l="1"/>
  <c r="AQ65" i="19"/>
  <c r="L57" i="19"/>
  <c r="AQ65" i="21"/>
  <c r="L57" i="21"/>
  <c r="AQ57" i="19" l="1"/>
  <c r="AQ57" i="21"/>
  <c r="L56" i="22" l="1"/>
  <c r="U29" i="22"/>
  <c r="L29" i="22"/>
  <c r="AQ56" i="22"/>
  <c r="L56" i="16" l="1"/>
  <c r="L72" i="22"/>
  <c r="U72" i="22"/>
  <c r="AQ29" i="22"/>
  <c r="U29" i="16"/>
  <c r="AQ56" i="16" l="1"/>
  <c r="L36" i="14"/>
  <c r="L56" i="14"/>
  <c r="AQ56" i="14" s="1"/>
  <c r="L42" i="14"/>
  <c r="L31" i="14"/>
  <c r="L43" i="14"/>
  <c r="L34" i="16"/>
  <c r="L41" i="16"/>
  <c r="L34" i="14"/>
  <c r="L37" i="16"/>
  <c r="L37" i="14"/>
  <c r="AQ37" i="14" s="1"/>
  <c r="L31" i="16"/>
  <c r="L56" i="15"/>
  <c r="L35" i="16"/>
  <c r="L42" i="16"/>
  <c r="L39" i="16"/>
  <c r="L41" i="14"/>
  <c r="L39" i="14"/>
  <c r="L43" i="16"/>
  <c r="AQ43" i="16" s="1"/>
  <c r="L35" i="14"/>
  <c r="L36" i="16"/>
  <c r="L38" i="14"/>
  <c r="L32" i="14"/>
  <c r="L40" i="14"/>
  <c r="L33" i="14"/>
  <c r="L38" i="16"/>
  <c r="L40" i="16"/>
  <c r="AQ40" i="16" s="1"/>
  <c r="L33" i="16"/>
  <c r="L32" i="16"/>
  <c r="AQ32" i="16" s="1"/>
  <c r="U72" i="16"/>
  <c r="AQ72" i="22"/>
  <c r="AQ39" i="14"/>
  <c r="U29" i="15"/>
  <c r="AQ31" i="14"/>
  <c r="U29" i="14"/>
  <c r="AQ36" i="14" l="1"/>
  <c r="AQ37" i="16"/>
  <c r="AQ38" i="16"/>
  <c r="AQ31" i="16"/>
  <c r="AQ33" i="16"/>
  <c r="AQ42" i="14"/>
  <c r="AQ35" i="14"/>
  <c r="U29" i="13"/>
  <c r="AQ42" i="16"/>
  <c r="AQ34" i="16"/>
  <c r="AQ38" i="14"/>
  <c r="AQ35" i="16"/>
  <c r="AQ43" i="14"/>
  <c r="AQ36" i="16"/>
  <c r="AQ56" i="15"/>
  <c r="AQ41" i="16"/>
  <c r="L30" i="16"/>
  <c r="AQ39" i="16"/>
  <c r="AQ33" i="14"/>
  <c r="AQ34" i="14"/>
  <c r="AQ41" i="14"/>
  <c r="AQ40" i="14"/>
  <c r="AQ32" i="14"/>
  <c r="L30" i="14"/>
  <c r="L32" i="15"/>
  <c r="L37" i="15"/>
  <c r="L42" i="13"/>
  <c r="L36" i="15"/>
  <c r="L31" i="15"/>
  <c r="L43" i="15"/>
  <c r="L34" i="15"/>
  <c r="L37" i="13"/>
  <c r="L33" i="13"/>
  <c r="L41" i="13"/>
  <c r="L33" i="15"/>
  <c r="L32" i="13"/>
  <c r="L43" i="13"/>
  <c r="L36" i="13"/>
  <c r="L39" i="13"/>
  <c r="L40" i="13"/>
  <c r="L38" i="15"/>
  <c r="L56" i="13"/>
  <c r="L35" i="13"/>
  <c r="L38" i="13"/>
  <c r="L42" i="15"/>
  <c r="L41" i="15"/>
  <c r="L31" i="13"/>
  <c r="L35" i="15"/>
  <c r="L40" i="15"/>
  <c r="L34" i="13"/>
  <c r="L39" i="15"/>
  <c r="U72" i="14"/>
  <c r="U72" i="15"/>
  <c r="L29" i="16"/>
  <c r="AQ30" i="16"/>
  <c r="AQ38" i="15" l="1"/>
  <c r="U72" i="13"/>
  <c r="AQ39" i="15"/>
  <c r="AQ42" i="13"/>
  <c r="AQ34" i="13"/>
  <c r="AQ56" i="13"/>
  <c r="AQ41" i="13"/>
  <c r="AQ37" i="15"/>
  <c r="AQ40" i="15"/>
  <c r="AQ40" i="13"/>
  <c r="AQ37" i="13"/>
  <c r="AQ31" i="13"/>
  <c r="AQ39" i="13"/>
  <c r="AQ34" i="15"/>
  <c r="AQ43" i="15"/>
  <c r="AQ36" i="15"/>
  <c r="AQ30" i="14"/>
  <c r="L29" i="14"/>
  <c r="AQ35" i="15"/>
  <c r="AQ36" i="13"/>
  <c r="AQ35" i="13"/>
  <c r="AQ33" i="15"/>
  <c r="AQ32" i="13"/>
  <c r="AQ32" i="15"/>
  <c r="AQ38" i="13"/>
  <c r="AQ33" i="13"/>
  <c r="AQ42" i="15"/>
  <c r="AQ43" i="13"/>
  <c r="L30" i="13"/>
  <c r="L30" i="15"/>
  <c r="L29" i="15" s="1"/>
  <c r="AQ31" i="15"/>
  <c r="AQ41" i="15"/>
  <c r="L38" i="12"/>
  <c r="L42" i="12"/>
  <c r="L33" i="12"/>
  <c r="AQ33" i="12" s="1"/>
  <c r="L56" i="12"/>
  <c r="L36" i="12"/>
  <c r="AQ36" i="12" s="1"/>
  <c r="L34" i="12"/>
  <c r="L39" i="12"/>
  <c r="L37" i="12"/>
  <c r="L32" i="12"/>
  <c r="L31" i="12"/>
  <c r="L40" i="12"/>
  <c r="L43" i="12"/>
  <c r="L35" i="12"/>
  <c r="AQ35" i="12" s="1"/>
  <c r="L41" i="12"/>
  <c r="L72" i="16"/>
  <c r="U29" i="12"/>
  <c r="AQ29" i="16"/>
  <c r="AQ29" i="14"/>
  <c r="AQ30" i="15" l="1"/>
  <c r="L72" i="14"/>
  <c r="AQ43" i="12"/>
  <c r="AQ56" i="12"/>
  <c r="AQ42" i="12"/>
  <c r="AQ32" i="12"/>
  <c r="AQ39" i="12"/>
  <c r="AQ30" i="13"/>
  <c r="L29" i="13"/>
  <c r="AQ38" i="12"/>
  <c r="AQ34" i="12"/>
  <c r="L30" i="12"/>
  <c r="AQ41" i="12"/>
  <c r="AQ40" i="12"/>
  <c r="AQ31" i="12"/>
  <c r="AQ37" i="12"/>
  <c r="L56" i="11"/>
  <c r="L38" i="11"/>
  <c r="L43" i="11"/>
  <c r="L34" i="11"/>
  <c r="L36" i="11"/>
  <c r="L41" i="11"/>
  <c r="L37" i="11"/>
  <c r="L33" i="11"/>
  <c r="L42" i="11"/>
  <c r="L39" i="11"/>
  <c r="L31" i="11"/>
  <c r="L40" i="11"/>
  <c r="L32" i="11"/>
  <c r="L35" i="11"/>
  <c r="U72" i="12"/>
  <c r="L72" i="15"/>
  <c r="AQ72" i="16"/>
  <c r="U29" i="11"/>
  <c r="AQ29" i="15"/>
  <c r="AQ72" i="14" l="1"/>
  <c r="L72" i="13"/>
  <c r="AQ29" i="13"/>
  <c r="AQ37" i="11"/>
  <c r="AQ31" i="11"/>
  <c r="AQ43" i="11"/>
  <c r="AQ39" i="11"/>
  <c r="AQ38" i="11"/>
  <c r="L29" i="12"/>
  <c r="AQ42" i="11"/>
  <c r="AQ30" i="12"/>
  <c r="AQ56" i="11"/>
  <c r="AQ41" i="11"/>
  <c r="AQ36" i="11"/>
  <c r="AQ40" i="11"/>
  <c r="AQ33" i="11"/>
  <c r="AQ34" i="11"/>
  <c r="L30" i="11"/>
  <c r="AQ32" i="11"/>
  <c r="AQ35" i="11"/>
  <c r="L34" i="10"/>
  <c r="L42" i="10"/>
  <c r="AQ42" i="10" s="1"/>
  <c r="L41" i="10"/>
  <c r="L35" i="10"/>
  <c r="L56" i="10"/>
  <c r="L37" i="10"/>
  <c r="L36" i="10"/>
  <c r="L40" i="10"/>
  <c r="L31" i="10"/>
  <c r="AQ31" i="10" s="1"/>
  <c r="L33" i="10"/>
  <c r="L43" i="10"/>
  <c r="L39" i="10"/>
  <c r="L32" i="10"/>
  <c r="L38" i="10"/>
  <c r="AQ72" i="15"/>
  <c r="AQ73" i="14"/>
  <c r="U72" i="11"/>
  <c r="AQ73" i="16"/>
  <c r="AQ72" i="13"/>
  <c r="U29" i="10"/>
  <c r="AQ29" i="12"/>
  <c r="AQ40" i="10" l="1"/>
  <c r="L72" i="12"/>
  <c r="AQ34" i="10"/>
  <c r="AQ38" i="10"/>
  <c r="AQ37" i="10"/>
  <c r="AQ32" i="10"/>
  <c r="AQ56" i="10"/>
  <c r="AQ33" i="10"/>
  <c r="AQ30" i="11"/>
  <c r="L29" i="11"/>
  <c r="AQ36" i="10"/>
  <c r="AQ43" i="10"/>
  <c r="AQ41" i="10"/>
  <c r="AQ39" i="10"/>
  <c r="L30" i="10"/>
  <c r="AQ35" i="10"/>
  <c r="L39" i="9"/>
  <c r="L43" i="9"/>
  <c r="L40" i="9"/>
  <c r="L36" i="9"/>
  <c r="L31" i="9"/>
  <c r="L38" i="9"/>
  <c r="L34" i="9"/>
  <c r="L32" i="9"/>
  <c r="L35" i="9"/>
  <c r="L42" i="9"/>
  <c r="L41" i="9"/>
  <c r="L37" i="9"/>
  <c r="L33" i="9"/>
  <c r="L56" i="9"/>
  <c r="AQ73" i="13"/>
  <c r="U72" i="10"/>
  <c r="AQ73" i="15"/>
  <c r="U29" i="9"/>
  <c r="AQ72" i="12" l="1"/>
  <c r="AQ29" i="11"/>
  <c r="L72" i="11"/>
  <c r="AQ42" i="9"/>
  <c r="AQ43" i="9"/>
  <c r="AQ34" i="9"/>
  <c r="AQ30" i="10"/>
  <c r="AQ56" i="9"/>
  <c r="AQ39" i="9"/>
  <c r="AQ35" i="9"/>
  <c r="AQ32" i="9"/>
  <c r="L29" i="10"/>
  <c r="AQ41" i="9"/>
  <c r="AQ38" i="9"/>
  <c r="AQ40" i="9"/>
  <c r="AQ33" i="9"/>
  <c r="AQ37" i="9"/>
  <c r="L30" i="9"/>
  <c r="AQ31" i="9"/>
  <c r="AQ36" i="9"/>
  <c r="L34" i="8"/>
  <c r="L31" i="8"/>
  <c r="L39" i="8"/>
  <c r="L35" i="8"/>
  <c r="L41" i="8"/>
  <c r="L40" i="8"/>
  <c r="L33" i="8"/>
  <c r="L56" i="8"/>
  <c r="L36" i="8"/>
  <c r="L42" i="8"/>
  <c r="AQ42" i="8" s="1"/>
  <c r="L43" i="8"/>
  <c r="L38" i="8"/>
  <c r="L32" i="8"/>
  <c r="L37" i="8"/>
  <c r="AQ72" i="11"/>
  <c r="U72" i="9"/>
  <c r="AQ73" i="12"/>
  <c r="U29" i="8"/>
  <c r="L72" i="10" l="1"/>
  <c r="AQ29" i="10"/>
  <c r="AQ33" i="8"/>
  <c r="AQ31" i="8"/>
  <c r="AQ34" i="8"/>
  <c r="AQ30" i="9"/>
  <c r="L29" i="9"/>
  <c r="AQ36" i="8"/>
  <c r="AQ39" i="8"/>
  <c r="AQ40" i="8"/>
  <c r="L30" i="8"/>
  <c r="AQ41" i="8"/>
  <c r="AQ38" i="8"/>
  <c r="AQ56" i="8"/>
  <c r="AQ43" i="8"/>
  <c r="AQ32" i="8"/>
  <c r="AQ35" i="8"/>
  <c r="AQ37" i="8"/>
  <c r="L37" i="7"/>
  <c r="L56" i="7"/>
  <c r="L35" i="7"/>
  <c r="L38" i="7"/>
  <c r="AQ38" i="7" s="1"/>
  <c r="L39" i="7"/>
  <c r="L36" i="7"/>
  <c r="L32" i="7"/>
  <c r="L33" i="7"/>
  <c r="L42" i="7"/>
  <c r="U29" i="7"/>
  <c r="L41" i="7"/>
  <c r="L31" i="7"/>
  <c r="L43" i="7"/>
  <c r="L40" i="7"/>
  <c r="L34" i="7"/>
  <c r="AQ72" i="10"/>
  <c r="U72" i="8"/>
  <c r="AQ73" i="11"/>
  <c r="U29" i="6" l="1"/>
  <c r="U72" i="7"/>
  <c r="L72" i="9"/>
  <c r="AQ29" i="9"/>
  <c r="AQ56" i="7"/>
  <c r="AQ33" i="7"/>
  <c r="AQ34" i="7"/>
  <c r="AQ32" i="7"/>
  <c r="AQ37" i="7"/>
  <c r="AQ31" i="7"/>
  <c r="AQ30" i="8"/>
  <c r="L29" i="8"/>
  <c r="AQ40" i="7"/>
  <c r="AQ43" i="7"/>
  <c r="AQ41" i="7"/>
  <c r="AQ35" i="7"/>
  <c r="AQ36" i="7"/>
  <c r="AQ39" i="7"/>
  <c r="L30" i="7"/>
  <c r="L33" i="6"/>
  <c r="L56" i="6"/>
  <c r="L43" i="6"/>
  <c r="L39" i="6"/>
  <c r="L38" i="6"/>
  <c r="L34" i="6"/>
  <c r="L31" i="6"/>
  <c r="L32" i="6"/>
  <c r="L37" i="6"/>
  <c r="L42" i="6"/>
  <c r="L40" i="6"/>
  <c r="L35" i="6"/>
  <c r="AQ42" i="7"/>
  <c r="L36" i="6"/>
  <c r="L41" i="6"/>
  <c r="AQ72" i="9"/>
  <c r="U72" i="6"/>
  <c r="AQ73" i="10"/>
  <c r="L72" i="8" l="1"/>
  <c r="AQ56" i="6"/>
  <c r="AQ29" i="8"/>
  <c r="AQ38" i="6"/>
  <c r="AQ39" i="6"/>
  <c r="AQ40" i="6"/>
  <c r="AQ43" i="6"/>
  <c r="AQ30" i="7"/>
  <c r="L29" i="7"/>
  <c r="AQ33" i="6"/>
  <c r="AQ32" i="6"/>
  <c r="AQ35" i="6"/>
  <c r="AQ37" i="6"/>
  <c r="AQ34" i="6"/>
  <c r="L42" i="5"/>
  <c r="L31" i="5"/>
  <c r="AQ31" i="6"/>
  <c r="L56" i="5"/>
  <c r="L38" i="5"/>
  <c r="L32" i="5"/>
  <c r="L34" i="5"/>
  <c r="AQ41" i="6"/>
  <c r="L30" i="6"/>
  <c r="L36" i="5"/>
  <c r="AQ42" i="6"/>
  <c r="L40" i="5"/>
  <c r="L33" i="5"/>
  <c r="L41" i="5"/>
  <c r="L35" i="5"/>
  <c r="L37" i="5"/>
  <c r="L39" i="5"/>
  <c r="AQ36" i="6"/>
  <c r="L43" i="5"/>
  <c r="AQ72" i="8"/>
  <c r="AQ73" i="9"/>
  <c r="U29" i="5"/>
  <c r="L72" i="7" l="1"/>
  <c r="AQ29" i="7"/>
  <c r="AQ38" i="5"/>
  <c r="AQ40" i="5"/>
  <c r="AQ42" i="5"/>
  <c r="AQ31" i="5"/>
  <c r="AQ37" i="5"/>
  <c r="AQ35" i="5"/>
  <c r="AQ34" i="5"/>
  <c r="AQ36" i="5"/>
  <c r="AQ32" i="5"/>
  <c r="AQ39" i="5"/>
  <c r="AQ30" i="6"/>
  <c r="AQ43" i="5"/>
  <c r="L29" i="6"/>
  <c r="AQ33" i="5"/>
  <c r="L36" i="4"/>
  <c r="L40" i="4"/>
  <c r="L31" i="4"/>
  <c r="L41" i="4"/>
  <c r="AQ41" i="4" s="1"/>
  <c r="AQ41" i="5"/>
  <c r="L35" i="4"/>
  <c r="L39" i="4"/>
  <c r="L43" i="4"/>
  <c r="L56" i="4"/>
  <c r="L32" i="4"/>
  <c r="L30" i="5"/>
  <c r="L37" i="4"/>
  <c r="L33" i="4"/>
  <c r="AQ56" i="5"/>
  <c r="L34" i="4"/>
  <c r="AQ34" i="4" s="1"/>
  <c r="L38" i="4"/>
  <c r="L42" i="4"/>
  <c r="AQ72" i="7"/>
  <c r="U72" i="5"/>
  <c r="AQ73" i="8"/>
  <c r="U29" i="4"/>
  <c r="AQ36" i="4" l="1"/>
  <c r="U29" i="1"/>
  <c r="L72" i="6"/>
  <c r="AQ29" i="6"/>
  <c r="AQ40" i="4"/>
  <c r="AQ39" i="4"/>
  <c r="L29" i="5"/>
  <c r="AQ33" i="4"/>
  <c r="AQ37" i="4"/>
  <c r="AQ32" i="4"/>
  <c r="AQ31" i="4"/>
  <c r="AQ43" i="4"/>
  <c r="AQ56" i="4"/>
  <c r="AQ30" i="5"/>
  <c r="AQ35" i="4"/>
  <c r="AQ42" i="4"/>
  <c r="L41" i="1"/>
  <c r="L56" i="1"/>
  <c r="L43" i="1"/>
  <c r="L31" i="1"/>
  <c r="AQ38" i="4"/>
  <c r="L39" i="1"/>
  <c r="L36" i="1"/>
  <c r="L37" i="1"/>
  <c r="L34" i="1"/>
  <c r="L35" i="1"/>
  <c r="L33" i="1"/>
  <c r="L30" i="4"/>
  <c r="L40" i="1"/>
  <c r="L42" i="1"/>
  <c r="L38" i="1"/>
  <c r="L32" i="1"/>
  <c r="U72" i="4"/>
  <c r="AQ72" i="6"/>
  <c r="U72" i="1"/>
  <c r="AQ73" i="7"/>
  <c r="L29" i="4"/>
  <c r="AQ39" i="1" l="1"/>
  <c r="AQ35" i="1"/>
  <c r="L72" i="5"/>
  <c r="AQ42" i="1"/>
  <c r="AQ40" i="1"/>
  <c r="AQ38" i="1"/>
  <c r="AQ30" i="4"/>
  <c r="AQ31" i="1"/>
  <c r="AQ37" i="1"/>
  <c r="AQ41" i="1"/>
  <c r="AQ32" i="1"/>
  <c r="AQ29" i="5"/>
  <c r="AQ56" i="1"/>
  <c r="AQ43" i="1"/>
  <c r="AQ33" i="1"/>
  <c r="AQ34" i="1"/>
  <c r="L31" i="17"/>
  <c r="L42" i="18"/>
  <c r="L38" i="17"/>
  <c r="L56" i="17"/>
  <c r="L31" i="18"/>
  <c r="L33" i="17"/>
  <c r="L30" i="1"/>
  <c r="L36" i="18"/>
  <c r="L34" i="17"/>
  <c r="L42" i="17"/>
  <c r="L32" i="17"/>
  <c r="AQ36" i="1"/>
  <c r="L34" i="18"/>
  <c r="L32" i="18"/>
  <c r="L35" i="17"/>
  <c r="L37" i="18"/>
  <c r="L36" i="17"/>
  <c r="L35" i="18"/>
  <c r="L43" i="18"/>
  <c r="L41" i="18"/>
  <c r="L43" i="17"/>
  <c r="L39" i="18"/>
  <c r="L40" i="18"/>
  <c r="L37" i="17"/>
  <c r="L39" i="17"/>
  <c r="L56" i="18"/>
  <c r="L33" i="18"/>
  <c r="L38" i="18"/>
  <c r="L40" i="17"/>
  <c r="L41" i="17"/>
  <c r="AQ73" i="6"/>
  <c r="L72" i="4"/>
  <c r="U29" i="17"/>
  <c r="U29" i="18"/>
  <c r="AQ72" i="5" l="1"/>
  <c r="AQ42" i="18"/>
  <c r="AQ34" i="17"/>
  <c r="AQ31" i="17"/>
  <c r="AQ29" i="4"/>
  <c r="AQ38" i="17"/>
  <c r="AQ35" i="17"/>
  <c r="AQ35" i="18"/>
  <c r="AQ30" i="1"/>
  <c r="AQ36" i="18"/>
  <c r="L29" i="1"/>
  <c r="AQ41" i="18"/>
  <c r="AQ33" i="18"/>
  <c r="AQ56" i="17"/>
  <c r="AQ38" i="18"/>
  <c r="AQ31" i="18"/>
  <c r="AQ34" i="18"/>
  <c r="AQ43" i="17"/>
  <c r="AQ33" i="17"/>
  <c r="AQ32" i="18"/>
  <c r="AQ43" i="18"/>
  <c r="AQ39" i="17"/>
  <c r="AQ40" i="17"/>
  <c r="AQ40" i="18"/>
  <c r="AQ37" i="18"/>
  <c r="AQ39" i="18"/>
  <c r="AQ56" i="18"/>
  <c r="AQ42" i="17"/>
  <c r="L43" i="19"/>
  <c r="AQ36" i="17"/>
  <c r="AQ37" i="17"/>
  <c r="L56" i="19"/>
  <c r="L36" i="19"/>
  <c r="L30" i="18"/>
  <c r="L40" i="19"/>
  <c r="L32" i="19"/>
  <c r="L37" i="19"/>
  <c r="AQ41" i="17"/>
  <c r="L30" i="17"/>
  <c r="L41" i="19"/>
  <c r="L33" i="19"/>
  <c r="L39" i="19"/>
  <c r="L34" i="19"/>
  <c r="AQ32" i="17"/>
  <c r="L38" i="19"/>
  <c r="L31" i="19"/>
  <c r="L35" i="19"/>
  <c r="L42" i="19"/>
  <c r="AQ72" i="4"/>
  <c r="U72" i="18"/>
  <c r="U72" i="17"/>
  <c r="AQ73" i="5"/>
  <c r="U29" i="19"/>
  <c r="L72" i="1" l="1"/>
  <c r="AQ29" i="1"/>
  <c r="AQ42" i="19"/>
  <c r="AQ34" i="19"/>
  <c r="AQ40" i="19"/>
  <c r="AQ30" i="17"/>
  <c r="AQ39" i="19"/>
  <c r="L29" i="17"/>
  <c r="AQ38" i="19"/>
  <c r="AQ43" i="19"/>
  <c r="AQ37" i="19"/>
  <c r="AQ33" i="19"/>
  <c r="AQ31" i="19"/>
  <c r="AQ41" i="19"/>
  <c r="AQ30" i="18"/>
  <c r="AQ36" i="19"/>
  <c r="L29" i="18"/>
  <c r="AQ56" i="19"/>
  <c r="AQ35" i="19"/>
  <c r="AQ32" i="19"/>
  <c r="L56" i="21"/>
  <c r="L30" i="19"/>
  <c r="U72" i="19"/>
  <c r="AQ73" i="4"/>
  <c r="U29" i="21"/>
  <c r="AQ72" i="1" l="1"/>
  <c r="L72" i="18"/>
  <c r="L72" i="17"/>
  <c r="AQ29" i="17"/>
  <c r="AQ29" i="18"/>
  <c r="AQ30" i="19"/>
  <c r="L42" i="21"/>
  <c r="L33" i="21"/>
  <c r="L39" i="21"/>
  <c r="L34" i="21"/>
  <c r="L38" i="21"/>
  <c r="L32" i="21"/>
  <c r="L40" i="21"/>
  <c r="L37" i="21"/>
  <c r="L29" i="19"/>
  <c r="L35" i="21"/>
  <c r="L41" i="21"/>
  <c r="L43" i="21"/>
  <c r="L36" i="21"/>
  <c r="L31" i="21"/>
  <c r="AQ56" i="21"/>
  <c r="AQ72" i="17"/>
  <c r="AQ73" i="1"/>
  <c r="U72" i="21"/>
  <c r="AQ72" i="18" l="1"/>
  <c r="L72" i="19"/>
  <c r="AQ29" i="19"/>
  <c r="AQ38" i="21"/>
  <c r="AQ39" i="21"/>
  <c r="AQ33" i="21"/>
  <c r="AQ37" i="21"/>
  <c r="AQ42" i="21"/>
  <c r="AQ43" i="21"/>
  <c r="AQ35" i="21"/>
  <c r="AQ31" i="21"/>
  <c r="AQ40" i="21"/>
  <c r="AQ41" i="21"/>
  <c r="AQ34" i="21"/>
  <c r="AQ32" i="21"/>
  <c r="AQ36" i="21"/>
  <c r="L30" i="21"/>
  <c r="AQ72" i="19"/>
  <c r="AQ30" i="21" l="1"/>
  <c r="L29" i="21"/>
  <c r="L72" i="21" l="1"/>
  <c r="AQ29" i="21"/>
  <c r="AQ72" i="21"/>
  <c r="AW13" i="41" l="1"/>
  <c r="AX13"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tc={294AF91C-48CB-4507-B892-3C44572C0969}</author>
  </authors>
  <commentList>
    <comment ref="D50" authorId="0" shapeId="0" xr:uid="{294AF91C-48CB-4507-B892-3C44572C0969}">
      <text>
        <t xml:space="preserve">[Threaded comment]
Your version of Excel allows you to read this threaded comment; however, any edits to it will get removed if the file is opened in a newer version of Excel. Learn more: https://go.microsoft.com/fwlink/?linkid=870924
Comment:
    CO2 intensity is from 2021. Will be distortionary.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Barriscale Amanda</author>
    <author>mholland</author>
    <author>Holland Mary</author>
    <author>Martin Howley</author>
    <author>abarriscale</author>
    <author>Neil Cammish</author>
  </authors>
  <commentList>
    <comment ref="AA1" authorId="0" shapeId="0" xr:uid="{9F085F58-688D-2942-A8A5-ED3F2D2347D8}">
      <text>
        <r>
          <rPr>
            <b/>
            <sz val="9"/>
            <color rgb="FF000000"/>
            <rFont val="Tahoma"/>
            <family val="2"/>
          </rPr>
          <t xml:space="preserve">BGE told us consumption was up :
</t>
        </r>
        <r>
          <rPr>
            <b/>
            <sz val="9"/>
            <color rgb="FF000000"/>
            <rFont val="Tahoma"/>
            <family val="2"/>
          </rPr>
          <t xml:space="preserve">
</t>
        </r>
        <r>
          <rPr>
            <b/>
            <sz val="9"/>
            <color rgb="FF000000"/>
            <rFont val="Tahoma"/>
            <family val="2"/>
          </rPr>
          <t xml:space="preserve">You will see that gas demand is up significantly; mainly in the power generation sector due to the change in electricity interconnector behaviour. Imports of Electricity on EWIC and Moyle have dropped off while exports to the UK have grown significantly. </t>
        </r>
        <r>
          <rPr>
            <sz val="9"/>
            <color rgb="FF000000"/>
            <rFont val="Tahoma"/>
            <family val="2"/>
          </rPr>
          <t xml:space="preserve">
</t>
        </r>
      </text>
    </comment>
    <comment ref="AF2" authorId="1" shapeId="0" xr:uid="{DEBE79A4-09FF-3A42-AB32-0DA08974706D}">
      <text>
        <r>
          <rPr>
            <b/>
            <sz val="9"/>
            <color indexed="81"/>
            <rFont val="Tahoma"/>
            <family val="2"/>
          </rPr>
          <t>mholland:</t>
        </r>
        <r>
          <rPr>
            <sz val="9"/>
            <color indexed="81"/>
            <rFont val="Tahoma"/>
            <family val="2"/>
          </rPr>
          <t xml:space="preserve">
Included  renewable waste used in Meath Waste to Energy
Included renewable portion of tyre derived fuel in cement</t>
        </r>
      </text>
    </comment>
    <comment ref="AH2" authorId="2" shapeId="0" xr:uid="{97C21ECA-5EF4-5A47-BD39-15F31D067A66}">
      <text>
        <r>
          <rPr>
            <b/>
            <sz val="9"/>
            <color rgb="FF000000"/>
            <rFont val="Tahoma"/>
            <family val="2"/>
          </rPr>
          <t>Holland Mary:</t>
        </r>
        <r>
          <rPr>
            <sz val="9"/>
            <color rgb="FF000000"/>
            <rFont val="Tahoma"/>
            <family val="2"/>
          </rPr>
          <t xml:space="preserve">
</t>
        </r>
        <r>
          <rPr>
            <sz val="9"/>
            <color rgb="FF000000"/>
            <rFont val="Tahoma"/>
            <family val="2"/>
          </rPr>
          <t>Included production of biogas which is injrected into the grid</t>
        </r>
      </text>
    </comment>
    <comment ref="AN2" authorId="1" shapeId="0" xr:uid="{65FDB546-ADE2-3648-A86E-C0594BF17767}">
      <text>
        <r>
          <rPr>
            <b/>
            <sz val="9"/>
            <color indexed="81"/>
            <rFont val="Tahoma"/>
            <family val="2"/>
          </rPr>
          <t>mholland:</t>
        </r>
        <r>
          <rPr>
            <sz val="9"/>
            <color indexed="81"/>
            <rFont val="Tahoma"/>
            <family val="2"/>
          </rPr>
          <t xml:space="preserve">
Included non renewable waste used in Meath Waste to Energy
Included Tyre Derived Fuel used in Cement
Included Liquid Recovered Fuel used in Cement</t>
        </r>
      </text>
    </comment>
    <comment ref="D3" authorId="3" shapeId="0" xr:uid="{8975C29D-256D-414A-B890-C6C065280814}">
      <text>
        <r>
          <rPr>
            <b/>
            <sz val="8"/>
            <color indexed="81"/>
            <rFont val="Tahoma"/>
            <family val="2"/>
          </rPr>
          <t>Martin Howley:</t>
        </r>
        <r>
          <rPr>
            <sz val="8"/>
            <color indexed="81"/>
            <rFont val="Tahoma"/>
            <family val="2"/>
          </rPr>
          <t xml:space="preserve">
</t>
        </r>
        <r>
          <rPr>
            <sz val="10"/>
            <color indexed="81"/>
            <rFont val="Tahoma"/>
            <family val="2"/>
          </rPr>
          <t xml:space="preserve">This is total imports (of Bit only) less tonnage consumed in electricity generation multiplied by the import calorific value then the coal in electricity generattion multiplied by the electricty generation coal calorificy value is added back in.
</t>
        </r>
        <r>
          <rPr>
            <b/>
            <sz val="10"/>
            <color indexed="81"/>
            <rFont val="Tahoma"/>
            <family val="2"/>
          </rPr>
          <t>Mary Holland 12/08/2016:</t>
        </r>
        <r>
          <rPr>
            <sz val="10"/>
            <color indexed="81"/>
            <rFont val="Tahoma"/>
            <family val="2"/>
          </rPr>
          <t xml:space="preserve">
Exports had not been included in the balance since 1996. This has now been amended. Actual exports are now reported from 1190 to 2006. Net imports only are reported from 2007 to preserve confidentiality and correspond with annual coal questionnaire.
</t>
        </r>
      </text>
    </comment>
    <comment ref="AA3" authorId="2" shapeId="0" xr:uid="{DAC3F45A-F24C-2947-BE87-BDC7554A7798}">
      <text>
        <r>
          <rPr>
            <b/>
            <sz val="9"/>
            <color rgb="FF000000"/>
            <rFont val="Tahoma"/>
            <family val="2"/>
          </rPr>
          <t>Holland Mary:</t>
        </r>
        <r>
          <rPr>
            <sz val="9"/>
            <color rgb="FF000000"/>
            <rFont val="Tahoma"/>
            <family val="2"/>
          </rPr>
          <t xml:space="preserve">
</t>
        </r>
        <r>
          <rPr>
            <sz val="9"/>
            <color rgb="FF000000"/>
            <rFont val="Tahoma"/>
            <family val="2"/>
          </rPr>
          <t>LNG included here July 2021</t>
        </r>
      </text>
    </comment>
    <comment ref="AE3" authorId="2" shapeId="0" xr:uid="{8B8DEBD6-F643-9E4D-B417-DE77700D0B54}">
      <text>
        <r>
          <rPr>
            <b/>
            <sz val="9"/>
            <color rgb="FF000000"/>
            <rFont val="Tahoma"/>
            <family val="2"/>
          </rPr>
          <t>Holland Mary:</t>
        </r>
        <r>
          <rPr>
            <sz val="9"/>
            <color rgb="FF000000"/>
            <rFont val="Tahoma"/>
            <family val="2"/>
          </rPr>
          <t xml:space="preserve">
</t>
        </r>
        <r>
          <rPr>
            <sz val="9"/>
            <color rgb="FF000000"/>
            <rFont val="Tahoma"/>
            <family val="2"/>
          </rPr>
          <t xml:space="preserve">Include BioLPG for non-transport here. We are not permitted to publish as there is only one entity.
</t>
        </r>
        <r>
          <rPr>
            <sz val="9"/>
            <color rgb="FF000000"/>
            <rFont val="Tahoma"/>
            <family val="2"/>
          </rPr>
          <t xml:space="preserve">
</t>
        </r>
        <r>
          <rPr>
            <sz val="9"/>
            <color rgb="FF000000"/>
            <rFont val="Tahoma"/>
            <family val="2"/>
          </rPr>
          <t>BioLPG in transport may be published as this is already available online under the Biofuell Obligation Scheme</t>
        </r>
      </text>
    </comment>
    <comment ref="AI3" authorId="2" shapeId="0" xr:uid="{840E755E-79BC-A046-8A1E-0510591FD07A}">
      <text>
        <r>
          <rPr>
            <b/>
            <sz val="9"/>
            <color rgb="FF000000"/>
            <rFont val="Tahoma"/>
            <family val="2"/>
          </rPr>
          <t>Holland Mary:</t>
        </r>
        <r>
          <rPr>
            <sz val="9"/>
            <color rgb="FF000000"/>
            <rFont val="Tahoma"/>
            <family val="2"/>
          </rPr>
          <t xml:space="preserve">
</t>
        </r>
        <r>
          <rPr>
            <sz val="9"/>
            <color rgb="FF000000"/>
            <rFont val="Tahoma"/>
            <family val="2"/>
          </rPr>
          <t>Include BioLPG used for road transport</t>
        </r>
      </text>
    </comment>
    <comment ref="A6" authorId="3" shapeId="0" xr:uid="{FA640C8B-4ED3-A449-8556-5270FC1D38FB}">
      <text>
        <r>
          <rPr>
            <b/>
            <sz val="8"/>
            <color rgb="FF000000"/>
            <rFont val="Tahoma"/>
            <family val="2"/>
          </rPr>
          <t>Martin Howley:</t>
        </r>
        <r>
          <rPr>
            <sz val="8"/>
            <color rgb="FF000000"/>
            <rFont val="Tahoma"/>
            <family val="2"/>
          </rPr>
          <t xml:space="preserve">
</t>
        </r>
        <r>
          <rPr>
            <sz val="10"/>
            <color rgb="FF000000"/>
            <rFont val="Tahoma"/>
            <family val="2"/>
          </rPr>
          <t xml:space="preserve">Stock change is opening stock minus closing stock.  
</t>
        </r>
        <r>
          <rPr>
            <sz val="10"/>
            <color rgb="FF000000"/>
            <rFont val="Tahoma"/>
            <family val="2"/>
          </rPr>
          <t xml:space="preserve">
</t>
        </r>
        <r>
          <rPr>
            <sz val="10"/>
            <color rgb="FF000000"/>
            <rFont val="Tahoma"/>
            <family val="2"/>
          </rPr>
          <t xml:space="preserve">When opening &gt; closing you get a +stock figure indicating a draw down of stock.
</t>
        </r>
        <r>
          <rPr>
            <sz val="10"/>
            <color rgb="FF000000"/>
            <rFont val="Tahoma"/>
            <family val="2"/>
          </rPr>
          <t xml:space="preserve">
</t>
        </r>
        <r>
          <rPr>
            <sz val="10"/>
            <color rgb="FF000000"/>
            <rFont val="Tahoma"/>
            <family val="2"/>
          </rPr>
          <t>When opening &lt; closing you get a -stock figure which indicates a stock buildup.</t>
        </r>
      </text>
    </comment>
    <comment ref="S10" authorId="4" shapeId="0" xr:uid="{7D70A0E7-E9AA-8546-924D-0F992C3F7995}">
      <text>
        <r>
          <rPr>
            <b/>
            <sz val="8"/>
            <color indexed="81"/>
            <rFont val="Tahoma"/>
            <family val="2"/>
          </rPr>
          <t>abarriscale:</t>
        </r>
        <r>
          <rPr>
            <sz val="8"/>
            <color indexed="81"/>
            <rFont val="Tahoma"/>
            <family val="2"/>
          </rPr>
          <t xml:space="preserve">
SEI fig from power generators, all other figs DCMNR</t>
        </r>
      </text>
    </comment>
    <comment ref="U10" authorId="4" shapeId="0" xr:uid="{BC4462FE-9CDB-5947-AC1B-5EB542DC89D0}">
      <text>
        <r>
          <rPr>
            <b/>
            <sz val="8"/>
            <color rgb="FF000000"/>
            <rFont val="Tahoma"/>
            <family val="2"/>
          </rPr>
          <t>abarriscale:</t>
        </r>
        <r>
          <rPr>
            <sz val="8"/>
            <color rgb="FF000000"/>
            <rFont val="Tahoma"/>
            <family val="2"/>
          </rPr>
          <t xml:space="preserve">
</t>
        </r>
        <r>
          <rPr>
            <sz val="8"/>
            <color rgb="FF000000"/>
            <rFont val="Tahoma"/>
            <family val="2"/>
          </rPr>
          <t>SEI fig from power generators, all other figs DCMNR</t>
        </r>
      </text>
    </comment>
    <comment ref="AF10" authorId="1" shapeId="0" xr:uid="{D4A83258-D79B-704D-8390-83876C1CBF40}">
      <text>
        <r>
          <rPr>
            <b/>
            <sz val="9"/>
            <color indexed="81"/>
            <rFont val="Tahoma"/>
            <family val="2"/>
          </rPr>
          <t>mholland:</t>
        </r>
        <r>
          <rPr>
            <sz val="9"/>
            <color indexed="81"/>
            <rFont val="Tahoma"/>
            <family val="2"/>
          </rPr>
          <t xml:space="preserve">
New 2012</t>
        </r>
      </text>
    </comment>
    <comment ref="AN10" authorId="1" shapeId="0" xr:uid="{71E89E4F-B5DC-AA47-B4FB-3C050D084D20}">
      <text>
        <r>
          <rPr>
            <b/>
            <sz val="9"/>
            <color indexed="81"/>
            <rFont val="Tahoma"/>
            <family val="2"/>
          </rPr>
          <t>mholland:</t>
        </r>
        <r>
          <rPr>
            <sz val="9"/>
            <color indexed="81"/>
            <rFont val="Tahoma"/>
            <family val="2"/>
          </rPr>
          <t xml:space="preserve">
New 2012</t>
        </r>
      </text>
    </comment>
    <comment ref="AE16" authorId="1" shapeId="0" xr:uid="{A417BEC7-0810-A143-81CC-C8A21A267519}">
      <text>
        <r>
          <rPr>
            <b/>
            <sz val="9"/>
            <color indexed="81"/>
            <rFont val="Tahoma"/>
            <family val="2"/>
          </rPr>
          <t>mholland:</t>
        </r>
        <r>
          <rPr>
            <sz val="9"/>
            <color indexed="81"/>
            <rFont val="Tahoma"/>
            <family val="2"/>
          </rPr>
          <t xml:space="preserve">
New 2012</t>
        </r>
      </text>
    </comment>
    <comment ref="AF16" authorId="1" shapeId="0" xr:uid="{C20C6507-50A0-C94F-A858-E0DC6A93EFE4}">
      <text>
        <r>
          <rPr>
            <b/>
            <sz val="9"/>
            <color indexed="81"/>
            <rFont val="Tahoma"/>
            <family val="2"/>
          </rPr>
          <t>mholland:</t>
        </r>
        <r>
          <rPr>
            <sz val="9"/>
            <color indexed="81"/>
            <rFont val="Tahoma"/>
            <family val="2"/>
          </rPr>
          <t xml:space="preserve">
New 2012</t>
        </r>
      </text>
    </comment>
    <comment ref="AN16" authorId="1" shapeId="0" xr:uid="{81CE5CCE-2509-8E4B-97BB-72F95C7E090C}">
      <text>
        <r>
          <rPr>
            <b/>
            <sz val="9"/>
            <color indexed="81"/>
            <rFont val="Tahoma"/>
            <family val="2"/>
          </rPr>
          <t>mholland:</t>
        </r>
        <r>
          <rPr>
            <sz val="9"/>
            <color indexed="81"/>
            <rFont val="Tahoma"/>
            <family val="2"/>
          </rPr>
          <t xml:space="preserve">
New 2012</t>
        </r>
      </text>
    </comment>
    <comment ref="AE22" authorId="2" shapeId="0" xr:uid="{0E60203D-093D-8244-A423-E609E6F49FFE}">
      <text>
        <r>
          <rPr>
            <b/>
            <sz val="9"/>
            <color indexed="81"/>
            <rFont val="Tahoma"/>
            <family val="2"/>
          </rPr>
          <t>Holland Mary:</t>
        </r>
        <r>
          <rPr>
            <sz val="9"/>
            <color indexed="81"/>
            <rFont val="Tahoma"/>
            <family val="2"/>
          </rPr>
          <t xml:space="preserve">
Removed formula =-AD17-AD16</t>
        </r>
      </text>
    </comment>
    <comment ref="AF22" authorId="2" shapeId="0" xr:uid="{CF934F4B-A9C3-B641-B5E1-C3A35B60BC39}">
      <text>
        <r>
          <rPr>
            <b/>
            <sz val="9"/>
            <color indexed="81"/>
            <rFont val="Tahoma"/>
            <family val="2"/>
          </rPr>
          <t>Holland Mary:</t>
        </r>
        <r>
          <rPr>
            <sz val="9"/>
            <color indexed="81"/>
            <rFont val="Tahoma"/>
            <family val="2"/>
          </rPr>
          <t xml:space="preserve">
Removed formula =-AD17-AD16</t>
        </r>
      </text>
    </comment>
    <comment ref="AG22" authorId="2" shapeId="0" xr:uid="{73C768A8-179F-A847-A848-A662989C1A44}">
      <text>
        <r>
          <rPr>
            <b/>
            <sz val="9"/>
            <color indexed="81"/>
            <rFont val="Tahoma"/>
            <family val="2"/>
          </rPr>
          <t>Holland Mary:</t>
        </r>
        <r>
          <rPr>
            <sz val="9"/>
            <color indexed="81"/>
            <rFont val="Tahoma"/>
            <family val="2"/>
          </rPr>
          <t xml:space="preserve">
Removed formula =-AE16</t>
        </r>
      </text>
    </comment>
    <comment ref="AH22" authorId="2" shapeId="0" xr:uid="{E1B52F33-7FB5-D346-86A8-8E308E9351F0}">
      <text>
        <r>
          <rPr>
            <b/>
            <sz val="9"/>
            <color indexed="81"/>
            <rFont val="Tahoma"/>
            <family val="2"/>
          </rPr>
          <t>Holland Mary:</t>
        </r>
        <r>
          <rPr>
            <sz val="9"/>
            <color indexed="81"/>
            <rFont val="Tahoma"/>
            <family val="2"/>
          </rPr>
          <t xml:space="preserve">
Removed formula =-AF17</t>
        </r>
      </text>
    </comment>
    <comment ref="AN22" authorId="1" shapeId="0" xr:uid="{B47ED66D-4E42-B143-9473-9235B5556084}">
      <text>
        <r>
          <rPr>
            <b/>
            <sz val="9"/>
            <color indexed="81"/>
            <rFont val="Tahoma"/>
            <family val="2"/>
          </rPr>
          <t>mholland:</t>
        </r>
        <r>
          <rPr>
            <sz val="9"/>
            <color indexed="81"/>
            <rFont val="Tahoma"/>
            <family val="2"/>
          </rPr>
          <t xml:space="preserve">
New 2012</t>
        </r>
      </text>
    </comment>
    <comment ref="AH24" authorId="2" shapeId="0" xr:uid="{8C8A3784-B2B3-B240-AA4E-3402C9AF45B1}">
      <text>
        <r>
          <rPr>
            <b/>
            <sz val="9"/>
            <color indexed="81"/>
            <rFont val="Tahoma"/>
            <family val="2"/>
          </rPr>
          <t>Holland Mary:</t>
        </r>
        <r>
          <rPr>
            <sz val="9"/>
            <color indexed="81"/>
            <rFont val="Tahoma"/>
            <family val="2"/>
          </rPr>
          <t xml:space="preserve">
biogas injected into the natural gas grid</t>
        </r>
      </text>
    </comment>
    <comment ref="I25" authorId="3" shapeId="0" xr:uid="{C0590C14-4E63-5D4A-A918-E0F7998CFCEE}">
      <text>
        <r>
          <rPr>
            <b/>
            <sz val="8"/>
            <color indexed="81"/>
            <rFont val="Tahoma"/>
            <family val="2"/>
          </rPr>
          <t>Martin Howley:</t>
        </r>
        <r>
          <rPr>
            <sz val="8"/>
            <color indexed="81"/>
            <rFont val="Tahoma"/>
            <family val="2"/>
          </rPr>
          <t xml:space="preserve">
Own Use/Losses in briquetting</t>
        </r>
      </text>
    </comment>
    <comment ref="A32" authorId="5" shapeId="0" xr:uid="{C87003BD-F15F-CC40-91C8-354D88F713E7}">
      <text>
        <r>
          <rPr>
            <b/>
            <sz val="8"/>
            <color indexed="81"/>
            <rFont val="Tahoma"/>
            <family val="2"/>
          </rPr>
          <t>Neil Cammish:</t>
        </r>
        <r>
          <rPr>
            <sz val="8"/>
            <color indexed="81"/>
            <rFont val="Tahoma"/>
            <family val="2"/>
          </rPr>
          <t xml:space="preserve">
NACE grouping has changed since 2004</t>
        </r>
      </text>
    </comment>
    <comment ref="I32" authorId="1" shapeId="0" xr:uid="{7F0F6584-DF5C-D24F-B388-1B6501BEA6B6}">
      <text>
        <r>
          <rPr>
            <b/>
            <sz val="9"/>
            <color indexed="81"/>
            <rFont val="Tahoma"/>
            <family val="2"/>
          </rPr>
          <t>mholland:</t>
        </r>
        <r>
          <rPr>
            <sz val="9"/>
            <color indexed="81"/>
            <rFont val="Tahoma"/>
            <family val="2"/>
          </rPr>
          <t xml:space="preserve">
New 2012</t>
        </r>
      </text>
    </comment>
    <comment ref="AA32" authorId="2" shapeId="0" xr:uid="{76E4BB8D-EA3B-E543-BC24-2B927BE31E2B}">
      <text>
        <r>
          <rPr>
            <b/>
            <sz val="9"/>
            <color indexed="81"/>
            <rFont val="Tahoma"/>
            <family val="2"/>
          </rPr>
          <t>Holland Mary:</t>
        </r>
        <r>
          <rPr>
            <sz val="9"/>
            <color indexed="81"/>
            <rFont val="Tahoma"/>
            <family val="2"/>
          </rPr>
          <t xml:space="preserve">
LNG use in food sector- only customer at the moment</t>
        </r>
      </text>
    </comment>
    <comment ref="V38" authorId="1" shapeId="0" xr:uid="{5C2B923D-050B-FE49-99A2-6294E805D12C}">
      <text>
        <r>
          <rPr>
            <b/>
            <sz val="9"/>
            <color rgb="FF000000"/>
            <rFont val="Tahoma"/>
            <family val="2"/>
          </rPr>
          <t>mholland:</t>
        </r>
        <r>
          <rPr>
            <sz val="9"/>
            <color rgb="FF000000"/>
            <rFont val="Tahoma"/>
            <family val="2"/>
          </rPr>
          <t xml:space="preserve">
</t>
        </r>
        <r>
          <rPr>
            <sz val="9"/>
            <color rgb="FF000000"/>
            <rFont val="Tahoma"/>
            <family val="2"/>
          </rPr>
          <t>Using ETS instead of Fuel Quantities</t>
        </r>
      </text>
    </comment>
    <comment ref="AF38" authorId="1" shapeId="0" xr:uid="{F9856612-942F-1E40-B47F-CEAD73364979}">
      <text>
        <r>
          <rPr>
            <b/>
            <sz val="9"/>
            <color rgb="FF000000"/>
            <rFont val="Tahoma"/>
            <family val="2"/>
          </rPr>
          <t>mholland:</t>
        </r>
        <r>
          <rPr>
            <sz val="9"/>
            <color rgb="FF000000"/>
            <rFont val="Tahoma"/>
            <family val="2"/>
          </rPr>
          <t xml:space="preserve">
</t>
        </r>
        <r>
          <rPr>
            <sz val="9"/>
            <color rgb="FF000000"/>
            <rFont val="Tahoma"/>
            <family val="2"/>
          </rPr>
          <t>Included renewable portion of Tyre Derived Fuel used in Cement</t>
        </r>
      </text>
    </comment>
    <comment ref="AN38" authorId="1" shapeId="0" xr:uid="{D19F1A80-087F-FC45-95B8-A9B8EC01C13F}">
      <text>
        <r>
          <rPr>
            <b/>
            <sz val="9"/>
            <color indexed="81"/>
            <rFont val="Tahoma"/>
            <family val="2"/>
          </rPr>
          <t>mholland:</t>
        </r>
        <r>
          <rPr>
            <sz val="9"/>
            <color indexed="81"/>
            <rFont val="Tahoma"/>
            <family val="2"/>
          </rPr>
          <t xml:space="preserve">
Included Non-Reneable portion of Tyre Derived Fuel used in Cement
Included Liquid Recovered Fuel used in Cement
</t>
        </r>
      </text>
    </comment>
    <comment ref="A43" authorId="5" shapeId="0" xr:uid="{38B00D11-A7F6-9243-9F3F-DD526F44B7FB}">
      <text>
        <r>
          <rPr>
            <b/>
            <sz val="8"/>
            <color indexed="81"/>
            <rFont val="Tahoma"/>
            <family val="2"/>
          </rPr>
          <t>Neil Cammish:</t>
        </r>
        <r>
          <rPr>
            <sz val="8"/>
            <color indexed="81"/>
            <rFont val="Tahoma"/>
            <family val="2"/>
          </rPr>
          <t xml:space="preserve">
NACE grouping has changed since 2004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Barriscale Amanda</author>
    <author>mholland</author>
    <author>Holland Mary</author>
    <author>Martin Howley</author>
    <author>abarriscale</author>
    <author>Neil Cammish</author>
  </authors>
  <commentList>
    <comment ref="AA1" authorId="0" shapeId="0" xr:uid="{97F3D1A4-58F9-0443-8BBE-5D9577AD31B1}">
      <text>
        <r>
          <rPr>
            <b/>
            <sz val="9"/>
            <color indexed="81"/>
            <rFont val="Tahoma"/>
            <family val="2"/>
          </rPr>
          <t xml:space="preserve">BGE told us consumption was up :
You will see that gas demand is up significantly; mainly in the power generation sector due to the change in electricity interconnector behaviour. Imports of Electricity on EWIC and Moyle have dropped off while exports to the UK have grown significantly. </t>
        </r>
        <r>
          <rPr>
            <sz val="9"/>
            <color indexed="81"/>
            <rFont val="Tahoma"/>
            <family val="2"/>
          </rPr>
          <t xml:space="preserve">
</t>
        </r>
      </text>
    </comment>
    <comment ref="AF2" authorId="1" shapeId="0" xr:uid="{8D93A478-1658-A941-BC7D-0E4A16AE780B}">
      <text>
        <r>
          <rPr>
            <b/>
            <sz val="9"/>
            <color indexed="81"/>
            <rFont val="Tahoma"/>
            <family val="2"/>
          </rPr>
          <t>mholland:</t>
        </r>
        <r>
          <rPr>
            <sz val="9"/>
            <color indexed="81"/>
            <rFont val="Tahoma"/>
            <family val="2"/>
          </rPr>
          <t xml:space="preserve">
Included  renewable waste used in Meath Waste to Energy
Included renewable portion of tyre derived fuel in cement</t>
        </r>
      </text>
    </comment>
    <comment ref="AH2" authorId="2" shapeId="0" xr:uid="{B04F23ED-25A4-6441-AE90-AF017B64FF2B}">
      <text>
        <r>
          <rPr>
            <b/>
            <sz val="9"/>
            <color indexed="81"/>
            <rFont val="Tahoma"/>
            <family val="2"/>
          </rPr>
          <t>Holland Mary:</t>
        </r>
        <r>
          <rPr>
            <sz val="9"/>
            <color indexed="81"/>
            <rFont val="Tahoma"/>
            <family val="2"/>
          </rPr>
          <t xml:space="preserve">
Included production of biogas which is injrected into the grid</t>
        </r>
      </text>
    </comment>
    <comment ref="AN2" authorId="1" shapeId="0" xr:uid="{24A67FAB-5EF1-4047-A2F4-DE09F23343B0}">
      <text>
        <r>
          <rPr>
            <b/>
            <sz val="9"/>
            <color indexed="81"/>
            <rFont val="Tahoma"/>
            <family val="2"/>
          </rPr>
          <t>mholland:</t>
        </r>
        <r>
          <rPr>
            <sz val="9"/>
            <color indexed="81"/>
            <rFont val="Tahoma"/>
            <family val="2"/>
          </rPr>
          <t xml:space="preserve">
Included non renewable waste used in Meath Waste to Energy
Included Tyre Derived Fuel used in Cement
Included Liquid Recovered Fuel used in Cement</t>
        </r>
      </text>
    </comment>
    <comment ref="D3" authorId="3" shapeId="0" xr:uid="{740E64CB-A9B9-DA48-90CE-2AA68F162AFD}">
      <text>
        <r>
          <rPr>
            <b/>
            <sz val="8"/>
            <color indexed="81"/>
            <rFont val="Tahoma"/>
            <family val="2"/>
          </rPr>
          <t>Martin Howley:</t>
        </r>
        <r>
          <rPr>
            <sz val="8"/>
            <color indexed="81"/>
            <rFont val="Tahoma"/>
            <family val="2"/>
          </rPr>
          <t xml:space="preserve">
</t>
        </r>
        <r>
          <rPr>
            <sz val="10"/>
            <color indexed="81"/>
            <rFont val="Tahoma"/>
            <family val="2"/>
          </rPr>
          <t xml:space="preserve">This is total imports (of Bit only) less tonnage consumed in electricity generation multiplied by the import calorific value then the coal in electricity generattion multiplied by the electricty generation coal calorificy value is added back in.
</t>
        </r>
        <r>
          <rPr>
            <b/>
            <sz val="10"/>
            <color indexed="81"/>
            <rFont val="Tahoma"/>
            <family val="2"/>
          </rPr>
          <t>Mary Holland 12/08/2016:</t>
        </r>
        <r>
          <rPr>
            <sz val="10"/>
            <color indexed="81"/>
            <rFont val="Tahoma"/>
            <family val="2"/>
          </rPr>
          <t xml:space="preserve">
Exports had not been included in the balance since 1996. This has now been amended. Actual exports are now reported from 1190 to 2006. Net imports only are reported from 2007 to preserve confidentiality and correspond with annual coal questionnaire.
</t>
        </r>
      </text>
    </comment>
    <comment ref="AA3" authorId="2" shapeId="0" xr:uid="{63B0214E-C792-BD4A-8E78-939847E94766}">
      <text>
        <r>
          <rPr>
            <b/>
            <sz val="9"/>
            <color indexed="81"/>
            <rFont val="Tahoma"/>
            <family val="2"/>
          </rPr>
          <t>Holland Mary:</t>
        </r>
        <r>
          <rPr>
            <sz val="9"/>
            <color indexed="81"/>
            <rFont val="Tahoma"/>
            <family val="2"/>
          </rPr>
          <t xml:space="preserve">
LNG included here July 2021</t>
        </r>
      </text>
    </comment>
    <comment ref="AE3" authorId="2" shapeId="0" xr:uid="{F842E6C6-9DD1-C64E-9A39-CC217E252525}">
      <text>
        <r>
          <rPr>
            <b/>
            <sz val="9"/>
            <color indexed="81"/>
            <rFont val="Tahoma"/>
            <family val="2"/>
          </rPr>
          <t>Holland Mary:</t>
        </r>
        <r>
          <rPr>
            <sz val="9"/>
            <color indexed="81"/>
            <rFont val="Tahoma"/>
            <family val="2"/>
          </rPr>
          <t xml:space="preserve">
Include BioLPG for non-transport here. We are not permitted to publish as there is only one entity.
BioLPG in transport may be published as this is already available online under the Biofuell Obligation Scheme</t>
        </r>
      </text>
    </comment>
    <comment ref="AI3" authorId="2" shapeId="0" xr:uid="{9FAA7785-FED7-E84B-ACF8-054EC93E69A1}">
      <text>
        <r>
          <rPr>
            <b/>
            <sz val="9"/>
            <color indexed="81"/>
            <rFont val="Tahoma"/>
            <family val="2"/>
          </rPr>
          <t>Holland Mary:</t>
        </r>
        <r>
          <rPr>
            <sz val="9"/>
            <color indexed="81"/>
            <rFont val="Tahoma"/>
            <family val="2"/>
          </rPr>
          <t xml:space="preserve">
Include BioLPG used for road transport</t>
        </r>
      </text>
    </comment>
    <comment ref="A6" authorId="3" shapeId="0" xr:uid="{1BC1CAE0-862A-CA4C-AE1A-9E39B5DB669A}">
      <text>
        <r>
          <rPr>
            <b/>
            <sz val="8"/>
            <color indexed="81"/>
            <rFont val="Tahoma"/>
            <family val="2"/>
          </rPr>
          <t>Martin Howley:</t>
        </r>
        <r>
          <rPr>
            <sz val="8"/>
            <color indexed="81"/>
            <rFont val="Tahoma"/>
            <family val="2"/>
          </rPr>
          <t xml:space="preserve">
</t>
        </r>
        <r>
          <rPr>
            <sz val="10"/>
            <color indexed="81"/>
            <rFont val="Tahoma"/>
            <family val="2"/>
          </rPr>
          <t>Stock change is opening stock minus closing stock.  
When opening &gt; closing you get a +stock figure indicating a draw down of stock.
When opening &lt; closing you get a -stock figure which indicates a stock buildup.</t>
        </r>
      </text>
    </comment>
    <comment ref="S10" authorId="4" shapeId="0" xr:uid="{B4964798-8358-644B-BB75-F00FCC5EAAF7}">
      <text>
        <r>
          <rPr>
            <b/>
            <sz val="8"/>
            <color indexed="81"/>
            <rFont val="Tahoma"/>
            <family val="2"/>
          </rPr>
          <t>abarriscale:</t>
        </r>
        <r>
          <rPr>
            <sz val="8"/>
            <color indexed="81"/>
            <rFont val="Tahoma"/>
            <family val="2"/>
          </rPr>
          <t xml:space="preserve">
SEI fig from power generators, all other figs DCMNR</t>
        </r>
      </text>
    </comment>
    <comment ref="U10" authorId="4" shapeId="0" xr:uid="{9B641B83-6E7A-E946-B818-1CD50DE66BF0}">
      <text>
        <r>
          <rPr>
            <b/>
            <sz val="8"/>
            <color indexed="81"/>
            <rFont val="Tahoma"/>
            <family val="2"/>
          </rPr>
          <t>abarriscale:</t>
        </r>
        <r>
          <rPr>
            <sz val="8"/>
            <color indexed="81"/>
            <rFont val="Tahoma"/>
            <family val="2"/>
          </rPr>
          <t xml:space="preserve">
SEI fig from power generators, all other figs DCMNR</t>
        </r>
      </text>
    </comment>
    <comment ref="AF10" authorId="1" shapeId="0" xr:uid="{613F96EF-1152-B842-9C9A-ACD4810BFC46}">
      <text>
        <r>
          <rPr>
            <b/>
            <sz val="9"/>
            <color indexed="81"/>
            <rFont val="Tahoma"/>
            <family val="2"/>
          </rPr>
          <t>mholland:</t>
        </r>
        <r>
          <rPr>
            <sz val="9"/>
            <color indexed="81"/>
            <rFont val="Tahoma"/>
            <family val="2"/>
          </rPr>
          <t xml:space="preserve">
New 2012</t>
        </r>
      </text>
    </comment>
    <comment ref="AN10" authorId="1" shapeId="0" xr:uid="{9BD674BC-9710-3D4E-8132-9D54096EB365}">
      <text>
        <r>
          <rPr>
            <b/>
            <sz val="9"/>
            <color indexed="81"/>
            <rFont val="Tahoma"/>
            <family val="2"/>
          </rPr>
          <t>mholland:</t>
        </r>
        <r>
          <rPr>
            <sz val="9"/>
            <color indexed="81"/>
            <rFont val="Tahoma"/>
            <family val="2"/>
          </rPr>
          <t xml:space="preserve">
New 2012</t>
        </r>
      </text>
    </comment>
    <comment ref="AE16" authorId="1" shapeId="0" xr:uid="{4DC17693-FD66-C743-8C5F-A4D777919D4B}">
      <text>
        <r>
          <rPr>
            <b/>
            <sz val="9"/>
            <color indexed="81"/>
            <rFont val="Tahoma"/>
            <family val="2"/>
          </rPr>
          <t>mholland:</t>
        </r>
        <r>
          <rPr>
            <sz val="9"/>
            <color indexed="81"/>
            <rFont val="Tahoma"/>
            <family val="2"/>
          </rPr>
          <t xml:space="preserve">
New 2012</t>
        </r>
      </text>
    </comment>
    <comment ref="AF16" authorId="1" shapeId="0" xr:uid="{F0CB0B1B-5AED-2045-834F-5E305592025B}">
      <text>
        <r>
          <rPr>
            <b/>
            <sz val="9"/>
            <color indexed="81"/>
            <rFont val="Tahoma"/>
            <family val="2"/>
          </rPr>
          <t>mholland:</t>
        </r>
        <r>
          <rPr>
            <sz val="9"/>
            <color indexed="81"/>
            <rFont val="Tahoma"/>
            <family val="2"/>
          </rPr>
          <t xml:space="preserve">
New 2012</t>
        </r>
      </text>
    </comment>
    <comment ref="AN16" authorId="1" shapeId="0" xr:uid="{F6C98A9B-DA36-7145-AB9E-6718F6640300}">
      <text>
        <r>
          <rPr>
            <b/>
            <sz val="9"/>
            <color indexed="81"/>
            <rFont val="Tahoma"/>
            <family val="2"/>
          </rPr>
          <t>mholland:</t>
        </r>
        <r>
          <rPr>
            <sz val="9"/>
            <color indexed="81"/>
            <rFont val="Tahoma"/>
            <family val="2"/>
          </rPr>
          <t xml:space="preserve">
New 2012</t>
        </r>
      </text>
    </comment>
    <comment ref="AE22" authorId="2" shapeId="0" xr:uid="{0A46C117-1AE6-0446-8489-80BE97D600B4}">
      <text>
        <r>
          <rPr>
            <b/>
            <sz val="9"/>
            <color indexed="81"/>
            <rFont val="Tahoma"/>
            <family val="2"/>
          </rPr>
          <t>Holland Mary:</t>
        </r>
        <r>
          <rPr>
            <sz val="9"/>
            <color indexed="81"/>
            <rFont val="Tahoma"/>
            <family val="2"/>
          </rPr>
          <t xml:space="preserve">
Removed formula =-AD17-AD16</t>
        </r>
      </text>
    </comment>
    <comment ref="AF22" authorId="2" shapeId="0" xr:uid="{8DC5221B-DC9D-704B-AE09-60AFDC006177}">
      <text>
        <r>
          <rPr>
            <b/>
            <sz val="9"/>
            <color indexed="81"/>
            <rFont val="Tahoma"/>
            <family val="2"/>
          </rPr>
          <t>Holland Mary:</t>
        </r>
        <r>
          <rPr>
            <sz val="9"/>
            <color indexed="81"/>
            <rFont val="Tahoma"/>
            <family val="2"/>
          </rPr>
          <t xml:space="preserve">
Removed formula =-AD17-AD16</t>
        </r>
      </text>
    </comment>
    <comment ref="AG22" authorId="2" shapeId="0" xr:uid="{5CCD95EE-FEC2-7741-904A-35EAAAC5E317}">
      <text>
        <r>
          <rPr>
            <b/>
            <sz val="9"/>
            <color indexed="81"/>
            <rFont val="Tahoma"/>
            <family val="2"/>
          </rPr>
          <t>Holland Mary:</t>
        </r>
        <r>
          <rPr>
            <sz val="9"/>
            <color indexed="81"/>
            <rFont val="Tahoma"/>
            <family val="2"/>
          </rPr>
          <t xml:space="preserve">
Removed formula =-AE16</t>
        </r>
      </text>
    </comment>
    <comment ref="AH22" authorId="2" shapeId="0" xr:uid="{D67071E3-B668-554E-B2AE-00A33E7248E1}">
      <text>
        <r>
          <rPr>
            <b/>
            <sz val="9"/>
            <color indexed="81"/>
            <rFont val="Tahoma"/>
            <family val="2"/>
          </rPr>
          <t>Holland Mary:</t>
        </r>
        <r>
          <rPr>
            <sz val="9"/>
            <color indexed="81"/>
            <rFont val="Tahoma"/>
            <family val="2"/>
          </rPr>
          <t xml:space="preserve">
Removed formula =-AF17</t>
        </r>
      </text>
    </comment>
    <comment ref="AN22" authorId="1" shapeId="0" xr:uid="{7A0B5C36-F144-F84D-BC29-67C879136109}">
      <text>
        <r>
          <rPr>
            <b/>
            <sz val="9"/>
            <color indexed="81"/>
            <rFont val="Tahoma"/>
            <family val="2"/>
          </rPr>
          <t>mholland:</t>
        </r>
        <r>
          <rPr>
            <sz val="9"/>
            <color indexed="81"/>
            <rFont val="Tahoma"/>
            <family val="2"/>
          </rPr>
          <t xml:space="preserve">
New 2012</t>
        </r>
      </text>
    </comment>
    <comment ref="AH24" authorId="2" shapeId="0" xr:uid="{6CA879B7-26E0-3C42-80F5-248321939C8A}">
      <text>
        <r>
          <rPr>
            <b/>
            <sz val="9"/>
            <color indexed="81"/>
            <rFont val="Tahoma"/>
            <family val="2"/>
          </rPr>
          <t>Holland Mary:</t>
        </r>
        <r>
          <rPr>
            <sz val="9"/>
            <color indexed="81"/>
            <rFont val="Tahoma"/>
            <family val="2"/>
          </rPr>
          <t xml:space="preserve">
biogas injected into the natural gas grid</t>
        </r>
      </text>
    </comment>
    <comment ref="I25" authorId="3" shapeId="0" xr:uid="{3DC77585-B5ED-2B47-B92F-FB9C581B87B1}">
      <text>
        <r>
          <rPr>
            <b/>
            <sz val="8"/>
            <color indexed="81"/>
            <rFont val="Tahoma"/>
            <family val="2"/>
          </rPr>
          <t>Martin Howley:</t>
        </r>
        <r>
          <rPr>
            <sz val="8"/>
            <color indexed="81"/>
            <rFont val="Tahoma"/>
            <family val="2"/>
          </rPr>
          <t xml:space="preserve">
Own Use/Losses in briquetting</t>
        </r>
      </text>
    </comment>
    <comment ref="A32" authorId="5" shapeId="0" xr:uid="{ACDE0DB9-410E-A04B-8341-BCCD9E492A2D}">
      <text>
        <r>
          <rPr>
            <b/>
            <sz val="8"/>
            <color indexed="81"/>
            <rFont val="Tahoma"/>
            <family val="2"/>
          </rPr>
          <t>Neil Cammish:</t>
        </r>
        <r>
          <rPr>
            <sz val="8"/>
            <color indexed="81"/>
            <rFont val="Tahoma"/>
            <family val="2"/>
          </rPr>
          <t xml:space="preserve">
NACE grouping has changed since 2004</t>
        </r>
      </text>
    </comment>
    <comment ref="I32" authorId="1" shapeId="0" xr:uid="{17672478-A998-3A4F-A1FD-823CB738ABA6}">
      <text>
        <r>
          <rPr>
            <b/>
            <sz val="9"/>
            <color indexed="81"/>
            <rFont val="Tahoma"/>
            <family val="2"/>
          </rPr>
          <t>mholland:</t>
        </r>
        <r>
          <rPr>
            <sz val="9"/>
            <color indexed="81"/>
            <rFont val="Tahoma"/>
            <family val="2"/>
          </rPr>
          <t xml:space="preserve">
New 2012</t>
        </r>
      </text>
    </comment>
    <comment ref="AA32" authorId="2" shapeId="0" xr:uid="{5B564135-AC51-864D-A9A7-54AF9101922C}">
      <text>
        <r>
          <rPr>
            <b/>
            <sz val="9"/>
            <color indexed="81"/>
            <rFont val="Tahoma"/>
            <family val="2"/>
          </rPr>
          <t>Holland Mary:</t>
        </r>
        <r>
          <rPr>
            <sz val="9"/>
            <color indexed="81"/>
            <rFont val="Tahoma"/>
            <family val="2"/>
          </rPr>
          <t xml:space="preserve">
LNG use in food sector- only customer at the moment</t>
        </r>
      </text>
    </comment>
    <comment ref="V38" authorId="1" shapeId="0" xr:uid="{6F1BFDD3-39ED-B147-8E9B-BCCADED7059D}">
      <text>
        <r>
          <rPr>
            <b/>
            <sz val="9"/>
            <color indexed="81"/>
            <rFont val="Tahoma"/>
            <family val="2"/>
          </rPr>
          <t>mholland:</t>
        </r>
        <r>
          <rPr>
            <sz val="9"/>
            <color indexed="81"/>
            <rFont val="Tahoma"/>
            <family val="2"/>
          </rPr>
          <t xml:space="preserve">
Using ETS instead of Fuel Quantities</t>
        </r>
      </text>
    </comment>
    <comment ref="AF38" authorId="1" shapeId="0" xr:uid="{E6104DE0-CD01-F44B-8104-22B89E2001FB}">
      <text>
        <r>
          <rPr>
            <b/>
            <sz val="9"/>
            <color indexed="81"/>
            <rFont val="Tahoma"/>
            <family val="2"/>
          </rPr>
          <t>mholland:</t>
        </r>
        <r>
          <rPr>
            <sz val="9"/>
            <color indexed="81"/>
            <rFont val="Tahoma"/>
            <family val="2"/>
          </rPr>
          <t xml:space="preserve">
Included renewable portion of Tyre Derived Fuel used in Cement</t>
        </r>
      </text>
    </comment>
    <comment ref="AN38" authorId="1" shapeId="0" xr:uid="{65FC3DC1-B439-0E43-BB3E-62F193D79250}">
      <text>
        <r>
          <rPr>
            <b/>
            <sz val="9"/>
            <color indexed="81"/>
            <rFont val="Tahoma"/>
            <family val="2"/>
          </rPr>
          <t>mholland:</t>
        </r>
        <r>
          <rPr>
            <sz val="9"/>
            <color indexed="81"/>
            <rFont val="Tahoma"/>
            <family val="2"/>
          </rPr>
          <t xml:space="preserve">
Included Non-Reneable portion of Tyre Derived Fuel used in Cement
Included Liquid Recovered Fuel used in Cement
</t>
        </r>
      </text>
    </comment>
    <comment ref="A43" authorId="5" shapeId="0" xr:uid="{F8577825-0659-EA42-A8F0-9BE94018A596}">
      <text>
        <r>
          <rPr>
            <b/>
            <sz val="8"/>
            <color indexed="81"/>
            <rFont val="Tahoma"/>
            <family val="2"/>
          </rPr>
          <t>Neil Cammish:</t>
        </r>
        <r>
          <rPr>
            <sz val="8"/>
            <color indexed="81"/>
            <rFont val="Tahoma"/>
            <family val="2"/>
          </rPr>
          <t xml:space="preserve">
NACE grouping has changed since 2004</t>
        </r>
      </text>
    </comment>
  </commentList>
</comments>
</file>

<file path=xl/sharedStrings.xml><?xml version="1.0" encoding="utf-8"?>
<sst xmlns="http://schemas.openxmlformats.org/spreadsheetml/2006/main" count="5265" uniqueCount="322">
  <si>
    <t>NACE</t>
  </si>
  <si>
    <t>Imports</t>
  </si>
  <si>
    <t>Exports</t>
  </si>
  <si>
    <t>Mar. Bunkers</t>
  </si>
  <si>
    <t>Stock Change</t>
  </si>
  <si>
    <t>Transformation Input</t>
  </si>
  <si>
    <t>Transformation Output</t>
  </si>
  <si>
    <t>Exchanges and transfers</t>
  </si>
  <si>
    <t>Own Use and Distribution Losses</t>
  </si>
  <si>
    <t>Available Final Energy Consumption</t>
  </si>
  <si>
    <t>Non-Energy Consumption</t>
  </si>
  <si>
    <t>Final non-Energy Consumption (Feedstocks)</t>
  </si>
  <si>
    <t>Total Final Energy Consumption</t>
  </si>
  <si>
    <t>Non-Energy Mining</t>
  </si>
  <si>
    <t>13-14</t>
  </si>
  <si>
    <t>15 - 16</t>
  </si>
  <si>
    <t>Textiles and textile products</t>
  </si>
  <si>
    <t>17 - 18</t>
  </si>
  <si>
    <t>Wood and wood products</t>
  </si>
  <si>
    <t>20</t>
  </si>
  <si>
    <t>Pulp, paper, publishing and printing</t>
  </si>
  <si>
    <t>21 - 22</t>
  </si>
  <si>
    <t>Chemicals &amp; man-made fibres</t>
  </si>
  <si>
    <t>24</t>
  </si>
  <si>
    <t>Rubber and plastic products</t>
  </si>
  <si>
    <t>25</t>
  </si>
  <si>
    <t>Other non-metallic mineral products</t>
  </si>
  <si>
    <t>26</t>
  </si>
  <si>
    <t>Basic metals and fabricated metal products</t>
  </si>
  <si>
    <t>27 - 28</t>
  </si>
  <si>
    <t>Machinery and equipment n.e.c.</t>
  </si>
  <si>
    <t>29</t>
  </si>
  <si>
    <t>Electrical and optical equipment</t>
  </si>
  <si>
    <t>30 - 33</t>
  </si>
  <si>
    <t>Transport equipment manufacture</t>
  </si>
  <si>
    <t>34 - 35</t>
  </si>
  <si>
    <t>Other manufacturing</t>
  </si>
  <si>
    <t>Transport</t>
  </si>
  <si>
    <t>Rail</t>
  </si>
  <si>
    <t>Domestic Aviation</t>
  </si>
  <si>
    <t>Residential</t>
  </si>
  <si>
    <t>Agricultural</t>
  </si>
  <si>
    <t>Statistical Difference</t>
  </si>
  <si>
    <t>Industry*</t>
  </si>
  <si>
    <t xml:space="preserve">2004                               Units = ktoe
</t>
  </si>
  <si>
    <t xml:space="preserve">1990                                Units = ktoe
</t>
  </si>
  <si>
    <t xml:space="preserve">2003                               Units = ktoe
</t>
  </si>
  <si>
    <t>* Industry sub-sectoral breakdown is based on the 1990 breakdown</t>
  </si>
  <si>
    <t xml:space="preserve">2002                               Units = ktoe
</t>
  </si>
  <si>
    <t xml:space="preserve">2001                              Units = ktoe
</t>
  </si>
  <si>
    <t xml:space="preserve">2000                              Units = ktoe
</t>
  </si>
  <si>
    <t>* Industry sub-sectoral breakdown is based on the CIP 2001 with adjustments for Steel.</t>
  </si>
  <si>
    <t>* Industry sub-sectoral breakdown is based on interpolation between 1998 and 2001 CIP figures.</t>
  </si>
  <si>
    <t xml:space="preserve">1999                              Units = ktoe
</t>
  </si>
  <si>
    <t xml:space="preserve">1998                              Units = ktoe
</t>
  </si>
  <si>
    <t>* Industry sub-sectoral breakdown is based on 1998 CIP figures.</t>
  </si>
  <si>
    <t xml:space="preserve">1997                              Units = ktoe
</t>
  </si>
  <si>
    <t>* Industry sub-sectoral breakdown is based on interpolation between 1990 and 1998 CIP figures.</t>
  </si>
  <si>
    <t xml:space="preserve">1996                              Units = ktoe
</t>
  </si>
  <si>
    <t xml:space="preserve">1995                              Units = ktoe
</t>
  </si>
  <si>
    <t xml:space="preserve">1994                              Units = ktoe
</t>
  </si>
  <si>
    <t xml:space="preserve">1993                              Units = ktoe
</t>
  </si>
  <si>
    <t xml:space="preserve">1992                              Units = ktoe
</t>
  </si>
  <si>
    <t xml:space="preserve">1991                             Units = ktoe
</t>
  </si>
  <si>
    <t xml:space="preserve">2005                               Units = ktoe
</t>
  </si>
  <si>
    <t>Indigenous Production</t>
  </si>
  <si>
    <t>Primary Energy Supply (incl non-energy)</t>
  </si>
  <si>
    <t>Primary Energy Requirement (excl. non-energy)</t>
  </si>
  <si>
    <t>* Industry sub-sectoral breakdown is based on the CIP 2004.</t>
  </si>
  <si>
    <t>* Industry sub-sectoral breakdown is based on interpolation between 2001 and 2004 CIP figures.</t>
  </si>
  <si>
    <t>Road Freight</t>
  </si>
  <si>
    <t>Road Private Car</t>
  </si>
  <si>
    <t>Public Passenger Services</t>
  </si>
  <si>
    <t>Fuel Tourism</t>
  </si>
  <si>
    <t>Unspecified</t>
  </si>
  <si>
    <t xml:space="preserve">2006                               Units = ktoe
</t>
  </si>
  <si>
    <t>International Aviation</t>
  </si>
  <si>
    <t xml:space="preserve">2007                               Units = ktoe
</t>
  </si>
  <si>
    <t xml:space="preserve"> Coal</t>
  </si>
  <si>
    <t xml:space="preserve"> Bituminous Coal</t>
  </si>
  <si>
    <t xml:space="preserve"> Anthracite + Manufactured Ovoids</t>
  </si>
  <si>
    <t xml:space="preserve"> Coke</t>
  </si>
  <si>
    <t xml:space="preserve"> Peat</t>
  </si>
  <si>
    <t xml:space="preserve"> Milled Peat</t>
  </si>
  <si>
    <t xml:space="preserve"> Sod Peat</t>
  </si>
  <si>
    <t xml:space="preserve"> Briquettes</t>
  </si>
  <si>
    <t xml:space="preserve"> Oil</t>
  </si>
  <si>
    <t xml:space="preserve"> Crude</t>
  </si>
  <si>
    <t xml:space="preserve"> Refinery Gas</t>
  </si>
  <si>
    <t xml:space="preserve"> Gasoline</t>
  </si>
  <si>
    <t xml:space="preserve"> Kerosene</t>
  </si>
  <si>
    <t xml:space="preserve"> Jet Kerosene</t>
  </si>
  <si>
    <t xml:space="preserve"> Fueloil</t>
  </si>
  <si>
    <t xml:space="preserve"> LPG</t>
  </si>
  <si>
    <t xml:space="preserve"> Gasoil / Diesel /DERV</t>
  </si>
  <si>
    <t xml:space="preserve"> Petroleum Coke</t>
  </si>
  <si>
    <t xml:space="preserve"> Naphta</t>
  </si>
  <si>
    <t xml:space="preserve"> Bitumen</t>
  </si>
  <si>
    <t xml:space="preserve"> White Spirit</t>
  </si>
  <si>
    <t xml:space="preserve"> Lubricants</t>
  </si>
  <si>
    <t xml:space="preserve"> Natural Gas</t>
  </si>
  <si>
    <t xml:space="preserve"> Renewables</t>
  </si>
  <si>
    <t xml:space="preserve"> Hydro</t>
  </si>
  <si>
    <t xml:space="preserve"> Wind</t>
  </si>
  <si>
    <t xml:space="preserve"> Biomass</t>
  </si>
  <si>
    <t xml:space="preserve"> Landfill Gas</t>
  </si>
  <si>
    <t xml:space="preserve"> Biogas</t>
  </si>
  <si>
    <t xml:space="preserve"> Electricity</t>
  </si>
  <si>
    <t xml:space="preserve"> Heat</t>
  </si>
  <si>
    <t xml:space="preserve"> TOTAL</t>
  </si>
  <si>
    <t xml:space="preserve">2008                         Units = ktoe
</t>
  </si>
  <si>
    <t>Food &amp; beverages</t>
  </si>
  <si>
    <t>* Industry sub-sectoral breakdown is based on the CIP 2006.</t>
  </si>
  <si>
    <t>* Industry sub-sectoral breakdown is based on the CIP 2005.</t>
  </si>
  <si>
    <t xml:space="preserve">2009                         Units = ktoe
</t>
  </si>
  <si>
    <t>* Industry sub-sectoral breakdown is based on the CIP 2008.</t>
  </si>
  <si>
    <t>* Industry sub-sectoral breakdown is based on the CIP 2007.</t>
  </si>
  <si>
    <t xml:space="preserve"> Non-Renewable  Waste</t>
  </si>
  <si>
    <t>2010 provisional data based on 2009 breakdown</t>
  </si>
  <si>
    <t>2009 data</t>
  </si>
  <si>
    <t>2010 provisional data</t>
  </si>
  <si>
    <t xml:space="preserve">2010                         Units = ktoe
</t>
  </si>
  <si>
    <t>05-09</t>
  </si>
  <si>
    <t>10-11</t>
  </si>
  <si>
    <t>16</t>
  </si>
  <si>
    <t>17-18</t>
  </si>
  <si>
    <t>20-21</t>
  </si>
  <si>
    <t>22</t>
  </si>
  <si>
    <t>23</t>
  </si>
  <si>
    <t>24-25</t>
  </si>
  <si>
    <t>28</t>
  </si>
  <si>
    <t>26-27</t>
  </si>
  <si>
    <t>29-30</t>
  </si>
  <si>
    <t>Fisheries</t>
  </si>
  <si>
    <t>Navigation</t>
  </si>
  <si>
    <t xml:space="preserve">2011                         Units = ktoe
</t>
  </si>
  <si>
    <t>2010 data</t>
  </si>
  <si>
    <t>2011 provisional data</t>
  </si>
  <si>
    <t xml:space="preserve">2012                         Units = ktoe
</t>
  </si>
  <si>
    <t>2012 provisional data</t>
  </si>
  <si>
    <t>2011 data</t>
  </si>
  <si>
    <t>Sod peat is estimated due to new legislation and the methodology is under review</t>
  </si>
  <si>
    <t>31-33, 12 &amp; 15</t>
  </si>
  <si>
    <t>2012 provisional data based on 2011 breakdown</t>
  </si>
  <si>
    <t>2011 provisional data based on 2010 breakdown</t>
  </si>
  <si>
    <t xml:space="preserve">2013                         Units = ktoe
</t>
  </si>
  <si>
    <t>2013 provisional data</t>
  </si>
  <si>
    <t>2012 data</t>
  </si>
  <si>
    <t>2013 provisional data based on 2012 breakdown</t>
  </si>
  <si>
    <t xml:space="preserve"> Lignite \ Brown Coal Briquettes</t>
  </si>
  <si>
    <t>Road Light Goods Vehicle</t>
  </si>
  <si>
    <t>Statistical differences may exist for crude oil between the calculated primary energy requirement and the observed refinery input</t>
  </si>
  <si>
    <t>2014 provisional data</t>
  </si>
  <si>
    <t xml:space="preserve">2014                         Units = ktoe
</t>
  </si>
  <si>
    <t>2014 provisional data based on 2013 breakdown</t>
  </si>
  <si>
    <t>2013 data</t>
  </si>
  <si>
    <t xml:space="preserve">2015                         Units = ktoe
</t>
  </si>
  <si>
    <t>2015 provisional data</t>
  </si>
  <si>
    <t>2015 provisional data based on 2014 breakdown</t>
  </si>
  <si>
    <t>2014 data</t>
  </si>
  <si>
    <t xml:space="preserve">2016                        Units = ktoe
</t>
  </si>
  <si>
    <t>2016 provisional data</t>
  </si>
  <si>
    <t>2015 data</t>
  </si>
  <si>
    <t>NACE (Rev 2)</t>
  </si>
  <si>
    <t xml:space="preserve">2017                        Units = ktoe
</t>
  </si>
  <si>
    <t>2016 provisional data based on 2015 breakdown</t>
  </si>
  <si>
    <t>2016 data</t>
  </si>
  <si>
    <t>2017 provisional data</t>
  </si>
  <si>
    <t>2017 provisional data based on 2016 breakdown</t>
  </si>
  <si>
    <t>2018 provisional data</t>
  </si>
  <si>
    <t xml:space="preserve">2018                        Units = ktoe
</t>
  </si>
  <si>
    <t>2017 data</t>
  </si>
  <si>
    <t>Construction</t>
  </si>
  <si>
    <t>41-43</t>
  </si>
  <si>
    <t>Wholesale, Retail, and Vehicle Repair</t>
  </si>
  <si>
    <t>45-47</t>
  </si>
  <si>
    <t>Transportation and Storage</t>
  </si>
  <si>
    <t>49-53</t>
  </si>
  <si>
    <t>Accommodation and Food Services</t>
  </si>
  <si>
    <t>55-56</t>
  </si>
  <si>
    <t>Information and Communication</t>
  </si>
  <si>
    <t>58-63</t>
  </si>
  <si>
    <t>Financial, Insurance and Real Estate Activities</t>
  </si>
  <si>
    <t>64-68</t>
  </si>
  <si>
    <t>Other Services Sectors</t>
  </si>
  <si>
    <t>Water Supply, Sewerage, and Waste Management</t>
  </si>
  <si>
    <t>36-39</t>
  </si>
  <si>
    <t>Public Administration</t>
  </si>
  <si>
    <t>Education</t>
  </si>
  <si>
    <t>Health, Residential Care and Social Work Activities</t>
  </si>
  <si>
    <t>86-88</t>
  </si>
  <si>
    <t xml:space="preserve">2019                        Units = ktoe
</t>
  </si>
  <si>
    <t>*Industry &amp; Services sub-sectoral breakdown is based on the BEUS 2009.</t>
  </si>
  <si>
    <t>Commercial/Public Services*</t>
  </si>
  <si>
    <t>Commercial Services*</t>
  </si>
  <si>
    <t>Public Services*</t>
  </si>
  <si>
    <t>*Industry &amp; Services sub-sectoral breakdown is based on the BEUS 2010.</t>
  </si>
  <si>
    <t>*Industry &amp; Services sub-sectoral breakdown is based on the BEUS 2011.</t>
  </si>
  <si>
    <t>*Industry &amp; Services sub-sectoral breakdown is based on the BEUS 2012.</t>
  </si>
  <si>
    <t>*Industry &amp; Services sub-sectoral breakdown is based on the BEUS 2013.</t>
  </si>
  <si>
    <t>*Industry &amp; Services sub-sectoral breakdown is based on the BEUS 2014.</t>
  </si>
  <si>
    <t>*Industry &amp; Services sub-sectoral breakdown is based on the BEUS 2015.</t>
  </si>
  <si>
    <t>*Industry &amp; Services sub-sectoral breakdown is based on the BEUS 2016.</t>
  </si>
  <si>
    <t>2019 provisional data</t>
  </si>
  <si>
    <t>2018 data</t>
  </si>
  <si>
    <t>2019 provisional data based on 2018 breakdown</t>
  </si>
  <si>
    <t>2018 provisional data based on 2017 breakdown</t>
  </si>
  <si>
    <t xml:space="preserve"> Ambient Heat</t>
  </si>
  <si>
    <t xml:space="preserve"> Renewable Waste</t>
  </si>
  <si>
    <t xml:space="preserve"> Solar Photovoltaic</t>
  </si>
  <si>
    <t xml:space="preserve"> Solar Thermal</t>
  </si>
  <si>
    <t xml:space="preserve"> Biodiesel</t>
  </si>
  <si>
    <t xml:space="preserve"> Bioethanol</t>
  </si>
  <si>
    <t xml:space="preserve"> Refinery Feedstocks</t>
  </si>
  <si>
    <t xml:space="preserve">2020                        Units = ktoe
</t>
  </si>
  <si>
    <t>2020 provisional data</t>
  </si>
  <si>
    <t>2019 data</t>
  </si>
  <si>
    <t>*Industry &amp; Services sub-sectoral breakdown is based on the BEUS 2018.</t>
  </si>
  <si>
    <t xml:space="preserve">2021                        Units = ktoe
</t>
  </si>
  <si>
    <t>2021 provisional data</t>
  </si>
  <si>
    <t>2020 data</t>
  </si>
  <si>
    <t>Public Thermal Power Plants (Input)</t>
  </si>
  <si>
    <t>Combined Heat and Power Plants (Input)</t>
  </si>
  <si>
    <t>Pumped Storage Consumption (Input)</t>
  </si>
  <si>
    <t>Briquetting Plants (Input)</t>
  </si>
  <si>
    <t>Oil Refineries &amp; other energy sector (Input)</t>
  </si>
  <si>
    <t>Public Thermal Power Plants (Output)</t>
  </si>
  <si>
    <t>Combined Heat and Power Plants (Output)</t>
  </si>
  <si>
    <t>Pumped Storage Generation (Output)</t>
  </si>
  <si>
    <t>Briquetting Plants (Output)</t>
  </si>
  <si>
    <t>Oil Refineries &amp; other energy sector (Output)</t>
  </si>
  <si>
    <t>Electricity Exchange &amp; Transfers</t>
  </si>
  <si>
    <t>Heat Exchange &amp; Transfers</t>
  </si>
  <si>
    <t>Other Exchange &amp; Transfers</t>
  </si>
  <si>
    <t>Last Updated : 1st September 2022</t>
  </si>
  <si>
    <t>*Industry &amp; Services sub-sectoral breakdown is based on the BEUS 2017.</t>
  </si>
  <si>
    <t>*Industry &amp; Services sub-sectoral breakdown is based on the CSO Business Energy Use (BEU) survey results for 2019.</t>
  </si>
  <si>
    <t>2021 provisional data based on 2019 breakdown</t>
  </si>
  <si>
    <t>2020 provisional data based on 2019 breakdown</t>
  </si>
  <si>
    <t>Quality Assurance and Quality Control</t>
  </si>
  <si>
    <t>Workbook Information</t>
  </si>
  <si>
    <t>File Name:</t>
  </si>
  <si>
    <r>
      <rPr>
        <sz val="10"/>
        <color rgb="FF231F20"/>
        <rFont val="Myriad Pro"/>
        <family val="2"/>
      </rPr>
      <t>Description of file:</t>
    </r>
  </si>
  <si>
    <t>Status:
(Draft/ Ongoing /Final)</t>
  </si>
  <si>
    <t>Versions</t>
  </si>
  <si>
    <t>Date</t>
  </si>
  <si>
    <t>High-Level Details</t>
  </si>
  <si>
    <t>V1.0</t>
  </si>
  <si>
    <t>QA Checking</t>
  </si>
  <si>
    <t>Approved by:</t>
  </si>
  <si>
    <t>Lee Carroll</t>
  </si>
  <si>
    <t>Position:</t>
  </si>
  <si>
    <t>Head of SEAI Statistics Unit</t>
  </si>
  <si>
    <t>Approved date:</t>
  </si>
  <si>
    <t>2021 National Energy Balance 1990-2021 (1st September 2022)</t>
  </si>
  <si>
    <t>1990-2021 Energy Balances frozen on 01-Sep-2022</t>
  </si>
  <si>
    <t xml:space="preserve">*The industry &amp; services sub-sectoral breakdown is substantially informed by the latest CSO Business Energy Use Survey data for 2019. </t>
  </si>
  <si>
    <t>Time Series</t>
  </si>
  <si>
    <t>% Shares</t>
  </si>
  <si>
    <t>Average Annual Growth Rate %</t>
  </si>
  <si>
    <t xml:space="preserve"> Total</t>
  </si>
  <si>
    <t>ktoe</t>
  </si>
  <si>
    <t>Year</t>
  </si>
  <si>
    <t>TJ</t>
  </si>
  <si>
    <t>TWh</t>
  </si>
  <si>
    <t xml:space="preserve">2022                        Units = ktoe
</t>
  </si>
  <si>
    <t>Fuel</t>
  </si>
  <si>
    <t>tCO₂/TJ (NCV)</t>
  </si>
  <si>
    <t>gCO₂/kWh (NCV)</t>
  </si>
  <si>
    <t>Liquid Fuels</t>
  </si>
  <si>
    <t>Gasoline / Petrol</t>
  </si>
  <si>
    <t>Kerosene</t>
  </si>
  <si>
    <t>Jet Kerosene</t>
  </si>
  <si>
    <t>Gasoil / Diesel</t>
  </si>
  <si>
    <t>Residual Oil / Fuel Oil</t>
  </si>
  <si>
    <t>LPG</t>
  </si>
  <si>
    <t>Naphta</t>
  </si>
  <si>
    <t>Petroleum Coke 2021</t>
  </si>
  <si>
    <t>Solid Fuels and Derivatives</t>
  </si>
  <si>
    <t>Coal</t>
  </si>
  <si>
    <t>Milled Peat 2021</t>
  </si>
  <si>
    <t>Sod Peat</t>
  </si>
  <si>
    <t>Peat Briquettes</t>
  </si>
  <si>
    <t>Natural Gas 2021</t>
  </si>
  <si>
    <t>Electricity 2021</t>
  </si>
  <si>
    <t>CO2 conversion</t>
  </si>
  <si>
    <t>k</t>
  </si>
  <si>
    <t>M</t>
  </si>
  <si>
    <t>G</t>
  </si>
  <si>
    <t>T</t>
  </si>
  <si>
    <t>P</t>
  </si>
  <si>
    <t>kg/MWh</t>
  </si>
  <si>
    <t>t/GWh</t>
  </si>
  <si>
    <t>kt/TWh</t>
  </si>
  <si>
    <t>ktCO2 per</t>
  </si>
  <si>
    <t>ktCO2</t>
  </si>
  <si>
    <t xml:space="preserve">2023                        Units = ktoe
</t>
  </si>
  <si>
    <t>Pumped &amp; Battery Storage (Input)</t>
  </si>
  <si>
    <t>Pumped &amp; Battery Storage (Output)</t>
  </si>
  <si>
    <t>Unspecified (other road and pipeline)**</t>
  </si>
  <si>
    <t>*Industry &amp; Services sub-sectoral breakdown is based on the BEUS 2022.</t>
  </si>
  <si>
    <t xml:space="preserve">**Unspecified (other road and pipeline transport): a.‘Other road’ includes motorcycles, vintage vehicles, tax exempt vehicles (vehicles exempted under the Disabled Drivers and Disabled Passengers (Tax Concessions) Regulations, state-owned vehicles, diplomatic vehicles, emergency vehicles, etc.), motor caravans, hearses and island vehicles.
</t>
  </si>
  <si>
    <t>b. ‘Pipeline transport’ refers to consumption of natural gas to support the operation of natural gas pipelines. c.Prior to 2006, consumption of fuel oil in domestic navigation was recorded in unspecified.</t>
  </si>
  <si>
    <t>Last Updated : 13th August 2024</t>
  </si>
  <si>
    <t>2023 provisional data</t>
  </si>
  <si>
    <t>2023 provisional data based on 2022 breakdown</t>
  </si>
  <si>
    <t>2022 data</t>
  </si>
  <si>
    <t>Production and consumption of sod peat is estimated due to the end of commercial harvesting and trade</t>
  </si>
  <si>
    <t>Electricity input</t>
  </si>
  <si>
    <t>Industry</t>
  </si>
  <si>
    <t>Residental</t>
  </si>
  <si>
    <t>Commercial</t>
  </si>
  <si>
    <t>Public Services</t>
  </si>
  <si>
    <t>Agri</t>
  </si>
  <si>
    <t>Power generation</t>
  </si>
  <si>
    <t>NAMES</t>
  </si>
  <si>
    <t>$AO$7</t>
  </si>
  <si>
    <t>Import</t>
  </si>
  <si>
    <t xml:space="preserve"> Electricity consumption</t>
  </si>
  <si>
    <t xml:space="preserve">2024                        Units = ktoe
</t>
  </si>
  <si>
    <t>Unspecified (other road and pipeline)</t>
  </si>
  <si>
    <t>Last Updated : 25/4/2025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</si>
</sst>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Red]\-&quot;€&quot;#,##0.00"/>
    <numFmt numFmtId="43" formatCode="_-* #,##0.00_-;\-* #,##0.00_-;_-* &quot;-&quot;??_-;_-@_-"/>
    <numFmt numFmtId="164" formatCode="_(* #,##0.00_);_(* \(#,##0.00\);_(* &quot;-&quot;??_);_(@_)"/>
    <numFmt numFmtId="165" formatCode="dd/mm/yyyy;@"/>
    <numFmt numFmtId="166" formatCode="#,##0.000;[Red]\-#,##0.000"/>
    <numFmt numFmtId="167" formatCode="0.0%"/>
    <numFmt numFmtId="168" formatCode="_-* #,##0_-;\-* #,##0_-;_-* &quot;-&quot;??_-;_-@_-"/>
    <numFmt numFmtId="169" formatCode="#\ ##0;\-#\ ##0;\-"/>
    <numFmt numFmtId="170" formatCode="0%;\-0%;\-"/>
    <numFmt numFmtId="171" formatCode="0.0%;\-0.0%;\-"/>
    <numFmt numFmtId="172" formatCode="_-* #,##0.0_-;\-* #,##0.0_-;_-* &quot;-&quot;??_-;_-@_-"/>
    <numFmt numFmtId="173" formatCode="#.0\ ##0;\-#.0\ ##0;\-"/>
  </numFmts>
  <fonts count="44">
    <font>
      <sz val="10"/>
      <name val="Arial"/>
    </font>
    <font>
      <sz val="11"/>
      <color theme="1"/>
      <name val="Calibri"/>
      <family val="2"/>
      <scheme val="minor"/>
    </font>
    <font>
      <sz val="10"/>
      <name val="Arial"/>
      <family val="2"/>
    </font>
    <font>
      <sz val="8"/>
      <name val="Arial"/>
      <family val="2"/>
    </font>
    <font>
      <sz val="10"/>
      <name val="MS Sans Serif"/>
      <family val="2"/>
    </font>
    <font>
      <b/>
      <sz val="10"/>
      <name val="Myriad Pro"/>
      <family val="2"/>
    </font>
    <font>
      <sz val="10"/>
      <name val="Myriad Pro"/>
      <family val="2"/>
    </font>
    <font>
      <sz val="9"/>
      <name val="Times New Roman"/>
      <family val="1"/>
    </font>
    <font>
      <b/>
      <sz val="11"/>
      <name val="Myriad Pro"/>
      <family val="2"/>
    </font>
    <font>
      <sz val="10"/>
      <name val="Myriad Pro"/>
      <family val="2"/>
    </font>
    <font>
      <sz val="10"/>
      <name val="Arial"/>
      <family val="2"/>
    </font>
    <font>
      <b/>
      <sz val="18"/>
      <name val="Myriad Pro"/>
      <family val="2"/>
    </font>
    <font>
      <sz val="10"/>
      <name val="Myriad Pro"/>
      <family val="2"/>
    </font>
    <font>
      <sz val="10"/>
      <name val="Myriad Pro"/>
      <family val="2"/>
    </font>
    <font>
      <b/>
      <sz val="10"/>
      <name val="Myriad Pro"/>
      <family val="2"/>
    </font>
    <font>
      <b/>
      <sz val="13"/>
      <color theme="3"/>
      <name val="Calibri"/>
      <family val="2"/>
      <scheme val="minor"/>
    </font>
    <font>
      <sz val="10"/>
      <color rgb="FF000000"/>
      <name val="Myriad Pro"/>
      <family val="2"/>
    </font>
    <font>
      <b/>
      <sz val="12"/>
      <color rgb="FF231F20"/>
      <name val="Myriad Pro"/>
      <family val="2"/>
    </font>
    <font>
      <sz val="10"/>
      <color rgb="FF231F20"/>
      <name val="Myriad Pro"/>
      <family val="2"/>
    </font>
    <font>
      <sz val="10"/>
      <color rgb="FF000000"/>
      <name val="Times New Roman"/>
      <family val="1"/>
    </font>
    <font>
      <b/>
      <sz val="12"/>
      <name val="Myriad Pro"/>
      <family val="2"/>
    </font>
    <font>
      <b/>
      <sz val="11"/>
      <color theme="0"/>
      <name val="Calibri"/>
      <family val="2"/>
      <scheme val="minor"/>
    </font>
    <font>
      <b/>
      <sz val="10"/>
      <color theme="0"/>
      <name val="Calibri"/>
      <family val="2"/>
      <scheme val="minor"/>
    </font>
    <font>
      <sz val="10"/>
      <color theme="0"/>
      <name val="Calibri"/>
      <family val="2"/>
      <scheme val="minor"/>
    </font>
    <font>
      <sz val="10"/>
      <name val="Calibri"/>
      <family val="2"/>
      <scheme val="minor"/>
    </font>
    <font>
      <b/>
      <sz val="10"/>
      <name val="Arial"/>
      <family val="2"/>
    </font>
    <font>
      <b/>
      <sz val="10"/>
      <name val="Arial"/>
      <family val="2"/>
    </font>
    <font>
      <b/>
      <sz val="9"/>
      <color indexed="81"/>
      <name val="Tahoma"/>
      <family val="2"/>
    </font>
    <font>
      <sz val="9"/>
      <color indexed="81"/>
      <name val="Tahoma"/>
      <family val="2"/>
    </font>
    <font>
      <b/>
      <sz val="8"/>
      <color indexed="81"/>
      <name val="Tahoma"/>
      <family val="2"/>
    </font>
    <font>
      <sz val="8"/>
      <color indexed="81"/>
      <name val="Tahoma"/>
      <family val="2"/>
    </font>
    <font>
      <sz val="10"/>
      <color indexed="81"/>
      <name val="Tahoma"/>
      <family val="2"/>
    </font>
    <font>
      <b/>
      <sz val="10"/>
      <color indexed="81"/>
      <name val="Tahoma"/>
      <family val="2"/>
    </font>
    <font>
      <b/>
      <sz val="9"/>
      <color rgb="FF000000"/>
      <name val="Tahoma"/>
      <family val="2"/>
    </font>
    <font>
      <sz val="9"/>
      <color rgb="FF000000"/>
      <name val="Tahoma"/>
      <family val="2"/>
    </font>
    <font>
      <b/>
      <sz val="8"/>
      <color rgb="FF000000"/>
      <name val="Tahoma"/>
      <family val="2"/>
    </font>
    <font>
      <sz val="8"/>
      <color rgb="FF000000"/>
      <name val="Tahoma"/>
      <family val="2"/>
    </font>
    <font>
      <sz val="10"/>
      <color rgb="FF000000"/>
      <name val="Tahoma"/>
      <family val="2"/>
    </font>
    <font>
      <b/>
      <sz val="10"/>
      <color rgb="FF00B495"/>
      <name val="Myriad Pro"/>
      <family val="2"/>
    </font>
    <font>
      <sz val="9"/>
      <color rgb="FF00B495"/>
      <name val="Myriad Pro"/>
      <family val="2"/>
    </font>
    <font>
      <sz val="10"/>
      <color rgb="FF10357F"/>
      <name val="Myriad Pro"/>
      <family val="2"/>
    </font>
    <font>
      <b/>
      <sz val="10"/>
      <color rgb="FF10357F"/>
      <name val="Myriad Pro"/>
      <family val="2"/>
    </font>
    <font>
      <sz val="10"/>
      <color rgb="FF00B495"/>
      <name val="Myriad Pro"/>
      <family val="2"/>
    </font>
    <font>
      <sz val="10"/>
      <color rgb="FF00B495"/>
      <name val="Arial"/>
      <family val="2"/>
    </font>
  </fonts>
  <fills count="21">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indexed="42"/>
        <bgColor indexed="64"/>
      </patternFill>
    </fill>
    <fill>
      <patternFill patternType="solid">
        <fgColor rgb="FFC0C0C0"/>
        <bgColor indexed="64"/>
      </patternFill>
    </fill>
    <fill>
      <patternFill patternType="solid">
        <fgColor rgb="FFFFFF99"/>
        <bgColor indexed="64"/>
      </patternFill>
    </fill>
    <fill>
      <patternFill patternType="solid">
        <fgColor rgb="FFFFC000"/>
        <bgColor indexed="64"/>
      </patternFill>
    </fill>
    <fill>
      <patternFill patternType="solid">
        <fgColor rgb="FFCCFFCC"/>
        <bgColor indexed="64"/>
      </patternFill>
    </fill>
    <fill>
      <patternFill patternType="solid">
        <fgColor theme="4" tint="0.79998168889431442"/>
        <bgColor indexed="64"/>
      </patternFill>
    </fill>
    <fill>
      <patternFill patternType="solid">
        <fgColor theme="3"/>
        <bgColor indexed="64"/>
      </patternFill>
    </fill>
    <fill>
      <patternFill patternType="solid">
        <fgColor theme="4"/>
        <bgColor indexed="64"/>
      </patternFill>
    </fill>
    <fill>
      <patternFill patternType="solid">
        <fgColor theme="3" tint="-0.249977111117893"/>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s>
  <borders count="17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hair">
        <color indexed="64"/>
      </left>
      <right style="hair">
        <color indexed="64"/>
      </right>
      <top style="medium">
        <color indexed="64"/>
      </top>
      <bottom/>
      <diagonal/>
    </border>
    <border>
      <left style="thin">
        <color indexed="64"/>
      </left>
      <right/>
      <top style="medium">
        <color indexed="64"/>
      </top>
      <bottom style="hair">
        <color indexed="64"/>
      </bottom>
      <diagonal/>
    </border>
    <border>
      <left style="medium">
        <color indexed="64"/>
      </left>
      <right/>
      <top style="medium">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style="hair">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style="medium">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bottom style="hair">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style="thin">
        <color indexed="64"/>
      </left>
      <right style="thin">
        <color indexed="64"/>
      </right>
      <top/>
      <bottom/>
      <diagonal/>
    </border>
    <border>
      <left style="thin">
        <color indexed="64"/>
      </left>
      <right/>
      <top/>
      <bottom/>
      <diagonal/>
    </border>
    <border>
      <left style="medium">
        <color indexed="64"/>
      </left>
      <right/>
      <top/>
      <bottom/>
      <diagonal/>
    </border>
    <border>
      <left style="medium">
        <color indexed="64"/>
      </left>
      <right/>
      <top style="thin">
        <color indexed="64"/>
      </top>
      <bottom style="hair">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hair">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medium">
        <color indexed="64"/>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right/>
      <top style="hair">
        <color indexed="64"/>
      </top>
      <bottom/>
      <diagonal/>
    </border>
    <border>
      <left style="thin">
        <color indexed="64"/>
      </left>
      <right/>
      <top style="hair">
        <color indexed="64"/>
      </top>
      <bottom/>
      <diagonal/>
    </border>
    <border>
      <left style="medium">
        <color indexed="64"/>
      </left>
      <right/>
      <top style="hair">
        <color indexed="64"/>
      </top>
      <bottom/>
      <diagonal/>
    </border>
    <border>
      <left style="medium">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style="hair">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hair">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style="hair">
        <color indexed="64"/>
      </left>
      <right style="thin">
        <color indexed="64"/>
      </right>
      <top/>
      <bottom style="medium">
        <color indexed="64"/>
      </bottom>
      <diagonal/>
    </border>
    <border>
      <left/>
      <right style="hair">
        <color indexed="64"/>
      </right>
      <top style="thin">
        <color indexed="64"/>
      </top>
      <bottom style="medium">
        <color indexed="64"/>
      </bottom>
      <diagonal/>
    </border>
    <border>
      <left style="hair">
        <color indexed="64"/>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medium">
        <color indexed="64"/>
      </bottom>
      <diagonal/>
    </border>
    <border>
      <left style="hair">
        <color indexed="64"/>
      </left>
      <right style="thin">
        <color indexed="64"/>
      </right>
      <top style="medium">
        <color indexed="64"/>
      </top>
      <bottom/>
      <diagonal/>
    </border>
    <border>
      <left style="hair">
        <color indexed="64"/>
      </left>
      <right style="thin">
        <color indexed="64"/>
      </right>
      <top style="thin">
        <color indexed="64"/>
      </top>
      <bottom style="medium">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medium">
        <color indexed="64"/>
      </top>
      <bottom style="medium">
        <color indexed="64"/>
      </bottom>
      <diagonal/>
    </border>
    <border>
      <left style="hair">
        <color indexed="64"/>
      </left>
      <right style="thin">
        <color indexed="64"/>
      </right>
      <top style="thin">
        <color indexed="64"/>
      </top>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right/>
      <top/>
      <bottom style="thick">
        <color theme="4" tint="0.499984740745262"/>
      </bottom>
      <diagonal/>
    </border>
    <border>
      <left/>
      <right/>
      <top style="thin">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s>
  <cellStyleXfs count="10">
    <xf numFmtId="0" fontId="0" fillId="0" borderId="0"/>
    <xf numFmtId="49" fontId="7" fillId="0" borderId="1" applyNumberFormat="0" applyFont="0" applyFill="0" applyBorder="0" applyProtection="0">
      <alignment horizontal="left" vertical="center" indent="2"/>
    </xf>
    <xf numFmtId="43" fontId="10" fillId="0" borderId="0" applyFont="0" applyFill="0" applyBorder="0" applyAlignment="0" applyProtection="0"/>
    <xf numFmtId="0" fontId="3" fillId="0" borderId="0"/>
    <xf numFmtId="0" fontId="4" fillId="0" borderId="0"/>
    <xf numFmtId="9" fontId="2" fillId="0" borderId="0" applyFont="0" applyFill="0" applyBorder="0" applyAlignment="0" applyProtection="0"/>
    <xf numFmtId="0" fontId="15" fillId="11" borderId="169" applyAlignment="0" applyProtection="0"/>
    <xf numFmtId="0" fontId="1" fillId="0" borderId="0"/>
    <xf numFmtId="0" fontId="2" fillId="0" borderId="0"/>
    <xf numFmtId="43" fontId="2" fillId="0" borderId="0" applyFont="0" applyFill="0" applyBorder="0" applyAlignment="0" applyProtection="0"/>
  </cellStyleXfs>
  <cellXfs count="540">
    <xf numFmtId="0" fontId="0" fillId="0" borderId="0" xfId="0"/>
    <xf numFmtId="38" fontId="5" fillId="0" borderId="2" xfId="4" applyNumberFormat="1" applyFont="1" applyBorder="1" applyAlignment="1">
      <alignment horizontal="center"/>
    </xf>
    <xf numFmtId="38" fontId="6" fillId="0" borderId="0" xfId="0" applyNumberFormat="1" applyFont="1"/>
    <xf numFmtId="38" fontId="6" fillId="0" borderId="3" xfId="4" applyNumberFormat="1" applyFont="1" applyBorder="1" applyAlignment="1">
      <alignment horizontal="left"/>
    </xf>
    <xf numFmtId="38" fontId="5" fillId="0" borderId="4" xfId="4" applyNumberFormat="1" applyFont="1" applyBorder="1" applyAlignment="1">
      <alignment horizontal="center"/>
    </xf>
    <xf numFmtId="38" fontId="5" fillId="0" borderId="5" xfId="4" applyNumberFormat="1" applyFont="1" applyBorder="1" applyAlignment="1">
      <alignment horizontal="center"/>
    </xf>
    <xf numFmtId="38" fontId="5" fillId="0" borderId="6" xfId="4" applyNumberFormat="1" applyFont="1" applyBorder="1" applyAlignment="1">
      <alignment horizontal="center"/>
    </xf>
    <xf numFmtId="38" fontId="5" fillId="0" borderId="7" xfId="4" applyNumberFormat="1" applyFont="1" applyBorder="1" applyAlignment="1">
      <alignment horizontal="center"/>
    </xf>
    <xf numFmtId="38" fontId="6" fillId="0" borderId="8" xfId="4" applyNumberFormat="1" applyFont="1" applyBorder="1" applyAlignment="1">
      <alignment horizontal="center"/>
    </xf>
    <xf numFmtId="38" fontId="5" fillId="0" borderId="9" xfId="4" applyNumberFormat="1" applyFont="1" applyBorder="1" applyAlignment="1">
      <alignment horizontal="center"/>
    </xf>
    <xf numFmtId="38" fontId="6" fillId="0" borderId="6" xfId="4" applyNumberFormat="1" applyFont="1" applyBorder="1" applyAlignment="1">
      <alignment horizontal="center"/>
    </xf>
    <xf numFmtId="38" fontId="6" fillId="0" borderId="7" xfId="4" applyNumberFormat="1" applyFont="1" applyBorder="1" applyAlignment="1">
      <alignment horizontal="center"/>
    </xf>
    <xf numFmtId="38" fontId="6" fillId="0" borderId="10" xfId="4" applyNumberFormat="1" applyFont="1" applyBorder="1" applyAlignment="1">
      <alignment horizontal="center"/>
    </xf>
    <xf numFmtId="38" fontId="5" fillId="0" borderId="3" xfId="4" applyNumberFormat="1" applyFont="1" applyBorder="1" applyAlignment="1">
      <alignment horizontal="center"/>
    </xf>
    <xf numFmtId="38" fontId="6" fillId="0" borderId="11" xfId="4" applyNumberFormat="1" applyFont="1" applyBorder="1" applyAlignment="1">
      <alignment horizontal="center"/>
    </xf>
    <xf numFmtId="38" fontId="6" fillId="0" borderId="9" xfId="4" applyNumberFormat="1" applyFont="1" applyBorder="1" applyAlignment="1">
      <alignment horizontal="center"/>
    </xf>
    <xf numFmtId="38" fontId="6" fillId="0" borderId="12" xfId="4" applyNumberFormat="1" applyFont="1" applyBorder="1" applyAlignment="1">
      <alignment horizontal="center"/>
    </xf>
    <xf numFmtId="38" fontId="6" fillId="0" borderId="13" xfId="4" applyNumberFormat="1" applyFont="1" applyBorder="1" applyAlignment="1">
      <alignment horizontal="left"/>
    </xf>
    <xf numFmtId="38" fontId="5" fillId="0" borderId="14" xfId="4" applyNumberFormat="1" applyFont="1" applyBorder="1" applyAlignment="1">
      <alignment horizontal="center"/>
    </xf>
    <xf numFmtId="38" fontId="5" fillId="0" borderId="15" xfId="4" applyNumberFormat="1" applyFont="1" applyBorder="1" applyAlignment="1">
      <alignment horizontal="center"/>
    </xf>
    <xf numFmtId="38" fontId="5" fillId="0" borderId="16" xfId="4" applyNumberFormat="1" applyFont="1" applyBorder="1" applyAlignment="1">
      <alignment horizontal="center"/>
    </xf>
    <xf numFmtId="38" fontId="5" fillId="0" borderId="17" xfId="4" applyNumberFormat="1" applyFont="1" applyBorder="1" applyAlignment="1">
      <alignment horizontal="center"/>
    </xf>
    <xf numFmtId="38" fontId="6" fillId="0" borderId="18" xfId="4" applyNumberFormat="1" applyFont="1" applyBorder="1" applyAlignment="1">
      <alignment horizontal="center"/>
    </xf>
    <xf numFmtId="38" fontId="5" fillId="0" borderId="19" xfId="4" applyNumberFormat="1" applyFont="1" applyBorder="1" applyAlignment="1">
      <alignment horizontal="center"/>
    </xf>
    <xf numFmtId="38" fontId="6" fillId="0" borderId="16" xfId="4" applyNumberFormat="1" applyFont="1" applyBorder="1" applyAlignment="1">
      <alignment horizontal="center"/>
    </xf>
    <xf numFmtId="38" fontId="6" fillId="0" borderId="17" xfId="4" applyNumberFormat="1" applyFont="1" applyBorder="1" applyAlignment="1">
      <alignment horizontal="center"/>
    </xf>
    <xf numFmtId="38" fontId="5" fillId="0" borderId="13" xfId="4" applyNumberFormat="1" applyFont="1" applyBorder="1" applyAlignment="1">
      <alignment horizontal="center"/>
    </xf>
    <xf numFmtId="38" fontId="6" fillId="0" borderId="20" xfId="4" applyNumberFormat="1" applyFont="1" applyBorder="1" applyAlignment="1">
      <alignment horizontal="center"/>
    </xf>
    <xf numFmtId="38" fontId="6" fillId="0" borderId="19" xfId="4" applyNumberFormat="1" applyFont="1" applyBorder="1" applyAlignment="1">
      <alignment horizontal="center"/>
    </xf>
    <xf numFmtId="38" fontId="6" fillId="0" borderId="21" xfId="4" applyNumberFormat="1" applyFont="1" applyBorder="1" applyAlignment="1">
      <alignment horizontal="center"/>
    </xf>
    <xf numFmtId="38" fontId="6" fillId="0" borderId="22" xfId="4" applyNumberFormat="1" applyFont="1" applyBorder="1" applyAlignment="1">
      <alignment horizontal="left"/>
    </xf>
    <xf numFmtId="38" fontId="5" fillId="0" borderId="23" xfId="4" applyNumberFormat="1" applyFont="1" applyBorder="1" applyAlignment="1">
      <alignment horizontal="center"/>
    </xf>
    <xf numFmtId="38" fontId="5" fillId="0" borderId="24" xfId="4" applyNumberFormat="1" applyFont="1" applyBorder="1" applyAlignment="1">
      <alignment horizontal="center"/>
    </xf>
    <xf numFmtId="38" fontId="6" fillId="0" borderId="25" xfId="4" applyNumberFormat="1" applyFont="1" applyBorder="1" applyAlignment="1">
      <alignment horizontal="center"/>
    </xf>
    <xf numFmtId="38" fontId="5" fillId="0" borderId="26" xfId="4" applyNumberFormat="1" applyFont="1" applyBorder="1" applyAlignment="1">
      <alignment horizontal="center"/>
    </xf>
    <xf numFmtId="38" fontId="6" fillId="0" borderId="24" xfId="4" applyNumberFormat="1" applyFont="1" applyBorder="1" applyAlignment="1">
      <alignment horizontal="center"/>
    </xf>
    <xf numFmtId="38" fontId="6" fillId="0" borderId="27" xfId="4" applyNumberFormat="1" applyFont="1" applyBorder="1" applyAlignment="1">
      <alignment horizontal="center"/>
    </xf>
    <xf numFmtId="38" fontId="5" fillId="0" borderId="22" xfId="4" applyNumberFormat="1" applyFont="1" applyBorder="1" applyAlignment="1">
      <alignment horizontal="center"/>
    </xf>
    <xf numFmtId="38" fontId="6" fillId="0" borderId="28" xfId="4" applyNumberFormat="1" applyFont="1" applyBorder="1" applyAlignment="1">
      <alignment horizontal="center"/>
    </xf>
    <xf numFmtId="38" fontId="6" fillId="0" borderId="22" xfId="4" applyNumberFormat="1" applyFont="1" applyBorder="1" applyAlignment="1">
      <alignment horizontal="center"/>
    </xf>
    <xf numFmtId="38" fontId="6" fillId="0" borderId="26" xfId="4" applyNumberFormat="1" applyFont="1" applyBorder="1" applyAlignment="1">
      <alignment horizontal="center"/>
    </xf>
    <xf numFmtId="38" fontId="6" fillId="0" borderId="29" xfId="4" applyNumberFormat="1" applyFont="1" applyBorder="1" applyAlignment="1">
      <alignment horizontal="center"/>
    </xf>
    <xf numFmtId="38" fontId="5" fillId="0" borderId="30" xfId="4" applyNumberFormat="1" applyFont="1" applyBorder="1" applyAlignment="1">
      <alignment horizontal="left"/>
    </xf>
    <xf numFmtId="38" fontId="5" fillId="0" borderId="31" xfId="4" applyNumberFormat="1" applyFont="1" applyBorder="1" applyAlignment="1">
      <alignment horizontal="center"/>
    </xf>
    <xf numFmtId="38" fontId="5" fillId="0" borderId="32" xfId="4" applyNumberFormat="1" applyFont="1" applyBorder="1" applyAlignment="1">
      <alignment horizontal="center"/>
    </xf>
    <xf numFmtId="38" fontId="5" fillId="0" borderId="30" xfId="4" applyNumberFormat="1" applyFont="1" applyBorder="1" applyAlignment="1">
      <alignment horizontal="center"/>
    </xf>
    <xf numFmtId="38" fontId="5" fillId="0" borderId="33" xfId="4" applyNumberFormat="1" applyFont="1" applyBorder="1" applyAlignment="1">
      <alignment horizontal="center"/>
    </xf>
    <xf numFmtId="38" fontId="5" fillId="0" borderId="34" xfId="4" applyNumberFormat="1" applyFont="1" applyBorder="1" applyAlignment="1">
      <alignment horizontal="center"/>
    </xf>
    <xf numFmtId="38" fontId="5" fillId="0" borderId="35" xfId="4" applyNumberFormat="1" applyFont="1" applyBorder="1" applyAlignment="1">
      <alignment horizontal="center"/>
    </xf>
    <xf numFmtId="38" fontId="5" fillId="0" borderId="0" xfId="0" applyNumberFormat="1" applyFont="1"/>
    <xf numFmtId="38" fontId="5" fillId="0" borderId="36" xfId="4" applyNumberFormat="1" applyFont="1" applyBorder="1" applyAlignment="1">
      <alignment horizontal="left"/>
    </xf>
    <xf numFmtId="38" fontId="5" fillId="0" borderId="37" xfId="4" applyNumberFormat="1" applyFont="1" applyBorder="1" applyAlignment="1">
      <alignment horizontal="center"/>
    </xf>
    <xf numFmtId="38" fontId="5" fillId="0" borderId="38" xfId="4" applyNumberFormat="1" applyFont="1" applyBorder="1" applyAlignment="1">
      <alignment horizontal="center"/>
    </xf>
    <xf numFmtId="38" fontId="5" fillId="0" borderId="39" xfId="4" applyNumberFormat="1" applyFont="1" applyBorder="1" applyAlignment="1">
      <alignment horizontal="center"/>
    </xf>
    <xf numFmtId="38" fontId="5" fillId="0" borderId="10" xfId="4" applyNumberFormat="1" applyFont="1" applyBorder="1" applyAlignment="1">
      <alignment horizontal="center"/>
    </xf>
    <xf numFmtId="38" fontId="5" fillId="0" borderId="40" xfId="4" applyNumberFormat="1" applyFont="1" applyBorder="1" applyAlignment="1">
      <alignment horizontal="center"/>
    </xf>
    <xf numFmtId="38" fontId="5" fillId="0" borderId="41" xfId="4" applyNumberFormat="1" applyFont="1" applyBorder="1" applyAlignment="1">
      <alignment horizontal="center"/>
    </xf>
    <xf numFmtId="38" fontId="5" fillId="0" borderId="36" xfId="4" applyNumberFormat="1" applyFont="1" applyBorder="1" applyAlignment="1">
      <alignment horizontal="center"/>
    </xf>
    <xf numFmtId="38" fontId="5" fillId="0" borderId="42" xfId="4" applyNumberFormat="1" applyFont="1" applyBorder="1" applyAlignment="1">
      <alignment horizontal="center"/>
    </xf>
    <xf numFmtId="38" fontId="5" fillId="0" borderId="43" xfId="4" applyNumberFormat="1" applyFont="1" applyBorder="1" applyAlignment="1">
      <alignment horizontal="center"/>
    </xf>
    <xf numFmtId="38" fontId="6" fillId="0" borderId="44" xfId="4" applyNumberFormat="1" applyFont="1" applyBorder="1" applyAlignment="1">
      <alignment horizontal="left"/>
    </xf>
    <xf numFmtId="38" fontId="5" fillId="0" borderId="45" xfId="4" applyNumberFormat="1" applyFont="1" applyBorder="1" applyAlignment="1">
      <alignment horizontal="center"/>
    </xf>
    <xf numFmtId="38" fontId="5" fillId="0" borderId="46" xfId="4" applyNumberFormat="1" applyFont="1" applyBorder="1" applyAlignment="1">
      <alignment horizontal="center"/>
    </xf>
    <xf numFmtId="38" fontId="6" fillId="0" borderId="47" xfId="4" applyNumberFormat="1" applyFont="1" applyBorder="1" applyAlignment="1">
      <alignment horizontal="center"/>
    </xf>
    <xf numFmtId="38" fontId="6" fillId="0" borderId="48" xfId="4" applyNumberFormat="1" applyFont="1" applyBorder="1" applyAlignment="1">
      <alignment horizontal="center"/>
    </xf>
    <xf numFmtId="38" fontId="6" fillId="0" borderId="49" xfId="4" applyNumberFormat="1" applyFont="1" applyBorder="1" applyAlignment="1">
      <alignment horizontal="center"/>
    </xf>
    <xf numFmtId="38" fontId="5" fillId="0" borderId="50" xfId="4" applyNumberFormat="1" applyFont="1" applyBorder="1" applyAlignment="1">
      <alignment horizontal="center"/>
    </xf>
    <xf numFmtId="38" fontId="5" fillId="0" borderId="44" xfId="4" applyNumberFormat="1" applyFont="1" applyBorder="1" applyAlignment="1">
      <alignment horizontal="center"/>
    </xf>
    <xf numFmtId="38" fontId="6" fillId="0" borderId="51" xfId="4" applyNumberFormat="1" applyFont="1" applyBorder="1" applyAlignment="1">
      <alignment horizontal="center"/>
    </xf>
    <xf numFmtId="38" fontId="6" fillId="0" borderId="44" xfId="4" applyNumberFormat="1" applyFont="1" applyBorder="1" applyAlignment="1">
      <alignment horizontal="center"/>
    </xf>
    <xf numFmtId="38" fontId="6" fillId="0" borderId="50" xfId="4" applyNumberFormat="1" applyFont="1" applyBorder="1" applyAlignment="1">
      <alignment horizontal="center"/>
    </xf>
    <xf numFmtId="38" fontId="6" fillId="0" borderId="52" xfId="4" applyNumberFormat="1" applyFont="1" applyBorder="1" applyAlignment="1">
      <alignment horizontal="center"/>
    </xf>
    <xf numFmtId="38" fontId="6" fillId="0" borderId="53" xfId="4" applyNumberFormat="1" applyFont="1" applyBorder="1" applyAlignment="1">
      <alignment horizontal="left"/>
    </xf>
    <xf numFmtId="38" fontId="5" fillId="0" borderId="54" xfId="4" applyNumberFormat="1" applyFont="1" applyBorder="1" applyAlignment="1">
      <alignment horizontal="center"/>
    </xf>
    <xf numFmtId="38" fontId="5" fillId="0" borderId="55" xfId="4" applyNumberFormat="1" applyFont="1" applyBorder="1" applyAlignment="1">
      <alignment horizontal="center"/>
    </xf>
    <xf numFmtId="38" fontId="6" fillId="0" borderId="56" xfId="4" applyNumberFormat="1" applyFont="1" applyBorder="1" applyAlignment="1">
      <alignment horizontal="center"/>
    </xf>
    <xf numFmtId="38" fontId="6" fillId="0" borderId="57" xfId="4" applyNumberFormat="1" applyFont="1" applyBorder="1" applyAlignment="1">
      <alignment horizontal="center"/>
    </xf>
    <xf numFmtId="38" fontId="6" fillId="0" borderId="58" xfId="4" applyNumberFormat="1" applyFont="1" applyBorder="1" applyAlignment="1">
      <alignment horizontal="center"/>
    </xf>
    <xf numFmtId="38" fontId="5" fillId="0" borderId="59" xfId="4" applyNumberFormat="1" applyFont="1" applyBorder="1" applyAlignment="1">
      <alignment horizontal="center"/>
    </xf>
    <xf numFmtId="38" fontId="5" fillId="0" borderId="53" xfId="4" applyNumberFormat="1" applyFont="1" applyBorder="1" applyAlignment="1">
      <alignment horizontal="center"/>
    </xf>
    <xf numFmtId="38" fontId="6" fillId="0" borderId="60" xfId="4" applyNumberFormat="1" applyFont="1" applyBorder="1" applyAlignment="1">
      <alignment horizontal="center"/>
    </xf>
    <xf numFmtId="38" fontId="6" fillId="0" borderId="59" xfId="4" applyNumberFormat="1" applyFont="1" applyBorder="1" applyAlignment="1">
      <alignment horizontal="center"/>
    </xf>
    <xf numFmtId="38" fontId="6" fillId="0" borderId="61" xfId="4" applyNumberFormat="1" applyFont="1" applyBorder="1" applyAlignment="1">
      <alignment horizontal="center"/>
    </xf>
    <xf numFmtId="38" fontId="5" fillId="0" borderId="0" xfId="4" applyNumberFormat="1" applyFont="1" applyAlignment="1">
      <alignment horizontal="left"/>
    </xf>
    <xf numFmtId="38" fontId="5" fillId="0" borderId="62" xfId="4" applyNumberFormat="1" applyFont="1" applyBorder="1" applyAlignment="1">
      <alignment horizontal="center"/>
    </xf>
    <xf numFmtId="38" fontId="5" fillId="0" borderId="63" xfId="4" applyNumberFormat="1" applyFont="1" applyBorder="1" applyAlignment="1">
      <alignment horizontal="center"/>
    </xf>
    <xf numFmtId="38" fontId="5" fillId="0" borderId="64" xfId="4" applyNumberFormat="1" applyFont="1" applyBorder="1" applyAlignment="1">
      <alignment horizontal="center"/>
    </xf>
    <xf numFmtId="38" fontId="5" fillId="0" borderId="65" xfId="4" applyNumberFormat="1" applyFont="1" applyBorder="1" applyAlignment="1">
      <alignment horizontal="center"/>
    </xf>
    <xf numFmtId="38" fontId="5" fillId="0" borderId="66" xfId="4" applyNumberFormat="1" applyFont="1" applyBorder="1" applyAlignment="1">
      <alignment horizontal="center"/>
    </xf>
    <xf numFmtId="38" fontId="5" fillId="0" borderId="0" xfId="4" applyNumberFormat="1" applyFont="1" applyAlignment="1">
      <alignment horizontal="center"/>
    </xf>
    <xf numFmtId="38" fontId="5" fillId="0" borderId="67" xfId="4" applyNumberFormat="1" applyFont="1" applyBorder="1" applyAlignment="1">
      <alignment horizontal="center"/>
    </xf>
    <xf numFmtId="38" fontId="5" fillId="0" borderId="68" xfId="4" applyNumberFormat="1" applyFont="1" applyBorder="1" applyAlignment="1">
      <alignment horizontal="center"/>
    </xf>
    <xf numFmtId="38" fontId="6" fillId="0" borderId="69" xfId="4" applyNumberFormat="1" applyFont="1" applyBorder="1" applyAlignment="1">
      <alignment horizontal="center"/>
    </xf>
    <xf numFmtId="38" fontId="5" fillId="0" borderId="70" xfId="4" applyNumberFormat="1" applyFont="1" applyBorder="1" applyAlignment="1">
      <alignment horizontal="left"/>
    </xf>
    <xf numFmtId="38" fontId="5" fillId="0" borderId="71" xfId="4" applyNumberFormat="1" applyFont="1" applyBorder="1" applyAlignment="1">
      <alignment horizontal="center"/>
    </xf>
    <xf numFmtId="38" fontId="5" fillId="0" borderId="72" xfId="4" applyNumberFormat="1" applyFont="1" applyBorder="1" applyAlignment="1">
      <alignment horizontal="center"/>
    </xf>
    <xf numFmtId="38" fontId="6" fillId="0" borderId="73" xfId="4" applyNumberFormat="1" applyFont="1" applyBorder="1" applyAlignment="1">
      <alignment horizontal="center"/>
    </xf>
    <xf numFmtId="38" fontId="6" fillId="0" borderId="74" xfId="4" applyNumberFormat="1" applyFont="1" applyBorder="1" applyAlignment="1">
      <alignment horizontal="center"/>
    </xf>
    <xf numFmtId="38" fontId="6" fillId="0" borderId="75" xfId="4" applyNumberFormat="1" applyFont="1" applyBorder="1" applyAlignment="1">
      <alignment horizontal="center"/>
    </xf>
    <xf numFmtId="38" fontId="5" fillId="0" borderId="76" xfId="4" applyNumberFormat="1" applyFont="1" applyBorder="1" applyAlignment="1">
      <alignment horizontal="center"/>
    </xf>
    <xf numFmtId="38" fontId="5" fillId="0" borderId="70" xfId="4" applyNumberFormat="1" applyFont="1" applyBorder="1" applyAlignment="1">
      <alignment horizontal="center"/>
    </xf>
    <xf numFmtId="38" fontId="6" fillId="0" borderId="77" xfId="4" applyNumberFormat="1" applyFont="1" applyBorder="1" applyAlignment="1">
      <alignment horizontal="center"/>
    </xf>
    <xf numFmtId="38" fontId="6" fillId="0" borderId="78" xfId="4" applyNumberFormat="1" applyFont="1" applyBorder="1" applyAlignment="1">
      <alignment horizontal="center"/>
    </xf>
    <xf numFmtId="38" fontId="5" fillId="0" borderId="48" xfId="4" applyNumberFormat="1" applyFont="1" applyBorder="1" applyAlignment="1">
      <alignment horizontal="center"/>
    </xf>
    <xf numFmtId="38" fontId="6" fillId="0" borderId="65" xfId="4" applyNumberFormat="1" applyFont="1" applyBorder="1" applyAlignment="1">
      <alignment horizontal="center"/>
    </xf>
    <xf numFmtId="38" fontId="6" fillId="0" borderId="64" xfId="4" applyNumberFormat="1" applyFont="1" applyBorder="1" applyAlignment="1">
      <alignment horizontal="center"/>
    </xf>
    <xf numFmtId="38" fontId="6" fillId="0" borderId="0" xfId="4" applyNumberFormat="1" applyFont="1" applyAlignment="1">
      <alignment horizontal="center"/>
    </xf>
    <xf numFmtId="38" fontId="6" fillId="0" borderId="68" xfId="4" applyNumberFormat="1" applyFont="1" applyBorder="1" applyAlignment="1">
      <alignment horizontal="center"/>
    </xf>
    <xf numFmtId="38" fontId="5" fillId="0" borderId="82" xfId="4" applyNumberFormat="1" applyFont="1" applyBorder="1" applyAlignment="1">
      <alignment horizontal="center"/>
    </xf>
    <xf numFmtId="38" fontId="5" fillId="0" borderId="83" xfId="4" applyNumberFormat="1" applyFont="1" applyBorder="1" applyAlignment="1">
      <alignment horizontal="center"/>
    </xf>
    <xf numFmtId="38" fontId="5" fillId="0" borderId="84" xfId="4" applyNumberFormat="1" applyFont="1" applyBorder="1" applyAlignment="1">
      <alignment horizontal="center"/>
    </xf>
    <xf numFmtId="38" fontId="5" fillId="0" borderId="85" xfId="4" applyNumberFormat="1" applyFont="1" applyBorder="1" applyAlignment="1">
      <alignment horizontal="center"/>
    </xf>
    <xf numFmtId="38" fontId="6" fillId="0" borderId="70" xfId="4" applyNumberFormat="1" applyFont="1" applyBorder="1" applyAlignment="1">
      <alignment horizontal="left"/>
    </xf>
    <xf numFmtId="38" fontId="6" fillId="0" borderId="71" xfId="4" applyNumberFormat="1" applyFont="1" applyBorder="1" applyAlignment="1">
      <alignment horizontal="center"/>
    </xf>
    <xf numFmtId="38" fontId="6" fillId="0" borderId="72" xfId="4" applyNumberFormat="1" applyFont="1" applyBorder="1" applyAlignment="1">
      <alignment horizontal="center"/>
    </xf>
    <xf numFmtId="38" fontId="6" fillId="0" borderId="76" xfId="4" applyNumberFormat="1" applyFont="1" applyBorder="1" applyAlignment="1">
      <alignment horizontal="center"/>
    </xf>
    <xf numFmtId="38" fontId="6" fillId="0" borderId="70" xfId="4" applyNumberFormat="1" applyFont="1" applyBorder="1" applyAlignment="1">
      <alignment horizontal="center"/>
    </xf>
    <xf numFmtId="38" fontId="5" fillId="0" borderId="87" xfId="4" applyNumberFormat="1" applyFont="1" applyBorder="1" applyAlignment="1">
      <alignment horizontal="center"/>
    </xf>
    <xf numFmtId="38" fontId="5" fillId="0" borderId="88" xfId="4" applyNumberFormat="1" applyFont="1" applyBorder="1" applyAlignment="1">
      <alignment horizontal="center"/>
    </xf>
    <xf numFmtId="38" fontId="5" fillId="0" borderId="89" xfId="4" applyNumberFormat="1" applyFont="1" applyBorder="1" applyAlignment="1">
      <alignment horizontal="center"/>
    </xf>
    <xf numFmtId="38" fontId="5" fillId="0" borderId="90" xfId="4" applyNumberFormat="1" applyFont="1" applyBorder="1" applyAlignment="1">
      <alignment horizontal="center"/>
    </xf>
    <xf numFmtId="38" fontId="5" fillId="0" borderId="91" xfId="4" applyNumberFormat="1" applyFont="1" applyBorder="1" applyAlignment="1">
      <alignment horizontal="center"/>
    </xf>
    <xf numFmtId="38" fontId="5" fillId="0" borderId="92" xfId="4" applyNumberFormat="1" applyFont="1" applyBorder="1" applyAlignment="1">
      <alignment horizontal="center"/>
    </xf>
    <xf numFmtId="38" fontId="5" fillId="0" borderId="86" xfId="4" applyNumberFormat="1" applyFont="1" applyBorder="1" applyAlignment="1">
      <alignment horizontal="center"/>
    </xf>
    <xf numFmtId="38" fontId="6" fillId="0" borderId="95" xfId="3" applyNumberFormat="1" applyFont="1" applyBorder="1" applyAlignment="1">
      <alignment vertical="top"/>
    </xf>
    <xf numFmtId="38" fontId="5" fillId="0" borderId="96" xfId="4" applyNumberFormat="1" applyFont="1" applyBorder="1" applyAlignment="1">
      <alignment horizontal="center"/>
    </xf>
    <xf numFmtId="38" fontId="6" fillId="0" borderId="97" xfId="4" applyNumberFormat="1" applyFont="1" applyBorder="1" applyAlignment="1">
      <alignment horizontal="center"/>
    </xf>
    <xf numFmtId="38" fontId="6" fillId="0" borderId="98" xfId="4" applyNumberFormat="1" applyFont="1" applyBorder="1" applyAlignment="1">
      <alignment horizontal="center"/>
    </xf>
    <xf numFmtId="38" fontId="6" fillId="0" borderId="99" xfId="4" applyNumberFormat="1" applyFont="1" applyBorder="1" applyAlignment="1">
      <alignment horizontal="center"/>
    </xf>
    <xf numFmtId="38" fontId="5" fillId="0" borderId="100" xfId="4" applyNumberFormat="1" applyFont="1" applyBorder="1" applyAlignment="1">
      <alignment horizontal="center"/>
    </xf>
    <xf numFmtId="38" fontId="6" fillId="0" borderId="100" xfId="4" applyNumberFormat="1" applyFont="1" applyBorder="1" applyAlignment="1">
      <alignment horizontal="center"/>
    </xf>
    <xf numFmtId="38" fontId="5" fillId="0" borderId="94" xfId="4" applyNumberFormat="1" applyFont="1" applyBorder="1" applyAlignment="1">
      <alignment horizontal="center"/>
    </xf>
    <xf numFmtId="38" fontId="6" fillId="0" borderId="101" xfId="4" applyNumberFormat="1" applyFont="1" applyBorder="1" applyAlignment="1">
      <alignment horizontal="center"/>
    </xf>
    <xf numFmtId="38" fontId="6" fillId="0" borderId="14" xfId="3" applyNumberFormat="1" applyFont="1" applyBorder="1" applyAlignment="1">
      <alignment vertical="top"/>
    </xf>
    <xf numFmtId="38" fontId="5" fillId="0" borderId="102" xfId="4" applyNumberFormat="1" applyFont="1" applyBorder="1" applyAlignment="1">
      <alignment horizontal="center"/>
    </xf>
    <xf numFmtId="38" fontId="6" fillId="0" borderId="103" xfId="4" applyNumberFormat="1" applyFont="1" applyBorder="1" applyAlignment="1">
      <alignment horizontal="center"/>
    </xf>
    <xf numFmtId="38" fontId="6" fillId="0" borderId="104" xfId="4" applyNumberFormat="1" applyFont="1" applyBorder="1" applyAlignment="1">
      <alignment horizontal="center"/>
    </xf>
    <xf numFmtId="38" fontId="5" fillId="0" borderId="105" xfId="4" applyNumberFormat="1" applyFont="1" applyBorder="1" applyAlignment="1">
      <alignment horizontal="center"/>
    </xf>
    <xf numFmtId="38" fontId="6" fillId="0" borderId="106" xfId="4" applyNumberFormat="1" applyFont="1" applyBorder="1" applyAlignment="1">
      <alignment horizontal="center"/>
    </xf>
    <xf numFmtId="38" fontId="5" fillId="0" borderId="107" xfId="4" applyNumberFormat="1" applyFont="1" applyBorder="1" applyAlignment="1">
      <alignment horizontal="center"/>
    </xf>
    <xf numFmtId="38" fontId="6" fillId="0" borderId="108" xfId="4" applyNumberFormat="1" applyFont="1" applyBorder="1" applyAlignment="1">
      <alignment horizontal="center"/>
    </xf>
    <xf numFmtId="38" fontId="6" fillId="0" borderId="109" xfId="4" applyNumberFormat="1" applyFont="1" applyBorder="1" applyAlignment="1">
      <alignment horizontal="center"/>
    </xf>
    <xf numFmtId="38" fontId="5" fillId="0" borderId="110" xfId="4" applyNumberFormat="1" applyFont="1" applyBorder="1" applyAlignment="1">
      <alignment horizontal="center"/>
    </xf>
    <xf numFmtId="38" fontId="5" fillId="0" borderId="111" xfId="4" applyNumberFormat="1" applyFont="1" applyBorder="1" applyAlignment="1">
      <alignment horizontal="center"/>
    </xf>
    <xf numFmtId="38" fontId="5" fillId="0" borderId="112" xfId="4" applyNumberFormat="1" applyFont="1" applyBorder="1" applyAlignment="1">
      <alignment horizontal="center"/>
    </xf>
    <xf numFmtId="38" fontId="5" fillId="0" borderId="1" xfId="4" applyNumberFormat="1" applyFont="1" applyBorder="1" applyAlignment="1">
      <alignment horizontal="center"/>
    </xf>
    <xf numFmtId="38" fontId="5" fillId="0" borderId="113" xfId="4" applyNumberFormat="1" applyFont="1" applyBorder="1" applyAlignment="1">
      <alignment horizontal="center"/>
    </xf>
    <xf numFmtId="38" fontId="5" fillId="0" borderId="114" xfId="4" applyNumberFormat="1" applyFont="1" applyBorder="1" applyAlignment="1">
      <alignment horizontal="center"/>
    </xf>
    <xf numFmtId="38" fontId="5" fillId="0" borderId="116" xfId="4" applyNumberFormat="1" applyFont="1" applyBorder="1" applyAlignment="1">
      <alignment horizontal="center"/>
    </xf>
    <xf numFmtId="38" fontId="5" fillId="0" borderId="47" xfId="4" applyNumberFormat="1" applyFont="1" applyBorder="1" applyAlignment="1">
      <alignment horizontal="center"/>
    </xf>
    <xf numFmtId="38" fontId="5" fillId="0" borderId="56" xfId="4" applyNumberFormat="1" applyFont="1" applyBorder="1" applyAlignment="1">
      <alignment horizontal="center"/>
    </xf>
    <xf numFmtId="38" fontId="5" fillId="0" borderId="57" xfId="4" applyNumberFormat="1" applyFont="1" applyBorder="1" applyAlignment="1">
      <alignment horizontal="center"/>
    </xf>
    <xf numFmtId="38" fontId="5" fillId="0" borderId="117" xfId="4" applyNumberFormat="1" applyFont="1" applyBorder="1" applyAlignment="1">
      <alignment horizontal="center"/>
    </xf>
    <xf numFmtId="38" fontId="5" fillId="0" borderId="73" xfId="4" applyNumberFormat="1" applyFont="1" applyBorder="1" applyAlignment="1">
      <alignment horizontal="center"/>
    </xf>
    <xf numFmtId="38" fontId="5" fillId="0" borderId="74" xfId="4" applyNumberFormat="1" applyFont="1" applyBorder="1" applyAlignment="1">
      <alignment horizontal="center"/>
    </xf>
    <xf numFmtId="38" fontId="5" fillId="0" borderId="75" xfId="4" applyNumberFormat="1" applyFont="1" applyBorder="1" applyAlignment="1">
      <alignment horizontal="center"/>
    </xf>
    <xf numFmtId="38" fontId="0" fillId="0" borderId="0" xfId="0" applyNumberFormat="1"/>
    <xf numFmtId="38" fontId="6" fillId="0" borderId="0" xfId="4" applyNumberFormat="1" applyFont="1"/>
    <xf numFmtId="38" fontId="5" fillId="0" borderId="0" xfId="4" applyNumberFormat="1" applyFont="1"/>
    <xf numFmtId="40" fontId="6" fillId="0" borderId="0" xfId="4" applyNumberFormat="1" applyFont="1"/>
    <xf numFmtId="40" fontId="5" fillId="0" borderId="0" xfId="4" applyNumberFormat="1" applyFont="1"/>
    <xf numFmtId="38" fontId="6" fillId="0" borderId="0" xfId="0" applyNumberFormat="1" applyFont="1" applyAlignment="1">
      <alignment horizontal="left"/>
    </xf>
    <xf numFmtId="38" fontId="6" fillId="0" borderId="0" xfId="4" applyNumberFormat="1" applyFont="1" applyAlignment="1">
      <alignment horizontal="left"/>
    </xf>
    <xf numFmtId="38" fontId="8" fillId="0" borderId="0" xfId="4" applyNumberFormat="1" applyFont="1" applyAlignment="1">
      <alignment horizontal="left" wrapText="1"/>
    </xf>
    <xf numFmtId="38" fontId="5" fillId="0" borderId="86" xfId="4" applyNumberFormat="1" applyFont="1" applyBorder="1" applyAlignment="1">
      <alignment horizontal="left"/>
    </xf>
    <xf numFmtId="38" fontId="6" fillId="0" borderId="94" xfId="3" applyNumberFormat="1" applyFont="1" applyBorder="1" applyAlignment="1">
      <alignment horizontal="left" vertical="top" wrapText="1"/>
    </xf>
    <xf numFmtId="38" fontId="6" fillId="0" borderId="13" xfId="3" applyNumberFormat="1" applyFont="1" applyBorder="1" applyAlignment="1">
      <alignment horizontal="left" vertical="top" wrapText="1"/>
    </xf>
    <xf numFmtId="38" fontId="6" fillId="0" borderId="44" xfId="3" applyNumberFormat="1" applyFont="1" applyBorder="1" applyAlignment="1">
      <alignment horizontal="left" vertical="top" wrapText="1"/>
    </xf>
    <xf numFmtId="38" fontId="5" fillId="0" borderId="114" xfId="4" applyNumberFormat="1" applyFont="1" applyBorder="1" applyAlignment="1">
      <alignment horizontal="left"/>
    </xf>
    <xf numFmtId="38" fontId="5" fillId="0" borderId="18" xfId="4" applyNumberFormat="1" applyFont="1" applyBorder="1" applyAlignment="1">
      <alignment horizontal="center"/>
    </xf>
    <xf numFmtId="38" fontId="5" fillId="0" borderId="79" xfId="4" applyNumberFormat="1" applyFont="1" applyBorder="1" applyAlignment="1">
      <alignment horizontal="center"/>
    </xf>
    <xf numFmtId="38" fontId="5" fillId="0" borderId="118" xfId="4" applyNumberFormat="1" applyFont="1" applyBorder="1" applyAlignment="1">
      <alignment horizontal="center"/>
    </xf>
    <xf numFmtId="38" fontId="5" fillId="0" borderId="119" xfId="4" applyNumberFormat="1" applyFont="1" applyBorder="1" applyAlignment="1">
      <alignment horizontal="center"/>
    </xf>
    <xf numFmtId="38" fontId="5" fillId="0" borderId="81" xfId="4" applyNumberFormat="1" applyFont="1" applyBorder="1" applyAlignment="1">
      <alignment horizontal="center"/>
    </xf>
    <xf numFmtId="38" fontId="6" fillId="0" borderId="67" xfId="4" applyNumberFormat="1" applyFont="1" applyBorder="1" applyAlignment="1">
      <alignment horizontal="center"/>
    </xf>
    <xf numFmtId="38" fontId="6" fillId="0" borderId="111" xfId="4" applyNumberFormat="1" applyFont="1" applyBorder="1" applyAlignment="1">
      <alignment horizontal="center"/>
    </xf>
    <xf numFmtId="38" fontId="5" fillId="0" borderId="93" xfId="4" applyNumberFormat="1" applyFont="1" applyBorder="1" applyAlignment="1">
      <alignment horizontal="center"/>
    </xf>
    <xf numFmtId="38" fontId="5" fillId="0" borderId="115" xfId="4" applyNumberFormat="1" applyFont="1" applyBorder="1" applyAlignment="1">
      <alignment horizontal="center"/>
    </xf>
    <xf numFmtId="38" fontId="5" fillId="0" borderId="77" xfId="4" applyNumberFormat="1" applyFont="1" applyBorder="1" applyAlignment="1">
      <alignment horizontal="center"/>
    </xf>
    <xf numFmtId="38" fontId="6" fillId="3" borderId="0" xfId="4" applyNumberFormat="1" applyFont="1" applyFill="1" applyAlignment="1">
      <alignment horizontal="left"/>
    </xf>
    <xf numFmtId="38" fontId="5" fillId="3" borderId="0" xfId="4" applyNumberFormat="1" applyFont="1" applyFill="1" applyAlignment="1">
      <alignment horizontal="center"/>
    </xf>
    <xf numFmtId="38" fontId="6" fillId="0" borderId="63" xfId="4" applyNumberFormat="1" applyFont="1" applyBorder="1" applyAlignment="1">
      <alignment horizontal="center"/>
    </xf>
    <xf numFmtId="38" fontId="5" fillId="0" borderId="122" xfId="4" applyNumberFormat="1" applyFont="1" applyBorder="1" applyAlignment="1">
      <alignment horizontal="center"/>
    </xf>
    <xf numFmtId="38" fontId="5" fillId="0" borderId="123" xfId="4" applyNumberFormat="1" applyFont="1" applyBorder="1" applyAlignment="1">
      <alignment horizontal="left"/>
    </xf>
    <xf numFmtId="38" fontId="5" fillId="0" borderId="124" xfId="4" applyNumberFormat="1" applyFont="1" applyBorder="1" applyAlignment="1">
      <alignment horizontal="center"/>
    </xf>
    <xf numFmtId="38" fontId="5" fillId="0" borderId="123" xfId="4" applyNumberFormat="1" applyFont="1" applyBorder="1" applyAlignment="1">
      <alignment horizontal="center"/>
    </xf>
    <xf numFmtId="38" fontId="5" fillId="0" borderId="125" xfId="4" applyNumberFormat="1" applyFont="1" applyBorder="1" applyAlignment="1">
      <alignment horizontal="center"/>
    </xf>
    <xf numFmtId="38" fontId="5" fillId="0" borderId="126" xfId="4" applyNumberFormat="1" applyFont="1" applyBorder="1" applyAlignment="1">
      <alignment horizontal="center"/>
    </xf>
    <xf numFmtId="38" fontId="5" fillId="0" borderId="127" xfId="4" applyNumberFormat="1" applyFont="1" applyBorder="1" applyAlignment="1">
      <alignment horizontal="center"/>
    </xf>
    <xf numFmtId="38" fontId="5" fillId="0" borderId="128" xfId="4" applyNumberFormat="1" applyFont="1" applyBorder="1" applyAlignment="1">
      <alignment horizontal="center"/>
    </xf>
    <xf numFmtId="38" fontId="5" fillId="0" borderId="129" xfId="4" applyNumberFormat="1" applyFont="1" applyBorder="1" applyAlignment="1">
      <alignment horizontal="center"/>
    </xf>
    <xf numFmtId="38" fontId="9" fillId="0" borderId="130" xfId="4" applyNumberFormat="1" applyFont="1" applyBorder="1" applyAlignment="1">
      <alignment horizontal="center"/>
    </xf>
    <xf numFmtId="38" fontId="9" fillId="0" borderId="27" xfId="4" applyNumberFormat="1" applyFont="1" applyBorder="1" applyAlignment="1">
      <alignment horizontal="center"/>
    </xf>
    <xf numFmtId="38" fontId="5" fillId="0" borderId="131" xfId="4" applyNumberFormat="1" applyFont="1" applyBorder="1" applyAlignment="1">
      <alignment horizontal="center"/>
    </xf>
    <xf numFmtId="38" fontId="6" fillId="0" borderId="66" xfId="4" applyNumberFormat="1" applyFont="1" applyBorder="1" applyAlignment="1">
      <alignment horizontal="center"/>
    </xf>
    <xf numFmtId="165" fontId="5" fillId="0" borderId="0" xfId="4" applyNumberFormat="1" applyFont="1" applyAlignment="1">
      <alignment horizontal="left"/>
    </xf>
    <xf numFmtId="38" fontId="6" fillId="0" borderId="129" xfId="4" applyNumberFormat="1" applyFont="1" applyBorder="1" applyAlignment="1">
      <alignment horizontal="center"/>
    </xf>
    <xf numFmtId="38" fontId="5" fillId="0" borderId="132" xfId="4" applyNumberFormat="1" applyFont="1" applyBorder="1" applyAlignment="1">
      <alignment horizontal="center" textRotation="90" wrapText="1"/>
    </xf>
    <xf numFmtId="38" fontId="5" fillId="0" borderId="133" xfId="4" applyNumberFormat="1" applyFont="1" applyBorder="1" applyAlignment="1">
      <alignment horizontal="center" textRotation="90" wrapText="1"/>
    </xf>
    <xf numFmtId="38" fontId="5" fillId="0" borderId="134" xfId="4" applyNumberFormat="1" applyFont="1" applyBorder="1" applyAlignment="1">
      <alignment horizontal="center" textRotation="90" wrapText="1"/>
    </xf>
    <xf numFmtId="38" fontId="5" fillId="0" borderId="135" xfId="4" applyNumberFormat="1" applyFont="1" applyBorder="1" applyAlignment="1">
      <alignment horizontal="center" textRotation="90" wrapText="1"/>
    </xf>
    <xf numFmtId="38" fontId="5" fillId="0" borderId="136" xfId="4" applyNumberFormat="1" applyFont="1" applyBorder="1" applyAlignment="1">
      <alignment horizontal="center" textRotation="90" wrapText="1"/>
    </xf>
    <xf numFmtId="38" fontId="5" fillId="0" borderId="137" xfId="4" applyNumberFormat="1" applyFont="1" applyBorder="1" applyAlignment="1">
      <alignment horizontal="center" textRotation="90" wrapText="1"/>
    </xf>
    <xf numFmtId="38" fontId="5" fillId="0" borderId="138" xfId="4" applyNumberFormat="1" applyFont="1" applyBorder="1" applyAlignment="1">
      <alignment horizontal="center" textRotation="90" wrapText="1"/>
    </xf>
    <xf numFmtId="38" fontId="5" fillId="0" borderId="139" xfId="4" applyNumberFormat="1" applyFont="1" applyBorder="1" applyAlignment="1">
      <alignment horizontal="center" textRotation="90" wrapText="1"/>
    </xf>
    <xf numFmtId="167" fontId="5" fillId="0" borderId="0" xfId="5" applyNumberFormat="1" applyFont="1" applyFill="1" applyBorder="1" applyAlignment="1">
      <alignment horizontal="center"/>
    </xf>
    <xf numFmtId="38" fontId="6" fillId="0" borderId="14" xfId="3" applyNumberFormat="1" applyFont="1" applyBorder="1" applyAlignment="1">
      <alignment horizontal="left" vertical="top"/>
    </xf>
    <xf numFmtId="38" fontId="6" fillId="0" borderId="130" xfId="4" applyNumberFormat="1" applyFont="1" applyBorder="1" applyAlignment="1">
      <alignment horizontal="center"/>
    </xf>
    <xf numFmtId="166" fontId="0" fillId="0" borderId="0" xfId="0" applyNumberFormat="1"/>
    <xf numFmtId="38" fontId="5" fillId="0" borderId="140" xfId="4" applyNumberFormat="1" applyFont="1" applyBorder="1" applyAlignment="1">
      <alignment horizontal="center" textRotation="90" wrapText="1"/>
    </xf>
    <xf numFmtId="38" fontId="5" fillId="0" borderId="141" xfId="4" applyNumberFormat="1" applyFont="1" applyBorder="1" applyAlignment="1">
      <alignment horizontal="center"/>
    </xf>
    <xf numFmtId="38" fontId="6" fillId="0" borderId="3" xfId="4" applyNumberFormat="1" applyFont="1" applyBorder="1" applyAlignment="1">
      <alignment horizontal="center"/>
    </xf>
    <xf numFmtId="38" fontId="6" fillId="0" borderId="13" xfId="4" applyNumberFormat="1" applyFont="1" applyBorder="1" applyAlignment="1">
      <alignment horizontal="center"/>
    </xf>
    <xf numFmtId="38" fontId="6" fillId="0" borderId="53" xfId="4" applyNumberFormat="1" applyFont="1" applyBorder="1" applyAlignment="1">
      <alignment horizontal="center"/>
    </xf>
    <xf numFmtId="38" fontId="6" fillId="0" borderId="142" xfId="4" applyNumberFormat="1" applyFont="1" applyBorder="1" applyAlignment="1">
      <alignment horizontal="center"/>
    </xf>
    <xf numFmtId="38" fontId="6" fillId="0" borderId="143" xfId="4" applyNumberFormat="1" applyFont="1" applyBorder="1" applyAlignment="1">
      <alignment horizontal="center"/>
    </xf>
    <xf numFmtId="38" fontId="6" fillId="0" borderId="144" xfId="4" applyNumberFormat="1" applyFont="1" applyBorder="1" applyAlignment="1">
      <alignment horizontal="center"/>
    </xf>
    <xf numFmtId="38" fontId="5" fillId="0" borderId="145" xfId="4" applyNumberFormat="1" applyFont="1" applyBorder="1" applyAlignment="1">
      <alignment horizontal="center"/>
    </xf>
    <xf numFmtId="38" fontId="5" fillId="0" borderId="146" xfId="4" applyNumberFormat="1" applyFont="1" applyBorder="1" applyAlignment="1">
      <alignment horizontal="center"/>
    </xf>
    <xf numFmtId="38" fontId="6" fillId="0" borderId="147" xfId="4" applyNumberFormat="1" applyFont="1" applyBorder="1" applyAlignment="1">
      <alignment horizontal="center"/>
    </xf>
    <xf numFmtId="38" fontId="6" fillId="0" borderId="148" xfId="4" applyNumberFormat="1" applyFont="1" applyBorder="1" applyAlignment="1">
      <alignment horizontal="center"/>
    </xf>
    <xf numFmtId="38" fontId="5" fillId="0" borderId="149" xfId="4" applyNumberFormat="1" applyFont="1" applyBorder="1" applyAlignment="1">
      <alignment horizontal="center"/>
    </xf>
    <xf numFmtId="38" fontId="6" fillId="0" borderId="150" xfId="4" applyNumberFormat="1" applyFont="1" applyBorder="1" applyAlignment="1">
      <alignment horizontal="center"/>
    </xf>
    <xf numFmtId="38" fontId="6" fillId="0" borderId="94" xfId="4" applyNumberFormat="1" applyFont="1" applyBorder="1" applyAlignment="1">
      <alignment horizontal="center"/>
    </xf>
    <xf numFmtId="38" fontId="6" fillId="0" borderId="107" xfId="4" applyNumberFormat="1" applyFont="1" applyBorder="1" applyAlignment="1">
      <alignment horizontal="center"/>
    </xf>
    <xf numFmtId="38" fontId="6" fillId="0" borderId="149" xfId="4" applyNumberFormat="1" applyFont="1" applyBorder="1" applyAlignment="1">
      <alignment horizontal="center"/>
    </xf>
    <xf numFmtId="38" fontId="5" fillId="0" borderId="151" xfId="4" applyNumberFormat="1" applyFont="1" applyBorder="1" applyAlignment="1">
      <alignment horizontal="center"/>
    </xf>
    <xf numFmtId="38" fontId="6" fillId="0" borderId="152" xfId="4" applyNumberFormat="1" applyFont="1" applyBorder="1" applyAlignment="1">
      <alignment horizontal="center"/>
    </xf>
    <xf numFmtId="38" fontId="5" fillId="0" borderId="153" xfId="4" applyNumberFormat="1" applyFont="1" applyBorder="1" applyAlignment="1">
      <alignment horizontal="center"/>
    </xf>
    <xf numFmtId="38" fontId="6" fillId="0" borderId="154" xfId="4" applyNumberFormat="1" applyFont="1" applyBorder="1" applyAlignment="1">
      <alignment horizontal="center"/>
    </xf>
    <xf numFmtId="38" fontId="6" fillId="0" borderId="155" xfId="4" applyNumberFormat="1" applyFont="1" applyBorder="1" applyAlignment="1">
      <alignment horizontal="center"/>
    </xf>
    <xf numFmtId="38" fontId="5" fillId="0" borderId="150" xfId="4" applyNumberFormat="1" applyFont="1" applyBorder="1" applyAlignment="1">
      <alignment horizontal="center"/>
    </xf>
    <xf numFmtId="38" fontId="6" fillId="0" borderId="156" xfId="4" applyNumberFormat="1" applyFont="1" applyBorder="1" applyAlignment="1">
      <alignment horizontal="center"/>
    </xf>
    <xf numFmtId="38" fontId="5" fillId="0" borderId="152" xfId="4" applyNumberFormat="1" applyFont="1" applyBorder="1" applyAlignment="1">
      <alignment horizontal="center"/>
    </xf>
    <xf numFmtId="165" fontId="5" fillId="5" borderId="0" xfId="4" applyNumberFormat="1" applyFont="1" applyFill="1" applyAlignment="1">
      <alignment horizontal="left"/>
    </xf>
    <xf numFmtId="1" fontId="6" fillId="0" borderId="19" xfId="4" applyNumberFormat="1" applyFont="1" applyBorder="1" applyAlignment="1">
      <alignment horizontal="center"/>
    </xf>
    <xf numFmtId="38" fontId="6" fillId="0" borderId="105" xfId="4" applyNumberFormat="1" applyFont="1" applyBorder="1" applyAlignment="1">
      <alignment horizontal="center"/>
    </xf>
    <xf numFmtId="38" fontId="6" fillId="2" borderId="0" xfId="0" applyNumberFormat="1" applyFont="1" applyFill="1" applyAlignment="1">
      <alignment horizontal="left"/>
    </xf>
    <xf numFmtId="165" fontId="6" fillId="3" borderId="0" xfId="4" applyNumberFormat="1" applyFont="1" applyFill="1" applyAlignment="1">
      <alignment horizontal="left"/>
    </xf>
    <xf numFmtId="165" fontId="6" fillId="6" borderId="0" xfId="4" applyNumberFormat="1" applyFont="1" applyFill="1" applyAlignment="1">
      <alignment horizontal="left"/>
    </xf>
    <xf numFmtId="38" fontId="5" fillId="0" borderId="2" xfId="4" applyNumberFormat="1" applyFont="1" applyBorder="1" applyAlignment="1">
      <alignment horizontal="center" wrapText="1"/>
    </xf>
    <xf numFmtId="38" fontId="6" fillId="0" borderId="2" xfId="3" applyNumberFormat="1" applyFont="1" applyBorder="1" applyAlignment="1">
      <alignment vertical="top"/>
    </xf>
    <xf numFmtId="38" fontId="5" fillId="0" borderId="53" xfId="3" applyNumberFormat="1" applyFont="1" applyBorder="1" applyAlignment="1">
      <alignment horizontal="left" vertical="top" wrapText="1"/>
    </xf>
    <xf numFmtId="165" fontId="6" fillId="4" borderId="0" xfId="4" applyNumberFormat="1" applyFont="1" applyFill="1" applyAlignment="1">
      <alignment horizontal="left"/>
    </xf>
    <xf numFmtId="38" fontId="5" fillId="0" borderId="61" xfId="4" applyNumberFormat="1" applyFont="1" applyBorder="1" applyAlignment="1">
      <alignment horizontal="center"/>
    </xf>
    <xf numFmtId="165" fontId="6" fillId="5" borderId="0" xfId="4" applyNumberFormat="1" applyFont="1" applyFill="1" applyAlignment="1">
      <alignment horizontal="left"/>
    </xf>
    <xf numFmtId="38" fontId="0" fillId="5" borderId="0" xfId="0" applyNumberFormat="1" applyFill="1"/>
    <xf numFmtId="38" fontId="5" fillId="5" borderId="0" xfId="4" applyNumberFormat="1" applyFont="1" applyFill="1"/>
    <xf numFmtId="38" fontId="5" fillId="7" borderId="19" xfId="4" applyNumberFormat="1" applyFont="1" applyFill="1" applyBorder="1" applyAlignment="1">
      <alignment horizontal="center"/>
    </xf>
    <xf numFmtId="38" fontId="6" fillId="7" borderId="17" xfId="4" applyNumberFormat="1" applyFont="1" applyFill="1" applyBorder="1" applyAlignment="1">
      <alignment horizontal="center"/>
    </xf>
    <xf numFmtId="38" fontId="5" fillId="7" borderId="10" xfId="4" applyNumberFormat="1" applyFont="1" applyFill="1" applyBorder="1" applyAlignment="1">
      <alignment horizontal="center"/>
    </xf>
    <xf numFmtId="38" fontId="5" fillId="7" borderId="39" xfId="4" applyNumberFormat="1" applyFont="1" applyFill="1" applyBorder="1" applyAlignment="1">
      <alignment horizontal="center"/>
    </xf>
    <xf numFmtId="38" fontId="6" fillId="7" borderId="48" xfId="4" applyNumberFormat="1" applyFont="1" applyFill="1" applyBorder="1" applyAlignment="1">
      <alignment horizontal="center"/>
    </xf>
    <xf numFmtId="38" fontId="5" fillId="7" borderId="50" xfId="4" applyNumberFormat="1" applyFont="1" applyFill="1" applyBorder="1" applyAlignment="1">
      <alignment horizontal="center"/>
    </xf>
    <xf numFmtId="38" fontId="6" fillId="7" borderId="98" xfId="4" applyNumberFormat="1" applyFont="1" applyFill="1" applyBorder="1" applyAlignment="1">
      <alignment horizontal="center"/>
    </xf>
    <xf numFmtId="38" fontId="6" fillId="7" borderId="57" xfId="4" applyNumberFormat="1" applyFont="1" applyFill="1" applyBorder="1" applyAlignment="1">
      <alignment horizontal="center"/>
    </xf>
    <xf numFmtId="38" fontId="5" fillId="7" borderId="59" xfId="4" applyNumberFormat="1" applyFont="1" applyFill="1" applyBorder="1" applyAlignment="1">
      <alignment horizontal="center"/>
    </xf>
    <xf numFmtId="38" fontId="5" fillId="7" borderId="111" xfId="4" applyNumberFormat="1" applyFont="1" applyFill="1" applyBorder="1" applyAlignment="1">
      <alignment horizontal="center"/>
    </xf>
    <xf numFmtId="38" fontId="6" fillId="7" borderId="64" xfId="4" applyNumberFormat="1" applyFont="1" applyFill="1" applyBorder="1" applyAlignment="1">
      <alignment horizontal="center"/>
    </xf>
    <xf numFmtId="38" fontId="5" fillId="7" borderId="33" xfId="4" applyNumberFormat="1" applyFont="1" applyFill="1" applyBorder="1" applyAlignment="1">
      <alignment horizontal="center"/>
    </xf>
    <xf numFmtId="38" fontId="6" fillId="7" borderId="103" xfId="4" applyNumberFormat="1" applyFont="1" applyFill="1" applyBorder="1" applyAlignment="1">
      <alignment horizontal="center"/>
    </xf>
    <xf numFmtId="38" fontId="5" fillId="7" borderId="113" xfId="4" applyNumberFormat="1" applyFont="1" applyFill="1" applyBorder="1" applyAlignment="1">
      <alignment horizontal="center"/>
    </xf>
    <xf numFmtId="38" fontId="5" fillId="7" borderId="74" xfId="4" applyNumberFormat="1" applyFont="1" applyFill="1" applyBorder="1" applyAlignment="1">
      <alignment horizontal="center"/>
    </xf>
    <xf numFmtId="165" fontId="6" fillId="8" borderId="0" xfId="4" applyNumberFormat="1" applyFont="1" applyFill="1" applyAlignment="1">
      <alignment horizontal="left"/>
    </xf>
    <xf numFmtId="38" fontId="5" fillId="7" borderId="15" xfId="4" applyNumberFormat="1" applyFont="1" applyFill="1" applyBorder="1" applyAlignment="1">
      <alignment horizontal="center"/>
    </xf>
    <xf numFmtId="38" fontId="6" fillId="7" borderId="18" xfId="4" applyNumberFormat="1" applyFont="1" applyFill="1" applyBorder="1" applyAlignment="1">
      <alignment horizontal="center"/>
    </xf>
    <xf numFmtId="38" fontId="6" fillId="7" borderId="16" xfId="4" applyNumberFormat="1" applyFont="1" applyFill="1" applyBorder="1" applyAlignment="1">
      <alignment horizontal="center"/>
    </xf>
    <xf numFmtId="38" fontId="5" fillId="7" borderId="13" xfId="4" applyNumberFormat="1" applyFont="1" applyFill="1" applyBorder="1" applyAlignment="1">
      <alignment horizontal="center"/>
    </xf>
    <xf numFmtId="38" fontId="6" fillId="7" borderId="21" xfId="4" applyNumberFormat="1" applyFont="1" applyFill="1" applyBorder="1" applyAlignment="1">
      <alignment horizontal="center"/>
    </xf>
    <xf numFmtId="38" fontId="5" fillId="7" borderId="102" xfId="4" applyNumberFormat="1" applyFont="1" applyFill="1" applyBorder="1" applyAlignment="1">
      <alignment horizontal="center"/>
    </xf>
    <xf numFmtId="38" fontId="5" fillId="7" borderId="105" xfId="4" applyNumberFormat="1" applyFont="1" applyFill="1" applyBorder="1" applyAlignment="1">
      <alignment horizontal="center"/>
    </xf>
    <xf numFmtId="38" fontId="5" fillId="7" borderId="107" xfId="4" applyNumberFormat="1" applyFont="1" applyFill="1" applyBorder="1" applyAlignment="1">
      <alignment horizontal="center"/>
    </xf>
    <xf numFmtId="38" fontId="6" fillId="7" borderId="109" xfId="4" applyNumberFormat="1" applyFont="1" applyFill="1" applyBorder="1" applyAlignment="1">
      <alignment horizontal="center"/>
    </xf>
    <xf numFmtId="38" fontId="5" fillId="7" borderId="46" xfId="4" applyNumberFormat="1" applyFont="1" applyFill="1" applyBorder="1" applyAlignment="1">
      <alignment horizontal="center"/>
    </xf>
    <xf numFmtId="38" fontId="5" fillId="7" borderId="47" xfId="4" applyNumberFormat="1" applyFont="1" applyFill="1" applyBorder="1" applyAlignment="1">
      <alignment horizontal="center"/>
    </xf>
    <xf numFmtId="38" fontId="5" fillId="7" borderId="48" xfId="4" applyNumberFormat="1" applyFont="1" applyFill="1" applyBorder="1" applyAlignment="1">
      <alignment horizontal="center"/>
    </xf>
    <xf numFmtId="38" fontId="6" fillId="7" borderId="49" xfId="4" applyNumberFormat="1" applyFont="1" applyFill="1" applyBorder="1" applyAlignment="1">
      <alignment horizontal="center"/>
    </xf>
    <xf numFmtId="38" fontId="6" fillId="7" borderId="47" xfId="4" applyNumberFormat="1" applyFont="1" applyFill="1" applyBorder="1" applyAlignment="1">
      <alignment horizontal="center"/>
    </xf>
    <xf numFmtId="38" fontId="5" fillId="7" borderId="44" xfId="4" applyNumberFormat="1" applyFont="1" applyFill="1" applyBorder="1" applyAlignment="1">
      <alignment horizontal="center"/>
    </xf>
    <xf numFmtId="38" fontId="6" fillId="7" borderId="69" xfId="4" applyNumberFormat="1" applyFont="1" applyFill="1" applyBorder="1" applyAlignment="1">
      <alignment horizontal="center"/>
    </xf>
    <xf numFmtId="38" fontId="5" fillId="7" borderId="16" xfId="4" applyNumberFormat="1" applyFont="1" applyFill="1" applyBorder="1" applyAlignment="1">
      <alignment horizontal="center"/>
    </xf>
    <xf numFmtId="38" fontId="5" fillId="7" borderId="17" xfId="4" applyNumberFormat="1" applyFont="1" applyFill="1" applyBorder="1" applyAlignment="1">
      <alignment horizontal="center"/>
    </xf>
    <xf numFmtId="38" fontId="5" fillId="7" borderId="55" xfId="4" applyNumberFormat="1" applyFont="1" applyFill="1" applyBorder="1" applyAlignment="1">
      <alignment horizontal="center"/>
    </xf>
    <xf numFmtId="38" fontId="5" fillId="7" borderId="56" xfId="4" applyNumberFormat="1" applyFont="1" applyFill="1" applyBorder="1" applyAlignment="1">
      <alignment horizontal="center"/>
    </xf>
    <xf numFmtId="38" fontId="5" fillId="7" borderId="57" xfId="4" applyNumberFormat="1" applyFont="1" applyFill="1" applyBorder="1" applyAlignment="1">
      <alignment horizontal="center"/>
    </xf>
    <xf numFmtId="38" fontId="6" fillId="7" borderId="58" xfId="4" applyNumberFormat="1" applyFont="1" applyFill="1" applyBorder="1" applyAlignment="1">
      <alignment horizontal="center"/>
    </xf>
    <xf numFmtId="38" fontId="6" fillId="7" borderId="56" xfId="4" applyNumberFormat="1" applyFont="1" applyFill="1" applyBorder="1" applyAlignment="1">
      <alignment horizontal="center"/>
    </xf>
    <xf numFmtId="38" fontId="5" fillId="7" borderId="53" xfId="4" applyNumberFormat="1" applyFont="1" applyFill="1" applyBorder="1" applyAlignment="1">
      <alignment horizontal="center"/>
    </xf>
    <xf numFmtId="38" fontId="5" fillId="7" borderId="18" xfId="4" applyNumberFormat="1" applyFont="1" applyFill="1" applyBorder="1" applyAlignment="1">
      <alignment horizontal="center"/>
    </xf>
    <xf numFmtId="38" fontId="5" fillId="0" borderId="95" xfId="4" applyNumberFormat="1" applyFont="1" applyBorder="1" applyAlignment="1">
      <alignment horizontal="center"/>
    </xf>
    <xf numFmtId="38" fontId="5" fillId="0" borderId="97" xfId="4" applyNumberFormat="1" applyFont="1" applyBorder="1" applyAlignment="1">
      <alignment horizontal="center"/>
    </xf>
    <xf numFmtId="38" fontId="5" fillId="0" borderId="98" xfId="4" applyNumberFormat="1" applyFont="1" applyBorder="1" applyAlignment="1">
      <alignment horizontal="center"/>
    </xf>
    <xf numFmtId="9" fontId="0" fillId="0" borderId="0" xfId="5" applyFont="1" applyFill="1"/>
    <xf numFmtId="9" fontId="6" fillId="0" borderId="0" xfId="5" applyFont="1" applyFill="1"/>
    <xf numFmtId="43" fontId="6" fillId="0" borderId="0" xfId="2" applyFont="1" applyFill="1"/>
    <xf numFmtId="38" fontId="11" fillId="9" borderId="0" xfId="0" applyNumberFormat="1" applyFont="1" applyFill="1"/>
    <xf numFmtId="38" fontId="12" fillId="0" borderId="59" xfId="4" applyNumberFormat="1" applyFont="1" applyBorder="1" applyAlignment="1">
      <alignment horizontal="center"/>
    </xf>
    <xf numFmtId="38" fontId="12" fillId="0" borderId="100" xfId="4" applyNumberFormat="1" applyFont="1" applyBorder="1" applyAlignment="1">
      <alignment horizontal="center"/>
    </xf>
    <xf numFmtId="38" fontId="6" fillId="7" borderId="0" xfId="0" applyNumberFormat="1" applyFont="1" applyFill="1" applyAlignment="1">
      <alignment horizontal="left"/>
    </xf>
    <xf numFmtId="38" fontId="6" fillId="7" borderId="7" xfId="4" applyNumberFormat="1" applyFont="1" applyFill="1" applyBorder="1" applyAlignment="1">
      <alignment horizontal="center"/>
    </xf>
    <xf numFmtId="38" fontId="6" fillId="7" borderId="24" xfId="4" applyNumberFormat="1" applyFont="1" applyFill="1" applyBorder="1" applyAlignment="1">
      <alignment horizontal="center"/>
    </xf>
    <xf numFmtId="38" fontId="5" fillId="7" borderId="127" xfId="4" applyNumberFormat="1" applyFont="1" applyFill="1" applyBorder="1" applyAlignment="1">
      <alignment horizontal="center"/>
    </xf>
    <xf numFmtId="38" fontId="5" fillId="7" borderId="64" xfId="4" applyNumberFormat="1" applyFont="1" applyFill="1" applyBorder="1" applyAlignment="1">
      <alignment horizontal="center"/>
    </xf>
    <xf numFmtId="38" fontId="6" fillId="7" borderId="74" xfId="4" applyNumberFormat="1" applyFont="1" applyFill="1" applyBorder="1" applyAlignment="1">
      <alignment horizontal="center"/>
    </xf>
    <xf numFmtId="1" fontId="6" fillId="0" borderId="98" xfId="4" applyNumberFormat="1" applyFont="1" applyBorder="1" applyAlignment="1">
      <alignment horizontal="center"/>
    </xf>
    <xf numFmtId="1" fontId="5" fillId="0" borderId="15" xfId="4" applyNumberFormat="1" applyFont="1" applyBorder="1" applyAlignment="1">
      <alignment horizontal="center"/>
    </xf>
    <xf numFmtId="38" fontId="5" fillId="0" borderId="158" xfId="4" applyNumberFormat="1" applyFont="1" applyBorder="1" applyAlignment="1">
      <alignment horizontal="center"/>
    </xf>
    <xf numFmtId="38" fontId="5" fillId="0" borderId="159" xfId="4" applyNumberFormat="1" applyFont="1" applyBorder="1" applyAlignment="1">
      <alignment horizontal="center"/>
    </xf>
    <xf numFmtId="38" fontId="5" fillId="0" borderId="160" xfId="4" applyNumberFormat="1" applyFont="1" applyBorder="1" applyAlignment="1">
      <alignment horizontal="center"/>
    </xf>
    <xf numFmtId="38" fontId="5" fillId="0" borderId="157" xfId="4" applyNumberFormat="1" applyFont="1" applyBorder="1" applyAlignment="1">
      <alignment horizontal="center"/>
    </xf>
    <xf numFmtId="38" fontId="5" fillId="0" borderId="161" xfId="4" applyNumberFormat="1" applyFont="1" applyBorder="1" applyAlignment="1">
      <alignment horizontal="center"/>
    </xf>
    <xf numFmtId="38" fontId="5" fillId="0" borderId="120" xfId="4" applyNumberFormat="1" applyFont="1" applyBorder="1" applyAlignment="1">
      <alignment horizontal="center"/>
    </xf>
    <xf numFmtId="38" fontId="5" fillId="0" borderId="121" xfId="4" applyNumberFormat="1" applyFont="1" applyBorder="1" applyAlignment="1">
      <alignment horizontal="center"/>
    </xf>
    <xf numFmtId="38" fontId="5" fillId="0" borderId="156" xfId="4" applyNumberFormat="1" applyFont="1" applyBorder="1" applyAlignment="1">
      <alignment horizontal="center"/>
    </xf>
    <xf numFmtId="38" fontId="5" fillId="0" borderId="162" xfId="4" applyNumberFormat="1" applyFont="1" applyBorder="1" applyAlignment="1">
      <alignment horizontal="center"/>
    </xf>
    <xf numFmtId="38" fontId="5" fillId="7" borderId="159" xfId="4" applyNumberFormat="1" applyFont="1" applyFill="1" applyBorder="1" applyAlignment="1">
      <alignment horizontal="center"/>
    </xf>
    <xf numFmtId="1" fontId="6" fillId="0" borderId="17" xfId="4" applyNumberFormat="1" applyFont="1" applyBorder="1" applyAlignment="1">
      <alignment horizontal="center"/>
    </xf>
    <xf numFmtId="1" fontId="5" fillId="0" borderId="55" xfId="4" applyNumberFormat="1" applyFont="1" applyBorder="1" applyAlignment="1">
      <alignment horizontal="center"/>
    </xf>
    <xf numFmtId="38" fontId="6" fillId="0" borderId="80" xfId="4" applyNumberFormat="1" applyFont="1" applyBorder="1" applyAlignment="1">
      <alignment horizontal="center"/>
    </xf>
    <xf numFmtId="38" fontId="6" fillId="0" borderId="163" xfId="4" applyNumberFormat="1" applyFont="1" applyBorder="1" applyAlignment="1">
      <alignment horizontal="center"/>
    </xf>
    <xf numFmtId="38" fontId="6" fillId="0" borderId="164" xfId="4" applyNumberFormat="1" applyFont="1" applyBorder="1" applyAlignment="1">
      <alignment horizontal="center"/>
    </xf>
    <xf numFmtId="38" fontId="6" fillId="7" borderId="80" xfId="4" applyNumberFormat="1" applyFont="1" applyFill="1" applyBorder="1" applyAlignment="1">
      <alignment horizontal="center"/>
    </xf>
    <xf numFmtId="38" fontId="6" fillId="7" borderId="147" xfId="4" applyNumberFormat="1" applyFont="1" applyFill="1" applyBorder="1" applyAlignment="1">
      <alignment horizontal="center"/>
    </xf>
    <xf numFmtId="38" fontId="6" fillId="7" borderId="163" xfId="4" applyNumberFormat="1" applyFont="1" applyFill="1" applyBorder="1" applyAlignment="1">
      <alignment horizontal="center"/>
    </xf>
    <xf numFmtId="38" fontId="6" fillId="7" borderId="143" xfId="4" applyNumberFormat="1" applyFont="1" applyFill="1" applyBorder="1" applyAlignment="1">
      <alignment horizontal="center"/>
    </xf>
    <xf numFmtId="38" fontId="6" fillId="7" borderId="164" xfId="4" applyNumberFormat="1" applyFont="1" applyFill="1" applyBorder="1" applyAlignment="1">
      <alignment horizontal="center"/>
    </xf>
    <xf numFmtId="38" fontId="6" fillId="7" borderId="148" xfId="4" applyNumberFormat="1" applyFont="1" applyFill="1" applyBorder="1" applyAlignment="1">
      <alignment horizontal="center"/>
    </xf>
    <xf numFmtId="38" fontId="5" fillId="0" borderId="49" xfId="4" applyNumberFormat="1" applyFont="1" applyBorder="1" applyAlignment="1">
      <alignment horizontal="center"/>
    </xf>
    <xf numFmtId="38" fontId="5" fillId="0" borderId="51" xfId="4" applyNumberFormat="1" applyFont="1" applyBorder="1" applyAlignment="1">
      <alignment horizontal="center"/>
    </xf>
    <xf numFmtId="38" fontId="5" fillId="0" borderId="20" xfId="4" applyNumberFormat="1" applyFont="1" applyBorder="1" applyAlignment="1">
      <alignment horizontal="center"/>
    </xf>
    <xf numFmtId="38" fontId="5" fillId="7" borderId="49" xfId="4" applyNumberFormat="1" applyFont="1" applyFill="1" applyBorder="1" applyAlignment="1">
      <alignment horizontal="center"/>
    </xf>
    <xf numFmtId="38" fontId="5" fillId="0" borderId="58" xfId="4" applyNumberFormat="1" applyFont="1" applyBorder="1" applyAlignment="1">
      <alignment horizontal="center"/>
    </xf>
    <xf numFmtId="38" fontId="5" fillId="0" borderId="60" xfId="4" applyNumberFormat="1" applyFont="1" applyBorder="1" applyAlignment="1">
      <alignment horizontal="center"/>
    </xf>
    <xf numFmtId="38" fontId="5" fillId="7" borderId="58" xfId="4" applyNumberFormat="1" applyFont="1" applyFill="1" applyBorder="1" applyAlignment="1">
      <alignment horizontal="center"/>
    </xf>
    <xf numFmtId="38" fontId="13" fillId="0" borderId="69" xfId="4" applyNumberFormat="1" applyFont="1" applyBorder="1" applyAlignment="1">
      <alignment horizontal="center"/>
    </xf>
    <xf numFmtId="38" fontId="13" fillId="0" borderId="21" xfId="4" applyNumberFormat="1" applyFont="1" applyBorder="1" applyAlignment="1">
      <alignment horizontal="center"/>
    </xf>
    <xf numFmtId="38" fontId="13" fillId="0" borderId="61" xfId="4" applyNumberFormat="1" applyFont="1" applyBorder="1" applyAlignment="1">
      <alignment horizontal="center"/>
    </xf>
    <xf numFmtId="38" fontId="13" fillId="7" borderId="69" xfId="4" applyNumberFormat="1" applyFont="1" applyFill="1" applyBorder="1" applyAlignment="1">
      <alignment horizontal="center"/>
    </xf>
    <xf numFmtId="38" fontId="13" fillId="7" borderId="21" xfId="4" applyNumberFormat="1" applyFont="1" applyFill="1" applyBorder="1" applyAlignment="1">
      <alignment horizontal="center"/>
    </xf>
    <xf numFmtId="38" fontId="13" fillId="7" borderId="61" xfId="4" applyNumberFormat="1" applyFont="1" applyFill="1" applyBorder="1" applyAlignment="1">
      <alignment horizontal="center"/>
    </xf>
    <xf numFmtId="38" fontId="14" fillId="0" borderId="61" xfId="4" applyNumberFormat="1" applyFont="1" applyBorder="1" applyAlignment="1">
      <alignment horizontal="center"/>
    </xf>
    <xf numFmtId="43" fontId="5" fillId="0" borderId="74" xfId="2" applyFont="1" applyFill="1" applyBorder="1" applyAlignment="1">
      <alignment horizontal="center"/>
    </xf>
    <xf numFmtId="38" fontId="13" fillId="0" borderId="48" xfId="4" applyNumberFormat="1" applyFont="1" applyBorder="1" applyAlignment="1">
      <alignment horizontal="center"/>
    </xf>
    <xf numFmtId="38" fontId="13" fillId="0" borderId="17" xfId="4" applyNumberFormat="1" applyFont="1" applyBorder="1" applyAlignment="1">
      <alignment horizontal="center"/>
    </xf>
    <xf numFmtId="38" fontId="13" fillId="0" borderId="57" xfId="4" applyNumberFormat="1" applyFont="1" applyBorder="1" applyAlignment="1">
      <alignment horizontal="center"/>
    </xf>
    <xf numFmtId="38" fontId="5" fillId="0" borderId="165" xfId="4" applyNumberFormat="1" applyFont="1" applyBorder="1" applyAlignment="1">
      <alignment horizontal="center"/>
    </xf>
    <xf numFmtId="38" fontId="5" fillId="0" borderId="166" xfId="4" applyNumberFormat="1" applyFont="1" applyBorder="1" applyAlignment="1">
      <alignment horizontal="center"/>
    </xf>
    <xf numFmtId="38" fontId="5" fillId="0" borderId="167" xfId="4" applyNumberFormat="1" applyFont="1" applyBorder="1" applyAlignment="1">
      <alignment horizontal="center"/>
    </xf>
    <xf numFmtId="38" fontId="6" fillId="0" borderId="167" xfId="4" applyNumberFormat="1" applyFont="1" applyBorder="1" applyAlignment="1">
      <alignment horizontal="center"/>
    </xf>
    <xf numFmtId="38" fontId="6" fillId="0" borderId="79" xfId="4" applyNumberFormat="1" applyFont="1" applyBorder="1" applyAlignment="1">
      <alignment horizontal="center"/>
    </xf>
    <xf numFmtId="38" fontId="6" fillId="0" borderId="166" xfId="4" applyNumberFormat="1" applyFont="1" applyBorder="1" applyAlignment="1">
      <alignment horizontal="center"/>
    </xf>
    <xf numFmtId="38" fontId="6" fillId="0" borderId="168" xfId="4" applyNumberFormat="1" applyFont="1" applyBorder="1" applyAlignment="1">
      <alignment horizontal="center"/>
    </xf>
    <xf numFmtId="165" fontId="6" fillId="10" borderId="0" xfId="4" applyNumberFormat="1" applyFont="1" applyFill="1" applyAlignment="1">
      <alignment horizontal="left"/>
    </xf>
    <xf numFmtId="38" fontId="6" fillId="10" borderId="44" xfId="4" applyNumberFormat="1" applyFont="1" applyFill="1" applyBorder="1" applyAlignment="1">
      <alignment horizontal="center"/>
    </xf>
    <xf numFmtId="38" fontId="6" fillId="10" borderId="13" xfId="4" applyNumberFormat="1" applyFont="1" applyFill="1" applyBorder="1" applyAlignment="1">
      <alignment horizontal="center"/>
    </xf>
    <xf numFmtId="38" fontId="6" fillId="10" borderId="94" xfId="4" applyNumberFormat="1" applyFont="1" applyFill="1" applyBorder="1" applyAlignment="1">
      <alignment horizontal="center"/>
    </xf>
    <xf numFmtId="38" fontId="6" fillId="10" borderId="50" xfId="4" applyNumberFormat="1" applyFont="1" applyFill="1" applyBorder="1" applyAlignment="1">
      <alignment horizontal="center"/>
    </xf>
    <xf numFmtId="38" fontId="6" fillId="10" borderId="19" xfId="4" applyNumberFormat="1" applyFont="1" applyFill="1" applyBorder="1" applyAlignment="1">
      <alignment horizontal="center"/>
    </xf>
    <xf numFmtId="38" fontId="6" fillId="10" borderId="100" xfId="4" applyNumberFormat="1" applyFont="1" applyFill="1" applyBorder="1" applyAlignment="1">
      <alignment horizontal="center"/>
    </xf>
    <xf numFmtId="38" fontId="5" fillId="10" borderId="111" xfId="4" applyNumberFormat="1" applyFont="1" applyFill="1" applyBorder="1" applyAlignment="1">
      <alignment horizontal="center"/>
    </xf>
    <xf numFmtId="38" fontId="5" fillId="10" borderId="115" xfId="4" applyNumberFormat="1" applyFont="1" applyFill="1" applyBorder="1" applyAlignment="1">
      <alignment horizontal="center"/>
    </xf>
    <xf numFmtId="38" fontId="13" fillId="10" borderId="20" xfId="4" applyNumberFormat="1" applyFont="1" applyFill="1" applyBorder="1" applyAlignment="1">
      <alignment horizontal="center"/>
    </xf>
    <xf numFmtId="38" fontId="13" fillId="10" borderId="108" xfId="4" applyNumberFormat="1" applyFont="1" applyFill="1" applyBorder="1" applyAlignment="1">
      <alignment horizontal="center"/>
    </xf>
    <xf numFmtId="38" fontId="13" fillId="10" borderId="51" xfId="4" applyNumberFormat="1" applyFont="1" applyFill="1" applyBorder="1" applyAlignment="1">
      <alignment horizontal="center"/>
    </xf>
    <xf numFmtId="38" fontId="13" fillId="10" borderId="101" xfId="4" applyNumberFormat="1" applyFont="1" applyFill="1" applyBorder="1" applyAlignment="1">
      <alignment horizontal="center"/>
    </xf>
    <xf numFmtId="38" fontId="13" fillId="10" borderId="60" xfId="4" applyNumberFormat="1" applyFont="1" applyFill="1" applyBorder="1" applyAlignment="1">
      <alignment horizontal="center"/>
    </xf>
    <xf numFmtId="38" fontId="5" fillId="10" borderId="114" xfId="4" applyNumberFormat="1" applyFont="1" applyFill="1" applyBorder="1" applyAlignment="1">
      <alignment horizontal="center"/>
    </xf>
    <xf numFmtId="38" fontId="13" fillId="10" borderId="13" xfId="4" applyNumberFormat="1" applyFont="1" applyFill="1" applyBorder="1" applyAlignment="1">
      <alignment horizontal="center"/>
    </xf>
    <xf numFmtId="38" fontId="13" fillId="10" borderId="107" xfId="4" applyNumberFormat="1" applyFont="1" applyFill="1" applyBorder="1" applyAlignment="1">
      <alignment horizontal="center"/>
    </xf>
    <xf numFmtId="38" fontId="13" fillId="10" borderId="44" xfId="4" applyNumberFormat="1" applyFont="1" applyFill="1" applyBorder="1" applyAlignment="1">
      <alignment horizontal="center"/>
    </xf>
    <xf numFmtId="38" fontId="13" fillId="10" borderId="94" xfId="4" applyNumberFormat="1" applyFont="1" applyFill="1" applyBorder="1" applyAlignment="1">
      <alignment horizontal="center"/>
    </xf>
    <xf numFmtId="38" fontId="13" fillId="10" borderId="53" xfId="4" applyNumberFormat="1" applyFont="1" applyFill="1" applyBorder="1" applyAlignment="1">
      <alignment horizontal="center"/>
    </xf>
    <xf numFmtId="38" fontId="5" fillId="10" borderId="74" xfId="4" applyNumberFormat="1" applyFont="1" applyFill="1" applyBorder="1" applyAlignment="1">
      <alignment horizontal="center"/>
    </xf>
    <xf numFmtId="38" fontId="5" fillId="10" borderId="1" xfId="4" applyNumberFormat="1" applyFont="1" applyFill="1" applyBorder="1" applyAlignment="1">
      <alignment horizontal="center"/>
    </xf>
    <xf numFmtId="38" fontId="13" fillId="10" borderId="19" xfId="4" applyNumberFormat="1" applyFont="1" applyFill="1" applyBorder="1" applyAlignment="1">
      <alignment horizontal="center"/>
    </xf>
    <xf numFmtId="38" fontId="13" fillId="10" borderId="105" xfId="4" applyNumberFormat="1" applyFont="1" applyFill="1" applyBorder="1" applyAlignment="1">
      <alignment horizontal="center"/>
    </xf>
    <xf numFmtId="38" fontId="13" fillId="10" borderId="50" xfId="4" applyNumberFormat="1" applyFont="1" applyFill="1" applyBorder="1" applyAlignment="1">
      <alignment horizontal="center"/>
    </xf>
    <xf numFmtId="38" fontId="13" fillId="10" borderId="100" xfId="4" applyNumberFormat="1" applyFont="1" applyFill="1" applyBorder="1" applyAlignment="1">
      <alignment horizontal="center"/>
    </xf>
    <xf numFmtId="38" fontId="13" fillId="10" borderId="59" xfId="4" applyNumberFormat="1" applyFont="1" applyFill="1" applyBorder="1" applyAlignment="1">
      <alignment horizontal="center"/>
    </xf>
    <xf numFmtId="38" fontId="5" fillId="10" borderId="90" xfId="4" applyNumberFormat="1" applyFont="1" applyFill="1" applyBorder="1" applyAlignment="1">
      <alignment horizontal="center"/>
    </xf>
    <xf numFmtId="38" fontId="5" fillId="10" borderId="92" xfId="4" applyNumberFormat="1" applyFont="1" applyFill="1" applyBorder="1" applyAlignment="1">
      <alignment horizontal="center"/>
    </xf>
    <xf numFmtId="38" fontId="13" fillId="0" borderId="13" xfId="4" applyNumberFormat="1" applyFont="1" applyBorder="1" applyAlignment="1">
      <alignment horizontal="center"/>
    </xf>
    <xf numFmtId="38" fontId="13" fillId="0" borderId="107" xfId="4" applyNumberFormat="1" applyFont="1" applyBorder="1" applyAlignment="1">
      <alignment horizontal="center"/>
    </xf>
    <xf numFmtId="38" fontId="13" fillId="0" borderId="44" xfId="4" applyNumberFormat="1" applyFont="1" applyBorder="1" applyAlignment="1">
      <alignment horizontal="center"/>
    </xf>
    <xf numFmtId="38" fontId="13" fillId="0" borderId="94" xfId="4" applyNumberFormat="1" applyFont="1" applyBorder="1" applyAlignment="1">
      <alignment horizontal="center"/>
    </xf>
    <xf numFmtId="38" fontId="13" fillId="0" borderId="53" xfId="4" applyNumberFormat="1" applyFont="1" applyBorder="1" applyAlignment="1">
      <alignment horizontal="center"/>
    </xf>
    <xf numFmtId="38" fontId="13" fillId="0" borderId="49" xfId="4" applyNumberFormat="1" applyFont="1" applyBorder="1" applyAlignment="1">
      <alignment horizontal="center"/>
    </xf>
    <xf numFmtId="38" fontId="13" fillId="0" borderId="18" xfId="4" applyNumberFormat="1" applyFont="1" applyBorder="1" applyAlignment="1">
      <alignment horizontal="center"/>
    </xf>
    <xf numFmtId="38" fontId="13" fillId="0" borderId="58" xfId="4" applyNumberFormat="1" applyFont="1" applyBorder="1" applyAlignment="1">
      <alignment horizontal="center"/>
    </xf>
    <xf numFmtId="38" fontId="13" fillId="7" borderId="14" xfId="4" applyNumberFormat="1" applyFont="1" applyFill="1" applyBorder="1" applyAlignment="1">
      <alignment horizontal="left" vertical="top"/>
    </xf>
    <xf numFmtId="38" fontId="13" fillId="7" borderId="54" xfId="4" applyNumberFormat="1" applyFont="1" applyFill="1" applyBorder="1" applyAlignment="1">
      <alignment horizontal="left" vertical="top"/>
    </xf>
    <xf numFmtId="38" fontId="13" fillId="7" borderId="45" xfId="4" applyNumberFormat="1" applyFont="1" applyFill="1" applyBorder="1" applyAlignment="1">
      <alignment horizontal="left" vertical="top"/>
    </xf>
    <xf numFmtId="38" fontId="13" fillId="7" borderId="95" xfId="4" applyNumberFormat="1" applyFont="1" applyFill="1" applyBorder="1" applyAlignment="1">
      <alignment horizontal="left" vertical="top"/>
    </xf>
    <xf numFmtId="38" fontId="6" fillId="0" borderId="39" xfId="4" applyNumberFormat="1" applyFont="1" applyBorder="1" applyAlignment="1">
      <alignment horizontal="center"/>
    </xf>
    <xf numFmtId="38" fontId="13" fillId="0" borderId="80" xfId="4" applyNumberFormat="1" applyFont="1" applyBorder="1" applyAlignment="1">
      <alignment horizontal="center"/>
    </xf>
    <xf numFmtId="38" fontId="6" fillId="0" borderId="53" xfId="3" applyNumberFormat="1" applyFont="1" applyBorder="1" applyAlignment="1">
      <alignment horizontal="left" vertical="top" wrapText="1"/>
    </xf>
    <xf numFmtId="38" fontId="6" fillId="0" borderId="54" xfId="3" applyNumberFormat="1" applyFont="1" applyBorder="1" applyAlignment="1">
      <alignment vertical="top"/>
    </xf>
    <xf numFmtId="1" fontId="6" fillId="0" borderId="57" xfId="4" applyNumberFormat="1" applyFont="1" applyBorder="1" applyAlignment="1">
      <alignment horizontal="center"/>
    </xf>
    <xf numFmtId="38" fontId="13" fillId="0" borderId="13" xfId="4" applyNumberFormat="1" applyFont="1" applyBorder="1" applyAlignment="1">
      <alignment horizontal="left"/>
    </xf>
    <xf numFmtId="38" fontId="13" fillId="0" borderId="14" xfId="4" applyNumberFormat="1" applyFont="1" applyBorder="1" applyAlignment="1">
      <alignment horizontal="left" vertical="top"/>
    </xf>
    <xf numFmtId="38" fontId="13" fillId="0" borderId="53" xfId="4" applyNumberFormat="1" applyFont="1" applyBorder="1" applyAlignment="1">
      <alignment horizontal="left"/>
    </xf>
    <xf numFmtId="38" fontId="13" fillId="0" borderId="54" xfId="4" applyNumberFormat="1" applyFont="1" applyBorder="1" applyAlignment="1">
      <alignment horizontal="left" vertical="top"/>
    </xf>
    <xf numFmtId="38" fontId="13" fillId="0" borderId="44" xfId="4" applyNumberFormat="1" applyFont="1" applyBorder="1" applyAlignment="1">
      <alignment horizontal="left"/>
    </xf>
    <xf numFmtId="38" fontId="13" fillId="0" borderId="45" xfId="4" applyNumberFormat="1" applyFont="1" applyBorder="1" applyAlignment="1">
      <alignment horizontal="left" vertical="top"/>
    </xf>
    <xf numFmtId="38" fontId="13" fillId="0" borderId="94" xfId="4" applyNumberFormat="1" applyFont="1" applyBorder="1" applyAlignment="1">
      <alignment horizontal="left"/>
    </xf>
    <xf numFmtId="38" fontId="13" fillId="0" borderId="95" xfId="4" applyNumberFormat="1" applyFont="1" applyBorder="1" applyAlignment="1">
      <alignment horizontal="left" vertical="top"/>
    </xf>
    <xf numFmtId="38" fontId="13" fillId="0" borderId="19" xfId="4" applyNumberFormat="1" applyFont="1" applyBorder="1" applyAlignment="1">
      <alignment horizontal="center"/>
    </xf>
    <xf numFmtId="38" fontId="13" fillId="0" borderId="105" xfId="4" applyNumberFormat="1" applyFont="1" applyBorder="1" applyAlignment="1">
      <alignment horizontal="center"/>
    </xf>
    <xf numFmtId="38" fontId="13" fillId="0" borderId="50" xfId="4" applyNumberFormat="1" applyFont="1" applyBorder="1" applyAlignment="1">
      <alignment horizontal="center"/>
    </xf>
    <xf numFmtId="38" fontId="13" fillId="0" borderId="100" xfId="4" applyNumberFormat="1" applyFont="1" applyBorder="1" applyAlignment="1">
      <alignment horizontal="center"/>
    </xf>
    <xf numFmtId="38" fontId="13" fillId="0" borderId="59" xfId="4" applyNumberFormat="1" applyFont="1" applyBorder="1" applyAlignment="1">
      <alignment horizontal="center"/>
    </xf>
    <xf numFmtId="38" fontId="5" fillId="0" borderId="147" xfId="4" applyNumberFormat="1" applyFont="1" applyBorder="1" applyAlignment="1">
      <alignment horizontal="center"/>
    </xf>
    <xf numFmtId="38" fontId="5" fillId="0" borderId="143" xfId="4" applyNumberFormat="1" applyFont="1" applyBorder="1" applyAlignment="1">
      <alignment horizontal="center"/>
    </xf>
    <xf numFmtId="38" fontId="5" fillId="0" borderId="103" xfId="4" applyNumberFormat="1" applyFont="1" applyBorder="1" applyAlignment="1">
      <alignment horizontal="center"/>
    </xf>
    <xf numFmtId="38" fontId="5" fillId="0" borderId="148" xfId="4" applyNumberFormat="1" applyFont="1" applyBorder="1" applyAlignment="1">
      <alignment horizontal="center"/>
    </xf>
    <xf numFmtId="38" fontId="14" fillId="0" borderId="57" xfId="4" applyNumberFormat="1" applyFont="1" applyBorder="1" applyAlignment="1">
      <alignment horizontal="center"/>
    </xf>
    <xf numFmtId="38" fontId="13" fillId="0" borderId="20" xfId="4" applyNumberFormat="1" applyFont="1" applyBorder="1" applyAlignment="1">
      <alignment horizontal="center"/>
    </xf>
    <xf numFmtId="38" fontId="13" fillId="0" borderId="108" xfId="4" applyNumberFormat="1" applyFont="1" applyBorder="1" applyAlignment="1">
      <alignment horizontal="center"/>
    </xf>
    <xf numFmtId="38" fontId="13" fillId="0" borderId="51" xfId="4" applyNumberFormat="1" applyFont="1" applyBorder="1" applyAlignment="1">
      <alignment horizontal="center"/>
    </xf>
    <xf numFmtId="38" fontId="13" fillId="0" borderId="101" xfId="4" applyNumberFormat="1" applyFont="1" applyBorder="1" applyAlignment="1">
      <alignment horizontal="center"/>
    </xf>
    <xf numFmtId="38" fontId="13" fillId="0" borderId="60" xfId="4" applyNumberFormat="1" applyFont="1" applyBorder="1" applyAlignment="1">
      <alignment horizontal="center"/>
    </xf>
    <xf numFmtId="38" fontId="13" fillId="10" borderId="48" xfId="4" applyNumberFormat="1" applyFont="1" applyFill="1" applyBorder="1" applyAlignment="1">
      <alignment horizontal="center"/>
    </xf>
    <xf numFmtId="38" fontId="13" fillId="10" borderId="17" xfId="4" applyNumberFormat="1" applyFont="1" applyFill="1" applyBorder="1" applyAlignment="1">
      <alignment horizontal="center"/>
    </xf>
    <xf numFmtId="38" fontId="13" fillId="10" borderId="57" xfId="4" applyNumberFormat="1" applyFont="1" applyFill="1" applyBorder="1" applyAlignment="1">
      <alignment horizontal="center"/>
    </xf>
    <xf numFmtId="38" fontId="6" fillId="10" borderId="57" xfId="4" applyNumberFormat="1" applyFont="1" applyFill="1" applyBorder="1" applyAlignment="1">
      <alignment horizontal="center"/>
    </xf>
    <xf numFmtId="38" fontId="6" fillId="10" borderId="48" xfId="4" applyNumberFormat="1" applyFont="1" applyFill="1" applyBorder="1" applyAlignment="1">
      <alignment horizontal="center"/>
    </xf>
    <xf numFmtId="38" fontId="6" fillId="10" borderId="17" xfId="4" applyNumberFormat="1" applyFont="1" applyFill="1" applyBorder="1" applyAlignment="1">
      <alignment horizontal="center"/>
    </xf>
    <xf numFmtId="38" fontId="6" fillId="10" borderId="103" xfId="4" applyNumberFormat="1" applyFont="1" applyFill="1" applyBorder="1" applyAlignment="1">
      <alignment horizontal="center"/>
    </xf>
    <xf numFmtId="0" fontId="15" fillId="11" borderId="169" xfId="6"/>
    <xf numFmtId="0" fontId="16" fillId="0" borderId="0" xfId="7" applyFont="1" applyAlignment="1">
      <alignment horizontal="left" vertical="top"/>
    </xf>
    <xf numFmtId="0" fontId="17" fillId="11" borderId="0" xfId="7" applyFont="1" applyFill="1" applyAlignment="1">
      <alignment horizontal="left" vertical="top"/>
    </xf>
    <xf numFmtId="0" fontId="16" fillId="11" borderId="0" xfId="7" applyFont="1" applyFill="1" applyAlignment="1">
      <alignment horizontal="left" vertical="top"/>
    </xf>
    <xf numFmtId="0" fontId="18" fillId="11" borderId="0" xfId="7" applyFont="1" applyFill="1" applyAlignment="1">
      <alignment horizontal="left" vertical="top"/>
    </xf>
    <xf numFmtId="0" fontId="1" fillId="0" borderId="0" xfId="7" applyAlignment="1">
      <alignment vertical="top"/>
    </xf>
    <xf numFmtId="0" fontId="6" fillId="11" borderId="0" xfId="7" applyFont="1" applyFill="1" applyAlignment="1">
      <alignment horizontal="left" vertical="top"/>
    </xf>
    <xf numFmtId="0" fontId="1" fillId="0" borderId="0" xfId="7" applyAlignment="1">
      <alignment vertical="top" wrapText="1"/>
    </xf>
    <xf numFmtId="0" fontId="18" fillId="11" borderId="0" xfId="7" applyFont="1" applyFill="1" applyAlignment="1">
      <alignment horizontal="left" vertical="top" wrapText="1"/>
    </xf>
    <xf numFmtId="0" fontId="1" fillId="11" borderId="0" xfId="7" applyFill="1" applyAlignment="1">
      <alignment horizontal="left" vertical="top"/>
    </xf>
    <xf numFmtId="0" fontId="5" fillId="0" borderId="0" xfId="7" applyFont="1" applyAlignment="1">
      <alignment horizontal="left" vertical="top"/>
    </xf>
    <xf numFmtId="0" fontId="17" fillId="11" borderId="0" xfId="7" applyFont="1" applyFill="1" applyAlignment="1">
      <alignment horizontal="left" vertical="top" wrapText="1"/>
    </xf>
    <xf numFmtId="0" fontId="20" fillId="11" borderId="0" xfId="7" applyFont="1" applyFill="1" applyAlignment="1">
      <alignment horizontal="left" vertical="top" wrapText="1"/>
    </xf>
    <xf numFmtId="14" fontId="5" fillId="11" borderId="0" xfId="7" applyNumberFormat="1" applyFont="1" applyFill="1" applyAlignment="1">
      <alignment horizontal="left" vertical="top" wrapText="1"/>
    </xf>
    <xf numFmtId="0" fontId="16" fillId="11" borderId="0" xfId="7" applyFont="1" applyFill="1" applyAlignment="1">
      <alignment horizontal="left" vertical="top" wrapText="1"/>
    </xf>
    <xf numFmtId="14" fontId="6" fillId="11" borderId="0" xfId="7" applyNumberFormat="1" applyFont="1" applyFill="1" applyAlignment="1">
      <alignment horizontal="left" vertical="top" wrapText="1"/>
    </xf>
    <xf numFmtId="0" fontId="6" fillId="11" borderId="0" xfId="7" applyFont="1" applyFill="1" applyAlignment="1">
      <alignment horizontal="left" vertical="top" wrapText="1"/>
    </xf>
    <xf numFmtId="0" fontId="16" fillId="0" borderId="0" xfId="7" applyFont="1" applyAlignment="1">
      <alignment horizontal="left" vertical="top" wrapText="1"/>
    </xf>
    <xf numFmtId="0" fontId="20" fillId="0" borderId="0" xfId="7" applyFont="1" applyAlignment="1">
      <alignment horizontal="left" vertical="top" wrapText="1"/>
    </xf>
    <xf numFmtId="14" fontId="16" fillId="11" borderId="0" xfId="7" applyNumberFormat="1" applyFont="1" applyFill="1" applyAlignment="1">
      <alignment horizontal="left" vertical="top" wrapText="1"/>
    </xf>
    <xf numFmtId="167" fontId="6" fillId="0" borderId="0" xfId="5" applyNumberFormat="1" applyFont="1" applyFill="1"/>
    <xf numFmtId="0" fontId="22" fillId="12" borderId="0" xfId="0" applyFont="1" applyFill="1"/>
    <xf numFmtId="0" fontId="22" fillId="13" borderId="0" xfId="0" applyFont="1" applyFill="1" applyAlignment="1" applyProtection="1">
      <alignment horizontal="right" vertical="center"/>
      <protection locked="0"/>
    </xf>
    <xf numFmtId="0" fontId="21" fillId="14" borderId="0" xfId="0" applyFont="1" applyFill="1" applyAlignment="1">
      <alignment horizontal="centerContinuous" vertical="center"/>
    </xf>
    <xf numFmtId="1" fontId="21" fillId="14" borderId="0" xfId="0" applyNumberFormat="1" applyFont="1" applyFill="1" applyAlignment="1" applyProtection="1">
      <alignment horizontal="centerContinuous"/>
      <protection locked="0"/>
    </xf>
    <xf numFmtId="0" fontId="23" fillId="14" borderId="0" xfId="0" applyFont="1" applyFill="1" applyAlignment="1">
      <alignment horizontal="centerContinuous"/>
    </xf>
    <xf numFmtId="0" fontId="22" fillId="15" borderId="0" xfId="0" applyFont="1" applyFill="1"/>
    <xf numFmtId="0" fontId="22" fillId="16" borderId="170" xfId="0" applyFont="1" applyFill="1" applyBorder="1" applyAlignment="1">
      <alignment horizontal="left"/>
    </xf>
    <xf numFmtId="168" fontId="22" fillId="16" borderId="171" xfId="2" applyNumberFormat="1" applyFont="1" applyFill="1" applyBorder="1" applyAlignment="1" applyProtection="1">
      <alignment horizontal="right"/>
    </xf>
    <xf numFmtId="9" fontId="22" fillId="16" borderId="171" xfId="5" applyFont="1" applyFill="1" applyBorder="1" applyAlignment="1" applyProtection="1">
      <alignment horizontal="right"/>
    </xf>
    <xf numFmtId="167" fontId="22" fillId="16" borderId="170" xfId="5" applyNumberFormat="1" applyFont="1" applyFill="1" applyBorder="1" applyAlignment="1">
      <alignment horizontal="right"/>
    </xf>
    <xf numFmtId="167" fontId="22" fillId="15" borderId="0" xfId="5" applyNumberFormat="1" applyFont="1" applyFill="1" applyBorder="1"/>
    <xf numFmtId="169" fontId="24" fillId="0" borderId="0" xfId="0" applyNumberFormat="1" applyFont="1" applyAlignment="1">
      <alignment horizontal="right"/>
    </xf>
    <xf numFmtId="171" fontId="24" fillId="0" borderId="0" xfId="0" applyNumberFormat="1" applyFont="1" applyAlignment="1">
      <alignment horizontal="right"/>
    </xf>
    <xf numFmtId="0" fontId="24" fillId="0" borderId="0" xfId="0" applyFont="1"/>
    <xf numFmtId="169" fontId="24" fillId="0" borderId="0" xfId="0" applyNumberFormat="1" applyFont="1"/>
    <xf numFmtId="170" fontId="24" fillId="0" borderId="0" xfId="0" applyNumberFormat="1" applyFont="1"/>
    <xf numFmtId="0" fontId="2" fillId="0" borderId="0" xfId="0" applyFont="1"/>
    <xf numFmtId="9" fontId="24" fillId="0" borderId="0" xfId="5" applyFont="1"/>
    <xf numFmtId="0" fontId="22" fillId="12" borderId="170" xfId="0" applyFont="1" applyFill="1" applyBorder="1" applyAlignment="1">
      <alignment horizontal="left"/>
    </xf>
    <xf numFmtId="8" fontId="22" fillId="13" borderId="0" xfId="0" applyNumberFormat="1" applyFont="1" applyFill="1" applyAlignment="1" applyProtection="1">
      <alignment horizontal="right" vertical="center"/>
      <protection locked="0"/>
    </xf>
    <xf numFmtId="0" fontId="2" fillId="0" borderId="0" xfId="8" applyAlignment="1">
      <alignment wrapText="1"/>
    </xf>
    <xf numFmtId="38" fontId="6" fillId="0" borderId="0" xfId="8" applyNumberFormat="1" applyFont="1"/>
    <xf numFmtId="38" fontId="5" fillId="0" borderId="0" xfId="8" applyNumberFormat="1" applyFont="1"/>
    <xf numFmtId="38" fontId="2" fillId="0" borderId="0" xfId="8" applyNumberFormat="1"/>
    <xf numFmtId="38" fontId="2" fillId="0" borderId="63" xfId="8" applyNumberFormat="1" applyBorder="1"/>
    <xf numFmtId="38" fontId="2" fillId="0" borderId="65" xfId="8" applyNumberFormat="1" applyBorder="1"/>
    <xf numFmtId="167" fontId="5" fillId="0" borderId="0" xfId="5" applyNumberFormat="1" applyFont="1" applyAlignment="1">
      <alignment horizontal="center"/>
    </xf>
    <xf numFmtId="38" fontId="6" fillId="0" borderId="0" xfId="8" applyNumberFormat="1" applyFont="1" applyAlignment="1">
      <alignment horizontal="left"/>
    </xf>
    <xf numFmtId="0" fontId="25" fillId="0" borderId="0" xfId="0" applyFont="1" applyAlignment="1">
      <alignment horizontal="center" vertical="center" wrapText="1"/>
    </xf>
    <xf numFmtId="0" fontId="0" fillId="0" borderId="0" xfId="0" applyAlignment="1">
      <alignment vertical="center" wrapText="1"/>
    </xf>
    <xf numFmtId="0" fontId="25" fillId="0" borderId="0" xfId="0" applyFont="1" applyAlignment="1">
      <alignment vertical="center" wrapText="1"/>
    </xf>
    <xf numFmtId="0" fontId="24" fillId="17" borderId="0" xfId="0" applyFont="1" applyFill="1"/>
    <xf numFmtId="169" fontId="24" fillId="17" borderId="0" xfId="0" applyNumberFormat="1" applyFont="1" applyFill="1" applyAlignment="1">
      <alignment horizontal="right"/>
    </xf>
    <xf numFmtId="169" fontId="24" fillId="17" borderId="0" xfId="0" applyNumberFormat="1" applyFont="1" applyFill="1"/>
    <xf numFmtId="170" fontId="24" fillId="17" borderId="0" xfId="0" applyNumberFormat="1" applyFont="1" applyFill="1"/>
    <xf numFmtId="170" fontId="24" fillId="18" borderId="0" xfId="0" applyNumberFormat="1" applyFont="1" applyFill="1"/>
    <xf numFmtId="0" fontId="0" fillId="18" borderId="0" xfId="0" applyFill="1"/>
    <xf numFmtId="0" fontId="0" fillId="19" borderId="0" xfId="0" applyFill="1"/>
    <xf numFmtId="43" fontId="0" fillId="19" borderId="0" xfId="2" applyFont="1" applyFill="1"/>
    <xf numFmtId="43" fontId="0" fillId="19" borderId="0" xfId="0" applyNumberFormat="1" applyFill="1"/>
    <xf numFmtId="169" fontId="24" fillId="18" borderId="0" xfId="0" applyNumberFormat="1" applyFont="1" applyFill="1" applyAlignment="1">
      <alignment horizontal="right"/>
    </xf>
    <xf numFmtId="9" fontId="24" fillId="20" borderId="0" xfId="5" applyFont="1" applyFill="1"/>
    <xf numFmtId="38" fontId="6" fillId="0" borderId="14" xfId="4" applyNumberFormat="1" applyFont="1" applyBorder="1" applyAlignment="1">
      <alignment horizontal="left" vertical="top"/>
    </xf>
    <xf numFmtId="38" fontId="6" fillId="10" borderId="20" xfId="4" applyNumberFormat="1" applyFont="1" applyFill="1" applyBorder="1" applyAlignment="1">
      <alignment horizontal="center"/>
    </xf>
    <xf numFmtId="38" fontId="6" fillId="10" borderId="108" xfId="4" applyNumberFormat="1" applyFont="1" applyFill="1" applyBorder="1" applyAlignment="1">
      <alignment horizontal="center"/>
    </xf>
    <xf numFmtId="38" fontId="6" fillId="10" borderId="107" xfId="4" applyNumberFormat="1" applyFont="1" applyFill="1" applyBorder="1" applyAlignment="1">
      <alignment horizontal="center"/>
    </xf>
    <xf numFmtId="38" fontId="6" fillId="10" borderId="105" xfId="4" applyNumberFormat="1" applyFont="1" applyFill="1" applyBorder="1" applyAlignment="1">
      <alignment horizontal="center"/>
    </xf>
    <xf numFmtId="38" fontId="6" fillId="0" borderId="54" xfId="4" applyNumberFormat="1" applyFont="1" applyBorder="1" applyAlignment="1">
      <alignment horizontal="left" vertical="top"/>
    </xf>
    <xf numFmtId="38" fontId="6" fillId="0" borderId="45" xfId="4" applyNumberFormat="1" applyFont="1" applyBorder="1" applyAlignment="1">
      <alignment horizontal="left" vertical="top"/>
    </xf>
    <xf numFmtId="38" fontId="6" fillId="10" borderId="51" xfId="4" applyNumberFormat="1" applyFont="1" applyFill="1" applyBorder="1" applyAlignment="1">
      <alignment horizontal="center"/>
    </xf>
    <xf numFmtId="38" fontId="6" fillId="0" borderId="94" xfId="4" applyNumberFormat="1" applyFont="1" applyBorder="1" applyAlignment="1">
      <alignment horizontal="left"/>
    </xf>
    <xf numFmtId="38" fontId="6" fillId="0" borderId="95" xfId="4" applyNumberFormat="1" applyFont="1" applyBorder="1" applyAlignment="1">
      <alignment horizontal="left" vertical="top"/>
    </xf>
    <xf numFmtId="38" fontId="6" fillId="10" borderId="101" xfId="4" applyNumberFormat="1" applyFont="1" applyFill="1" applyBorder="1" applyAlignment="1">
      <alignment horizontal="center"/>
    </xf>
    <xf numFmtId="38" fontId="6" fillId="10" borderId="60" xfId="4" applyNumberFormat="1" applyFont="1" applyFill="1" applyBorder="1" applyAlignment="1">
      <alignment horizontal="center"/>
    </xf>
    <xf numFmtId="38" fontId="6" fillId="10" borderId="53" xfId="4" applyNumberFormat="1" applyFont="1" applyFill="1" applyBorder="1" applyAlignment="1">
      <alignment horizontal="center"/>
    </xf>
    <xf numFmtId="38" fontId="6" fillId="10" borderId="59" xfId="4" applyNumberFormat="1" applyFont="1" applyFill="1" applyBorder="1" applyAlignment="1">
      <alignment horizontal="center"/>
    </xf>
    <xf numFmtId="167" fontId="24" fillId="0" borderId="0" xfId="5" applyNumberFormat="1" applyFont="1"/>
    <xf numFmtId="9" fontId="5" fillId="0" borderId="0" xfId="5" applyFont="1"/>
    <xf numFmtId="166" fontId="6" fillId="0" borderId="50" xfId="4" applyNumberFormat="1" applyFont="1" applyBorder="1" applyAlignment="1">
      <alignment horizontal="center"/>
    </xf>
    <xf numFmtId="43" fontId="5" fillId="0" borderId="74" xfId="9" applyFont="1" applyFill="1" applyBorder="1" applyAlignment="1">
      <alignment horizontal="center"/>
    </xf>
    <xf numFmtId="38" fontId="6" fillId="7" borderId="0" xfId="8" applyNumberFormat="1" applyFont="1" applyFill="1" applyAlignment="1">
      <alignment horizontal="left"/>
    </xf>
    <xf numFmtId="38" fontId="2" fillId="5" borderId="0" xfId="8" applyNumberFormat="1" applyFill="1"/>
    <xf numFmtId="0" fontId="2" fillId="0" borderId="0" xfId="8"/>
    <xf numFmtId="172" fontId="22" fillId="16" borderId="171" xfId="2" applyNumberFormat="1" applyFont="1" applyFill="1" applyBorder="1" applyAlignment="1" applyProtection="1">
      <alignment horizontal="right"/>
    </xf>
    <xf numFmtId="172" fontId="24" fillId="0" borderId="0" xfId="0" applyNumberFormat="1" applyFont="1" applyAlignment="1">
      <alignment horizontal="right"/>
    </xf>
    <xf numFmtId="164" fontId="0" fillId="0" borderId="0" xfId="0" applyNumberFormat="1"/>
    <xf numFmtId="173" fontId="24" fillId="0" borderId="0" xfId="0" applyNumberFormat="1" applyFont="1" applyAlignment="1">
      <alignment horizontal="right"/>
    </xf>
    <xf numFmtId="43" fontId="24" fillId="0" borderId="0" xfId="2" applyFont="1" applyAlignment="1">
      <alignment horizontal="right"/>
    </xf>
    <xf numFmtId="172" fontId="24" fillId="0" borderId="0" xfId="2" applyNumberFormat="1" applyFont="1" applyAlignment="1">
      <alignment horizontal="right"/>
    </xf>
    <xf numFmtId="9" fontId="6" fillId="0" borderId="0" xfId="5" applyFont="1"/>
    <xf numFmtId="0" fontId="39" fillId="0" borderId="0" xfId="8" applyFont="1" applyAlignment="1">
      <alignment wrapText="1"/>
    </xf>
    <xf numFmtId="38" fontId="40" fillId="0" borderId="0" xfId="4" applyNumberFormat="1" applyFont="1" applyAlignment="1">
      <alignment horizontal="left"/>
    </xf>
    <xf numFmtId="38" fontId="38" fillId="0" borderId="0" xfId="4" applyNumberFormat="1" applyFont="1" applyAlignment="1">
      <alignment horizontal="center"/>
    </xf>
    <xf numFmtId="165" fontId="41" fillId="0" borderId="0" xfId="4" applyNumberFormat="1" applyFont="1" applyAlignment="1">
      <alignment horizontal="left" wrapText="1"/>
    </xf>
    <xf numFmtId="38" fontId="43" fillId="0" borderId="0" xfId="8" applyNumberFormat="1" applyFont="1"/>
    <xf numFmtId="165" fontId="38" fillId="5" borderId="0" xfId="4" applyNumberFormat="1" applyFont="1" applyFill="1" applyAlignment="1">
      <alignment horizontal="left"/>
    </xf>
    <xf numFmtId="165" fontId="38" fillId="0" borderId="0" xfId="4" applyNumberFormat="1" applyFont="1" applyAlignment="1">
      <alignment horizontal="left"/>
    </xf>
    <xf numFmtId="38" fontId="42" fillId="0" borderId="0" xfId="8" applyNumberFormat="1" applyFont="1"/>
    <xf numFmtId="43" fontId="5" fillId="0" borderId="0" xfId="9" applyFont="1" applyFill="1" applyAlignment="1">
      <alignment horizontal="center"/>
    </xf>
    <xf numFmtId="43" fontId="6" fillId="0" borderId="0" xfId="9" applyFont="1" applyFill="1" applyAlignment="1">
      <alignment horizontal="center"/>
    </xf>
    <xf numFmtId="43" fontId="5" fillId="0" borderId="0" xfId="9" applyFont="1" applyFill="1"/>
    <xf numFmtId="43" fontId="6" fillId="0" borderId="0" xfId="9" applyFont="1" applyFill="1"/>
    <xf numFmtId="43" fontId="5" fillId="0" borderId="0" xfId="9" applyFont="1" applyBorder="1"/>
    <xf numFmtId="43" fontId="5" fillId="0" borderId="0" xfId="9" applyFont="1" applyFill="1" applyBorder="1"/>
    <xf numFmtId="168" fontId="22" fillId="16" borderId="0" xfId="2" applyNumberFormat="1" applyFont="1" applyFill="1" applyBorder="1" applyAlignment="1" applyProtection="1">
      <alignment horizontal="right"/>
    </xf>
    <xf numFmtId="9" fontId="24" fillId="0" borderId="0" xfId="5" applyFont="1" applyAlignment="1">
      <alignment horizontal="right"/>
    </xf>
    <xf numFmtId="0" fontId="16" fillId="11" borderId="0" xfId="7" applyFont="1" applyFill="1" applyAlignment="1">
      <alignment horizontal="left" vertical="top"/>
    </xf>
    <xf numFmtId="0" fontId="16" fillId="11" borderId="0" xfId="7" applyFont="1" applyFill="1" applyAlignment="1">
      <alignment horizontal="left" vertical="top" wrapText="1"/>
    </xf>
    <xf numFmtId="0" fontId="5" fillId="11" borderId="0" xfId="7" applyFont="1" applyFill="1" applyAlignment="1">
      <alignment horizontal="left" vertical="top"/>
    </xf>
    <xf numFmtId="0" fontId="19" fillId="11" borderId="0" xfId="7" applyFont="1" applyFill="1" applyAlignment="1">
      <alignment horizontal="left" vertical="top"/>
    </xf>
    <xf numFmtId="0" fontId="26" fillId="0" borderId="0" xfId="0" applyFont="1" applyAlignment="1">
      <alignment horizontal="center"/>
    </xf>
  </cellXfs>
  <cellStyles count="10">
    <cellStyle name="2x indented GHG Textfiels" xfId="1" xr:uid="{00000000-0005-0000-0000-000000000000}"/>
    <cellStyle name="Comma" xfId="2" builtinId="3"/>
    <cellStyle name="Comma 2" xfId="9" xr:uid="{3DDD957A-7716-614C-A7D9-9D84CC8CD5BF}"/>
    <cellStyle name="Normal" xfId="0" builtinId="0"/>
    <cellStyle name="Normal 2" xfId="8" xr:uid="{2C70C554-418B-4269-A86C-FCFCB4AB1E72}"/>
    <cellStyle name="Normal 2 2" xfId="7" xr:uid="{5496E04F-961F-468D-857E-3A3A8884A74E}"/>
    <cellStyle name="Normal_1990 and 1998 CIP - Prices Quantity and CO2(MH)" xfId="3" xr:uid="{00000000-0005-0000-0000-000003000000}"/>
    <cellStyle name="Normal_2000balx" xfId="4" xr:uid="{00000000-0005-0000-0000-000004000000}"/>
    <cellStyle name="Percent" xfId="5" builtinId="5"/>
    <cellStyle name="Worksheet Title" xfId="6" xr:uid="{263EF377-B11C-40EC-A6BA-95F2195AF2C6}"/>
  </cellStyles>
  <dxfs count="1">
    <dxf>
      <font>
        <b val="0"/>
        <i val="0"/>
        <strike val="0"/>
        <condense val="0"/>
        <extend val="0"/>
        <outline val="0"/>
        <shadow val="0"/>
        <u val="none"/>
        <vertAlign val="baseline"/>
        <sz val="10"/>
        <color auto="1"/>
        <name val="Arial"/>
        <family val="2"/>
        <scheme val="non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CC00"/>
      <rgbColor rgb="00008080"/>
      <rgbColor rgb="00FF6600"/>
      <rgbColor rgb="00FF9900"/>
      <rgbColor rgb="00FF0000"/>
      <rgbColor rgb="00993366"/>
      <rgbColor rgb="000066CC"/>
      <rgbColor rgb="00800080"/>
      <rgbColor rgb="0099CC00"/>
      <rgbColor rgb="00006666"/>
      <rgbColor rgb="00FF6600"/>
      <rgbColor rgb="00FF9900"/>
      <rgbColor rgb="00FF0000"/>
      <rgbColor rgb="00993366"/>
      <rgbColor rgb="000066CC"/>
      <rgbColor rgb="0080008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FFFFBF"/>
      <color rgb="FF10357F"/>
      <color rgb="FFFFFF99"/>
      <color rgb="FFC0C0C0"/>
      <color rgb="FF92CDDC"/>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Timeseries!$D$10</c:f>
          <c:strCache>
            <c:ptCount val="1"/>
            <c:pt idx="0">
              <c:v>Road Private Car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193165369854417E-2"/>
          <c:y val="0.14909740449110528"/>
          <c:w val="0.86920020532949394"/>
          <c:h val="0.55705715477626128"/>
        </c:manualLayout>
      </c:layout>
      <c:barChart>
        <c:barDir val="col"/>
        <c:grouping val="stacked"/>
        <c:varyColors val="0"/>
        <c:ser>
          <c:idx val="0"/>
          <c:order val="0"/>
          <c:tx>
            <c:strRef>
              <c:f>Timeseries!$D$12</c:f>
              <c:strCache>
                <c:ptCount val="1"/>
                <c:pt idx="0">
                  <c:v> Coal</c:v>
                </c:pt>
              </c:strCache>
            </c:strRef>
          </c:tx>
          <c:spPr>
            <a:solidFill>
              <a:schemeClr val="accent1"/>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Timeseries!$E$12:$AN$12</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0-E8B6-4E9F-975F-E379F4A66B9C}"/>
            </c:ext>
          </c:extLst>
        </c:ser>
        <c:ser>
          <c:idx val="1"/>
          <c:order val="1"/>
          <c:tx>
            <c:strRef>
              <c:f>Timeseries!$D$17</c:f>
              <c:strCache>
                <c:ptCount val="1"/>
                <c:pt idx="0">
                  <c:v> Peat</c:v>
                </c:pt>
              </c:strCache>
            </c:strRef>
          </c:tx>
          <c:spPr>
            <a:solidFill>
              <a:schemeClr val="accent2"/>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Timeseries!$E$17:$AN$17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1-E8B6-4E9F-975F-E379F4A66B9C}"/>
            </c:ext>
          </c:extLst>
        </c:ser>
        <c:ser>
          <c:idx val="2"/>
          <c:order val="2"/>
          <c:tx>
            <c:strRef>
              <c:f>Timeseries!$D$21</c:f>
              <c:strCache>
                <c:ptCount val="1"/>
                <c:pt idx="0">
                  <c:v> Oil</c:v>
                </c:pt>
              </c:strCache>
            </c:strRef>
          </c:tx>
          <c:spPr>
            <a:solidFill>
              <a:schemeClr val="accent3"/>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Timeseries!$E$21:$AN$21</c:f>
              <c:numCache>
                <c:formatCode>#\ ##0;\-#\ ##0;\-</c:formatCode>
                <c:ptCount val="36"/>
                <c:pt idx="0">
                  <c:v>38778.282302759755</c:v>
                </c:pt>
                <c:pt idx="1">
                  <c:v>41086.148755342656</c:v>
                </c:pt>
                <c:pt idx="2">
                  <c:v>42361.606059989463</c:v>
                </c:pt>
                <c:pt idx="3">
                  <c:v>44132.402412417978</c:v>
                </c:pt>
                <c:pt idx="4">
                  <c:v>46636.338936559725</c:v>
                </c:pt>
                <c:pt idx="5">
                  <c:v>49254.873111881709</c:v>
                </c:pt>
                <c:pt idx="6">
                  <c:v>52720.821873093562</c:v>
                </c:pt>
                <c:pt idx="7">
                  <c:v>56440.367067184779</c:v>
                </c:pt>
                <c:pt idx="8">
                  <c:v>59495.74204027751</c:v>
                </c:pt>
                <c:pt idx="9">
                  <c:v>62955.013432844687</c:v>
                </c:pt>
                <c:pt idx="10">
                  <c:v>65410.964707908846</c:v>
                </c:pt>
                <c:pt idx="11">
                  <c:v>68747.627554705905</c:v>
                </c:pt>
                <c:pt idx="12">
                  <c:v>71066.725822199864</c:v>
                </c:pt>
                <c:pt idx="13">
                  <c:v>73104.861857448472</c:v>
                </c:pt>
                <c:pt idx="14">
                  <c:v>76093.553206377997</c:v>
                </c:pt>
                <c:pt idx="15">
                  <c:v>79177.145998058651</c:v>
                </c:pt>
                <c:pt idx="16">
                  <c:v>83893.192634261577</c:v>
                </c:pt>
                <c:pt idx="17">
                  <c:v>86998.407053726231</c:v>
                </c:pt>
                <c:pt idx="18">
                  <c:v>87297.714242498463</c:v>
                </c:pt>
                <c:pt idx="19">
                  <c:v>84653.975353725007</c:v>
                </c:pt>
                <c:pt idx="20">
                  <c:v>82285.291512905387</c:v>
                </c:pt>
                <c:pt idx="21">
                  <c:v>83590.887130148447</c:v>
                </c:pt>
                <c:pt idx="22" formatCode="_(* #,##0.00_);_(* \(#,##0.00\);_(* &quot;-&quot;??_);_(@_)">
                  <c:v>83990.501788195266</c:v>
                </c:pt>
                <c:pt idx="23" formatCode="_(* #,##0.00_);_(* \(#,##0.00\);_(* &quot;-&quot;??_);_(@_)">
                  <c:v>85638.290511933243</c:v>
                </c:pt>
                <c:pt idx="24" formatCode="_(* #,##0.00_);_(* \(#,##0.00\);_(* &quot;-&quot;??_);_(@_)">
                  <c:v>87611.348906206913</c:v>
                </c:pt>
                <c:pt idx="25" formatCode="_(* #,##0.00_);_(* \(#,##0.00\);_(* &quot;-&quot;??_);_(@_)">
                  <c:v>87438.268736817801</c:v>
                </c:pt>
                <c:pt idx="26" formatCode="_(* #,##0.00_);_(* \(#,##0.00\);_(* &quot;-&quot;??_);_(@_)">
                  <c:v>86143.185766235969</c:v>
                </c:pt>
                <c:pt idx="27" formatCode="_(* #,##0.00_);_(* \(#,##0.00\);_(* &quot;-&quot;??_);_(@_)">
                  <c:v>83550.344995632462</c:v>
                </c:pt>
                <c:pt idx="28" formatCode="_(* #,##0.00_);_(* \(#,##0.00\);_(* &quot;-&quot;??_);_(@_)">
                  <c:v>83271.545896907148</c:v>
                </c:pt>
                <c:pt idx="29" formatCode="_(* #,##0.00_);_(* \(#,##0.00\);_(* &quot;-&quot;??_);_(@_)">
                  <c:v>83024.610127813896</c:v>
                </c:pt>
                <c:pt idx="30" formatCode="_(* #,##0.00_);_(* \(#,##0.00\);_(* &quot;-&quot;??_);_(@_)">
                  <c:v>60623.632728736258</c:v>
                </c:pt>
                <c:pt idx="31" formatCode="_-* #,##0.0_-;\-* #,##0.0_-;_-* &quot;-&quot;??_-;_-@_-">
                  <c:v>71285.813289377358</c:v>
                </c:pt>
                <c:pt idx="32" formatCode="_-* #,##0.0_-;\-* #,##0.0_-;_-* &quot;-&quot;??_-;_-@_-">
                  <c:v>78154.895192891941</c:v>
                </c:pt>
                <c:pt idx="33" formatCode="_-* #,##0.0_-;\-* #,##0.0_-;_-* &quot;-&quot;??_-;_-@_-">
                  <c:v>80804.165888028656</c:v>
                </c:pt>
                <c:pt idx="34" formatCode="_-* #,##0.0_-;\-* #,##0.0_-;_-* &quot;-&quot;??_-;_-@_-">
                  <c:v>82062.354796209242</c:v>
                </c:pt>
              </c:numCache>
            </c:numRef>
          </c:val>
          <c:extLst>
            <c:ext xmlns:c16="http://schemas.microsoft.com/office/drawing/2014/chart" uri="{C3380CC4-5D6E-409C-BE32-E72D297353CC}">
              <c16:uniqueId val="{00000002-E8B6-4E9F-975F-E379F4A66B9C}"/>
            </c:ext>
          </c:extLst>
        </c:ser>
        <c:ser>
          <c:idx val="3"/>
          <c:order val="3"/>
          <c:tx>
            <c:strRef>
              <c:f>Timeseries!$D$36</c:f>
              <c:strCache>
                <c:ptCount val="1"/>
                <c:pt idx="0">
                  <c:v> Natural Gas</c:v>
                </c:pt>
              </c:strCache>
            </c:strRef>
          </c:tx>
          <c:spPr>
            <a:solidFill>
              <a:schemeClr val="accent4"/>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Timeseries!$E$36:$AN$36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formatCode="#.0\ ##0;\-#.0\ ##0;\-">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3-E8B6-4E9F-975F-E379F4A66B9C}"/>
            </c:ext>
          </c:extLst>
        </c:ser>
        <c:ser>
          <c:idx val="4"/>
          <c:order val="4"/>
          <c:tx>
            <c:strRef>
              <c:f>Timeseries!$D$37</c:f>
              <c:strCache>
                <c:ptCount val="1"/>
                <c:pt idx="0">
                  <c:v> Renewables</c:v>
                </c:pt>
              </c:strCache>
            </c:strRef>
          </c:tx>
          <c:spPr>
            <a:solidFill>
              <a:schemeClr val="accent5"/>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Timeseries!$E$37:$AN$37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19.331834013222515</c:v>
                </c:pt>
                <c:pt idx="16">
                  <c:v>82.798331877216327</c:v>
                </c:pt>
                <c:pt idx="17">
                  <c:v>321.40355991615331</c:v>
                </c:pt>
                <c:pt idx="18">
                  <c:v>1076.4228058170509</c:v>
                </c:pt>
                <c:pt idx="19">
                  <c:v>1480.0230442664772</c:v>
                </c:pt>
                <c:pt idx="20">
                  <c:v>1999.059994534271</c:v>
                </c:pt>
                <c:pt idx="21">
                  <c:v>2113.3042423523539</c:v>
                </c:pt>
                <c:pt idx="22">
                  <c:v>2035.0111151244025</c:v>
                </c:pt>
                <c:pt idx="23">
                  <c:v>2391.1427701565531</c:v>
                </c:pt>
                <c:pt idx="24">
                  <c:v>2667.9034042423536</c:v>
                </c:pt>
                <c:pt idx="25">
                  <c:v>2891.3284071908183</c:v>
                </c:pt>
                <c:pt idx="26">
                  <c:v>2691.2145151743107</c:v>
                </c:pt>
                <c:pt idx="27">
                  <c:v>3431.6798674157203</c:v>
                </c:pt>
                <c:pt idx="28">
                  <c:v>3290.8993287922126</c:v>
                </c:pt>
                <c:pt idx="29" formatCode="_-* #,##0.0_-;\-* #,##0.0_-;_-* &quot;-&quot;??_-;_-@_-">
                  <c:v>3950.0947649850823</c:v>
                </c:pt>
                <c:pt idx="30" formatCode="_-* #,##0.0_-;\-* #,##0.0_-;_-* &quot;-&quot;??_-;_-@_-">
                  <c:v>3228.0657407924409</c:v>
                </c:pt>
                <c:pt idx="31" formatCode="_-* #,##0.0_-;\-* #,##0.0_-;_-* &quot;-&quot;??_-;_-@_-">
                  <c:v>3610.4835937019811</c:v>
                </c:pt>
                <c:pt idx="32" formatCode="_-* #,##0.0_-;\-* #,##0.0_-;_-* &quot;-&quot;??_-;_-@_-">
                  <c:v>4576.0037132660964</c:v>
                </c:pt>
                <c:pt idx="33" formatCode="_-* #,##0.0_-;\-* #,##0.0_-;_-* &quot;-&quot;??_-;_-@_-">
                  <c:v>6079.1716189765511</c:v>
                </c:pt>
                <c:pt idx="34" formatCode="_-* #,##0.0_-;\-* #,##0.0_-;_-* &quot;-&quot;??_-;_-@_-">
                  <c:v>7128.2306989029403</c:v>
                </c:pt>
              </c:numCache>
            </c:numRef>
          </c:val>
          <c:extLst>
            <c:ext xmlns:c16="http://schemas.microsoft.com/office/drawing/2014/chart" uri="{C3380CC4-5D6E-409C-BE32-E72D297353CC}">
              <c16:uniqueId val="{00000004-E8B6-4E9F-975F-E379F4A66B9C}"/>
            </c:ext>
          </c:extLst>
        </c:ser>
        <c:ser>
          <c:idx val="5"/>
          <c:order val="5"/>
          <c:tx>
            <c:strRef>
              <c:f>Timeseries!$D$49</c:f>
              <c:strCache>
                <c:ptCount val="1"/>
                <c:pt idx="0">
                  <c:v> Non-Renewable  Waste</c:v>
                </c:pt>
              </c:strCache>
            </c:strRef>
          </c:tx>
          <c:spPr>
            <a:solidFill>
              <a:schemeClr val="accent6"/>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Timeseries!$E$49:$AN$49</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5-E8B6-4E9F-975F-E379F4A66B9C}"/>
            </c:ext>
          </c:extLst>
        </c:ser>
        <c:ser>
          <c:idx val="6"/>
          <c:order val="6"/>
          <c:tx>
            <c:strRef>
              <c:f>Timeseries!$D$50</c:f>
              <c:strCache>
                <c:ptCount val="1"/>
                <c:pt idx="0">
                  <c:v> Electricity</c:v>
                </c:pt>
              </c:strCache>
            </c:strRef>
          </c:tx>
          <c:spPr>
            <a:solidFill>
              <a:schemeClr val="accent1">
                <a:lumMod val="60000"/>
              </a:schemeClr>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Timeseries!$E$50:$AN$50</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0.74025187472583642</c:v>
                </c:pt>
                <c:pt idx="22">
                  <c:v>1.7618410440676615</c:v>
                </c:pt>
                <c:pt idx="23">
                  <c:v>2.3619164523497709</c:v>
                </c:pt>
                <c:pt idx="24">
                  <c:v>4.6901793663142284</c:v>
                </c:pt>
                <c:pt idx="25">
                  <c:v>10.108800167883786</c:v>
                </c:pt>
                <c:pt idx="26">
                  <c:v>15.855959321474991</c:v>
                </c:pt>
                <c:pt idx="27">
                  <c:v>26.796113030794835</c:v>
                </c:pt>
                <c:pt idx="28">
                  <c:v>44.603723418883064</c:v>
                </c:pt>
                <c:pt idx="29" formatCode="_-* #,##0.0_-;\-* #,##0.0_-;_-* &quot;-&quot;??_-;_-@_-">
                  <c:v>97.610354701688323</c:v>
                </c:pt>
                <c:pt idx="30" formatCode="_-* #,##0.0_-;\-* #,##0.0_-;_-* &quot;-&quot;??_-;_-@_-">
                  <c:v>118.32140118503908</c:v>
                </c:pt>
                <c:pt idx="31" formatCode="_-* #,##0.0_-;\-* #,##0.0_-;_-* &quot;-&quot;??_-;_-@_-">
                  <c:v>227.54678377207676</c:v>
                </c:pt>
                <c:pt idx="32" formatCode="_-* #,##0.0_-;\-* #,##0.0_-;_-* &quot;-&quot;??_-;_-@_-">
                  <c:v>588.04250759720389</c:v>
                </c:pt>
                <c:pt idx="33" formatCode="_-* #,##0.0_-;\-* #,##0.0_-;_-* &quot;-&quot;??_-;_-@_-">
                  <c:v>942.89312844813173</c:v>
                </c:pt>
                <c:pt idx="34" formatCode="_-* #,##0.0_-;\-* #,##0.0_-;_-* &quot;-&quot;??_-;_-@_-">
                  <c:v>1277.7261841373816</c:v>
                </c:pt>
              </c:numCache>
            </c:numRef>
          </c:val>
          <c:extLst>
            <c:ext xmlns:c16="http://schemas.microsoft.com/office/drawing/2014/chart" uri="{C3380CC4-5D6E-409C-BE32-E72D297353CC}">
              <c16:uniqueId val="{00000006-E8B6-4E9F-975F-E379F4A66B9C}"/>
            </c:ext>
          </c:extLst>
        </c:ser>
        <c:ser>
          <c:idx val="7"/>
          <c:order val="7"/>
          <c:tx>
            <c:strRef>
              <c:f>Timeseries!$D$51</c:f>
              <c:strCache>
                <c:ptCount val="1"/>
                <c:pt idx="0">
                  <c:v> Heat</c:v>
                </c:pt>
              </c:strCache>
            </c:strRef>
          </c:tx>
          <c:spPr>
            <a:solidFill>
              <a:schemeClr val="accent2">
                <a:lumMod val="60000"/>
              </a:schemeClr>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Timeseries!$E$51:$AN$51</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7-E8B6-4E9F-975F-E379F4A66B9C}"/>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Timeseries!$D$8</c:f>
              <c:strCache>
                <c:ptCount val="1"/>
                <c:pt idx="0">
                  <c:v>TJ</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9.3382110802020732E-2"/>
          <c:y val="0.89306737769817646"/>
          <c:w val="0.82459598917432575"/>
          <c:h val="6.97388364950763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Timeseries!$D$10</c:f>
          <c:strCache>
            <c:ptCount val="1"/>
            <c:pt idx="0">
              <c:v>Road Private Car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Timeseries!$D$12</c:f>
              <c:strCache>
                <c:ptCount val="1"/>
                <c:pt idx="0">
                  <c:v> Coal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Timeseries!$AP$8:$AT$8</c:f>
              <c:numCache>
                <c:formatCode>General</c:formatCode>
                <c:ptCount val="5"/>
                <c:pt idx="0">
                  <c:v>1990</c:v>
                </c:pt>
                <c:pt idx="1">
                  <c:v>1995</c:v>
                </c:pt>
                <c:pt idx="2">
                  <c:v>2010</c:v>
                </c:pt>
                <c:pt idx="3">
                  <c:v>2023</c:v>
                </c:pt>
                <c:pt idx="4">
                  <c:v>1996</c:v>
                </c:pt>
              </c:numCache>
            </c:numRef>
          </c:cat>
          <c:val>
            <c:numRef>
              <c:f>Timeseries!$AP$12:$AT$12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81E3-426D-B508-A0951B6C2CE6}"/>
            </c:ext>
          </c:extLst>
        </c:ser>
        <c:ser>
          <c:idx val="1"/>
          <c:order val="1"/>
          <c:tx>
            <c:strRef>
              <c:f>Timeseries!$D$17</c:f>
              <c:strCache>
                <c:ptCount val="1"/>
                <c:pt idx="0">
                  <c:v> Peat</c:v>
                </c:pt>
              </c:strCache>
            </c:strRef>
          </c:tx>
          <c:spPr>
            <a:solidFill>
              <a:schemeClr val="accent2"/>
            </a:solidFill>
            <a:ln w="317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Timeseries!$AP$8:$AT$8</c:f>
              <c:numCache>
                <c:formatCode>General</c:formatCode>
                <c:ptCount val="5"/>
                <c:pt idx="0">
                  <c:v>1990</c:v>
                </c:pt>
                <c:pt idx="1">
                  <c:v>1995</c:v>
                </c:pt>
                <c:pt idx="2">
                  <c:v>2010</c:v>
                </c:pt>
                <c:pt idx="3">
                  <c:v>2023</c:v>
                </c:pt>
                <c:pt idx="4">
                  <c:v>1996</c:v>
                </c:pt>
              </c:numCache>
            </c:numRef>
          </c:cat>
          <c:val>
            <c:numRef>
              <c:f>Timeseries!$AP$17:$AT$17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1E3-426D-B508-A0951B6C2CE6}"/>
            </c:ext>
          </c:extLst>
        </c:ser>
        <c:ser>
          <c:idx val="2"/>
          <c:order val="2"/>
          <c:tx>
            <c:strRef>
              <c:f>Timeseries!$D$21</c:f>
              <c:strCache>
                <c:ptCount val="1"/>
                <c:pt idx="0">
                  <c:v> Oil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Timeseries!$AP$8:$AT$8</c:f>
              <c:numCache>
                <c:formatCode>General</c:formatCode>
                <c:ptCount val="5"/>
                <c:pt idx="0">
                  <c:v>1990</c:v>
                </c:pt>
                <c:pt idx="1">
                  <c:v>1995</c:v>
                </c:pt>
                <c:pt idx="2">
                  <c:v>2010</c:v>
                </c:pt>
                <c:pt idx="3">
                  <c:v>2023</c:v>
                </c:pt>
                <c:pt idx="4">
                  <c:v>1996</c:v>
                </c:pt>
              </c:numCache>
            </c:numRef>
          </c:cat>
          <c:val>
            <c:numRef>
              <c:f>Timeseries!$AP$21:$AT$21</c:f>
              <c:numCache>
                <c:formatCode>0%</c:formatCode>
                <c:ptCount val="5"/>
                <c:pt idx="0">
                  <c:v>1</c:v>
                </c:pt>
                <c:pt idx="1">
                  <c:v>1</c:v>
                </c:pt>
                <c:pt idx="2">
                  <c:v>0.97628195556137354</c:v>
                </c:pt>
                <c:pt idx="3">
                  <c:v>0.92004592823103515</c:v>
                </c:pt>
                <c:pt idx="4">
                  <c:v>1</c:v>
                </c:pt>
              </c:numCache>
            </c:numRef>
          </c:val>
          <c:extLst>
            <c:ext xmlns:c16="http://schemas.microsoft.com/office/drawing/2014/chart" uri="{C3380CC4-5D6E-409C-BE32-E72D297353CC}">
              <c16:uniqueId val="{00000002-81E3-426D-B508-A0951B6C2CE6}"/>
            </c:ext>
          </c:extLst>
        </c:ser>
        <c:ser>
          <c:idx val="3"/>
          <c:order val="3"/>
          <c:tx>
            <c:strRef>
              <c:f>Timeseries!$D$36</c:f>
              <c:strCache>
                <c:ptCount val="1"/>
                <c:pt idx="0">
                  <c:v> Natural Gas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Timeseries!$AP$8:$AT$8</c:f>
              <c:numCache>
                <c:formatCode>General</c:formatCode>
                <c:ptCount val="5"/>
                <c:pt idx="0">
                  <c:v>1990</c:v>
                </c:pt>
                <c:pt idx="1">
                  <c:v>1995</c:v>
                </c:pt>
                <c:pt idx="2">
                  <c:v>2010</c:v>
                </c:pt>
                <c:pt idx="3">
                  <c:v>2023</c:v>
                </c:pt>
                <c:pt idx="4">
                  <c:v>1996</c:v>
                </c:pt>
              </c:numCache>
            </c:numRef>
          </c:cat>
          <c:val>
            <c:numRef>
              <c:f>Timeseries!$AP$36:$AT$36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1E3-426D-B508-A0951B6C2CE6}"/>
            </c:ext>
          </c:extLst>
        </c:ser>
        <c:ser>
          <c:idx val="4"/>
          <c:order val="4"/>
          <c:tx>
            <c:strRef>
              <c:f>Timeseries!$D$37</c:f>
              <c:strCache>
                <c:ptCount val="1"/>
                <c:pt idx="0">
                  <c:v> Renewables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Timeseries!$AP$8:$AT$8</c:f>
              <c:numCache>
                <c:formatCode>General</c:formatCode>
                <c:ptCount val="5"/>
                <c:pt idx="0">
                  <c:v>1990</c:v>
                </c:pt>
                <c:pt idx="1">
                  <c:v>1995</c:v>
                </c:pt>
                <c:pt idx="2">
                  <c:v>2010</c:v>
                </c:pt>
                <c:pt idx="3">
                  <c:v>2023</c:v>
                </c:pt>
                <c:pt idx="4">
                  <c:v>1996</c:v>
                </c:pt>
              </c:numCache>
            </c:numRef>
          </c:cat>
          <c:val>
            <c:numRef>
              <c:f>Timeseries!$AP$37:$AT$37</c:f>
              <c:numCache>
                <c:formatCode>0%</c:formatCode>
                <c:ptCount val="5"/>
                <c:pt idx="0">
                  <c:v>0</c:v>
                </c:pt>
                <c:pt idx="1">
                  <c:v>0</c:v>
                </c:pt>
                <c:pt idx="2">
                  <c:v>2.3718044438626511E-2</c:v>
                </c:pt>
                <c:pt idx="3">
                  <c:v>6.9218177473764145E-2</c:v>
                </c:pt>
                <c:pt idx="4">
                  <c:v>0</c:v>
                </c:pt>
              </c:numCache>
            </c:numRef>
          </c:val>
          <c:extLst>
            <c:ext xmlns:c16="http://schemas.microsoft.com/office/drawing/2014/chart" uri="{C3380CC4-5D6E-409C-BE32-E72D297353CC}">
              <c16:uniqueId val="{00000004-81E3-426D-B508-A0951B6C2CE6}"/>
            </c:ext>
          </c:extLst>
        </c:ser>
        <c:ser>
          <c:idx val="5"/>
          <c:order val="5"/>
          <c:tx>
            <c:strRef>
              <c:f>Timeseries!$D$49</c:f>
              <c:strCache>
                <c:ptCount val="1"/>
                <c:pt idx="0">
                  <c:v> Non-Renewable  Waste</c:v>
                </c:pt>
              </c:strCache>
            </c:strRef>
          </c:tx>
          <c:spPr>
            <a:solidFill>
              <a:schemeClr val="accent6"/>
            </a:solidFill>
            <a:ln>
              <a:noFill/>
            </a:ln>
            <a:effectLst/>
          </c:spPr>
          <c:invertIfNegative val="0"/>
          <c:cat>
            <c:numRef>
              <c:f>Timeseries!$AP$8:$AT$8</c:f>
              <c:numCache>
                <c:formatCode>General</c:formatCode>
                <c:ptCount val="5"/>
                <c:pt idx="0">
                  <c:v>1990</c:v>
                </c:pt>
                <c:pt idx="1">
                  <c:v>1995</c:v>
                </c:pt>
                <c:pt idx="2">
                  <c:v>2010</c:v>
                </c:pt>
                <c:pt idx="3">
                  <c:v>2023</c:v>
                </c:pt>
                <c:pt idx="4">
                  <c:v>1996</c:v>
                </c:pt>
              </c:numCache>
            </c:numRef>
          </c:cat>
          <c:val>
            <c:numRef>
              <c:f>Timeseries!$AP$49:$AT$49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1E3-426D-B508-A0951B6C2CE6}"/>
            </c:ext>
          </c:extLst>
        </c:ser>
        <c:ser>
          <c:idx val="6"/>
          <c:order val="6"/>
          <c:tx>
            <c:strRef>
              <c:f>Timeseries!$D$50</c:f>
              <c:strCache>
                <c:ptCount val="1"/>
                <c:pt idx="0">
                  <c:v> Electricity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Timeseries!$AP$8:$AT$8</c:f>
              <c:numCache>
                <c:formatCode>General</c:formatCode>
                <c:ptCount val="5"/>
                <c:pt idx="0">
                  <c:v>1990</c:v>
                </c:pt>
                <c:pt idx="1">
                  <c:v>1995</c:v>
                </c:pt>
                <c:pt idx="2">
                  <c:v>2010</c:v>
                </c:pt>
                <c:pt idx="3">
                  <c:v>2023</c:v>
                </c:pt>
                <c:pt idx="4">
                  <c:v>1996</c:v>
                </c:pt>
              </c:numCache>
            </c:numRef>
          </c:cat>
          <c:val>
            <c:numRef>
              <c:f>Timeseries!$AP$50:$AT$50</c:f>
              <c:numCache>
                <c:formatCode>0%</c:formatCode>
                <c:ptCount val="5"/>
                <c:pt idx="0">
                  <c:v>0</c:v>
                </c:pt>
                <c:pt idx="1">
                  <c:v>0</c:v>
                </c:pt>
                <c:pt idx="2">
                  <c:v>0</c:v>
                </c:pt>
                <c:pt idx="3">
                  <c:v>1.0735894295200554E-2</c:v>
                </c:pt>
                <c:pt idx="4">
                  <c:v>0</c:v>
                </c:pt>
              </c:numCache>
            </c:numRef>
          </c:val>
          <c:extLst>
            <c:ext xmlns:c16="http://schemas.microsoft.com/office/drawing/2014/chart" uri="{C3380CC4-5D6E-409C-BE32-E72D297353CC}">
              <c16:uniqueId val="{00000006-81E3-426D-B508-A0951B6C2CE6}"/>
            </c:ext>
          </c:extLst>
        </c:ser>
        <c:ser>
          <c:idx val="7"/>
          <c:order val="7"/>
          <c:tx>
            <c:strRef>
              <c:f>Timeseries!$D$51</c:f>
              <c:strCache>
                <c:ptCount val="1"/>
                <c:pt idx="0">
                  <c:v> Heat</c:v>
                </c:pt>
              </c:strCache>
            </c:strRef>
          </c:tx>
          <c:spPr>
            <a:solidFill>
              <a:schemeClr val="accent2">
                <a:lumMod val="60000"/>
              </a:schemeClr>
            </a:solidFill>
            <a:ln>
              <a:noFill/>
            </a:ln>
            <a:effectLst/>
          </c:spPr>
          <c:invertIfNegative val="0"/>
          <c:cat>
            <c:numRef>
              <c:f>Timeseries!$AP$8:$AT$8</c:f>
              <c:numCache>
                <c:formatCode>General</c:formatCode>
                <c:ptCount val="5"/>
                <c:pt idx="0">
                  <c:v>1990</c:v>
                </c:pt>
                <c:pt idx="1">
                  <c:v>1995</c:v>
                </c:pt>
                <c:pt idx="2">
                  <c:v>2010</c:v>
                </c:pt>
                <c:pt idx="3">
                  <c:v>2023</c:v>
                </c:pt>
                <c:pt idx="4">
                  <c:v>1996</c:v>
                </c:pt>
              </c:numCache>
            </c:numRef>
          </c:cat>
          <c:val>
            <c:numRef>
              <c:f>Timeseries!$AP$51:$AT$51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7-81E3-426D-B508-A0951B6C2CE6}"/>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Timeseries!$D$10</c:f>
          <c:strCache>
            <c:ptCount val="1"/>
            <c:pt idx="0">
              <c:v>Road Private Car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21828331035145"/>
          <c:y val="8.5534482816311375E-2"/>
          <c:w val="0.79123647974242273"/>
          <c:h val="0.34375867884186195"/>
        </c:manualLayout>
      </c:layout>
      <c:barChart>
        <c:barDir val="col"/>
        <c:grouping val="stacked"/>
        <c:varyColors val="0"/>
        <c:ser>
          <c:idx val="1"/>
          <c:order val="0"/>
          <c:tx>
            <c:strRef>
              <c:f>Timeseries!$D$13</c:f>
              <c:strCache>
                <c:ptCount val="1"/>
                <c:pt idx="0">
                  <c:v> Bituminous Coal</c:v>
                </c:pt>
              </c:strCache>
            </c:strRef>
          </c:tx>
          <c:spPr>
            <a:solidFill>
              <a:schemeClr val="accent2"/>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Timeseries!$E$13:$AN$13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1-A327-47C1-ABA7-DBAE7199EA78}"/>
            </c:ext>
          </c:extLst>
        </c:ser>
        <c:ser>
          <c:idx val="2"/>
          <c:order val="1"/>
          <c:tx>
            <c:strRef>
              <c:f>Timeseries!$D$14</c:f>
              <c:strCache>
                <c:ptCount val="1"/>
                <c:pt idx="0">
                  <c:v> Anthracite + Manufactured Ovoids</c:v>
                </c:pt>
              </c:strCache>
            </c:strRef>
          </c:tx>
          <c:spPr>
            <a:solidFill>
              <a:schemeClr val="accent3"/>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Timeseries!$E$14:$AN$14</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2-A327-47C1-ABA7-DBAE7199EA78}"/>
            </c:ext>
          </c:extLst>
        </c:ser>
        <c:ser>
          <c:idx val="3"/>
          <c:order val="2"/>
          <c:tx>
            <c:strRef>
              <c:f>Timeseries!$D$15</c:f>
              <c:strCache>
                <c:ptCount val="1"/>
                <c:pt idx="0">
                  <c:v> Coke</c:v>
                </c:pt>
              </c:strCache>
            </c:strRef>
          </c:tx>
          <c:spPr>
            <a:solidFill>
              <a:schemeClr val="accent4"/>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Timeseries!$E$15:$AN$15</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3-A327-47C1-ABA7-DBAE7199EA78}"/>
            </c:ext>
          </c:extLst>
        </c:ser>
        <c:ser>
          <c:idx val="4"/>
          <c:order val="3"/>
          <c:tx>
            <c:strRef>
              <c:f>Timeseries!$D$16</c:f>
              <c:strCache>
                <c:ptCount val="1"/>
                <c:pt idx="0">
                  <c:v> Lignite \ Brown Coal Briquettes</c:v>
                </c:pt>
              </c:strCache>
            </c:strRef>
          </c:tx>
          <c:spPr>
            <a:solidFill>
              <a:schemeClr val="accent5"/>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Timeseries!$E$16:$AN$16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4-A327-47C1-ABA7-DBAE7199EA78}"/>
            </c:ext>
          </c:extLst>
        </c:ser>
        <c:ser>
          <c:idx val="6"/>
          <c:order val="4"/>
          <c:tx>
            <c:strRef>
              <c:f>Timeseries!$D$18</c:f>
              <c:strCache>
                <c:ptCount val="1"/>
                <c:pt idx="0">
                  <c:v> Milled Peat</c:v>
                </c:pt>
              </c:strCache>
            </c:strRef>
          </c:tx>
          <c:spPr>
            <a:solidFill>
              <a:schemeClr val="accent1">
                <a:lumMod val="60000"/>
              </a:schemeClr>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Timeseries!$E$18:$AN$18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6-A327-47C1-ABA7-DBAE7199EA78}"/>
            </c:ext>
          </c:extLst>
        </c:ser>
        <c:ser>
          <c:idx val="7"/>
          <c:order val="5"/>
          <c:tx>
            <c:strRef>
              <c:f>Timeseries!$D$19</c:f>
              <c:strCache>
                <c:ptCount val="1"/>
                <c:pt idx="0">
                  <c:v> Sod Peat</c:v>
                </c:pt>
              </c:strCache>
            </c:strRef>
          </c:tx>
          <c:spPr>
            <a:solidFill>
              <a:schemeClr val="accent2">
                <a:lumMod val="60000"/>
              </a:schemeClr>
            </a:solidFill>
            <a:ln>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Timeseries!$E$19:$AN$19</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7-A327-47C1-ABA7-DBAE7199EA78}"/>
            </c:ext>
          </c:extLst>
        </c:ser>
        <c:ser>
          <c:idx val="8"/>
          <c:order val="6"/>
          <c:tx>
            <c:strRef>
              <c:f>Timeseries!$D$20</c:f>
              <c:strCache>
                <c:ptCount val="1"/>
                <c:pt idx="0">
                  <c:v> Briquettes</c:v>
                </c:pt>
              </c:strCache>
            </c:strRef>
          </c:tx>
          <c:spPr>
            <a:solidFill>
              <a:schemeClr val="accent3">
                <a:lumMod val="6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Timeseries!$E$20:$AN$20</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A-A327-47C1-ABA7-DBAE7199EA78}"/>
            </c:ext>
          </c:extLst>
        </c:ser>
        <c:ser>
          <c:idx val="10"/>
          <c:order val="7"/>
          <c:tx>
            <c:strRef>
              <c:f>Timeseries!$D$22</c:f>
              <c:strCache>
                <c:ptCount val="1"/>
                <c:pt idx="0">
                  <c:v> Crude</c:v>
                </c:pt>
              </c:strCache>
            </c:strRef>
          </c:tx>
          <c:spPr>
            <a:solidFill>
              <a:schemeClr val="accent5">
                <a:lumMod val="6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Timeseries!$E$22:$AN$22</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C-A327-47C1-ABA7-DBAE7199EA78}"/>
            </c:ext>
          </c:extLst>
        </c:ser>
        <c:ser>
          <c:idx val="11"/>
          <c:order val="8"/>
          <c:tx>
            <c:strRef>
              <c:f>Timeseries!$D$23</c:f>
              <c:strCache>
                <c:ptCount val="1"/>
                <c:pt idx="0">
                  <c:v> Refinery Feedstocks</c:v>
                </c:pt>
              </c:strCache>
            </c:strRef>
          </c:tx>
          <c:spPr>
            <a:solidFill>
              <a:schemeClr val="accent6">
                <a:lumMod val="6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Timeseries!$E$23:$AN$23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D-A327-47C1-ABA7-DBAE7199EA78}"/>
            </c:ext>
          </c:extLst>
        </c:ser>
        <c:ser>
          <c:idx val="12"/>
          <c:order val="9"/>
          <c:tx>
            <c:strRef>
              <c:f>Timeseries!$D$24</c:f>
              <c:strCache>
                <c:ptCount val="1"/>
                <c:pt idx="0">
                  <c:v> Refinery Gas</c:v>
                </c:pt>
              </c:strCache>
            </c:strRef>
          </c:tx>
          <c:spPr>
            <a:solidFill>
              <a:schemeClr val="accent1">
                <a:lumMod val="80000"/>
                <a:lumOff val="2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Timeseries!$E$24:$AN$24</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E-A327-47C1-ABA7-DBAE7199EA78}"/>
            </c:ext>
          </c:extLst>
        </c:ser>
        <c:ser>
          <c:idx val="13"/>
          <c:order val="10"/>
          <c:tx>
            <c:strRef>
              <c:f>Timeseries!$D$25</c:f>
              <c:strCache>
                <c:ptCount val="1"/>
                <c:pt idx="0">
                  <c:v> Gasoline</c:v>
                </c:pt>
              </c:strCache>
            </c:strRef>
          </c:tx>
          <c:spPr>
            <a:solidFill>
              <a:schemeClr val="accent2">
                <a:lumMod val="80000"/>
                <a:lumOff val="2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Timeseries!$E$25:$AN$25</c:f>
              <c:numCache>
                <c:formatCode>#\ ##0;\-#\ ##0;\-</c:formatCode>
                <c:ptCount val="36"/>
                <c:pt idx="0">
                  <c:v>33320.484468715025</c:v>
                </c:pt>
                <c:pt idx="1">
                  <c:v>34438.177139081025</c:v>
                </c:pt>
                <c:pt idx="2">
                  <c:v>35000.306453727702</c:v>
                </c:pt>
                <c:pt idx="3">
                  <c:v>35956.855695489292</c:v>
                </c:pt>
                <c:pt idx="4">
                  <c:v>37617.257238604157</c:v>
                </c:pt>
                <c:pt idx="5">
                  <c:v>39471.400809223298</c:v>
                </c:pt>
                <c:pt idx="6">
                  <c:v>42058.283933017767</c:v>
                </c:pt>
                <c:pt idx="7">
                  <c:v>45037.068261397035</c:v>
                </c:pt>
                <c:pt idx="8">
                  <c:v>47540.316982876611</c:v>
                </c:pt>
                <c:pt idx="9">
                  <c:v>50658.222690421651</c:v>
                </c:pt>
                <c:pt idx="10">
                  <c:v>53149.049358116892</c:v>
                </c:pt>
                <c:pt idx="11">
                  <c:v>55504.940381626759</c:v>
                </c:pt>
                <c:pt idx="12">
                  <c:v>57099.360706216896</c:v>
                </c:pt>
                <c:pt idx="13">
                  <c:v>58692.706968509556</c:v>
                </c:pt>
                <c:pt idx="14">
                  <c:v>60488.932754703535</c:v>
                </c:pt>
                <c:pt idx="15">
                  <c:v>62797.093354346522</c:v>
                </c:pt>
                <c:pt idx="16">
                  <c:v>64364.5533897184</c:v>
                </c:pt>
                <c:pt idx="17">
                  <c:v>65294.48846271816</c:v>
                </c:pt>
                <c:pt idx="18">
                  <c:v>63245.907639221245</c:v>
                </c:pt>
                <c:pt idx="19">
                  <c:v>58857.206113423301</c:v>
                </c:pt>
                <c:pt idx="20">
                  <c:v>53765.224941685032</c:v>
                </c:pt>
                <c:pt idx="21">
                  <c:v>50708.661404186969</c:v>
                </c:pt>
                <c:pt idx="22">
                  <c:v>47364.123521008063</c:v>
                </c:pt>
                <c:pt idx="23">
                  <c:v>45253.427821555415</c:v>
                </c:pt>
                <c:pt idx="24">
                  <c:v>42919.977696015318</c:v>
                </c:pt>
                <c:pt idx="25">
                  <c:v>39635.594166823947</c:v>
                </c:pt>
                <c:pt idx="26">
                  <c:v>35207.054203928419</c:v>
                </c:pt>
                <c:pt idx="27">
                  <c:v>31229.511120253545</c:v>
                </c:pt>
                <c:pt idx="28">
                  <c:v>28244.682626554484</c:v>
                </c:pt>
                <c:pt idx="29" formatCode="_-* #,##0.0_-;\-* #,##0.0_-;_-* &quot;-&quot;??_-;_-@_-">
                  <c:v>26071.625597920312</c:v>
                </c:pt>
                <c:pt idx="30" formatCode="_-* #,##0.0_-;\-* #,##0.0_-;_-* &quot;-&quot;??_-;_-@_-">
                  <c:v>18028.554499504862</c:v>
                </c:pt>
                <c:pt idx="31" formatCode="_-* #,##0.0_-;\-* #,##0.0_-;_-* &quot;-&quot;??_-;_-@_-">
                  <c:v>20529.760669355284</c:v>
                </c:pt>
                <c:pt idx="32" formatCode="_-* #,##0.0_-;\-* #,##0.0_-;_-* &quot;-&quot;??_-;_-@_-">
                  <c:v>25533.677108428958</c:v>
                </c:pt>
                <c:pt idx="33" formatCode="_-* #,##0.0_-;\-* #,##0.0_-;_-* &quot;-&quot;??_-;_-@_-">
                  <c:v>27776.999467686965</c:v>
                </c:pt>
                <c:pt idx="34" formatCode="_-* #,##0.0_-;\-* #,##0.0_-;_-* &quot;-&quot;??_-;_-@_-">
                  <c:v>28383.159091740934</c:v>
                </c:pt>
              </c:numCache>
            </c:numRef>
          </c:val>
          <c:extLst>
            <c:ext xmlns:c16="http://schemas.microsoft.com/office/drawing/2014/chart" uri="{C3380CC4-5D6E-409C-BE32-E72D297353CC}">
              <c16:uniqueId val="{0000000F-A327-47C1-ABA7-DBAE7199EA78}"/>
            </c:ext>
          </c:extLst>
        </c:ser>
        <c:ser>
          <c:idx val="14"/>
          <c:order val="11"/>
          <c:tx>
            <c:strRef>
              <c:f>Timeseries!$D$26</c:f>
              <c:strCache>
                <c:ptCount val="1"/>
                <c:pt idx="0">
                  <c:v> Kerosene</c:v>
                </c:pt>
              </c:strCache>
            </c:strRef>
          </c:tx>
          <c:spPr>
            <a:solidFill>
              <a:schemeClr val="accent3">
                <a:lumMod val="80000"/>
                <a:lumOff val="2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Timeseries!$E$26:$AN$26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0-A327-47C1-ABA7-DBAE7199EA78}"/>
            </c:ext>
          </c:extLst>
        </c:ser>
        <c:ser>
          <c:idx val="15"/>
          <c:order val="12"/>
          <c:tx>
            <c:strRef>
              <c:f>Timeseries!$D$27</c:f>
              <c:strCache>
                <c:ptCount val="1"/>
                <c:pt idx="0">
                  <c:v> Jet Kerosene</c:v>
                </c:pt>
              </c:strCache>
            </c:strRef>
          </c:tx>
          <c:spPr>
            <a:solidFill>
              <a:schemeClr val="accent4">
                <a:lumMod val="80000"/>
                <a:lumOff val="2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Timeseries!$E$27:$AN$27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_(* #,##0.00_);_(* \(#,##0.00\);_(* &quot;-&quot;??_);_(@_)">
                  <c:v>0</c:v>
                </c:pt>
                <c:pt idx="28" formatCode="_(* #,##0.00_);_(* \(#,##0.00\);_(* &quot;-&quot;??_);_(@_)">
                  <c:v>0</c:v>
                </c:pt>
                <c:pt idx="29" formatCode="_(* #,##0.00_);_(* \(#,##0.00\);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1-A327-47C1-ABA7-DBAE7199EA78}"/>
            </c:ext>
          </c:extLst>
        </c:ser>
        <c:ser>
          <c:idx val="16"/>
          <c:order val="13"/>
          <c:tx>
            <c:strRef>
              <c:f>Timeseries!$D$28</c:f>
              <c:strCache>
                <c:ptCount val="1"/>
                <c:pt idx="0">
                  <c:v> Fueloil</c:v>
                </c:pt>
              </c:strCache>
            </c:strRef>
          </c:tx>
          <c:spPr>
            <a:solidFill>
              <a:schemeClr val="accent5">
                <a:lumMod val="80000"/>
                <a:lumOff val="2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Timeseries!$E$28:$AN$28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2-A327-47C1-ABA7-DBAE7199EA78}"/>
            </c:ext>
          </c:extLst>
        </c:ser>
        <c:ser>
          <c:idx val="17"/>
          <c:order val="14"/>
          <c:tx>
            <c:strRef>
              <c:f>Timeseries!$D$29</c:f>
              <c:strCache>
                <c:ptCount val="1"/>
                <c:pt idx="0">
                  <c:v> LPG</c:v>
                </c:pt>
              </c:strCache>
            </c:strRef>
          </c:tx>
          <c:spPr>
            <a:solidFill>
              <a:schemeClr val="accent6">
                <a:lumMod val="80000"/>
                <a:lumOff val="2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Timeseries!$E$29:$AN$29</c:f>
              <c:numCache>
                <c:formatCode>#\ ##0;\-#\ ##0;\-</c:formatCode>
                <c:ptCount val="36"/>
                <c:pt idx="0">
                  <c:v>290.9632878786</c:v>
                </c:pt>
                <c:pt idx="1">
                  <c:v>328.08363714379999</c:v>
                </c:pt>
                <c:pt idx="2">
                  <c:v>332.04075828279997</c:v>
                </c:pt>
                <c:pt idx="3">
                  <c:v>319.70985821739993</c:v>
                </c:pt>
                <c:pt idx="4">
                  <c:v>299.89872270859996</c:v>
                </c:pt>
                <c:pt idx="5">
                  <c:v>252.36220941299993</c:v>
                </c:pt>
                <c:pt idx="6">
                  <c:v>197.85605694999998</c:v>
                </c:pt>
                <c:pt idx="7">
                  <c:v>168.31806238339999</c:v>
                </c:pt>
                <c:pt idx="8">
                  <c:v>132.29549511159996</c:v>
                </c:pt>
                <c:pt idx="9">
                  <c:v>108.09323162919999</c:v>
                </c:pt>
                <c:pt idx="10">
                  <c:v>91.3201439626</c:v>
                </c:pt>
                <c:pt idx="11">
                  <c:v>65.637151279799994</c:v>
                </c:pt>
                <c:pt idx="12">
                  <c:v>57.595259932799991</c:v>
                </c:pt>
                <c:pt idx="13">
                  <c:v>49.987375420399992</c:v>
                </c:pt>
                <c:pt idx="14">
                  <c:v>44.626114522399995</c:v>
                </c:pt>
                <c:pt idx="15">
                  <c:v>42.653549420488005</c:v>
                </c:pt>
                <c:pt idx="16">
                  <c:v>36.481023648954711</c:v>
                </c:pt>
                <c:pt idx="17">
                  <c:v>48.903033696999998</c:v>
                </c:pt>
                <c:pt idx="18">
                  <c:v>37.679386619000006</c:v>
                </c:pt>
                <c:pt idx="19">
                  <c:v>24.569412301000003</c:v>
                </c:pt>
                <c:pt idx="20">
                  <c:v>21.551288717000002</c:v>
                </c:pt>
                <c:pt idx="21">
                  <c:v>23.023567127820002</c:v>
                </c:pt>
                <c:pt idx="22">
                  <c:v>41.866089928179996</c:v>
                </c:pt>
                <c:pt idx="23">
                  <c:v>54.575682670501301</c:v>
                </c:pt>
                <c:pt idx="24">
                  <c:v>88.287995050234983</c:v>
                </c:pt>
                <c:pt idx="25">
                  <c:v>105.93894512614622</c:v>
                </c:pt>
                <c:pt idx="26">
                  <c:v>106.70308003812011</c:v>
                </c:pt>
                <c:pt idx="27">
                  <c:v>94.365613363968677</c:v>
                </c:pt>
                <c:pt idx="28">
                  <c:v>77.546272568668414</c:v>
                </c:pt>
                <c:pt idx="29" formatCode="_-* #,##0.0_-;\-* #,##0.0_-;_-* &quot;-&quot;??_-;_-@_-">
                  <c:v>68.213139096605744</c:v>
                </c:pt>
                <c:pt idx="30" formatCode="_-* #,##0.0_-;\-* #,##0.0_-;_-* &quot;-&quot;??_-;_-@_-">
                  <c:v>48.143208279373376</c:v>
                </c:pt>
                <c:pt idx="31" formatCode="_-* #,##0.0_-;\-* #,##0.0_-;_-* &quot;-&quot;??_-;_-@_-">
                  <c:v>48.783476010966062</c:v>
                </c:pt>
                <c:pt idx="32" formatCode="_-* #,##0.0_-;\-* #,##0.0_-;_-* &quot;-&quot;??_-;_-@_-">
                  <c:v>67.893005230809408</c:v>
                </c:pt>
                <c:pt idx="33" formatCode="_-* #,##0.0_-;\-* #,##0.0_-;_-* &quot;-&quot;??_-;_-@_-">
                  <c:v>49.152861240731077</c:v>
                </c:pt>
                <c:pt idx="34" formatCode="_-* #,##0.0_-;\-* #,##0.0_-;_-* &quot;-&quot;??_-;_-@_-">
                  <c:v>30.708225434464747</c:v>
                </c:pt>
              </c:numCache>
            </c:numRef>
          </c:val>
          <c:extLst>
            <c:ext xmlns:c16="http://schemas.microsoft.com/office/drawing/2014/chart" uri="{C3380CC4-5D6E-409C-BE32-E72D297353CC}">
              <c16:uniqueId val="{00000013-A327-47C1-ABA7-DBAE7199EA78}"/>
            </c:ext>
          </c:extLst>
        </c:ser>
        <c:ser>
          <c:idx val="18"/>
          <c:order val="15"/>
          <c:tx>
            <c:strRef>
              <c:f>Timeseries!$D$30</c:f>
              <c:strCache>
                <c:ptCount val="1"/>
                <c:pt idx="0">
                  <c:v> Gasoil / Diesel /DERV</c:v>
                </c:pt>
              </c:strCache>
            </c:strRef>
          </c:tx>
          <c:spPr>
            <a:solidFill>
              <a:schemeClr val="accent1">
                <a:lumMod val="8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Timeseries!$E$30:$AN$30</c:f>
              <c:numCache>
                <c:formatCode>#\ ##0;\-#\ ##0;\-</c:formatCode>
                <c:ptCount val="36"/>
                <c:pt idx="0">
                  <c:v>5166.8345461661274</c:v>
                </c:pt>
                <c:pt idx="1">
                  <c:v>6319.8879791178333</c:v>
                </c:pt>
                <c:pt idx="2">
                  <c:v>7029.2588479789611</c:v>
                </c:pt>
                <c:pt idx="3">
                  <c:v>7855.8368587112918</c:v>
                </c:pt>
                <c:pt idx="4">
                  <c:v>8719.182975246973</c:v>
                </c:pt>
                <c:pt idx="5">
                  <c:v>9531.1100932454028</c:v>
                </c:pt>
                <c:pt idx="6">
                  <c:v>10464.68188312579</c:v>
                </c:pt>
                <c:pt idx="7">
                  <c:v>11234.98074340434</c:v>
                </c:pt>
                <c:pt idx="8">
                  <c:v>11823.129562289298</c:v>
                </c:pt>
                <c:pt idx="9">
                  <c:v>12188.69751079384</c:v>
                </c:pt>
                <c:pt idx="10">
                  <c:v>12170.595205829357</c:v>
                </c:pt>
                <c:pt idx="11">
                  <c:v>13177.050021799343</c:v>
                </c:pt>
                <c:pt idx="12">
                  <c:v>13909.769856050178</c:v>
                </c:pt>
                <c:pt idx="13">
                  <c:v>14362.167513518505</c:v>
                </c:pt>
                <c:pt idx="14">
                  <c:v>15559.99433715206</c:v>
                </c:pt>
                <c:pt idx="15">
                  <c:v>16337.399094291637</c:v>
                </c:pt>
                <c:pt idx="16">
                  <c:v>19492.158220894227</c:v>
                </c:pt>
                <c:pt idx="17">
                  <c:v>21655.015557311075</c:v>
                </c:pt>
                <c:pt idx="18">
                  <c:v>24014.127216658209</c:v>
                </c:pt>
                <c:pt idx="19">
                  <c:v>25772.199828000696</c:v>
                </c:pt>
                <c:pt idx="20">
                  <c:v>28498.515282503355</c:v>
                </c:pt>
                <c:pt idx="21">
                  <c:v>32859.202158833657</c:v>
                </c:pt>
                <c:pt idx="22">
                  <c:v>36584.512177259021</c:v>
                </c:pt>
                <c:pt idx="23">
                  <c:v>40330.287007707317</c:v>
                </c:pt>
                <c:pt idx="24">
                  <c:v>44603.083215141356</c:v>
                </c:pt>
                <c:pt idx="25">
                  <c:v>47696.73562486771</c:v>
                </c:pt>
                <c:pt idx="26">
                  <c:v>50829.428482269424</c:v>
                </c:pt>
                <c:pt idx="27">
                  <c:v>52226.468262014962</c:v>
                </c:pt>
                <c:pt idx="28">
                  <c:v>54949.316997784001</c:v>
                </c:pt>
                <c:pt idx="29" formatCode="_-* #,##0.0_-;\-* #,##0.0_-;_-* &quot;-&quot;??_-;_-@_-">
                  <c:v>56884.771390796966</c:v>
                </c:pt>
                <c:pt idx="30" formatCode="_-* #,##0.0_-;\-* #,##0.0_-;_-* &quot;-&quot;??_-;_-@_-">
                  <c:v>42546.93502095202</c:v>
                </c:pt>
                <c:pt idx="31" formatCode="_-* #,##0.0_-;\-* #,##0.0_-;_-* &quot;-&quot;??_-;_-@_-">
                  <c:v>50707.269144011116</c:v>
                </c:pt>
                <c:pt idx="32" formatCode="_-* #,##0.0_-;\-* #,##0.0_-;_-* &quot;-&quot;??_-;_-@_-">
                  <c:v>52553.325079232163</c:v>
                </c:pt>
                <c:pt idx="33" formatCode="_-* #,##0.0_-;\-* #,##0.0_-;_-* &quot;-&quot;??_-;_-@_-">
                  <c:v>52978.013559100953</c:v>
                </c:pt>
                <c:pt idx="34" formatCode="_-* #,##0.0_-;\-* #,##0.0_-;_-* &quot;-&quot;??_-;_-@_-">
                  <c:v>53648.487479033829</c:v>
                </c:pt>
              </c:numCache>
            </c:numRef>
          </c:val>
          <c:extLst>
            <c:ext xmlns:c16="http://schemas.microsoft.com/office/drawing/2014/chart" uri="{C3380CC4-5D6E-409C-BE32-E72D297353CC}">
              <c16:uniqueId val="{00000014-A327-47C1-ABA7-DBAE7199EA78}"/>
            </c:ext>
          </c:extLst>
        </c:ser>
        <c:ser>
          <c:idx val="19"/>
          <c:order val="16"/>
          <c:tx>
            <c:strRef>
              <c:f>Timeseries!$D$31</c:f>
              <c:strCache>
                <c:ptCount val="1"/>
                <c:pt idx="0">
                  <c:v> Petroleum Coke</c:v>
                </c:pt>
              </c:strCache>
            </c:strRef>
          </c:tx>
          <c:spPr>
            <a:solidFill>
              <a:schemeClr val="accent2">
                <a:lumMod val="8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Timeseries!$E$31:$AN$31</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5-A327-47C1-ABA7-DBAE7199EA78}"/>
            </c:ext>
          </c:extLst>
        </c:ser>
        <c:ser>
          <c:idx val="20"/>
          <c:order val="17"/>
          <c:tx>
            <c:strRef>
              <c:f>Timeseries!$D$32</c:f>
              <c:strCache>
                <c:ptCount val="1"/>
                <c:pt idx="0">
                  <c:v> Naphta</c:v>
                </c:pt>
              </c:strCache>
            </c:strRef>
          </c:tx>
          <c:spPr>
            <a:solidFill>
              <a:schemeClr val="accent3">
                <a:lumMod val="8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Timeseries!$E$32:$AN$32</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6-A327-47C1-ABA7-DBAE7199EA78}"/>
            </c:ext>
          </c:extLst>
        </c:ser>
        <c:ser>
          <c:idx val="21"/>
          <c:order val="18"/>
          <c:tx>
            <c:strRef>
              <c:f>Timeseries!$D$33</c:f>
              <c:strCache>
                <c:ptCount val="1"/>
                <c:pt idx="0">
                  <c:v> Bitumen</c:v>
                </c:pt>
              </c:strCache>
            </c:strRef>
          </c:tx>
          <c:spPr>
            <a:solidFill>
              <a:schemeClr val="accent4">
                <a:lumMod val="8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Timeseries!$E$33:$AN$33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7-A327-47C1-ABA7-DBAE7199EA78}"/>
            </c:ext>
          </c:extLst>
        </c:ser>
        <c:ser>
          <c:idx val="22"/>
          <c:order val="19"/>
          <c:tx>
            <c:strRef>
              <c:f>Timeseries!$D$34</c:f>
              <c:strCache>
                <c:ptCount val="1"/>
                <c:pt idx="0">
                  <c:v> White Spirit</c:v>
                </c:pt>
              </c:strCache>
            </c:strRef>
          </c:tx>
          <c:spPr>
            <a:solidFill>
              <a:schemeClr val="accent5">
                <a:lumMod val="8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Timeseries!$E$34:$AN$34</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8-A327-47C1-ABA7-DBAE7199EA78}"/>
            </c:ext>
          </c:extLst>
        </c:ser>
        <c:ser>
          <c:idx val="23"/>
          <c:order val="20"/>
          <c:tx>
            <c:strRef>
              <c:f>Timeseries!$D$35</c:f>
              <c:strCache>
                <c:ptCount val="1"/>
                <c:pt idx="0">
                  <c:v> Lubricants</c:v>
                </c:pt>
              </c:strCache>
            </c:strRef>
          </c:tx>
          <c:spPr>
            <a:solidFill>
              <a:schemeClr val="accent6">
                <a:lumMod val="8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Timeseries!$E$35:$AN$35</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9-A327-47C1-ABA7-DBAE7199EA78}"/>
            </c:ext>
          </c:extLst>
        </c:ser>
        <c:ser>
          <c:idx val="24"/>
          <c:order val="21"/>
          <c:tx>
            <c:strRef>
              <c:f>Timeseries!$D$36</c:f>
              <c:strCache>
                <c:ptCount val="1"/>
                <c:pt idx="0">
                  <c:v> Natural Gas</c:v>
                </c:pt>
              </c:strCache>
            </c:strRef>
          </c:tx>
          <c:spPr>
            <a:solidFill>
              <a:schemeClr val="accent1">
                <a:lumMod val="60000"/>
                <a:lumOff val="4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Timeseries!$E$36:$AN$36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formatCode="#.0\ ##0;\-#.0\ ##0;\-">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A-A327-47C1-ABA7-DBAE7199EA78}"/>
            </c:ext>
          </c:extLst>
        </c:ser>
        <c:ser>
          <c:idx val="26"/>
          <c:order val="22"/>
          <c:tx>
            <c:strRef>
              <c:f>Timeseries!$D$38</c:f>
              <c:strCache>
                <c:ptCount val="1"/>
                <c:pt idx="0">
                  <c:v> Hydro</c:v>
                </c:pt>
              </c:strCache>
            </c:strRef>
          </c:tx>
          <c:spPr>
            <a:solidFill>
              <a:schemeClr val="accent3">
                <a:lumMod val="60000"/>
                <a:lumOff val="4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Timeseries!$E$38:$AN$38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C-A327-47C1-ABA7-DBAE7199EA78}"/>
            </c:ext>
          </c:extLst>
        </c:ser>
        <c:ser>
          <c:idx val="27"/>
          <c:order val="23"/>
          <c:tx>
            <c:strRef>
              <c:f>Timeseries!$D$39</c:f>
              <c:strCache>
                <c:ptCount val="1"/>
                <c:pt idx="0">
                  <c:v> Wind</c:v>
                </c:pt>
              </c:strCache>
            </c:strRef>
          </c:tx>
          <c:spPr>
            <a:solidFill>
              <a:schemeClr val="accent4">
                <a:lumMod val="60000"/>
                <a:lumOff val="4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Timeseries!$E$39:$AN$39</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D-A327-47C1-ABA7-DBAE7199EA78}"/>
            </c:ext>
          </c:extLst>
        </c:ser>
        <c:ser>
          <c:idx val="28"/>
          <c:order val="24"/>
          <c:tx>
            <c:strRef>
              <c:f>Timeseries!$D$40</c:f>
              <c:strCache>
                <c:ptCount val="1"/>
                <c:pt idx="0">
                  <c:v> Biomass</c:v>
                </c:pt>
              </c:strCache>
            </c:strRef>
          </c:tx>
          <c:spPr>
            <a:solidFill>
              <a:schemeClr val="accent5">
                <a:lumMod val="60000"/>
                <a:lumOff val="4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Timeseries!$E$40:$AN$40</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E-A327-47C1-ABA7-DBAE7199EA78}"/>
            </c:ext>
          </c:extLst>
        </c:ser>
        <c:ser>
          <c:idx val="29"/>
          <c:order val="25"/>
          <c:tx>
            <c:strRef>
              <c:f>Timeseries!$D$41</c:f>
              <c:strCache>
                <c:ptCount val="1"/>
                <c:pt idx="0">
                  <c:v> Renewable Waste</c:v>
                </c:pt>
              </c:strCache>
            </c:strRef>
          </c:tx>
          <c:spPr>
            <a:solidFill>
              <a:schemeClr val="accent6">
                <a:lumMod val="60000"/>
                <a:lumOff val="4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Timeseries!$E$41:$AN$41</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1F-A327-47C1-ABA7-DBAE7199EA78}"/>
            </c:ext>
          </c:extLst>
        </c:ser>
        <c:ser>
          <c:idx val="30"/>
          <c:order val="26"/>
          <c:tx>
            <c:strRef>
              <c:f>Timeseries!$D$42</c:f>
              <c:strCache>
                <c:ptCount val="1"/>
                <c:pt idx="0">
                  <c:v> Landfill Gas</c:v>
                </c:pt>
              </c:strCache>
            </c:strRef>
          </c:tx>
          <c:spPr>
            <a:solidFill>
              <a:schemeClr val="accent1">
                <a:lumMod val="5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Timeseries!$E$42:$AN$42</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0-A327-47C1-ABA7-DBAE7199EA78}"/>
            </c:ext>
          </c:extLst>
        </c:ser>
        <c:ser>
          <c:idx val="31"/>
          <c:order val="27"/>
          <c:tx>
            <c:strRef>
              <c:f>Timeseries!$D$43</c:f>
              <c:strCache>
                <c:ptCount val="1"/>
                <c:pt idx="0">
                  <c:v> Biogas</c:v>
                </c:pt>
              </c:strCache>
            </c:strRef>
          </c:tx>
          <c:spPr>
            <a:solidFill>
              <a:schemeClr val="accent2">
                <a:lumMod val="5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Timeseries!$E$43:$AN$43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1-A327-47C1-ABA7-DBAE7199EA78}"/>
            </c:ext>
          </c:extLst>
        </c:ser>
        <c:ser>
          <c:idx val="32"/>
          <c:order val="28"/>
          <c:tx>
            <c:strRef>
              <c:f>Timeseries!$D$44</c:f>
              <c:strCache>
                <c:ptCount val="1"/>
                <c:pt idx="0">
                  <c:v> Biodiesel</c:v>
                </c:pt>
              </c:strCache>
            </c:strRef>
          </c:tx>
          <c:spPr>
            <a:solidFill>
              <a:schemeClr val="accent3">
                <a:lumMod val="5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Timeseries!$E$44:$AN$44</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19.045700788155617</c:v>
                </c:pt>
                <c:pt idx="16">
                  <c:v>60.336276112815035</c:v>
                </c:pt>
                <c:pt idx="17">
                  <c:v>199.75904607082134</c:v>
                </c:pt>
                <c:pt idx="18">
                  <c:v>447.02868326272727</c:v>
                </c:pt>
                <c:pt idx="19">
                  <c:v>659.27117603001057</c:v>
                </c:pt>
                <c:pt idx="20">
                  <c:v>901.11511562490057</c:v>
                </c:pt>
                <c:pt idx="21">
                  <c:v>1059.1521261773171</c:v>
                </c:pt>
                <c:pt idx="22">
                  <c:v>970.1118709042089</c:v>
                </c:pt>
                <c:pt idx="23">
                  <c:v>1311.2919814466918</c:v>
                </c:pt>
                <c:pt idx="24">
                  <c:v>1659.5068004405114</c:v>
                </c:pt>
                <c:pt idx="25">
                  <c:v>1789.2732956897239</c:v>
                </c:pt>
                <c:pt idx="26">
                  <c:v>1540.3010209893137</c:v>
                </c:pt>
                <c:pt idx="27">
                  <c:v>2408.4636850019224</c:v>
                </c:pt>
                <c:pt idx="28">
                  <c:v>2355.6279018336104</c:v>
                </c:pt>
                <c:pt idx="29" formatCode="_-* #,##0.0_-;\-* #,##0.0_-;_-* &quot;-&quot;??_-;_-@_-">
                  <c:v>3074.923987888124</c:v>
                </c:pt>
                <c:pt idx="30" formatCode="_-* #,##0.0_-;\-* #,##0.0_-;_-* &quot;-&quot;??_-;_-@_-">
                  <c:v>2576.0848133671238</c:v>
                </c:pt>
                <c:pt idx="31" formatCode="_-* #,##0.0_-;\-* #,##0.0_-;_-* &quot;-&quot;??_-;_-@_-">
                  <c:v>2928.6961702336116</c:v>
                </c:pt>
                <c:pt idx="32" formatCode="_-* #,##0.0_-;\-* #,##0.0_-;_-* &quot;-&quot;??_-;_-@_-">
                  <c:v>3722.5973520606999</c:v>
                </c:pt>
                <c:pt idx="33" formatCode="_-* #,##0.0_-;\-* #,##0.0_-;_-* &quot;-&quot;??_-;_-@_-">
                  <c:v>4849.4955921824476</c:v>
                </c:pt>
                <c:pt idx="34" formatCode="_-* #,##0.0_-;\-* #,##0.0_-;_-* &quot;-&quot;??_-;_-@_-">
                  <c:v>5319.4917020289085</c:v>
                </c:pt>
              </c:numCache>
            </c:numRef>
          </c:val>
          <c:extLst>
            <c:ext xmlns:c16="http://schemas.microsoft.com/office/drawing/2014/chart" uri="{C3380CC4-5D6E-409C-BE32-E72D297353CC}">
              <c16:uniqueId val="{00000022-A327-47C1-ABA7-DBAE7199EA78}"/>
            </c:ext>
          </c:extLst>
        </c:ser>
        <c:ser>
          <c:idx val="33"/>
          <c:order val="29"/>
          <c:tx>
            <c:strRef>
              <c:f>Timeseries!$D$45</c:f>
              <c:strCache>
                <c:ptCount val="1"/>
                <c:pt idx="0">
                  <c:v> Bioethanol</c:v>
                </c:pt>
              </c:strCache>
            </c:strRef>
          </c:tx>
          <c:spPr>
            <a:solidFill>
              <a:schemeClr val="accent4">
                <a:lumMod val="5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Timeseries!$E$45:$AN$45</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0.28613322506689826</c:v>
                </c:pt>
                <c:pt idx="16">
                  <c:v>22.462055764401285</c:v>
                </c:pt>
                <c:pt idx="17">
                  <c:v>121.64451384533197</c:v>
                </c:pt>
                <c:pt idx="18">
                  <c:v>629.39412255432342</c:v>
                </c:pt>
                <c:pt idx="19">
                  <c:v>820.75186823646675</c:v>
                </c:pt>
                <c:pt idx="20">
                  <c:v>1097.9448789093703</c:v>
                </c:pt>
                <c:pt idx="21">
                  <c:v>1054.1521161750372</c:v>
                </c:pt>
                <c:pt idx="22">
                  <c:v>1064.8992442201934</c:v>
                </c:pt>
                <c:pt idx="23">
                  <c:v>1079.8507887098615</c:v>
                </c:pt>
                <c:pt idx="24">
                  <c:v>1008.3966038018424</c:v>
                </c:pt>
                <c:pt idx="25">
                  <c:v>1102.0551115010944</c:v>
                </c:pt>
                <c:pt idx="26">
                  <c:v>1150.913494184997</c:v>
                </c:pt>
                <c:pt idx="27">
                  <c:v>1023.2161824137976</c:v>
                </c:pt>
                <c:pt idx="28">
                  <c:v>935.27142695860232</c:v>
                </c:pt>
                <c:pt idx="29" formatCode="_-* #,##0.0_-;\-* #,##0.0_-;_-* &quot;-&quot;??_-;_-@_-">
                  <c:v>875.17077709695798</c:v>
                </c:pt>
                <c:pt idx="30" formatCode="_-* #,##0.0_-;\-* #,##0.0_-;_-* &quot;-&quot;??_-;_-@_-">
                  <c:v>651.98092742531708</c:v>
                </c:pt>
                <c:pt idx="31" formatCode="_-* #,##0.0_-;\-* #,##0.0_-;_-* &quot;-&quot;??_-;_-@_-">
                  <c:v>681.78742346836952</c:v>
                </c:pt>
                <c:pt idx="32" formatCode="_-* #,##0.0_-;\-* #,##0.0_-;_-* &quot;-&quot;??_-;_-@_-">
                  <c:v>853.40636120539625</c:v>
                </c:pt>
                <c:pt idx="33" formatCode="_-* #,##0.0_-;\-* #,##0.0_-;_-* &quot;-&quot;??_-;_-@_-">
                  <c:v>1229.6760267941033</c:v>
                </c:pt>
                <c:pt idx="34" formatCode="_-* #,##0.0_-;\-* #,##0.0_-;_-* &quot;-&quot;??_-;_-@_-">
                  <c:v>1808.7389968740322</c:v>
                </c:pt>
              </c:numCache>
            </c:numRef>
          </c:val>
          <c:extLst>
            <c:ext xmlns:c16="http://schemas.microsoft.com/office/drawing/2014/chart" uri="{C3380CC4-5D6E-409C-BE32-E72D297353CC}">
              <c16:uniqueId val="{00000023-A327-47C1-ABA7-DBAE7199EA78}"/>
            </c:ext>
          </c:extLst>
        </c:ser>
        <c:ser>
          <c:idx val="34"/>
          <c:order val="30"/>
          <c:tx>
            <c:strRef>
              <c:f>Timeseries!$D$46</c:f>
              <c:strCache>
                <c:ptCount val="1"/>
                <c:pt idx="0">
                  <c:v> Solar Photovoltaic</c:v>
                </c:pt>
              </c:strCache>
            </c:strRef>
          </c:tx>
          <c:spPr>
            <a:solidFill>
              <a:schemeClr val="accent5">
                <a:lumMod val="5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Timeseries!$E$46:$AN$46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4-A327-47C1-ABA7-DBAE7199EA78}"/>
            </c:ext>
          </c:extLst>
        </c:ser>
        <c:ser>
          <c:idx val="35"/>
          <c:order val="31"/>
          <c:tx>
            <c:strRef>
              <c:f>Timeseries!$D$47</c:f>
              <c:strCache>
                <c:ptCount val="1"/>
                <c:pt idx="0">
                  <c:v> Solar Thermal</c:v>
                </c:pt>
              </c:strCache>
            </c:strRef>
          </c:tx>
          <c:spPr>
            <a:solidFill>
              <a:schemeClr val="accent6">
                <a:lumMod val="5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Timeseries!$E$47:$AN$47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5-A327-47C1-ABA7-DBAE7199EA78}"/>
            </c:ext>
          </c:extLst>
        </c:ser>
        <c:ser>
          <c:idx val="36"/>
          <c:order val="32"/>
          <c:tx>
            <c:strRef>
              <c:f>Timeseries!$D$48</c:f>
              <c:strCache>
                <c:ptCount val="1"/>
                <c:pt idx="0">
                  <c:v> Ambient Heat</c:v>
                </c:pt>
              </c:strCache>
            </c:strRef>
          </c:tx>
          <c:spPr>
            <a:solidFill>
              <a:schemeClr val="accent1">
                <a:lumMod val="70000"/>
                <a:lumOff val="3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Timeseries!$E$48:$AN$48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6-A327-47C1-ABA7-DBAE7199EA78}"/>
            </c:ext>
          </c:extLst>
        </c:ser>
        <c:ser>
          <c:idx val="37"/>
          <c:order val="33"/>
          <c:tx>
            <c:strRef>
              <c:f>Timeseries!$D$49</c:f>
              <c:strCache>
                <c:ptCount val="1"/>
                <c:pt idx="0">
                  <c:v> Non-Renewable  Waste</c:v>
                </c:pt>
              </c:strCache>
            </c:strRef>
          </c:tx>
          <c:spPr>
            <a:solidFill>
              <a:schemeClr val="accent2">
                <a:lumMod val="70000"/>
                <a:lumOff val="3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Timeseries!$E$49:$AN$49</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7-A327-47C1-ABA7-DBAE7199EA78}"/>
            </c:ext>
          </c:extLst>
        </c:ser>
        <c:ser>
          <c:idx val="38"/>
          <c:order val="34"/>
          <c:tx>
            <c:strRef>
              <c:f>Timeseries!$D$50</c:f>
              <c:strCache>
                <c:ptCount val="1"/>
                <c:pt idx="0">
                  <c:v> Electricity</c:v>
                </c:pt>
              </c:strCache>
            </c:strRef>
          </c:tx>
          <c:spPr>
            <a:solidFill>
              <a:schemeClr val="accent3">
                <a:lumMod val="70000"/>
                <a:lumOff val="3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Timeseries!$E$50:$AN$50</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0.74025187472583642</c:v>
                </c:pt>
                <c:pt idx="22">
                  <c:v>1.7618410440676615</c:v>
                </c:pt>
                <c:pt idx="23">
                  <c:v>2.3619164523497709</c:v>
                </c:pt>
                <c:pt idx="24">
                  <c:v>4.6901793663142284</c:v>
                </c:pt>
                <c:pt idx="25">
                  <c:v>10.108800167883786</c:v>
                </c:pt>
                <c:pt idx="26">
                  <c:v>15.855959321474991</c:v>
                </c:pt>
                <c:pt idx="27">
                  <c:v>26.796113030794835</c:v>
                </c:pt>
                <c:pt idx="28">
                  <c:v>44.603723418883064</c:v>
                </c:pt>
                <c:pt idx="29" formatCode="_-* #,##0.0_-;\-* #,##0.0_-;_-* &quot;-&quot;??_-;_-@_-">
                  <c:v>97.610354701688323</c:v>
                </c:pt>
                <c:pt idx="30" formatCode="_-* #,##0.0_-;\-* #,##0.0_-;_-* &quot;-&quot;??_-;_-@_-">
                  <c:v>118.32140118503908</c:v>
                </c:pt>
                <c:pt idx="31" formatCode="_-* #,##0.0_-;\-* #,##0.0_-;_-* &quot;-&quot;??_-;_-@_-">
                  <c:v>227.54678377207676</c:v>
                </c:pt>
                <c:pt idx="32" formatCode="_-* #,##0.0_-;\-* #,##0.0_-;_-* &quot;-&quot;??_-;_-@_-">
                  <c:v>588.04250759720389</c:v>
                </c:pt>
                <c:pt idx="33" formatCode="_-* #,##0.0_-;\-* #,##0.0_-;_-* &quot;-&quot;??_-;_-@_-">
                  <c:v>942.89312844813173</c:v>
                </c:pt>
                <c:pt idx="34" formatCode="_-* #,##0.0_-;\-* #,##0.0_-;_-* &quot;-&quot;??_-;_-@_-">
                  <c:v>1277.7261841373816</c:v>
                </c:pt>
              </c:numCache>
            </c:numRef>
          </c:val>
          <c:extLst>
            <c:ext xmlns:c16="http://schemas.microsoft.com/office/drawing/2014/chart" uri="{C3380CC4-5D6E-409C-BE32-E72D297353CC}">
              <c16:uniqueId val="{00000028-A327-47C1-ABA7-DBAE7199EA78}"/>
            </c:ext>
          </c:extLst>
        </c:ser>
        <c:ser>
          <c:idx val="39"/>
          <c:order val="35"/>
          <c:tx>
            <c:strRef>
              <c:f>Timeseries!$D$51</c:f>
              <c:strCache>
                <c:ptCount val="1"/>
                <c:pt idx="0">
                  <c:v> Heat</c:v>
                </c:pt>
              </c:strCache>
            </c:strRef>
          </c:tx>
          <c:spPr>
            <a:solidFill>
              <a:schemeClr val="accent4">
                <a:lumMod val="70000"/>
                <a:lumOff val="30000"/>
              </a:schemeClr>
            </a:solidFill>
            <a:ln w="25400">
              <a:noFill/>
            </a:ln>
            <a:effectLst/>
          </c:spPr>
          <c:invertIfNegative val="0"/>
          <c:cat>
            <c:numRef>
              <c:f>Timeseries!$E$8:$AN$8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Timeseries!$E$51:$AN$51</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29-A327-47C1-ABA7-DBAE7199EA78}"/>
            </c:ext>
          </c:extLst>
        </c:ser>
        <c:dLbls>
          <c:showLegendKey val="0"/>
          <c:showVal val="0"/>
          <c:showCatName val="0"/>
          <c:showSerName val="0"/>
          <c:showPercent val="0"/>
          <c:showBubbleSize val="0"/>
        </c:dLbls>
        <c:gapWidth val="16"/>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Timeseries!$D$8</c:f>
              <c:strCache>
                <c:ptCount val="1"/>
                <c:pt idx="0">
                  <c:v>TJ</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2.1724476836711207E-2"/>
          <c:y val="0.52228601112899398"/>
          <c:w val="0.96075746763640046"/>
          <c:h val="0.47763430949519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'Timeseries-CO2'!$D$10</c:f>
          <c:strCache>
            <c:ptCount val="1"/>
            <c:pt idx="0">
              <c:v>Primary Energy Requirement (excl. non-energy)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65131267440299"/>
          <c:y val="0.14909740449110528"/>
          <c:w val="0.83674215722927081"/>
          <c:h val="0.47440434529017206"/>
        </c:manualLayout>
      </c:layout>
      <c:areaChart>
        <c:grouping val="stacked"/>
        <c:varyColors val="0"/>
        <c:ser>
          <c:idx val="0"/>
          <c:order val="0"/>
          <c:tx>
            <c:strRef>
              <c:f>'Timeseries-CO2'!$D$12</c:f>
              <c:strCache>
                <c:ptCount val="1"/>
                <c:pt idx="0">
                  <c:v> Coal</c:v>
                </c:pt>
              </c:strCache>
            </c:strRef>
          </c:tx>
          <c:spPr>
            <a:solidFill>
              <a:schemeClr val="accent1"/>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'Timeseries-CO2'!$E$12:$AK$12</c:f>
              <c:numCache>
                <c:formatCode>#\ ##0;\-#\ ##0;\-</c:formatCode>
                <c:ptCount val="33"/>
                <c:pt idx="0">
                  <c:v>8257.876943322457</c:v>
                </c:pt>
                <c:pt idx="1">
                  <c:v>8098.3572611839945</c:v>
                </c:pt>
                <c:pt idx="2">
                  <c:v>7431.1207859217411</c:v>
                </c:pt>
                <c:pt idx="3">
                  <c:v>7352.3067619736976</c:v>
                </c:pt>
                <c:pt idx="4">
                  <c:v>6863.6489675415287</c:v>
                </c:pt>
                <c:pt idx="5">
                  <c:v>7038.2843118179098</c:v>
                </c:pt>
                <c:pt idx="6">
                  <c:v>7593.8494861280087</c:v>
                </c:pt>
                <c:pt idx="7">
                  <c:v>7128.8447528816923</c:v>
                </c:pt>
                <c:pt idx="8">
                  <c:v>7393.3608619904908</c:v>
                </c:pt>
                <c:pt idx="9">
                  <c:v>6288.633633264044</c:v>
                </c:pt>
                <c:pt idx="10">
                  <c:v>7181.1252640334906</c:v>
                </c:pt>
                <c:pt idx="11">
                  <c:v>7437.0078220134465</c:v>
                </c:pt>
                <c:pt idx="12">
                  <c:v>6921.9048097012301</c:v>
                </c:pt>
                <c:pt idx="13">
                  <c:v>6912.0989348141093</c:v>
                </c:pt>
                <c:pt idx="14">
                  <c:v>7125.0536743734247</c:v>
                </c:pt>
                <c:pt idx="15">
                  <c:v>7453.0135321849948</c:v>
                </c:pt>
                <c:pt idx="16">
                  <c:v>6459.4177458589993</c:v>
                </c:pt>
                <c:pt idx="17">
                  <c:v>6335.4871117411039</c:v>
                </c:pt>
                <c:pt idx="18">
                  <c:v>5584.2018352688765</c:v>
                </c:pt>
                <c:pt idx="19">
                  <c:v>4528.5089587683997</c:v>
                </c:pt>
                <c:pt idx="20">
                  <c:v>4883.7874091378189</c:v>
                </c:pt>
                <c:pt idx="21">
                  <c:v>4847.3694985288867</c:v>
                </c:pt>
                <c:pt idx="22">
                  <c:v>5882.9409463805796</c:v>
                </c:pt>
                <c:pt idx="23">
                  <c:v>5173.4894626566411</c:v>
                </c:pt>
                <c:pt idx="24">
                  <c:v>4946.3240615141167</c:v>
                </c:pt>
                <c:pt idx="25">
                  <c:v>5805.5872142483095</c:v>
                </c:pt>
                <c:pt idx="26">
                  <c:v>5743.2470719685462</c:v>
                </c:pt>
                <c:pt idx="27">
                  <c:v>4541.2340646008151</c:v>
                </c:pt>
                <c:pt idx="28">
                  <c:v>3117.652006572243</c:v>
                </c:pt>
                <c:pt idx="29">
                  <c:v>1533.4934090008369</c:v>
                </c:pt>
                <c:pt idx="30">
                  <c:v>1772.1600143555331</c:v>
                </c:pt>
                <c:pt idx="31">
                  <c:v>3623.8696991586958</c:v>
                </c:pt>
                <c:pt idx="32">
                  <c:v>2879.3039103632191</c:v>
                </c:pt>
              </c:numCache>
            </c:numRef>
          </c:val>
          <c:extLst>
            <c:ext xmlns:c16="http://schemas.microsoft.com/office/drawing/2014/chart" uri="{C3380CC4-5D6E-409C-BE32-E72D297353CC}">
              <c16:uniqueId val="{00000000-8297-4B50-A3A0-96855969F1A0}"/>
            </c:ext>
          </c:extLst>
        </c:ser>
        <c:ser>
          <c:idx val="1"/>
          <c:order val="1"/>
          <c:tx>
            <c:strRef>
              <c:f>'Timeseries-CO2'!$D$17</c:f>
              <c:strCache>
                <c:ptCount val="1"/>
                <c:pt idx="0">
                  <c:v> Peat</c:v>
                </c:pt>
              </c:strCache>
            </c:strRef>
          </c:tx>
          <c:spPr>
            <a:solidFill>
              <a:schemeClr val="accent2"/>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'Timeseries-CO2'!$E$17:$AJ$17</c:f>
              <c:numCache>
                <c:formatCode>#\ ##0;\-#\ ##0;\-</c:formatCode>
                <c:ptCount val="32"/>
                <c:pt idx="0">
                  <c:v>6495.7232290352631</c:v>
                </c:pt>
                <c:pt idx="1">
                  <c:v>6069.2694149090003</c:v>
                </c:pt>
                <c:pt idx="2">
                  <c:v>6134.8951079660001</c:v>
                </c:pt>
                <c:pt idx="3">
                  <c:v>5785.046088336001</c:v>
                </c:pt>
                <c:pt idx="4">
                  <c:v>5754.6655987390004</c:v>
                </c:pt>
                <c:pt idx="5">
                  <c:v>5628.2720903740001</c:v>
                </c:pt>
                <c:pt idx="6">
                  <c:v>5076.692871657001</c:v>
                </c:pt>
                <c:pt idx="7">
                  <c:v>4956.0518202921003</c:v>
                </c:pt>
                <c:pt idx="8">
                  <c:v>4724.3091954058</c:v>
                </c:pt>
                <c:pt idx="9">
                  <c:v>4233.9366063180005</c:v>
                </c:pt>
                <c:pt idx="10">
                  <c:v>3901.8522884100007</c:v>
                </c:pt>
                <c:pt idx="11">
                  <c:v>4208.0390874640007</c:v>
                </c:pt>
                <c:pt idx="12">
                  <c:v>4328.1124688760001</c:v>
                </c:pt>
                <c:pt idx="13">
                  <c:v>3937.6835508300001</c:v>
                </c:pt>
                <c:pt idx="14">
                  <c:v>2804.6045708324768</c:v>
                </c:pt>
                <c:pt idx="15">
                  <c:v>3846.5833135673247</c:v>
                </c:pt>
                <c:pt idx="16">
                  <c:v>3689.1713930114324</c:v>
                </c:pt>
                <c:pt idx="17">
                  <c:v>3641.8814029975165</c:v>
                </c:pt>
                <c:pt idx="18">
                  <c:v>4248.6078835388607</c:v>
                </c:pt>
                <c:pt idx="19">
                  <c:v>4219.2772041877361</c:v>
                </c:pt>
                <c:pt idx="20">
                  <c:v>3737.5939558845175</c:v>
                </c:pt>
                <c:pt idx="21">
                  <c:v>3536.6580332823951</c:v>
                </c:pt>
                <c:pt idx="22">
                  <c:v>3872.5606480977849</c:v>
                </c:pt>
                <c:pt idx="23">
                  <c:v>3648.3945733187534</c:v>
                </c:pt>
                <c:pt idx="24">
                  <c:v>3815.3141848047067</c:v>
                </c:pt>
                <c:pt idx="25">
                  <c:v>3749.8328191952437</c:v>
                </c:pt>
                <c:pt idx="26">
                  <c:v>3603.7325828102535</c:v>
                </c:pt>
                <c:pt idx="27">
                  <c:v>3408.1321286473049</c:v>
                </c:pt>
                <c:pt idx="28">
                  <c:v>3345.3509586422451</c:v>
                </c:pt>
                <c:pt idx="29">
                  <c:v>3065.284581668152</c:v>
                </c:pt>
                <c:pt idx="30">
                  <c:v>2006.4440137003508</c:v>
                </c:pt>
                <c:pt idx="31">
                  <c:v>1245.6633871038923</c:v>
                </c:pt>
              </c:numCache>
            </c:numRef>
          </c:val>
          <c:extLst>
            <c:ext xmlns:c16="http://schemas.microsoft.com/office/drawing/2014/chart" uri="{C3380CC4-5D6E-409C-BE32-E72D297353CC}">
              <c16:uniqueId val="{00000001-8297-4B50-A3A0-96855969F1A0}"/>
            </c:ext>
          </c:extLst>
        </c:ser>
        <c:ser>
          <c:idx val="2"/>
          <c:order val="2"/>
          <c:tx>
            <c:strRef>
              <c:f>'Timeseries-CO2'!$D$21</c:f>
              <c:strCache>
                <c:ptCount val="1"/>
                <c:pt idx="0">
                  <c:v> Oil</c:v>
                </c:pt>
              </c:strCache>
            </c:strRef>
          </c:tx>
          <c:spPr>
            <a:solidFill>
              <a:schemeClr val="accent3"/>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'Timeseries-CO2'!$E$21:$AK$21</c:f>
              <c:numCache>
                <c:formatCode>#\ ##0;\-#\ ##0;\-</c:formatCode>
                <c:ptCount val="33"/>
                <c:pt idx="0">
                  <c:v>13295.072664998988</c:v>
                </c:pt>
                <c:pt idx="1">
                  <c:v>14253.894039596167</c:v>
                </c:pt>
                <c:pt idx="2">
                  <c:v>14785.173858201464</c:v>
                </c:pt>
                <c:pt idx="3">
                  <c:v>14909.623371938516</c:v>
                </c:pt>
                <c:pt idx="4">
                  <c:v>16614.498736273079</c:v>
                </c:pt>
                <c:pt idx="5">
                  <c:v>16683.314663244189</c:v>
                </c:pt>
                <c:pt idx="6">
                  <c:v>17434.061711624174</c:v>
                </c:pt>
                <c:pt idx="7">
                  <c:v>19136.038858824268</c:v>
                </c:pt>
                <c:pt idx="8">
                  <c:v>21380.0238566763</c:v>
                </c:pt>
                <c:pt idx="9">
                  <c:v>24216.975357326282</c:v>
                </c:pt>
                <c:pt idx="10">
                  <c:v>23711.919997381843</c:v>
                </c:pt>
                <c:pt idx="11">
                  <c:v>25689.591257215285</c:v>
                </c:pt>
                <c:pt idx="12">
                  <c:v>25363.226371615408</c:v>
                </c:pt>
                <c:pt idx="13">
                  <c:v>24393.628204320466</c:v>
                </c:pt>
                <c:pt idx="14">
                  <c:v>26193.848138400663</c:v>
                </c:pt>
                <c:pt idx="15">
                  <c:v>27507.991636485105</c:v>
                </c:pt>
                <c:pt idx="16">
                  <c:v>26943.795474735758</c:v>
                </c:pt>
                <c:pt idx="17">
                  <c:v>26914.313694073327</c:v>
                </c:pt>
                <c:pt idx="18">
                  <c:v>26761.658187331086</c:v>
                </c:pt>
                <c:pt idx="19">
                  <c:v>23109.615751605415</c:v>
                </c:pt>
                <c:pt idx="20">
                  <c:v>21698.711025756838</c:v>
                </c:pt>
                <c:pt idx="21">
                  <c:v>20110.91328017991</c:v>
                </c:pt>
                <c:pt idx="22">
                  <c:v>18488.969724180875</c:v>
                </c:pt>
                <c:pt idx="23">
                  <c:v>18667.494867431113</c:v>
                </c:pt>
                <c:pt idx="24">
                  <c:v>18567.034279715201</c:v>
                </c:pt>
                <c:pt idx="25">
                  <c:v>19726.132950437201</c:v>
                </c:pt>
                <c:pt idx="26">
                  <c:v>20651.960186896231</c:v>
                </c:pt>
                <c:pt idx="27">
                  <c:v>20437.421153343996</c:v>
                </c:pt>
                <c:pt idx="28">
                  <c:v>21392.132926572802</c:v>
                </c:pt>
                <c:pt idx="29">
                  <c:v>21540.130610899087</c:v>
                </c:pt>
                <c:pt idx="30">
                  <c:v>17955.972796103277</c:v>
                </c:pt>
                <c:pt idx="31">
                  <c:v>19014.539518671882</c:v>
                </c:pt>
                <c:pt idx="32">
                  <c:v>20645.24448451756</c:v>
                </c:pt>
              </c:numCache>
            </c:numRef>
          </c:val>
          <c:extLst>
            <c:ext xmlns:c16="http://schemas.microsoft.com/office/drawing/2014/chart" uri="{C3380CC4-5D6E-409C-BE32-E72D297353CC}">
              <c16:uniqueId val="{00000002-8297-4B50-A3A0-96855969F1A0}"/>
            </c:ext>
          </c:extLst>
        </c:ser>
        <c:ser>
          <c:idx val="3"/>
          <c:order val="3"/>
          <c:tx>
            <c:strRef>
              <c:f>'Timeseries-CO2'!$D$36</c:f>
              <c:strCache>
                <c:ptCount val="1"/>
                <c:pt idx="0">
                  <c:v> Natural Gas</c:v>
                </c:pt>
              </c:strCache>
            </c:strRef>
          </c:tx>
          <c:spPr>
            <a:solidFill>
              <a:schemeClr val="accent4"/>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'Timeseries-CO2'!$E$36:$AK$36</c:f>
              <c:numCache>
                <c:formatCode>#\ ##0;\-#\ ##0;\-</c:formatCode>
                <c:ptCount val="33"/>
                <c:pt idx="0">
                  <c:v>3412.7404515166972</c:v>
                </c:pt>
                <c:pt idx="1">
                  <c:v>3481.8677894573893</c:v>
                </c:pt>
                <c:pt idx="2">
                  <c:v>3459.6056542153847</c:v>
                </c:pt>
                <c:pt idx="3">
                  <c:v>4129.4129657840258</c:v>
                </c:pt>
                <c:pt idx="4">
                  <c:v>4103.7851051340094</c:v>
                </c:pt>
                <c:pt idx="5">
                  <c:v>4520.3723822890279</c:v>
                </c:pt>
                <c:pt idx="6">
                  <c:v>5322.0502263275566</c:v>
                </c:pt>
                <c:pt idx="7">
                  <c:v>5452.7882611711793</c:v>
                </c:pt>
                <c:pt idx="8">
                  <c:v>5540.835796427984</c:v>
                </c:pt>
                <c:pt idx="9">
                  <c:v>6119.6721521809532</c:v>
                </c:pt>
                <c:pt idx="10">
                  <c:v>7219.4078587606837</c:v>
                </c:pt>
                <c:pt idx="11">
                  <c:v>7406.6756758169558</c:v>
                </c:pt>
                <c:pt idx="12">
                  <c:v>7867.0208904049041</c:v>
                </c:pt>
                <c:pt idx="13">
                  <c:v>8635.0989159504807</c:v>
                </c:pt>
                <c:pt idx="14">
                  <c:v>8620.0772734762522</c:v>
                </c:pt>
                <c:pt idx="15">
                  <c:v>8266.7264368672641</c:v>
                </c:pt>
                <c:pt idx="16">
                  <c:v>9365.3957704956974</c:v>
                </c:pt>
                <c:pt idx="17">
                  <c:v>10041.103306512436</c:v>
                </c:pt>
                <c:pt idx="18">
                  <c:v>10674.440729579364</c:v>
                </c:pt>
                <c:pt idx="19">
                  <c:v>10135.676023478918</c:v>
                </c:pt>
                <c:pt idx="20">
                  <c:v>11118.827910345672</c:v>
                </c:pt>
                <c:pt idx="21">
                  <c:v>9785.7488907058869</c:v>
                </c:pt>
                <c:pt idx="22">
                  <c:v>9535.513564784058</c:v>
                </c:pt>
                <c:pt idx="23">
                  <c:v>9114.5872238190532</c:v>
                </c:pt>
                <c:pt idx="24">
                  <c:v>8804.8569269490508</c:v>
                </c:pt>
                <c:pt idx="25">
                  <c:v>8893.9931587596639</c:v>
                </c:pt>
                <c:pt idx="26">
                  <c:v>10030.908307023345</c:v>
                </c:pt>
                <c:pt idx="27">
                  <c:v>10183.308852051952</c:v>
                </c:pt>
                <c:pt idx="28">
                  <c:v>10572.18400148313</c:v>
                </c:pt>
                <c:pt idx="29">
                  <c:v>10787.014819318472</c:v>
                </c:pt>
                <c:pt idx="30">
                  <c:v>10770.100597683084</c:v>
                </c:pt>
                <c:pt idx="31">
                  <c:v>10340.572423024852</c:v>
                </c:pt>
                <c:pt idx="32">
                  <c:v>10550.741042506519</c:v>
                </c:pt>
              </c:numCache>
            </c:numRef>
          </c:val>
          <c:extLst>
            <c:ext xmlns:c16="http://schemas.microsoft.com/office/drawing/2014/chart" uri="{C3380CC4-5D6E-409C-BE32-E72D297353CC}">
              <c16:uniqueId val="{00000003-8297-4B50-A3A0-96855969F1A0}"/>
            </c:ext>
          </c:extLst>
        </c:ser>
        <c:ser>
          <c:idx val="4"/>
          <c:order val="4"/>
          <c:tx>
            <c:strRef>
              <c:f>'Timeseries-CO2'!$D$37</c:f>
              <c:strCache>
                <c:ptCount val="1"/>
                <c:pt idx="0">
                  <c:v> Renewables</c:v>
                </c:pt>
              </c:strCache>
            </c:strRef>
          </c:tx>
          <c:spPr>
            <a:solidFill>
              <a:schemeClr val="accent5"/>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'Timeseries-CO2'!$E$37:$AJ$37</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4-8297-4B50-A3A0-96855969F1A0}"/>
            </c:ext>
          </c:extLst>
        </c:ser>
        <c:ser>
          <c:idx val="5"/>
          <c:order val="5"/>
          <c:tx>
            <c:strRef>
              <c:f>'Timeseries-CO2'!$D$49</c:f>
              <c:strCache>
                <c:ptCount val="1"/>
                <c:pt idx="0">
                  <c:v> Non-Renewable  Waste</c:v>
                </c:pt>
              </c:strCache>
            </c:strRef>
          </c:tx>
          <c:spPr>
            <a:solidFill>
              <a:schemeClr val="accent6"/>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'Timeseries-CO2'!$E$49:$AJ$49</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51.138395082412337</c:v>
                </c:pt>
                <c:pt idx="20">
                  <c:v>33.871156170135087</c:v>
                </c:pt>
                <c:pt idx="21">
                  <c:v>56.170240276479916</c:v>
                </c:pt>
                <c:pt idx="22">
                  <c:v>181.077235230057</c:v>
                </c:pt>
                <c:pt idx="23">
                  <c:v>243.12938120795764</c:v>
                </c:pt>
                <c:pt idx="24">
                  <c:v>261.79799767198193</c:v>
                </c:pt>
                <c:pt idx="25">
                  <c:v>272.47084921049151</c:v>
                </c:pt>
                <c:pt idx="26">
                  <c:v>263.98173121940579</c:v>
                </c:pt>
                <c:pt idx="27">
                  <c:v>448.57111764861503</c:v>
                </c:pt>
                <c:pt idx="28">
                  <c:v>576.10225270612318</c:v>
                </c:pt>
                <c:pt idx="29">
                  <c:v>575.52413228981186</c:v>
                </c:pt>
                <c:pt idx="30">
                  <c:v>581.20005877183496</c:v>
                </c:pt>
                <c:pt idx="31">
                  <c:v>565.70848364870324</c:v>
                </c:pt>
              </c:numCache>
            </c:numRef>
          </c:val>
          <c:extLst>
            <c:ext xmlns:c16="http://schemas.microsoft.com/office/drawing/2014/chart" uri="{C3380CC4-5D6E-409C-BE32-E72D297353CC}">
              <c16:uniqueId val="{00000005-8297-4B50-A3A0-96855969F1A0}"/>
            </c:ext>
          </c:extLst>
        </c:ser>
        <c:ser>
          <c:idx val="6"/>
          <c:order val="6"/>
          <c:tx>
            <c:strRef>
              <c:f>'Timeseries-CO2'!$D$50</c:f>
              <c:strCache>
                <c:ptCount val="1"/>
                <c:pt idx="0">
                  <c:v> Electricity</c:v>
                </c:pt>
              </c:strCache>
            </c:strRef>
          </c:tx>
          <c:spPr>
            <a:solidFill>
              <a:schemeClr val="accent1">
                <a:lumMod val="60000"/>
              </a:schemeClr>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'Timeseries-CO2'!$E$50:$AJ$50</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6-8297-4B50-A3A0-96855969F1A0}"/>
            </c:ext>
          </c:extLst>
        </c:ser>
        <c:ser>
          <c:idx val="7"/>
          <c:order val="7"/>
          <c:tx>
            <c:strRef>
              <c:f>'Timeseries-CO2'!$D$51</c:f>
              <c:strCache>
                <c:ptCount val="1"/>
                <c:pt idx="0">
                  <c:v> Heat</c:v>
                </c:pt>
              </c:strCache>
            </c:strRef>
          </c:tx>
          <c:spPr>
            <a:solidFill>
              <a:schemeClr val="accent2">
                <a:lumMod val="60000"/>
              </a:schemeClr>
            </a:solidFill>
            <a:ln>
              <a:noFill/>
            </a:ln>
            <a:effectLst/>
          </c:spPr>
          <c:cat>
            <c:numRef>
              <c:f>'Timeseries-CO2'!$E$8:$AK$8</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'Timeseries-CO2'!$E$51:$AJ$51</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7-8297-4B50-A3A0-96855969F1A0}"/>
            </c:ext>
          </c:extLst>
        </c:ser>
        <c:dLbls>
          <c:showLegendKey val="0"/>
          <c:showVal val="0"/>
          <c:showCatName val="0"/>
          <c:showSerName val="0"/>
          <c:showPercent val="0"/>
          <c:showBubbleSize val="0"/>
        </c:dLbls>
        <c:axId val="448006784"/>
        <c:axId val="448007144"/>
      </c:area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'Timeseries-CO2'!$D$8</c:f>
              <c:strCache>
                <c:ptCount val="1"/>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midCat"/>
        <c:dispUnits>
          <c:builtInUnit val="thousand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Mt CO2</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'Timeseries-CO2'!$D$10</c:f>
          <c:strCache>
            <c:ptCount val="1"/>
            <c:pt idx="0">
              <c:v>Primary Energy Requirement (excl. non-energy)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'Timeseries-CO2'!$D$12</c:f>
              <c:strCache>
                <c:ptCount val="1"/>
                <c:pt idx="0">
                  <c:v> Coal</c:v>
                </c:pt>
              </c:strCache>
            </c:strRef>
          </c:tx>
          <c:spPr>
            <a:solidFill>
              <a:schemeClr val="accent1"/>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'Timeseries-CO2'!$AQ$12:$AU$12</c:f>
              <c:numCache>
                <c:formatCode>0%</c:formatCode>
                <c:ptCount val="5"/>
                <c:pt idx="0">
                  <c:v>0.26247635055361374</c:v>
                </c:pt>
                <c:pt idx="1">
                  <c:v>0.17092095642656893</c:v>
                </c:pt>
                <c:pt idx="2">
                  <c:v>0.11775883024818119</c:v>
                </c:pt>
                <c:pt idx="3">
                  <c:v>0.1041630605434799</c:v>
                </c:pt>
                <c:pt idx="4">
                  <c:v>8.067065009820229E-2</c:v>
                </c:pt>
              </c:numCache>
            </c:numRef>
          </c:val>
          <c:extLst>
            <c:ext xmlns:c16="http://schemas.microsoft.com/office/drawing/2014/chart" uri="{C3380CC4-5D6E-409C-BE32-E72D297353CC}">
              <c16:uniqueId val="{00000000-3383-49D1-9281-E1681050ABD1}"/>
            </c:ext>
          </c:extLst>
        </c:ser>
        <c:ser>
          <c:idx val="1"/>
          <c:order val="1"/>
          <c:tx>
            <c:strRef>
              <c:f>'Timeseries-CO2'!$D$17</c:f>
              <c:strCache>
                <c:ptCount val="1"/>
                <c:pt idx="0">
                  <c:v> Peat</c:v>
                </c:pt>
              </c:strCache>
            </c:strRef>
          </c:tx>
          <c:spPr>
            <a:solidFill>
              <a:schemeClr val="accent2"/>
            </a:solidFill>
            <a:ln w="3175">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'Timeseries-CO2'!$AQ$17:$AU$17</c:f>
              <c:numCache>
                <c:formatCode>0%</c:formatCode>
                <c:ptCount val="5"/>
                <c:pt idx="0">
                  <c:v>0.2064663519528708</c:v>
                </c:pt>
                <c:pt idx="1">
                  <c:v>9.2869613110695873E-2</c:v>
                </c:pt>
                <c:pt idx="2">
                  <c:v>9.0121591157739211E-2</c:v>
                </c:pt>
                <c:pt idx="3">
                  <c:v>3.5804849947508252E-2</c:v>
                </c:pt>
                <c:pt idx="4">
                  <c:v>2.8831238712514574E-2</c:v>
                </c:pt>
              </c:numCache>
            </c:numRef>
          </c:val>
          <c:extLst>
            <c:ext xmlns:c16="http://schemas.microsoft.com/office/drawing/2014/chart" uri="{C3380CC4-5D6E-409C-BE32-E72D297353CC}">
              <c16:uniqueId val="{00000001-3383-49D1-9281-E1681050ABD1}"/>
            </c:ext>
          </c:extLst>
        </c:ser>
        <c:ser>
          <c:idx val="2"/>
          <c:order val="2"/>
          <c:tx>
            <c:strRef>
              <c:f>'Timeseries-CO2'!$D$21</c:f>
              <c:strCache>
                <c:ptCount val="1"/>
                <c:pt idx="0">
                  <c:v> Oil</c:v>
                </c:pt>
              </c:strCache>
            </c:strRef>
          </c:tx>
          <c:spPr>
            <a:solidFill>
              <a:schemeClr val="accent3"/>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'Timeseries-CO2'!$AQ$21:$AU$21</c:f>
              <c:numCache>
                <c:formatCode>0%</c:formatCode>
                <c:ptCount val="5"/>
                <c:pt idx="0">
                  <c:v>0.42258345303581463</c:v>
                </c:pt>
                <c:pt idx="1">
                  <c:v>0.56437729403795134</c:v>
                </c:pt>
                <c:pt idx="2">
                  <c:v>0.52320353328760749</c:v>
                </c:pt>
                <c:pt idx="3">
                  <c:v>0.54654631526890218</c:v>
                </c:pt>
                <c:pt idx="4">
                  <c:v>0.57842636479185039</c:v>
                </c:pt>
              </c:numCache>
            </c:numRef>
          </c:val>
          <c:extLst>
            <c:ext xmlns:c16="http://schemas.microsoft.com/office/drawing/2014/chart" uri="{C3380CC4-5D6E-409C-BE32-E72D297353CC}">
              <c16:uniqueId val="{00000002-3383-49D1-9281-E1681050ABD1}"/>
            </c:ext>
          </c:extLst>
        </c:ser>
        <c:ser>
          <c:idx val="3"/>
          <c:order val="3"/>
          <c:tx>
            <c:strRef>
              <c:f>'Timeseries-CO2'!$D$36</c:f>
              <c:strCache>
                <c:ptCount val="1"/>
                <c:pt idx="0">
                  <c:v> Natural Gas</c:v>
                </c:pt>
              </c:strCache>
            </c:strRef>
          </c:tx>
          <c:spPr>
            <a:solidFill>
              <a:schemeClr val="accent4"/>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'Timeseries-CO2'!$AQ$36:$AU$36</c:f>
              <c:numCache>
                <c:formatCode>0%</c:formatCode>
                <c:ptCount val="5"/>
                <c:pt idx="0">
                  <c:v>0.10847384445770088</c:v>
                </c:pt>
                <c:pt idx="1">
                  <c:v>0.17183213642478376</c:v>
                </c:pt>
                <c:pt idx="2">
                  <c:v>0.26809933741245412</c:v>
                </c:pt>
                <c:pt idx="3">
                  <c:v>0.29722527595399834</c:v>
                </c:pt>
                <c:pt idx="4">
                  <c:v>0.29560448129611172</c:v>
                </c:pt>
              </c:numCache>
            </c:numRef>
          </c:val>
          <c:extLst>
            <c:ext xmlns:c16="http://schemas.microsoft.com/office/drawing/2014/chart" uri="{C3380CC4-5D6E-409C-BE32-E72D297353CC}">
              <c16:uniqueId val="{00000003-3383-49D1-9281-E1681050ABD1}"/>
            </c:ext>
          </c:extLst>
        </c:ser>
        <c:ser>
          <c:idx val="4"/>
          <c:order val="4"/>
          <c:tx>
            <c:strRef>
              <c:f>'Timeseries-CO2'!$D$37</c:f>
              <c:strCache>
                <c:ptCount val="1"/>
                <c:pt idx="0">
                  <c:v> Renewables</c:v>
                </c:pt>
              </c:strCache>
            </c:strRef>
          </c:tx>
          <c:spPr>
            <a:solidFill>
              <a:schemeClr val="accent5"/>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'Timeseries-CO2'!$AQ$37:$AU$37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3383-49D1-9281-E1681050ABD1}"/>
            </c:ext>
          </c:extLst>
        </c:ser>
        <c:ser>
          <c:idx val="5"/>
          <c:order val="5"/>
          <c:tx>
            <c:strRef>
              <c:f>'Timeseries-CO2'!$D$49</c:f>
              <c:strCache>
                <c:ptCount val="1"/>
                <c:pt idx="0">
                  <c:v> Non-Renewable  Waste</c:v>
                </c:pt>
              </c:strCache>
            </c:strRef>
          </c:tx>
          <c:spPr>
            <a:solidFill>
              <a:schemeClr val="accent6"/>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'Timeseries-CO2'!$AQ$49:$AU$49</c:f>
              <c:numCache>
                <c:formatCode>0%</c:formatCode>
                <c:ptCount val="5"/>
                <c:pt idx="0">
                  <c:v>0</c:v>
                </c:pt>
                <c:pt idx="1">
                  <c:v>0</c:v>
                </c:pt>
                <c:pt idx="2">
                  <c:v>8.16707894018E-4</c:v>
                </c:pt>
                <c:pt idx="3">
                  <c:v>1.6260498286111143E-2</c:v>
                </c:pt>
                <c:pt idx="4">
                  <c:v>1.6467265101321005E-2</c:v>
                </c:pt>
              </c:numCache>
            </c:numRef>
          </c:val>
          <c:extLst>
            <c:ext xmlns:c16="http://schemas.microsoft.com/office/drawing/2014/chart" uri="{C3380CC4-5D6E-409C-BE32-E72D297353CC}">
              <c16:uniqueId val="{00000005-3383-49D1-9281-E1681050ABD1}"/>
            </c:ext>
          </c:extLst>
        </c:ser>
        <c:ser>
          <c:idx val="6"/>
          <c:order val="6"/>
          <c:tx>
            <c:strRef>
              <c:f>'Timeseries-CO2'!$D$50</c:f>
              <c:strCache>
                <c:ptCount val="1"/>
                <c:pt idx="0">
                  <c:v> Electricity</c:v>
                </c:pt>
              </c:strCache>
            </c:strRef>
          </c:tx>
          <c:spPr>
            <a:solidFill>
              <a:schemeClr val="accent1">
                <a:lumMod val="60000"/>
              </a:schemeClr>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'Timeseries-CO2'!$AQ$50:$AU$50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3383-49D1-9281-E1681050ABD1}"/>
            </c:ext>
          </c:extLst>
        </c:ser>
        <c:ser>
          <c:idx val="7"/>
          <c:order val="7"/>
          <c:tx>
            <c:strRef>
              <c:f>'Timeseries-CO2'!$D$51</c:f>
              <c:strCache>
                <c:ptCount val="1"/>
                <c:pt idx="0">
                  <c:v> Heat</c:v>
                </c:pt>
              </c:strCache>
            </c:strRef>
          </c:tx>
          <c:spPr>
            <a:solidFill>
              <a:schemeClr val="accent2">
                <a:lumMod val="60000"/>
              </a:schemeClr>
            </a:solidFill>
            <a:ln>
              <a:noFill/>
            </a:ln>
            <a:effectLst/>
          </c:spPr>
          <c:invertIfNegative val="0"/>
          <c:cat>
            <c:numRef>
              <c:f>'Timeseries-CO2'!$AQ$8:$AU$8</c:f>
              <c:numCache>
                <c:formatCode>General</c:formatCode>
                <c:ptCount val="5"/>
                <c:pt idx="0">
                  <c:v>1990</c:v>
                </c:pt>
                <c:pt idx="1">
                  <c:v>2000</c:v>
                </c:pt>
                <c:pt idx="2">
                  <c:v>2010</c:v>
                </c:pt>
                <c:pt idx="3">
                  <c:v>2021</c:v>
                </c:pt>
                <c:pt idx="4">
                  <c:v>2022</c:v>
                </c:pt>
              </c:numCache>
            </c:numRef>
          </c:cat>
          <c:val>
            <c:numRef>
              <c:f>'Timeseries-CO2'!$AQ$51:$AU$51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7-3383-49D1-9281-E1681050ABD1}"/>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'Timeseries-CO2'!$D$10</c:f>
          <c:strCache>
            <c:ptCount val="1"/>
            <c:pt idx="0">
              <c:v>Primary Energy Requirement (excl. non-energy)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21828331035145"/>
          <c:y val="8.5534482816311375E-2"/>
          <c:w val="0.79123647974242273"/>
          <c:h val="0.34375867884186195"/>
        </c:manualLayout>
      </c:layout>
      <c:areaChart>
        <c:grouping val="stacked"/>
        <c:varyColors val="0"/>
        <c:ser>
          <c:idx val="1"/>
          <c:order val="0"/>
          <c:tx>
            <c:strRef>
              <c:f>'Timeseries-CO2'!$D$13</c:f>
              <c:strCache>
                <c:ptCount val="1"/>
                <c:pt idx="0">
                  <c:v> Bituminous Coal</c:v>
                </c:pt>
              </c:strCache>
            </c:strRef>
          </c:tx>
          <c:spPr>
            <a:solidFill>
              <a:schemeClr val="accent2"/>
            </a:solidFill>
            <a:ln>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'Timeseries-CO2'!$E$13:$AJ$13</c:f>
              <c:numCache>
                <c:formatCode>#\ ##0;\-#\ ##0;\-</c:formatCode>
                <c:ptCount val="32"/>
                <c:pt idx="0">
                  <c:v>8186.5783140416597</c:v>
                </c:pt>
                <c:pt idx="1">
                  <c:v>7598.3333574140579</c:v>
                </c:pt>
                <c:pt idx="2">
                  <c:v>6818.848290336362</c:v>
                </c:pt>
                <c:pt idx="3">
                  <c:v>6809.8762243837737</c:v>
                </c:pt>
                <c:pt idx="4">
                  <c:v>6526.7287196334819</c:v>
                </c:pt>
                <c:pt idx="5">
                  <c:v>6766.8898577100936</c:v>
                </c:pt>
                <c:pt idx="6">
                  <c:v>7330.4718131616701</c:v>
                </c:pt>
                <c:pt idx="7">
                  <c:v>6981.0560872962769</c:v>
                </c:pt>
                <c:pt idx="8">
                  <c:v>7151.3208604153424</c:v>
                </c:pt>
                <c:pt idx="9">
                  <c:v>6089.034303296663</c:v>
                </c:pt>
                <c:pt idx="10">
                  <c:v>6987.079511259657</c:v>
                </c:pt>
                <c:pt idx="11">
                  <c:v>7215.1674636843918</c:v>
                </c:pt>
                <c:pt idx="12">
                  <c:v>6709.3878421262607</c:v>
                </c:pt>
                <c:pt idx="13">
                  <c:v>6705.1423749961332</c:v>
                </c:pt>
                <c:pt idx="14">
                  <c:v>6925.9325734014255</c:v>
                </c:pt>
                <c:pt idx="15">
                  <c:v>7235.4071674222669</c:v>
                </c:pt>
                <c:pt idx="16">
                  <c:v>6320.9919540899818</c:v>
                </c:pt>
                <c:pt idx="17">
                  <c:v>6177.2669600362306</c:v>
                </c:pt>
                <c:pt idx="18">
                  <c:v>5417.6933985017386</c:v>
                </c:pt>
                <c:pt idx="19">
                  <c:v>4359.5173252585728</c:v>
                </c:pt>
                <c:pt idx="20">
                  <c:v>4729.9982856994684</c:v>
                </c:pt>
                <c:pt idx="21">
                  <c:v>4706.1057031089949</c:v>
                </c:pt>
                <c:pt idx="22">
                  <c:v>5682.2396490867322</c:v>
                </c:pt>
                <c:pt idx="23">
                  <c:v>4943.8310483185478</c:v>
                </c:pt>
                <c:pt idx="24">
                  <c:v>4649.8901430383112</c:v>
                </c:pt>
                <c:pt idx="25">
                  <c:v>5533.0433989309668</c:v>
                </c:pt>
                <c:pt idx="26">
                  <c:v>5419.4579700862087</c:v>
                </c:pt>
                <c:pt idx="27">
                  <c:v>4272.2245577893209</c:v>
                </c:pt>
                <c:pt idx="28">
                  <c:v>2882.5678968521161</c:v>
                </c:pt>
                <c:pt idx="29">
                  <c:v>1288.8419494816062</c:v>
                </c:pt>
                <c:pt idx="30">
                  <c:v>1575.1738606110482</c:v>
                </c:pt>
                <c:pt idx="31">
                  <c:v>3436.1089007190512</c:v>
                </c:pt>
              </c:numCache>
            </c:numRef>
          </c:val>
          <c:extLst>
            <c:ext xmlns:c16="http://schemas.microsoft.com/office/drawing/2014/chart" uri="{C3380CC4-5D6E-409C-BE32-E72D297353CC}">
              <c16:uniqueId val="{00000000-EECE-4061-AA93-1EED267D36DC}"/>
            </c:ext>
          </c:extLst>
        </c:ser>
        <c:ser>
          <c:idx val="2"/>
          <c:order val="1"/>
          <c:tx>
            <c:strRef>
              <c:f>'Timeseries-CO2'!$D$14</c:f>
              <c:strCache>
                <c:ptCount val="1"/>
                <c:pt idx="0">
                  <c:v> Anthracite + Manufactured Ovoids</c:v>
                </c:pt>
              </c:strCache>
            </c:strRef>
          </c:tx>
          <c:spPr>
            <a:solidFill>
              <a:schemeClr val="accent3"/>
            </a:solidFill>
            <a:ln>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'Timeseries-CO2'!$E$14:$AJ$14</c:f>
              <c:numCache>
                <c:formatCode>#\ ##0;\-#\ ##0;\-</c:formatCode>
                <c:ptCount val="32"/>
                <c:pt idx="0">
                  <c:v>0</c:v>
                </c:pt>
                <c:pt idx="1">
                  <c:v>368.7856718000001</c:v>
                </c:pt>
                <c:pt idx="2">
                  <c:v>511.0315737800002</c:v>
                </c:pt>
                <c:pt idx="3">
                  <c:v>459.92128628160009</c:v>
                </c:pt>
                <c:pt idx="4">
                  <c:v>256.30247684080007</c:v>
                </c:pt>
                <c:pt idx="5">
                  <c:v>187.02701927000004</c:v>
                </c:pt>
                <c:pt idx="6">
                  <c:v>187.02701927000001</c:v>
                </c:pt>
                <c:pt idx="7">
                  <c:v>76.391317730000011</c:v>
                </c:pt>
                <c:pt idx="8">
                  <c:v>152.38929048460002</c:v>
                </c:pt>
                <c:pt idx="9">
                  <c:v>123.68738693220006</c:v>
                </c:pt>
                <c:pt idx="10">
                  <c:v>126.71491527760004</c:v>
                </c:pt>
                <c:pt idx="11">
                  <c:v>139.88583212760005</c:v>
                </c:pt>
                <c:pt idx="12">
                  <c:v>111.27604576959003</c:v>
                </c:pt>
                <c:pt idx="13">
                  <c:v>130.08845252130004</c:v>
                </c:pt>
                <c:pt idx="14">
                  <c:v>137.25164875760007</c:v>
                </c:pt>
                <c:pt idx="15">
                  <c:v>121.62809605934268</c:v>
                </c:pt>
                <c:pt idx="16">
                  <c:v>121.12671796349453</c:v>
                </c:pt>
                <c:pt idx="17">
                  <c:v>132.25522995918743</c:v>
                </c:pt>
                <c:pt idx="18">
                  <c:v>119.32454271017542</c:v>
                </c:pt>
                <c:pt idx="19">
                  <c:v>123.32164361986008</c:v>
                </c:pt>
                <c:pt idx="20">
                  <c:v>112.59659084331295</c:v>
                </c:pt>
                <c:pt idx="21">
                  <c:v>99.61153566513353</c:v>
                </c:pt>
                <c:pt idx="22">
                  <c:v>149.82318297156093</c:v>
                </c:pt>
                <c:pt idx="23">
                  <c:v>160.95034895542955</c:v>
                </c:pt>
                <c:pt idx="24">
                  <c:v>240.53262696002338</c:v>
                </c:pt>
                <c:pt idx="25">
                  <c:v>204.04660681343816</c:v>
                </c:pt>
                <c:pt idx="26">
                  <c:v>266.58953251106806</c:v>
                </c:pt>
                <c:pt idx="27">
                  <c:v>213.33234030256509</c:v>
                </c:pt>
                <c:pt idx="28">
                  <c:v>185.45113946877046</c:v>
                </c:pt>
                <c:pt idx="29">
                  <c:v>206.64068569861183</c:v>
                </c:pt>
                <c:pt idx="30">
                  <c:v>172.46876383100764</c:v>
                </c:pt>
                <c:pt idx="31">
                  <c:v>142.20280584078296</c:v>
                </c:pt>
              </c:numCache>
            </c:numRef>
          </c:val>
          <c:extLst>
            <c:ext xmlns:c16="http://schemas.microsoft.com/office/drawing/2014/chart" uri="{C3380CC4-5D6E-409C-BE32-E72D297353CC}">
              <c16:uniqueId val="{00000001-EECE-4061-AA93-1EED267D36DC}"/>
            </c:ext>
          </c:extLst>
        </c:ser>
        <c:ser>
          <c:idx val="3"/>
          <c:order val="2"/>
          <c:tx>
            <c:strRef>
              <c:f>'Timeseries-CO2'!$D$15</c:f>
              <c:strCache>
                <c:ptCount val="1"/>
                <c:pt idx="0">
                  <c:v> Coke</c:v>
                </c:pt>
              </c:strCache>
            </c:strRef>
          </c:tx>
          <c:spPr>
            <a:solidFill>
              <a:schemeClr val="accent4"/>
            </a:solidFill>
            <a:ln>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'Timeseries-CO2'!$E$15:$AJ$15</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2-EECE-4061-AA93-1EED267D36DC}"/>
            </c:ext>
          </c:extLst>
        </c:ser>
        <c:ser>
          <c:idx val="4"/>
          <c:order val="3"/>
          <c:tx>
            <c:strRef>
              <c:f>'Timeseries-CO2'!$D$16</c:f>
              <c:strCache>
                <c:ptCount val="1"/>
                <c:pt idx="0">
                  <c:v> Lignite \ Brown Coal Briquettes</c:v>
                </c:pt>
              </c:strCache>
            </c:strRef>
          </c:tx>
          <c:spPr>
            <a:solidFill>
              <a:schemeClr val="accent5"/>
            </a:solidFill>
            <a:ln>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'Timeseries-CO2'!$E$16:$AJ$16</c:f>
              <c:numCache>
                <c:formatCode>#\ ##0;\-#\ ##0;\-</c:formatCode>
                <c:ptCount val="32"/>
                <c:pt idx="0">
                  <c:v>71.298629280796916</c:v>
                </c:pt>
                <c:pt idx="1">
                  <c:v>131.23823196993601</c:v>
                </c:pt>
                <c:pt idx="2">
                  <c:v>101.24092180537922</c:v>
                </c:pt>
                <c:pt idx="3">
                  <c:v>82.50925130832384</c:v>
                </c:pt>
                <c:pt idx="4">
                  <c:v>80.617771067246423</c:v>
                </c:pt>
                <c:pt idx="5">
                  <c:v>84.36743483781602</c:v>
                </c:pt>
                <c:pt idx="6">
                  <c:v>76.350653696338227</c:v>
                </c:pt>
                <c:pt idx="7">
                  <c:v>71.397347855415774</c:v>
                </c:pt>
                <c:pt idx="8">
                  <c:v>89.650711090548583</c:v>
                </c:pt>
                <c:pt idx="9">
                  <c:v>75.911943035181551</c:v>
                </c:pt>
                <c:pt idx="10">
                  <c:v>67.33083749623303</c:v>
                </c:pt>
                <c:pt idx="11">
                  <c:v>81.95452620145447</c:v>
                </c:pt>
                <c:pt idx="12">
                  <c:v>101.24092180537922</c:v>
                </c:pt>
                <c:pt idx="13">
                  <c:v>76.868107296676811</c:v>
                </c:pt>
                <c:pt idx="14">
                  <c:v>61.869452214398407</c:v>
                </c:pt>
                <c:pt idx="15">
                  <c:v>95.978268703384771</c:v>
                </c:pt>
                <c:pt idx="16">
                  <c:v>17.299073805522855</c:v>
                </c:pt>
                <c:pt idx="17">
                  <c:v>25.964921745686258</c:v>
                </c:pt>
                <c:pt idx="18">
                  <c:v>47.183894056962565</c:v>
                </c:pt>
                <c:pt idx="19">
                  <c:v>45.669989889966729</c:v>
                </c:pt>
                <c:pt idx="20">
                  <c:v>41.192532595037655</c:v>
                </c:pt>
                <c:pt idx="21">
                  <c:v>41.65225975475802</c:v>
                </c:pt>
                <c:pt idx="22">
                  <c:v>50.878114322286926</c:v>
                </c:pt>
                <c:pt idx="23">
                  <c:v>68.708065382663008</c:v>
                </c:pt>
                <c:pt idx="24">
                  <c:v>55.901291515782233</c:v>
                </c:pt>
                <c:pt idx="25">
                  <c:v>68.497208503904091</c:v>
                </c:pt>
                <c:pt idx="26">
                  <c:v>57.199569371269988</c:v>
                </c:pt>
                <c:pt idx="27">
                  <c:v>55.677166508928849</c:v>
                </c:pt>
                <c:pt idx="28">
                  <c:v>49.632970251356276</c:v>
                </c:pt>
                <c:pt idx="29">
                  <c:v>38.010773820618802</c:v>
                </c:pt>
                <c:pt idx="30">
                  <c:v>24.517389913477281</c:v>
                </c:pt>
                <c:pt idx="31">
                  <c:v>45.557992598861397</c:v>
                </c:pt>
              </c:numCache>
            </c:numRef>
          </c:val>
          <c:extLst>
            <c:ext xmlns:c16="http://schemas.microsoft.com/office/drawing/2014/chart" uri="{C3380CC4-5D6E-409C-BE32-E72D297353CC}">
              <c16:uniqueId val="{00000003-EECE-4061-AA93-1EED267D36DC}"/>
            </c:ext>
          </c:extLst>
        </c:ser>
        <c:ser>
          <c:idx val="6"/>
          <c:order val="4"/>
          <c:tx>
            <c:strRef>
              <c:f>'Timeseries-CO2'!$D$18</c:f>
              <c:strCache>
                <c:ptCount val="1"/>
                <c:pt idx="0">
                  <c:v> Milled Peat</c:v>
                </c:pt>
              </c:strCache>
            </c:strRef>
          </c:tx>
          <c:spPr>
            <a:solidFill>
              <a:schemeClr val="accent1">
                <a:lumMod val="60000"/>
              </a:schemeClr>
            </a:solidFill>
            <a:ln>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'Timeseries-CO2'!$E$18:$AJ$18</c:f>
              <c:numCache>
                <c:formatCode>#\ ##0;\-#\ ##0;\-</c:formatCode>
                <c:ptCount val="32"/>
                <c:pt idx="0">
                  <c:v>3823.9086215740458</c:v>
                </c:pt>
                <c:pt idx="1">
                  <c:v>3948.4957176000003</c:v>
                </c:pt>
                <c:pt idx="2">
                  <c:v>4023.9268857900006</c:v>
                </c:pt>
                <c:pt idx="3">
                  <c:v>3724.0647110100008</c:v>
                </c:pt>
                <c:pt idx="4">
                  <c:v>3762.2459196000009</c:v>
                </c:pt>
                <c:pt idx="5">
                  <c:v>3581.5836155400007</c:v>
                </c:pt>
                <c:pt idx="6">
                  <c:v>3528.5024231100006</c:v>
                </c:pt>
                <c:pt idx="7">
                  <c:v>3397.1963155200006</c:v>
                </c:pt>
                <c:pt idx="8">
                  <c:v>3203.4965256</c:v>
                </c:pt>
                <c:pt idx="9">
                  <c:v>3430.7212791600009</c:v>
                </c:pt>
                <c:pt idx="10">
                  <c:v>3128.9966064000005</c:v>
                </c:pt>
                <c:pt idx="11">
                  <c:v>3459.5899978500006</c:v>
                </c:pt>
                <c:pt idx="12">
                  <c:v>3575.9961216000006</c:v>
                </c:pt>
                <c:pt idx="13">
                  <c:v>3287.3089347</c:v>
                </c:pt>
                <c:pt idx="14">
                  <c:v>2040.0742254854767</c:v>
                </c:pt>
                <c:pt idx="15">
                  <c:v>3067.5521394199527</c:v>
                </c:pt>
                <c:pt idx="16">
                  <c:v>2917.6534243127735</c:v>
                </c:pt>
                <c:pt idx="17">
                  <c:v>2870.5212885796077</c:v>
                </c:pt>
                <c:pt idx="18">
                  <c:v>3474.2428753629979</c:v>
                </c:pt>
                <c:pt idx="19">
                  <c:v>3511.6575019396655</c:v>
                </c:pt>
                <c:pt idx="20">
                  <c:v>3092.7565896289575</c:v>
                </c:pt>
                <c:pt idx="21">
                  <c:v>2914.9948042306969</c:v>
                </c:pt>
                <c:pt idx="22">
                  <c:v>3323.1551020086526</c:v>
                </c:pt>
                <c:pt idx="23">
                  <c:v>3180.0794286517653</c:v>
                </c:pt>
                <c:pt idx="24">
                  <c:v>3302.9406065864505</c:v>
                </c:pt>
                <c:pt idx="25">
                  <c:v>3164.3946329481305</c:v>
                </c:pt>
                <c:pt idx="26">
                  <c:v>3100.3822920693483</c:v>
                </c:pt>
                <c:pt idx="27">
                  <c:v>2909.668458741015</c:v>
                </c:pt>
                <c:pt idx="28">
                  <c:v>2762.1149606211629</c:v>
                </c:pt>
                <c:pt idx="29">
                  <c:v>2503.4424480327625</c:v>
                </c:pt>
                <c:pt idx="30">
                  <c:v>1446.121004878868</c:v>
                </c:pt>
                <c:pt idx="31">
                  <c:v>700.02199066801427</c:v>
                </c:pt>
              </c:numCache>
            </c:numRef>
          </c:val>
          <c:extLst>
            <c:ext xmlns:c16="http://schemas.microsoft.com/office/drawing/2014/chart" uri="{C3380CC4-5D6E-409C-BE32-E72D297353CC}">
              <c16:uniqueId val="{00000004-EECE-4061-AA93-1EED267D36DC}"/>
            </c:ext>
          </c:extLst>
        </c:ser>
        <c:ser>
          <c:idx val="7"/>
          <c:order val="5"/>
          <c:tx>
            <c:strRef>
              <c:f>'Timeseries-CO2'!$D$19</c:f>
              <c:strCache>
                <c:ptCount val="1"/>
                <c:pt idx="0">
                  <c:v> Sod Peat</c:v>
                </c:pt>
              </c:strCache>
            </c:strRef>
          </c:tx>
          <c:spPr>
            <a:solidFill>
              <a:schemeClr val="accent2">
                <a:lumMod val="60000"/>
              </a:schemeClr>
            </a:solidFill>
            <a:ln>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'Timeseries-CO2'!$E$19:$AJ$19</c:f>
              <c:numCache>
                <c:formatCode>#\ ##0;\-#\ ##0;\-</c:formatCode>
                <c:ptCount val="32"/>
                <c:pt idx="0">
                  <c:v>2688.3710754612171</c:v>
                </c:pt>
                <c:pt idx="1">
                  <c:v>2056.596688224</c:v>
                </c:pt>
                <c:pt idx="2">
                  <c:v>2228.3204673599998</c:v>
                </c:pt>
                <c:pt idx="3">
                  <c:v>2027.9760583680002</c:v>
                </c:pt>
                <c:pt idx="4">
                  <c:v>2056.596688224</c:v>
                </c:pt>
                <c:pt idx="5">
                  <c:v>2138.3699163839997</c:v>
                </c:pt>
                <c:pt idx="6">
                  <c:v>1553.69133504</c:v>
                </c:pt>
                <c:pt idx="7">
                  <c:v>1560.5057707199999</c:v>
                </c:pt>
                <c:pt idx="8">
                  <c:v>1499.1758496</c:v>
                </c:pt>
                <c:pt idx="9">
                  <c:v>902.23128403199996</c:v>
                </c:pt>
                <c:pt idx="10">
                  <c:v>761.85390902400002</c:v>
                </c:pt>
                <c:pt idx="11">
                  <c:v>774.11989324799993</c:v>
                </c:pt>
                <c:pt idx="12">
                  <c:v>774.11989324799993</c:v>
                </c:pt>
                <c:pt idx="13">
                  <c:v>771.39411897599996</c:v>
                </c:pt>
                <c:pt idx="14">
                  <c:v>770.03123184000003</c:v>
                </c:pt>
                <c:pt idx="15">
                  <c:v>798.24026978092786</c:v>
                </c:pt>
                <c:pt idx="16">
                  <c:v>852.73122325247994</c:v>
                </c:pt>
                <c:pt idx="17">
                  <c:v>809.94883316630398</c:v>
                </c:pt>
                <c:pt idx="18">
                  <c:v>755.74817465472006</c:v>
                </c:pt>
                <c:pt idx="19">
                  <c:v>737.85074078476805</c:v>
                </c:pt>
                <c:pt idx="20">
                  <c:v>718.78394975212802</c:v>
                </c:pt>
                <c:pt idx="21">
                  <c:v>690.0406600538879</c:v>
                </c:pt>
                <c:pt idx="22">
                  <c:v>556.05795148799996</c:v>
                </c:pt>
                <c:pt idx="23">
                  <c:v>556.05795148799996</c:v>
                </c:pt>
                <c:pt idx="24">
                  <c:v>556.05795148799996</c:v>
                </c:pt>
                <c:pt idx="25">
                  <c:v>556.05795148799996</c:v>
                </c:pt>
                <c:pt idx="26">
                  <c:v>556.05795148799996</c:v>
                </c:pt>
                <c:pt idx="27">
                  <c:v>556.05795148799996</c:v>
                </c:pt>
                <c:pt idx="28">
                  <c:v>556.05795148799996</c:v>
                </c:pt>
                <c:pt idx="29">
                  <c:v>556.05795148799996</c:v>
                </c:pt>
                <c:pt idx="30">
                  <c:v>556.05795148799996</c:v>
                </c:pt>
                <c:pt idx="31">
                  <c:v>556.05795148799996</c:v>
                </c:pt>
              </c:numCache>
            </c:numRef>
          </c:val>
          <c:extLst>
            <c:ext xmlns:c16="http://schemas.microsoft.com/office/drawing/2014/chart" uri="{C3380CC4-5D6E-409C-BE32-E72D297353CC}">
              <c16:uniqueId val="{00000005-EECE-4061-AA93-1EED267D36DC}"/>
            </c:ext>
          </c:extLst>
        </c:ser>
        <c:ser>
          <c:idx val="8"/>
          <c:order val="6"/>
          <c:tx>
            <c:strRef>
              <c:f>'Timeseries-CO2'!$D$20</c:f>
              <c:strCache>
                <c:ptCount val="1"/>
                <c:pt idx="0">
                  <c:v> Briquettes</c:v>
                </c:pt>
              </c:strCache>
            </c:strRef>
          </c:tx>
          <c:spPr>
            <a:solidFill>
              <a:schemeClr val="accent3">
                <a:lumMod val="6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'Timeseries-CO2'!$E$20:$AJ$20</c:f>
              <c:numCache>
                <c:formatCode>#\ ##0;\-#\ ##0;\-</c:formatCode>
                <c:ptCount val="32"/>
                <c:pt idx="0">
                  <c:v>-16.556468000000002</c:v>
                </c:pt>
                <c:pt idx="1">
                  <c:v>64.177009085000009</c:v>
                </c:pt>
                <c:pt idx="2">
                  <c:v>-117.35224518400001</c:v>
                </c:pt>
                <c:pt idx="3">
                  <c:v>33.005318958000004</c:v>
                </c:pt>
                <c:pt idx="4">
                  <c:v>-64.177009085000009</c:v>
                </c:pt>
                <c:pt idx="5">
                  <c:v>-91.681441550000017</c:v>
                </c:pt>
                <c:pt idx="6">
                  <c:v>-5.500886493000003</c:v>
                </c:pt>
                <c:pt idx="7">
                  <c:v>-1.6502659479000032</c:v>
                </c:pt>
                <c:pt idx="8">
                  <c:v>21.636820205799999</c:v>
                </c:pt>
                <c:pt idx="9">
                  <c:v>-99.015956874000011</c:v>
                </c:pt>
                <c:pt idx="10">
                  <c:v>11.001772985999999</c:v>
                </c:pt>
                <c:pt idx="11">
                  <c:v>-25.670803634000002</c:v>
                </c:pt>
                <c:pt idx="12">
                  <c:v>-22.003545972000001</c:v>
                </c:pt>
                <c:pt idx="13">
                  <c:v>-121.01950284600001</c:v>
                </c:pt>
                <c:pt idx="14">
                  <c:v>-5.500886493000003</c:v>
                </c:pt>
                <c:pt idx="15">
                  <c:v>-19.209095633556007</c:v>
                </c:pt>
                <c:pt idx="16">
                  <c:v>-81.213254553821017</c:v>
                </c:pt>
                <c:pt idx="17">
                  <c:v>-38.588718748395003</c:v>
                </c:pt>
                <c:pt idx="18">
                  <c:v>18.616833521143</c:v>
                </c:pt>
                <c:pt idx="19">
                  <c:v>-30.231038536697</c:v>
                </c:pt>
                <c:pt idx="20">
                  <c:v>-73.946583496568024</c:v>
                </c:pt>
                <c:pt idx="21">
                  <c:v>-68.37743100218988</c:v>
                </c:pt>
                <c:pt idx="22">
                  <c:v>-6.6524053988679945</c:v>
                </c:pt>
                <c:pt idx="23">
                  <c:v>-87.74280682101201</c:v>
                </c:pt>
                <c:pt idx="24">
                  <c:v>-43.684373269744</c:v>
                </c:pt>
                <c:pt idx="25">
                  <c:v>29.380234759113009</c:v>
                </c:pt>
                <c:pt idx="26">
                  <c:v>-52.707660747095005</c:v>
                </c:pt>
                <c:pt idx="27">
                  <c:v>-57.594281581710021</c:v>
                </c:pt>
                <c:pt idx="28">
                  <c:v>27.178046533082018</c:v>
                </c:pt>
                <c:pt idx="29">
                  <c:v>5.7841821473895028</c:v>
                </c:pt>
                <c:pt idx="30">
                  <c:v>4.265057333482619</c:v>
                </c:pt>
                <c:pt idx="31">
                  <c:v>-10.4165550521219</c:v>
                </c:pt>
              </c:numCache>
            </c:numRef>
          </c:val>
          <c:extLst>
            <c:ext xmlns:c16="http://schemas.microsoft.com/office/drawing/2014/chart" uri="{C3380CC4-5D6E-409C-BE32-E72D297353CC}">
              <c16:uniqueId val="{00000006-EECE-4061-AA93-1EED267D36DC}"/>
            </c:ext>
          </c:extLst>
        </c:ser>
        <c:ser>
          <c:idx val="10"/>
          <c:order val="7"/>
          <c:tx>
            <c:strRef>
              <c:f>'Timeseries-CO2'!$D$22</c:f>
              <c:strCache>
                <c:ptCount val="1"/>
                <c:pt idx="0">
                  <c:v> Crude</c:v>
                </c:pt>
              </c:strCache>
            </c:strRef>
          </c:tx>
          <c:spPr>
            <a:solidFill>
              <a:schemeClr val="accent5">
                <a:lumMod val="6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'Timeseries-CO2'!$E$22:$AJ$22</c:f>
              <c:numCache>
                <c:formatCode>#\ ##0;\-#\ ##0;\-</c:formatCode>
                <c:ptCount val="32"/>
                <c:pt idx="0">
                  <c:v>5404.4338295287998</c:v>
                </c:pt>
                <c:pt idx="1">
                  <c:v>5356.5009352535999</c:v>
                </c:pt>
                <c:pt idx="2">
                  <c:v>5925.7040547715997</c:v>
                </c:pt>
                <c:pt idx="3">
                  <c:v>5584.1821830608005</c:v>
                </c:pt>
                <c:pt idx="4">
                  <c:v>6851.4080754614006</c:v>
                </c:pt>
                <c:pt idx="5">
                  <c:v>6677.6513337138003</c:v>
                </c:pt>
                <c:pt idx="6">
                  <c:v>6360.0959091406003</c:v>
                </c:pt>
                <c:pt idx="7">
                  <c:v>8672.8580579190002</c:v>
                </c:pt>
                <c:pt idx="8">
                  <c:v>9038.346376767402</c:v>
                </c:pt>
                <c:pt idx="9">
                  <c:v>8373.2774686989997</c:v>
                </c:pt>
                <c:pt idx="10">
                  <c:v>9820.2517146316004</c:v>
                </c:pt>
                <c:pt idx="11">
                  <c:v>10068.903603684201</c:v>
                </c:pt>
                <c:pt idx="12">
                  <c:v>9526.6627371960021</c:v>
                </c:pt>
                <c:pt idx="13">
                  <c:v>9628.5201375308006</c:v>
                </c:pt>
                <c:pt idx="14">
                  <c:v>8765.7280405771999</c:v>
                </c:pt>
                <c:pt idx="15">
                  <c:v>9903.9247020204002</c:v>
                </c:pt>
                <c:pt idx="16">
                  <c:v>9385.8598602625989</c:v>
                </c:pt>
                <c:pt idx="17">
                  <c:v>10152.786168665802</c:v>
                </c:pt>
                <c:pt idx="18">
                  <c:v>9463.7508134597992</c:v>
                </c:pt>
                <c:pt idx="19">
                  <c:v>8379.2690804834001</c:v>
                </c:pt>
                <c:pt idx="20">
                  <c:v>8702.8161168410006</c:v>
                </c:pt>
                <c:pt idx="21">
                  <c:v>8834.6315760977996</c:v>
                </c:pt>
                <c:pt idx="22">
                  <c:v>9191.1324772695989</c:v>
                </c:pt>
                <c:pt idx="23">
                  <c:v>8496.7977900921887</c:v>
                </c:pt>
                <c:pt idx="24">
                  <c:v>8235.6251999356682</c:v>
                </c:pt>
                <c:pt idx="25">
                  <c:v>10003.567731459339</c:v>
                </c:pt>
                <c:pt idx="26">
                  <c:v>9586.1165452705227</c:v>
                </c:pt>
                <c:pt idx="27">
                  <c:v>9527.5377851348585</c:v>
                </c:pt>
                <c:pt idx="28">
                  <c:v>9058.915256476208</c:v>
                </c:pt>
                <c:pt idx="29">
                  <c:v>7582.225560970177</c:v>
                </c:pt>
                <c:pt idx="30">
                  <c:v>8501.0191202587685</c:v>
                </c:pt>
                <c:pt idx="31">
                  <c:v>9061.6061432530896</c:v>
                </c:pt>
              </c:numCache>
            </c:numRef>
          </c:val>
          <c:extLst>
            <c:ext xmlns:c16="http://schemas.microsoft.com/office/drawing/2014/chart" uri="{C3380CC4-5D6E-409C-BE32-E72D297353CC}">
              <c16:uniqueId val="{00000007-EECE-4061-AA93-1EED267D36DC}"/>
            </c:ext>
          </c:extLst>
        </c:ser>
        <c:ser>
          <c:idx val="11"/>
          <c:order val="8"/>
          <c:tx>
            <c:strRef>
              <c:f>'Timeseries-CO2'!$D$23</c:f>
              <c:strCache>
                <c:ptCount val="1"/>
                <c:pt idx="0">
                  <c:v> Refinery Feedstocks</c:v>
                </c:pt>
              </c:strCache>
            </c:strRef>
          </c:tx>
          <c:spPr>
            <a:solidFill>
              <a:schemeClr val="accent6">
                <a:lumMod val="6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'Timeseries-CO2'!$E$23:$AJ$23</c:f>
              <c:numCache>
                <c:formatCode>#\ ##0;\-#\ ##0;\-</c:formatCode>
                <c:ptCount val="32"/>
                <c:pt idx="0">
                  <c:v>49.920332880000004</c:v>
                </c:pt>
                <c:pt idx="1">
                  <c:v>49.920332880000004</c:v>
                </c:pt>
                <c:pt idx="2">
                  <c:v>0</c:v>
                </c:pt>
                <c:pt idx="3">
                  <c:v>112.32074898000002</c:v>
                </c:pt>
                <c:pt idx="4">
                  <c:v>71.760478515000003</c:v>
                </c:pt>
                <c:pt idx="5">
                  <c:v>37.440249659999999</c:v>
                </c:pt>
                <c:pt idx="6">
                  <c:v>84.240561735</c:v>
                </c:pt>
                <c:pt idx="7">
                  <c:v>78.000520124999994</c:v>
                </c:pt>
                <c:pt idx="8">
                  <c:v>53.040353685000007</c:v>
                </c:pt>
                <c:pt idx="9">
                  <c:v>81.120540930000004</c:v>
                </c:pt>
                <c:pt idx="10">
                  <c:v>74.880499319999998</c:v>
                </c:pt>
                <c:pt idx="11">
                  <c:v>59.280395295000005</c:v>
                </c:pt>
                <c:pt idx="12">
                  <c:v>59.280395295000005</c:v>
                </c:pt>
                <c:pt idx="13">
                  <c:v>34.320228855000003</c:v>
                </c:pt>
                <c:pt idx="14">
                  <c:v>49.920332880000004</c:v>
                </c:pt>
                <c:pt idx="15">
                  <c:v>13.407312842975537</c:v>
                </c:pt>
                <c:pt idx="16">
                  <c:v>34.320228855000003</c:v>
                </c:pt>
                <c:pt idx="17">
                  <c:v>-0.7030311679698481</c:v>
                </c:pt>
                <c:pt idx="18">
                  <c:v>60.859918307614471</c:v>
                </c:pt>
                <c:pt idx="19">
                  <c:v>28.080187245000001</c:v>
                </c:pt>
                <c:pt idx="20">
                  <c:v>0</c:v>
                </c:pt>
                <c:pt idx="21">
                  <c:v>-26.794698113065547</c:v>
                </c:pt>
                <c:pt idx="22">
                  <c:v>-37.440249660000006</c:v>
                </c:pt>
                <c:pt idx="23">
                  <c:v>-77.022437282923775</c:v>
                </c:pt>
                <c:pt idx="24">
                  <c:v>-27.085577652719689</c:v>
                </c:pt>
                <c:pt idx="25">
                  <c:v>-3.1200208050000002</c:v>
                </c:pt>
                <c:pt idx="26">
                  <c:v>12.480083220000001</c:v>
                </c:pt>
                <c:pt idx="27">
                  <c:v>-5.5629970953149996</c:v>
                </c:pt>
                <c:pt idx="28">
                  <c:v>22.728474147779828</c:v>
                </c:pt>
                <c:pt idx="29">
                  <c:v>457.53198375008242</c:v>
                </c:pt>
                <c:pt idx="30">
                  <c:v>12.350109017145048</c:v>
                </c:pt>
                <c:pt idx="31">
                  <c:v>8.5138056127130994</c:v>
                </c:pt>
              </c:numCache>
            </c:numRef>
          </c:val>
          <c:extLst>
            <c:ext xmlns:c16="http://schemas.microsoft.com/office/drawing/2014/chart" uri="{C3380CC4-5D6E-409C-BE32-E72D297353CC}">
              <c16:uniqueId val="{00000008-EECE-4061-AA93-1EED267D36DC}"/>
            </c:ext>
          </c:extLst>
        </c:ser>
        <c:ser>
          <c:idx val="12"/>
          <c:order val="9"/>
          <c:tx>
            <c:strRef>
              <c:f>'Timeseries-CO2'!$D$24</c:f>
              <c:strCache>
                <c:ptCount val="1"/>
                <c:pt idx="0">
                  <c:v> Refinery Gas</c:v>
                </c:pt>
              </c:strCache>
            </c:strRef>
          </c:tx>
          <c:spPr>
            <a:solidFill>
              <a:schemeClr val="accent1">
                <a:lumMod val="80000"/>
                <a:lumOff val="2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'Timeseries-CO2'!$E$24:$AJ$24</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9-EECE-4061-AA93-1EED267D36DC}"/>
            </c:ext>
          </c:extLst>
        </c:ser>
        <c:ser>
          <c:idx val="13"/>
          <c:order val="10"/>
          <c:tx>
            <c:strRef>
              <c:f>'Timeseries-CO2'!$D$25</c:f>
              <c:strCache>
                <c:ptCount val="1"/>
                <c:pt idx="0">
                  <c:v> Gasoline</c:v>
                </c:pt>
              </c:strCache>
            </c:strRef>
          </c:tx>
          <c:spPr>
            <a:solidFill>
              <a:schemeClr val="accent2">
                <a:lumMod val="80000"/>
                <a:lumOff val="2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'Timeseries-CO2'!$E$25:$AJ$25</c:f>
              <c:numCache>
                <c:formatCode>#\ ##0;\-#\ ##0;\-</c:formatCode>
                <c:ptCount val="32"/>
                <c:pt idx="0">
                  <c:v>1684.8112346999999</c:v>
                </c:pt>
                <c:pt idx="1">
                  <c:v>1753.4516924100001</c:v>
                </c:pt>
                <c:pt idx="2">
                  <c:v>1900.0926702450004</c:v>
                </c:pt>
                <c:pt idx="3">
                  <c:v>1809.6120668999999</c:v>
                </c:pt>
                <c:pt idx="4">
                  <c:v>1981.2132111750002</c:v>
                </c:pt>
                <c:pt idx="5">
                  <c:v>2084.1738977399996</c:v>
                </c:pt>
                <c:pt idx="6">
                  <c:v>2255.7750420150001</c:v>
                </c:pt>
                <c:pt idx="7">
                  <c:v>2255.7750420150001</c:v>
                </c:pt>
                <c:pt idx="8">
                  <c:v>2661.3777466649999</c:v>
                </c:pt>
                <c:pt idx="9">
                  <c:v>3082.5805553400005</c:v>
                </c:pt>
                <c:pt idx="10">
                  <c:v>2789.2985996699999</c:v>
                </c:pt>
                <c:pt idx="11">
                  <c:v>2767.4584540350006</c:v>
                </c:pt>
                <c:pt idx="12">
                  <c:v>2701.9380171300004</c:v>
                </c:pt>
                <c:pt idx="13">
                  <c:v>2967.1397855550003</c:v>
                </c:pt>
                <c:pt idx="14">
                  <c:v>3581.7838841399998</c:v>
                </c:pt>
                <c:pt idx="15">
                  <c:v>3230.6700773787556</c:v>
                </c:pt>
                <c:pt idx="16">
                  <c:v>3371.4341992514542</c:v>
                </c:pt>
                <c:pt idx="17">
                  <c:v>3594.7817978000321</c:v>
                </c:pt>
                <c:pt idx="18">
                  <c:v>3533.0770504661323</c:v>
                </c:pt>
                <c:pt idx="19">
                  <c:v>3222.5799844857634</c:v>
                </c:pt>
                <c:pt idx="20">
                  <c:v>3067.9484997218087</c:v>
                </c:pt>
                <c:pt idx="21">
                  <c:v>2795.6194940630553</c:v>
                </c:pt>
                <c:pt idx="22">
                  <c:v>1927.720531834136</c:v>
                </c:pt>
                <c:pt idx="23">
                  <c:v>1915.0109526567935</c:v>
                </c:pt>
                <c:pt idx="24">
                  <c:v>1782.1289615031433</c:v>
                </c:pt>
                <c:pt idx="25">
                  <c:v>1297.67244108262</c:v>
                </c:pt>
                <c:pt idx="26">
                  <c:v>1198.2520583029388</c:v>
                </c:pt>
                <c:pt idx="27">
                  <c:v>920.21437406294524</c:v>
                </c:pt>
                <c:pt idx="28">
                  <c:v>556.67083485069088</c:v>
                </c:pt>
                <c:pt idx="29">
                  <c:v>717.84296522712771</c:v>
                </c:pt>
                <c:pt idx="30">
                  <c:v>-1.7660519542089792</c:v>
                </c:pt>
                <c:pt idx="31">
                  <c:v>83.374159690969819</c:v>
                </c:pt>
              </c:numCache>
            </c:numRef>
          </c:val>
          <c:extLst>
            <c:ext xmlns:c16="http://schemas.microsoft.com/office/drawing/2014/chart" uri="{C3380CC4-5D6E-409C-BE32-E72D297353CC}">
              <c16:uniqueId val="{0000000A-EECE-4061-AA93-1EED267D36DC}"/>
            </c:ext>
          </c:extLst>
        </c:ser>
        <c:ser>
          <c:idx val="14"/>
          <c:order val="11"/>
          <c:tx>
            <c:strRef>
              <c:f>'Timeseries-CO2'!$D$26</c:f>
              <c:strCache>
                <c:ptCount val="1"/>
                <c:pt idx="0">
                  <c:v> Kerosene</c:v>
                </c:pt>
              </c:strCache>
            </c:strRef>
          </c:tx>
          <c:spPr>
            <a:solidFill>
              <a:schemeClr val="accent3">
                <a:lumMod val="80000"/>
                <a:lumOff val="2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'Timeseries-CO2'!$E$26:$AJ$26</c:f>
              <c:numCache>
                <c:formatCode>#\ ##0;\-#\ ##0;\-</c:formatCode>
                <c:ptCount val="32"/>
                <c:pt idx="0">
                  <c:v>362.83574054000002</c:v>
                </c:pt>
                <c:pt idx="1">
                  <c:v>372.30102072800003</c:v>
                </c:pt>
                <c:pt idx="2">
                  <c:v>394.38667450000008</c:v>
                </c:pt>
                <c:pt idx="3">
                  <c:v>435.4028886480001</c:v>
                </c:pt>
                <c:pt idx="4">
                  <c:v>489.03947638</c:v>
                </c:pt>
                <c:pt idx="5">
                  <c:v>659.41451976400015</c:v>
                </c:pt>
                <c:pt idx="6">
                  <c:v>930.75255182000001</c:v>
                </c:pt>
                <c:pt idx="7">
                  <c:v>754.06732164400023</c:v>
                </c:pt>
                <c:pt idx="8">
                  <c:v>971.76876596800003</c:v>
                </c:pt>
                <c:pt idx="9">
                  <c:v>1274.6577319840001</c:v>
                </c:pt>
                <c:pt idx="10">
                  <c:v>1028.5604470960002</c:v>
                </c:pt>
                <c:pt idx="11">
                  <c:v>987.54423294800006</c:v>
                </c:pt>
                <c:pt idx="12">
                  <c:v>791.92844239600026</c:v>
                </c:pt>
                <c:pt idx="13">
                  <c:v>984.38913955200019</c:v>
                </c:pt>
                <c:pt idx="14">
                  <c:v>1161.0743697280002</c:v>
                </c:pt>
                <c:pt idx="15">
                  <c:v>1275.2314690761909</c:v>
                </c:pt>
                <c:pt idx="16">
                  <c:v>1218.9735458915829</c:v>
                </c:pt>
                <c:pt idx="17">
                  <c:v>1387.6252218138141</c:v>
                </c:pt>
                <c:pt idx="18">
                  <c:v>1458.498284344226</c:v>
                </c:pt>
                <c:pt idx="19">
                  <c:v>1573.8059936251038</c:v>
                </c:pt>
                <c:pt idx="20">
                  <c:v>1556.7578894248343</c:v>
                </c:pt>
                <c:pt idx="21">
                  <c:v>1903.4713035359791</c:v>
                </c:pt>
                <c:pt idx="22">
                  <c:v>1475.7243063215162</c:v>
                </c:pt>
                <c:pt idx="23">
                  <c:v>1520.4175783712608</c:v>
                </c:pt>
                <c:pt idx="24">
                  <c:v>1114.5366941795805</c:v>
                </c:pt>
                <c:pt idx="25">
                  <c:v>1255.7600476811865</c:v>
                </c:pt>
                <c:pt idx="26">
                  <c:v>1529.3806636054569</c:v>
                </c:pt>
                <c:pt idx="27">
                  <c:v>1186.8930492357565</c:v>
                </c:pt>
                <c:pt idx="28">
                  <c:v>1077.0748820477784</c:v>
                </c:pt>
                <c:pt idx="29">
                  <c:v>870.71383787444051</c:v>
                </c:pt>
                <c:pt idx="30">
                  <c:v>1145.2596180491078</c:v>
                </c:pt>
                <c:pt idx="31">
                  <c:v>1127.3488520087124</c:v>
                </c:pt>
              </c:numCache>
            </c:numRef>
          </c:val>
          <c:extLst>
            <c:ext xmlns:c16="http://schemas.microsoft.com/office/drawing/2014/chart" uri="{C3380CC4-5D6E-409C-BE32-E72D297353CC}">
              <c16:uniqueId val="{0000000B-EECE-4061-AA93-1EED267D36DC}"/>
            </c:ext>
          </c:extLst>
        </c:ser>
        <c:ser>
          <c:idx val="15"/>
          <c:order val="12"/>
          <c:tx>
            <c:strRef>
              <c:f>'Timeseries-CO2'!$D$27</c:f>
              <c:strCache>
                <c:ptCount val="1"/>
                <c:pt idx="0">
                  <c:v> Jet Kerosene</c:v>
                </c:pt>
              </c:strCache>
            </c:strRef>
          </c:tx>
          <c:spPr>
            <a:solidFill>
              <a:schemeClr val="accent4">
                <a:lumMod val="80000"/>
                <a:lumOff val="2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'Timeseries-CO2'!$E$27:$AJ$27</c:f>
              <c:numCache>
                <c:formatCode>#\ ##0;\-#\ ##0;\-</c:formatCode>
                <c:ptCount val="32"/>
                <c:pt idx="0">
                  <c:v>1060.9497703110001</c:v>
                </c:pt>
                <c:pt idx="1">
                  <c:v>1127.0623672740001</c:v>
                </c:pt>
                <c:pt idx="2">
                  <c:v>957.05854651200002</c:v>
                </c:pt>
                <c:pt idx="3">
                  <c:v>1356.882347193</c:v>
                </c:pt>
                <c:pt idx="4">
                  <c:v>1152.2481184979999</c:v>
                </c:pt>
                <c:pt idx="5">
                  <c:v>1060.9497703110001</c:v>
                </c:pt>
                <c:pt idx="6">
                  <c:v>1167.9892130129999</c:v>
                </c:pt>
                <c:pt idx="7">
                  <c:v>1262.4357801030001</c:v>
                </c:pt>
                <c:pt idx="8">
                  <c:v>1328.5483770660001</c:v>
                </c:pt>
                <c:pt idx="9">
                  <c:v>1643.3702673659996</c:v>
                </c:pt>
                <c:pt idx="10">
                  <c:v>2115.603102816</c:v>
                </c:pt>
                <c:pt idx="11">
                  <c:v>2568.9466248479998</c:v>
                </c:pt>
                <c:pt idx="12">
                  <c:v>3135.6260273880002</c:v>
                </c:pt>
                <c:pt idx="13">
                  <c:v>2436.7214309219999</c:v>
                </c:pt>
                <c:pt idx="14">
                  <c:v>3252.1101267990002</c:v>
                </c:pt>
                <c:pt idx="15">
                  <c:v>3363.9331554799269</c:v>
                </c:pt>
                <c:pt idx="16">
                  <c:v>3820.0902074861388</c:v>
                </c:pt>
                <c:pt idx="17">
                  <c:v>3463.4119476261244</c:v>
                </c:pt>
                <c:pt idx="18">
                  <c:v>3770.4183615476522</c:v>
                </c:pt>
                <c:pt idx="19">
                  <c:v>3453.0180567640045</c:v>
                </c:pt>
                <c:pt idx="20">
                  <c:v>3204.1045998250252</c:v>
                </c:pt>
                <c:pt idx="21">
                  <c:v>2689.6853935104727</c:v>
                </c:pt>
                <c:pt idx="22">
                  <c:v>2286.7412545530774</c:v>
                </c:pt>
                <c:pt idx="23">
                  <c:v>2600.5390519111074</c:v>
                </c:pt>
                <c:pt idx="24">
                  <c:v>2900.424212588674</c:v>
                </c:pt>
                <c:pt idx="25">
                  <c:v>3406.6964924678041</c:v>
                </c:pt>
                <c:pt idx="26">
                  <c:v>3347.166556780589</c:v>
                </c:pt>
                <c:pt idx="27">
                  <c:v>3894.0781643813193</c:v>
                </c:pt>
                <c:pt idx="28">
                  <c:v>4387.9316500423347</c:v>
                </c:pt>
                <c:pt idx="29">
                  <c:v>4264.6657128791448</c:v>
                </c:pt>
                <c:pt idx="30">
                  <c:v>2399.4374043871121</c:v>
                </c:pt>
                <c:pt idx="31">
                  <c:v>2240.6095113918241</c:v>
                </c:pt>
              </c:numCache>
            </c:numRef>
          </c:val>
          <c:extLst>
            <c:ext xmlns:c16="http://schemas.microsoft.com/office/drawing/2014/chart" uri="{C3380CC4-5D6E-409C-BE32-E72D297353CC}">
              <c16:uniqueId val="{0000000C-EECE-4061-AA93-1EED267D36DC}"/>
            </c:ext>
          </c:extLst>
        </c:ser>
        <c:ser>
          <c:idx val="16"/>
          <c:order val="13"/>
          <c:tx>
            <c:strRef>
              <c:f>'Timeseries-CO2'!$D$28</c:f>
              <c:strCache>
                <c:ptCount val="1"/>
                <c:pt idx="0">
                  <c:v> Fueloil</c:v>
                </c:pt>
              </c:strCache>
            </c:strRef>
          </c:tx>
          <c:spPr>
            <a:solidFill>
              <a:schemeClr val="accent5">
                <a:lumMod val="80000"/>
                <a:lumOff val="2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'Timeseries-CO2'!$E$28:$AJ$28</c:f>
              <c:numCache>
                <c:formatCode>#\ ##0;\-#\ ##0;\-</c:formatCode>
                <c:ptCount val="32"/>
                <c:pt idx="0">
                  <c:v>1018.5240920400001</c:v>
                </c:pt>
                <c:pt idx="1">
                  <c:v>1579.4958227328</c:v>
                </c:pt>
                <c:pt idx="2">
                  <c:v>1651.5759892464007</c:v>
                </c:pt>
                <c:pt idx="3">
                  <c:v>1585.763663299201</c:v>
                </c:pt>
                <c:pt idx="4">
                  <c:v>1645.3081486800004</c:v>
                </c:pt>
                <c:pt idx="5">
                  <c:v>1733.0579166096006</c:v>
                </c:pt>
                <c:pt idx="6">
                  <c:v>1476.0764533872004</c:v>
                </c:pt>
                <c:pt idx="7">
                  <c:v>1407.1302071568005</c:v>
                </c:pt>
                <c:pt idx="8">
                  <c:v>2146.7353939920008</c:v>
                </c:pt>
                <c:pt idx="9">
                  <c:v>3679.2224124768018</c:v>
                </c:pt>
                <c:pt idx="10">
                  <c:v>1532.4870184847998</c:v>
                </c:pt>
                <c:pt idx="11">
                  <c:v>2008.8429015312004</c:v>
                </c:pt>
                <c:pt idx="12">
                  <c:v>1425.933728856</c:v>
                </c:pt>
                <c:pt idx="13">
                  <c:v>90.88368821280028</c:v>
                </c:pt>
                <c:pt idx="14">
                  <c:v>855.56023731359983</c:v>
                </c:pt>
                <c:pt idx="15">
                  <c:v>287.87676663899748</c:v>
                </c:pt>
                <c:pt idx="16">
                  <c:v>-293.17175144612304</c:v>
                </c:pt>
                <c:pt idx="17">
                  <c:v>-1523.5096183641108</c:v>
                </c:pt>
                <c:pt idx="18">
                  <c:v>-1211.7470593620565</c:v>
                </c:pt>
                <c:pt idx="19">
                  <c:v>-1432.7822009107992</c:v>
                </c:pt>
                <c:pt idx="20">
                  <c:v>-1678.7200746274584</c:v>
                </c:pt>
                <c:pt idx="21">
                  <c:v>-2618.1662829213533</c:v>
                </c:pt>
                <c:pt idx="22">
                  <c:v>-2404.9423400902142</c:v>
                </c:pt>
                <c:pt idx="23">
                  <c:v>-2351.6972596959677</c:v>
                </c:pt>
                <c:pt idx="24">
                  <c:v>-2470.0062620300232</c:v>
                </c:pt>
                <c:pt idx="25">
                  <c:v>-3319.9828065592724</c:v>
                </c:pt>
                <c:pt idx="26">
                  <c:v>-3052.2248567797674</c:v>
                </c:pt>
                <c:pt idx="27">
                  <c:v>-3097.113935777234</c:v>
                </c:pt>
                <c:pt idx="28">
                  <c:v>-2850.6317311072257</c:v>
                </c:pt>
                <c:pt idx="29">
                  <c:v>-1947.1861538795233</c:v>
                </c:pt>
                <c:pt idx="30">
                  <c:v>-2174.3594877782243</c:v>
                </c:pt>
                <c:pt idx="31">
                  <c:v>-1919.1006773849401</c:v>
                </c:pt>
              </c:numCache>
            </c:numRef>
          </c:val>
          <c:extLst>
            <c:ext xmlns:c16="http://schemas.microsoft.com/office/drawing/2014/chart" uri="{C3380CC4-5D6E-409C-BE32-E72D297353CC}">
              <c16:uniqueId val="{0000000D-EECE-4061-AA93-1EED267D36DC}"/>
            </c:ext>
          </c:extLst>
        </c:ser>
        <c:ser>
          <c:idx val="17"/>
          <c:order val="14"/>
          <c:tx>
            <c:strRef>
              <c:f>'Timeseries-CO2'!$D$29</c:f>
              <c:strCache>
                <c:ptCount val="1"/>
                <c:pt idx="0">
                  <c:v> LPG</c:v>
                </c:pt>
              </c:strCache>
            </c:strRef>
          </c:tx>
          <c:spPr>
            <a:solidFill>
              <a:schemeClr val="accent6">
                <a:lumMod val="80000"/>
                <a:lumOff val="2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'Timeseries-CO2'!$E$29:$AJ$29</c:f>
              <c:numCache>
                <c:formatCode>#\ ##0;\-#\ ##0;\-</c:formatCode>
                <c:ptCount val="32"/>
                <c:pt idx="0">
                  <c:v>300.35706617</c:v>
                </c:pt>
                <c:pt idx="1">
                  <c:v>339.40348477210006</c:v>
                </c:pt>
                <c:pt idx="2">
                  <c:v>288.34278352320007</c:v>
                </c:pt>
                <c:pt idx="3">
                  <c:v>333.39634344870007</c:v>
                </c:pt>
                <c:pt idx="4">
                  <c:v>306.36420749340004</c:v>
                </c:pt>
                <c:pt idx="5">
                  <c:v>300.35706617000005</c:v>
                </c:pt>
                <c:pt idx="6">
                  <c:v>285.33921286150007</c:v>
                </c:pt>
                <c:pt idx="7">
                  <c:v>276.32850087640003</c:v>
                </c:pt>
                <c:pt idx="8">
                  <c:v>276.32850087640003</c:v>
                </c:pt>
                <c:pt idx="9">
                  <c:v>315.37491947850009</c:v>
                </c:pt>
                <c:pt idx="10">
                  <c:v>318.37849014020003</c:v>
                </c:pt>
                <c:pt idx="11">
                  <c:v>258.30707690620005</c:v>
                </c:pt>
                <c:pt idx="12">
                  <c:v>240.28565293600008</c:v>
                </c:pt>
                <c:pt idx="13">
                  <c:v>243.28922359770007</c:v>
                </c:pt>
                <c:pt idx="14">
                  <c:v>276.32850087640003</c:v>
                </c:pt>
                <c:pt idx="15">
                  <c:v>286.47798363860642</c:v>
                </c:pt>
                <c:pt idx="16">
                  <c:v>299.33688837690033</c:v>
                </c:pt>
                <c:pt idx="17">
                  <c:v>316.76989182947875</c:v>
                </c:pt>
                <c:pt idx="18">
                  <c:v>347.34967975576632</c:v>
                </c:pt>
                <c:pt idx="19">
                  <c:v>221.87977047938855</c:v>
                </c:pt>
                <c:pt idx="20">
                  <c:v>247.41982107521912</c:v>
                </c:pt>
                <c:pt idx="21">
                  <c:v>196.77027260705788</c:v>
                </c:pt>
                <c:pt idx="22">
                  <c:v>177.12458970870634</c:v>
                </c:pt>
                <c:pt idx="23">
                  <c:v>183.820027065593</c:v>
                </c:pt>
                <c:pt idx="24">
                  <c:v>199.57924787783207</c:v>
                </c:pt>
                <c:pt idx="25">
                  <c:v>275.95125396973475</c:v>
                </c:pt>
                <c:pt idx="26">
                  <c:v>318.16918282885109</c:v>
                </c:pt>
                <c:pt idx="27">
                  <c:v>314.46277663231325</c:v>
                </c:pt>
                <c:pt idx="28">
                  <c:v>329.93822510745645</c:v>
                </c:pt>
                <c:pt idx="29">
                  <c:v>363.97456393874836</c:v>
                </c:pt>
                <c:pt idx="30">
                  <c:v>341.20058932631827</c:v>
                </c:pt>
                <c:pt idx="31">
                  <c:v>360.08067533204047</c:v>
                </c:pt>
              </c:numCache>
            </c:numRef>
          </c:val>
          <c:extLst>
            <c:ext xmlns:c16="http://schemas.microsoft.com/office/drawing/2014/chart" uri="{C3380CC4-5D6E-409C-BE32-E72D297353CC}">
              <c16:uniqueId val="{0000000E-EECE-4061-AA93-1EED267D36DC}"/>
            </c:ext>
          </c:extLst>
        </c:ser>
        <c:ser>
          <c:idx val="18"/>
          <c:order val="15"/>
          <c:tx>
            <c:strRef>
              <c:f>'Timeseries-CO2'!$D$30</c:f>
              <c:strCache>
                <c:ptCount val="1"/>
                <c:pt idx="0">
                  <c:v> Gasoil / Diesel /DERV</c:v>
                </c:pt>
              </c:strCache>
            </c:strRef>
          </c:tx>
          <c:spPr>
            <a:solidFill>
              <a:schemeClr val="accent1">
                <a:lumMod val="8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'Timeseries-CO2'!$E$30:$AJ$30</c:f>
              <c:numCache>
                <c:formatCode>#\ ##0;\-#\ ##0;\-</c:formatCode>
                <c:ptCount val="32"/>
                <c:pt idx="0">
                  <c:v>3365.220160848</c:v>
                </c:pt>
                <c:pt idx="1">
                  <c:v>3444.5885608680005</c:v>
                </c:pt>
                <c:pt idx="2">
                  <c:v>3514.4327528856006</c:v>
                </c:pt>
                <c:pt idx="3">
                  <c:v>3527.1316968887995</c:v>
                </c:pt>
                <c:pt idx="4">
                  <c:v>3901.7505449831997</c:v>
                </c:pt>
                <c:pt idx="5">
                  <c:v>3904.9252809840004</c:v>
                </c:pt>
                <c:pt idx="6">
                  <c:v>4781.1524172048003</c:v>
                </c:pt>
                <c:pt idx="7">
                  <c:v>4114.4578570368003</c:v>
                </c:pt>
                <c:pt idx="8">
                  <c:v>4762.1040012000003</c:v>
                </c:pt>
                <c:pt idx="9">
                  <c:v>5593.8848334096001</c:v>
                </c:pt>
                <c:pt idx="10">
                  <c:v>5489.1185453832004</c:v>
                </c:pt>
                <c:pt idx="11">
                  <c:v>5828.815297468801</c:v>
                </c:pt>
                <c:pt idx="12">
                  <c:v>6571.7035216560007</c:v>
                </c:pt>
                <c:pt idx="13">
                  <c:v>7025.6907697704</c:v>
                </c:pt>
                <c:pt idx="14">
                  <c:v>7298.7180658391999</c:v>
                </c:pt>
                <c:pt idx="15">
                  <c:v>7999.3354088343513</c:v>
                </c:pt>
                <c:pt idx="16">
                  <c:v>8041.978732287148</c:v>
                </c:pt>
                <c:pt idx="17">
                  <c:v>8425.0783684329253</c:v>
                </c:pt>
                <c:pt idx="18">
                  <c:v>8398.5041180528224</c:v>
                </c:pt>
                <c:pt idx="19">
                  <c:v>7151.5671604505715</c:v>
                </c:pt>
                <c:pt idx="20">
                  <c:v>6241.7624368041752</c:v>
                </c:pt>
                <c:pt idx="21">
                  <c:v>6012.4945357324295</c:v>
                </c:pt>
                <c:pt idx="22">
                  <c:v>5469.0829906325644</c:v>
                </c:pt>
                <c:pt idx="23">
                  <c:v>5965.2933766520127</c:v>
                </c:pt>
                <c:pt idx="24">
                  <c:v>6335.9509083178509</c:v>
                </c:pt>
                <c:pt idx="25">
                  <c:v>6311.4835695154052</c:v>
                </c:pt>
                <c:pt idx="26">
                  <c:v>7341.726211758406</c:v>
                </c:pt>
                <c:pt idx="27">
                  <c:v>7398.5717732819539</c:v>
                </c:pt>
                <c:pt idx="28">
                  <c:v>8231.3385931539215</c:v>
                </c:pt>
                <c:pt idx="29">
                  <c:v>8703.4387514018854</c:v>
                </c:pt>
                <c:pt idx="30">
                  <c:v>7393.2436592051799</c:v>
                </c:pt>
                <c:pt idx="31">
                  <c:v>7654.3482462993179</c:v>
                </c:pt>
              </c:numCache>
            </c:numRef>
          </c:val>
          <c:extLst>
            <c:ext xmlns:c16="http://schemas.microsoft.com/office/drawing/2014/chart" uri="{C3380CC4-5D6E-409C-BE32-E72D297353CC}">
              <c16:uniqueId val="{0000000F-EECE-4061-AA93-1EED267D36DC}"/>
            </c:ext>
          </c:extLst>
        </c:ser>
        <c:ser>
          <c:idx val="19"/>
          <c:order val="16"/>
          <c:tx>
            <c:strRef>
              <c:f>'Timeseries-CO2'!$D$31</c:f>
              <c:strCache>
                <c:ptCount val="1"/>
                <c:pt idx="0">
                  <c:v> Petroleum Coke</c:v>
                </c:pt>
              </c:strCache>
            </c:strRef>
          </c:tx>
          <c:spPr>
            <a:solidFill>
              <a:schemeClr val="accent2">
                <a:lumMod val="8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'Timeseries-CO2'!$E$31:$AJ$31</c:f>
              <c:numCache>
                <c:formatCode>#\ ##0;\-#\ ##0;\-</c:formatCode>
                <c:ptCount val="32"/>
                <c:pt idx="0">
                  <c:v>270.67697406119055</c:v>
                </c:pt>
                <c:pt idx="1">
                  <c:v>389.2882323576672</c:v>
                </c:pt>
                <c:pt idx="2">
                  <c:v>285.88354563766188</c:v>
                </c:pt>
                <c:pt idx="3">
                  <c:v>258.51171680001335</c:v>
                </c:pt>
                <c:pt idx="4">
                  <c:v>383.20560372707865</c:v>
                </c:pt>
                <c:pt idx="5">
                  <c:v>431.86663277178707</c:v>
                </c:pt>
                <c:pt idx="6">
                  <c:v>279.80091700707328</c:v>
                </c:pt>
                <c:pt idx="7">
                  <c:v>602.18023442826643</c:v>
                </c:pt>
                <c:pt idx="8">
                  <c:v>532.23000517649814</c:v>
                </c:pt>
                <c:pt idx="9">
                  <c:v>541.35394812238098</c:v>
                </c:pt>
                <c:pt idx="10">
                  <c:v>878.93983712004547</c:v>
                </c:pt>
                <c:pt idx="11">
                  <c:v>1176.9886400188846</c:v>
                </c:pt>
                <c:pt idx="12">
                  <c:v>1006.6750383624051</c:v>
                </c:pt>
                <c:pt idx="13">
                  <c:v>1082.707896244762</c:v>
                </c:pt>
                <c:pt idx="14">
                  <c:v>1017.162706647266</c:v>
                </c:pt>
                <c:pt idx="15">
                  <c:v>1163.7843270757746</c:v>
                </c:pt>
                <c:pt idx="16">
                  <c:v>1085.8586080983919</c:v>
                </c:pt>
                <c:pt idx="17">
                  <c:v>1129.0747561217727</c:v>
                </c:pt>
                <c:pt idx="18">
                  <c:v>1019.7594318037783</c:v>
                </c:pt>
                <c:pt idx="19">
                  <c:v>588.78648501704663</c:v>
                </c:pt>
                <c:pt idx="20">
                  <c:v>437.63130307347672</c:v>
                </c:pt>
                <c:pt idx="21">
                  <c:v>374.99997623545715</c:v>
                </c:pt>
                <c:pt idx="22">
                  <c:v>448.15378820047215</c:v>
                </c:pt>
                <c:pt idx="23">
                  <c:v>486.78628390063881</c:v>
                </c:pt>
                <c:pt idx="24">
                  <c:v>546.8415857440973</c:v>
                </c:pt>
                <c:pt idx="25">
                  <c:v>584.98987541041015</c:v>
                </c:pt>
                <c:pt idx="26">
                  <c:v>609.35921741577783</c:v>
                </c:pt>
                <c:pt idx="27">
                  <c:v>602.84315142687444</c:v>
                </c:pt>
                <c:pt idx="28">
                  <c:v>667.98014462308265</c:v>
                </c:pt>
                <c:pt idx="29">
                  <c:v>623.44787415534836</c:v>
                </c:pt>
                <c:pt idx="30">
                  <c:v>620.35884185219163</c:v>
                </c:pt>
                <c:pt idx="31">
                  <c:v>684.29159035979217</c:v>
                </c:pt>
              </c:numCache>
            </c:numRef>
          </c:val>
          <c:extLst>
            <c:ext xmlns:c16="http://schemas.microsoft.com/office/drawing/2014/chart" uri="{C3380CC4-5D6E-409C-BE32-E72D297353CC}">
              <c16:uniqueId val="{00000010-EECE-4061-AA93-1EED267D36DC}"/>
            </c:ext>
          </c:extLst>
        </c:ser>
        <c:ser>
          <c:idx val="20"/>
          <c:order val="17"/>
          <c:tx>
            <c:strRef>
              <c:f>'Timeseries-CO2'!$D$32</c:f>
              <c:strCache>
                <c:ptCount val="1"/>
                <c:pt idx="0">
                  <c:v> Naphta</c:v>
                </c:pt>
              </c:strCache>
            </c:strRef>
          </c:tx>
          <c:spPr>
            <a:solidFill>
              <a:schemeClr val="accent3">
                <a:lumMod val="8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'Timeseries-CO2'!$E$32:$AJ$32</c:f>
              <c:numCache>
                <c:formatCode>#\ ##0;\-#\ ##0;\-</c:formatCode>
                <c:ptCount val="32"/>
                <c:pt idx="0">
                  <c:v>-222.65653608000002</c:v>
                </c:pt>
                <c:pt idx="1">
                  <c:v>-158.11840968000001</c:v>
                </c:pt>
                <c:pt idx="2">
                  <c:v>-132.30315912000003</c:v>
                </c:pt>
                <c:pt idx="3">
                  <c:v>-93.580283280000017</c:v>
                </c:pt>
                <c:pt idx="4">
                  <c:v>-167.79912864000002</c:v>
                </c:pt>
                <c:pt idx="5">
                  <c:v>-206.52200448000002</c:v>
                </c:pt>
                <c:pt idx="6">
                  <c:v>-187.16056656000003</c:v>
                </c:pt>
                <c:pt idx="7">
                  <c:v>-287.19466248000003</c:v>
                </c:pt>
                <c:pt idx="8">
                  <c:v>-390.45566472000007</c:v>
                </c:pt>
                <c:pt idx="9">
                  <c:v>-367.86732048000005</c:v>
                </c:pt>
                <c:pt idx="10">
                  <c:v>-335.59825728000004</c:v>
                </c:pt>
                <c:pt idx="11">
                  <c:v>-35.495969520000003</c:v>
                </c:pt>
                <c:pt idx="12">
                  <c:v>-96.807189600000015</c:v>
                </c:pt>
                <c:pt idx="13">
                  <c:v>-100.03409592000001</c:v>
                </c:pt>
                <c:pt idx="14">
                  <c:v>-64.538126399999996</c:v>
                </c:pt>
                <c:pt idx="15">
                  <c:v>-16.649566500872425</c:v>
                </c:pt>
                <c:pt idx="16">
                  <c:v>-20.88504432733226</c:v>
                </c:pt>
                <c:pt idx="17">
                  <c:v>-31.001808684541206</c:v>
                </c:pt>
                <c:pt idx="18">
                  <c:v>-78.812411044646467</c:v>
                </c:pt>
                <c:pt idx="19">
                  <c:v>-76.588766034065998</c:v>
                </c:pt>
                <c:pt idx="20">
                  <c:v>-81.009566381245932</c:v>
                </c:pt>
                <c:pt idx="21">
                  <c:v>-51.798290567923075</c:v>
                </c:pt>
                <c:pt idx="22">
                  <c:v>-44.327624588979319</c:v>
                </c:pt>
                <c:pt idx="23">
                  <c:v>-72.450496239587082</c:v>
                </c:pt>
                <c:pt idx="24">
                  <c:v>-50.96069074890066</c:v>
                </c:pt>
                <c:pt idx="25">
                  <c:v>-86.885633785025988</c:v>
                </c:pt>
                <c:pt idx="26">
                  <c:v>-238.46547550654378</c:v>
                </c:pt>
                <c:pt idx="27">
                  <c:v>-304.5029879394794</c:v>
                </c:pt>
                <c:pt idx="28">
                  <c:v>-89.813402769224936</c:v>
                </c:pt>
                <c:pt idx="29">
                  <c:v>-96.524485418345151</c:v>
                </c:pt>
                <c:pt idx="30">
                  <c:v>-280.77100626011207</c:v>
                </c:pt>
                <c:pt idx="31">
                  <c:v>-286.53278789163932</c:v>
                </c:pt>
              </c:numCache>
            </c:numRef>
          </c:val>
          <c:extLst>
            <c:ext xmlns:c16="http://schemas.microsoft.com/office/drawing/2014/chart" uri="{C3380CC4-5D6E-409C-BE32-E72D297353CC}">
              <c16:uniqueId val="{00000011-EECE-4061-AA93-1EED267D36DC}"/>
            </c:ext>
          </c:extLst>
        </c:ser>
        <c:ser>
          <c:idx val="21"/>
          <c:order val="18"/>
          <c:tx>
            <c:strRef>
              <c:f>'Timeseries-CO2'!$D$33</c:f>
              <c:strCache>
                <c:ptCount val="1"/>
                <c:pt idx="0">
                  <c:v> Bitumen</c:v>
                </c:pt>
              </c:strCache>
            </c:strRef>
          </c:tx>
          <c:spPr>
            <a:solidFill>
              <a:schemeClr val="accent4">
                <a:lumMod val="8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'Timeseries-CO2'!$E$33:$AJ$33</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2-EECE-4061-AA93-1EED267D36DC}"/>
            </c:ext>
          </c:extLst>
        </c:ser>
        <c:ser>
          <c:idx val="22"/>
          <c:order val="19"/>
          <c:tx>
            <c:strRef>
              <c:f>'Timeseries-CO2'!$D$34</c:f>
              <c:strCache>
                <c:ptCount val="1"/>
                <c:pt idx="0">
                  <c:v> White Spirit</c:v>
                </c:pt>
              </c:strCache>
            </c:strRef>
          </c:tx>
          <c:spPr>
            <a:solidFill>
              <a:schemeClr val="accent5">
                <a:lumMod val="8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'Timeseries-CO2'!$E$34:$AJ$34</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3-EECE-4061-AA93-1EED267D36DC}"/>
            </c:ext>
          </c:extLst>
        </c:ser>
        <c:ser>
          <c:idx val="23"/>
          <c:order val="20"/>
          <c:tx>
            <c:strRef>
              <c:f>'Timeseries-CO2'!$D$35</c:f>
              <c:strCache>
                <c:ptCount val="1"/>
                <c:pt idx="0">
                  <c:v> Lubricants</c:v>
                </c:pt>
              </c:strCache>
            </c:strRef>
          </c:tx>
          <c:spPr>
            <a:solidFill>
              <a:schemeClr val="accent6">
                <a:lumMod val="8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'Timeseries-CO2'!$E$35:$AJ$35</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4-EECE-4061-AA93-1EED267D36DC}"/>
            </c:ext>
          </c:extLst>
        </c:ser>
        <c:ser>
          <c:idx val="24"/>
          <c:order val="21"/>
          <c:tx>
            <c:strRef>
              <c:f>'Timeseries-CO2'!$D$36</c:f>
              <c:strCache>
                <c:ptCount val="1"/>
                <c:pt idx="0">
                  <c:v> Natural Gas</c:v>
                </c:pt>
              </c:strCache>
            </c:strRef>
          </c:tx>
          <c:spPr>
            <a:solidFill>
              <a:schemeClr val="accent1">
                <a:lumMod val="60000"/>
                <a:lumOff val="4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'Timeseries-CO2'!$E$36:$AJ$36</c:f>
              <c:numCache>
                <c:formatCode>#\ ##0;\-#\ ##0;\-</c:formatCode>
                <c:ptCount val="32"/>
                <c:pt idx="0">
                  <c:v>3412.7404515166972</c:v>
                </c:pt>
                <c:pt idx="1">
                  <c:v>3481.8677894573893</c:v>
                </c:pt>
                <c:pt idx="2">
                  <c:v>3459.6056542153847</c:v>
                </c:pt>
                <c:pt idx="3">
                  <c:v>4129.4129657840258</c:v>
                </c:pt>
                <c:pt idx="4">
                  <c:v>4103.7851051340094</c:v>
                </c:pt>
                <c:pt idx="5">
                  <c:v>4520.3723822890279</c:v>
                </c:pt>
                <c:pt idx="6">
                  <c:v>5322.0502263275566</c:v>
                </c:pt>
                <c:pt idx="7">
                  <c:v>5452.7882611711793</c:v>
                </c:pt>
                <c:pt idx="8">
                  <c:v>5540.835796427984</c:v>
                </c:pt>
                <c:pt idx="9">
                  <c:v>6119.6721521809532</c:v>
                </c:pt>
                <c:pt idx="10">
                  <c:v>7219.4078587606837</c:v>
                </c:pt>
                <c:pt idx="11">
                  <c:v>7406.6756758169558</c:v>
                </c:pt>
                <c:pt idx="12">
                  <c:v>7867.0208904049041</c:v>
                </c:pt>
                <c:pt idx="13">
                  <c:v>8635.0989159504807</c:v>
                </c:pt>
                <c:pt idx="14">
                  <c:v>8620.0772734762522</c:v>
                </c:pt>
                <c:pt idx="15">
                  <c:v>8266.7264368672641</c:v>
                </c:pt>
                <c:pt idx="16">
                  <c:v>9365.3957704956974</c:v>
                </c:pt>
                <c:pt idx="17">
                  <c:v>10041.103306512436</c:v>
                </c:pt>
                <c:pt idx="18">
                  <c:v>10674.440729579364</c:v>
                </c:pt>
                <c:pt idx="19">
                  <c:v>10135.676023478918</c:v>
                </c:pt>
                <c:pt idx="20">
                  <c:v>11118.827910345672</c:v>
                </c:pt>
                <c:pt idx="21">
                  <c:v>9785.7488907058869</c:v>
                </c:pt>
                <c:pt idx="22">
                  <c:v>9535.513564784058</c:v>
                </c:pt>
                <c:pt idx="23">
                  <c:v>9114.5872238190532</c:v>
                </c:pt>
                <c:pt idx="24">
                  <c:v>8804.8569269490508</c:v>
                </c:pt>
                <c:pt idx="25">
                  <c:v>8893.9931587596639</c:v>
                </c:pt>
                <c:pt idx="26">
                  <c:v>10030.908307023345</c:v>
                </c:pt>
                <c:pt idx="27">
                  <c:v>10183.308852051952</c:v>
                </c:pt>
                <c:pt idx="28">
                  <c:v>10572.18400148313</c:v>
                </c:pt>
                <c:pt idx="29">
                  <c:v>10787.014819318472</c:v>
                </c:pt>
                <c:pt idx="30">
                  <c:v>10770.100597683084</c:v>
                </c:pt>
                <c:pt idx="31">
                  <c:v>10340.572423024852</c:v>
                </c:pt>
              </c:numCache>
            </c:numRef>
          </c:val>
          <c:extLst>
            <c:ext xmlns:c16="http://schemas.microsoft.com/office/drawing/2014/chart" uri="{C3380CC4-5D6E-409C-BE32-E72D297353CC}">
              <c16:uniqueId val="{00000015-EECE-4061-AA93-1EED267D36DC}"/>
            </c:ext>
          </c:extLst>
        </c:ser>
        <c:ser>
          <c:idx val="26"/>
          <c:order val="22"/>
          <c:tx>
            <c:strRef>
              <c:f>'Timeseries-CO2'!$D$38</c:f>
              <c:strCache>
                <c:ptCount val="1"/>
                <c:pt idx="0">
                  <c:v> Hydro</c:v>
                </c:pt>
              </c:strCache>
            </c:strRef>
          </c:tx>
          <c:spPr>
            <a:solidFill>
              <a:schemeClr val="accent3">
                <a:lumMod val="60000"/>
                <a:lumOff val="4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'Timeseries-CO2'!$E$38:$AJ$38</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6-EECE-4061-AA93-1EED267D36DC}"/>
            </c:ext>
          </c:extLst>
        </c:ser>
        <c:ser>
          <c:idx val="27"/>
          <c:order val="23"/>
          <c:tx>
            <c:strRef>
              <c:f>'Timeseries-CO2'!$D$39</c:f>
              <c:strCache>
                <c:ptCount val="1"/>
                <c:pt idx="0">
                  <c:v> Wind</c:v>
                </c:pt>
              </c:strCache>
            </c:strRef>
          </c:tx>
          <c:spPr>
            <a:solidFill>
              <a:schemeClr val="accent4">
                <a:lumMod val="60000"/>
                <a:lumOff val="4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'Timeseries-CO2'!$E$39:$AJ$39</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7-EECE-4061-AA93-1EED267D36DC}"/>
            </c:ext>
          </c:extLst>
        </c:ser>
        <c:ser>
          <c:idx val="28"/>
          <c:order val="24"/>
          <c:tx>
            <c:strRef>
              <c:f>'Timeseries-CO2'!$D$40</c:f>
              <c:strCache>
                <c:ptCount val="1"/>
                <c:pt idx="0">
                  <c:v> Biomass</c:v>
                </c:pt>
              </c:strCache>
            </c:strRef>
          </c:tx>
          <c:spPr>
            <a:solidFill>
              <a:schemeClr val="accent5">
                <a:lumMod val="60000"/>
                <a:lumOff val="4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'Timeseries-CO2'!$E$40:$AJ$40</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8-EECE-4061-AA93-1EED267D36DC}"/>
            </c:ext>
          </c:extLst>
        </c:ser>
        <c:ser>
          <c:idx val="29"/>
          <c:order val="25"/>
          <c:tx>
            <c:strRef>
              <c:f>'Timeseries-CO2'!$D$41</c:f>
              <c:strCache>
                <c:ptCount val="1"/>
                <c:pt idx="0">
                  <c:v> Renewable Waste</c:v>
                </c:pt>
              </c:strCache>
            </c:strRef>
          </c:tx>
          <c:spPr>
            <a:solidFill>
              <a:schemeClr val="accent6">
                <a:lumMod val="60000"/>
                <a:lumOff val="4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'Timeseries-CO2'!$E$41:$AJ$41</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9-EECE-4061-AA93-1EED267D36DC}"/>
            </c:ext>
          </c:extLst>
        </c:ser>
        <c:ser>
          <c:idx val="30"/>
          <c:order val="26"/>
          <c:tx>
            <c:strRef>
              <c:f>'Timeseries-CO2'!$D$42</c:f>
              <c:strCache>
                <c:ptCount val="1"/>
                <c:pt idx="0">
                  <c:v> Landfill Gas</c:v>
                </c:pt>
              </c:strCache>
            </c:strRef>
          </c:tx>
          <c:spPr>
            <a:solidFill>
              <a:schemeClr val="accent1">
                <a:lumMod val="5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'Timeseries-CO2'!$E$42:$AJ$42</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A-EECE-4061-AA93-1EED267D36DC}"/>
            </c:ext>
          </c:extLst>
        </c:ser>
        <c:ser>
          <c:idx val="31"/>
          <c:order val="27"/>
          <c:tx>
            <c:strRef>
              <c:f>'Timeseries-CO2'!$D$43</c:f>
              <c:strCache>
                <c:ptCount val="1"/>
                <c:pt idx="0">
                  <c:v> Biogas</c:v>
                </c:pt>
              </c:strCache>
            </c:strRef>
          </c:tx>
          <c:spPr>
            <a:solidFill>
              <a:schemeClr val="accent2">
                <a:lumMod val="5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'Timeseries-CO2'!$E$43:$AJ$43</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B-EECE-4061-AA93-1EED267D36DC}"/>
            </c:ext>
          </c:extLst>
        </c:ser>
        <c:ser>
          <c:idx val="32"/>
          <c:order val="28"/>
          <c:tx>
            <c:strRef>
              <c:f>'Timeseries-CO2'!$D$44</c:f>
              <c:strCache>
                <c:ptCount val="1"/>
                <c:pt idx="0">
                  <c:v> Biodiesel</c:v>
                </c:pt>
              </c:strCache>
            </c:strRef>
          </c:tx>
          <c:spPr>
            <a:solidFill>
              <a:schemeClr val="accent3">
                <a:lumMod val="5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'Timeseries-CO2'!$E$44:$AJ$44</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C-EECE-4061-AA93-1EED267D36DC}"/>
            </c:ext>
          </c:extLst>
        </c:ser>
        <c:ser>
          <c:idx val="33"/>
          <c:order val="29"/>
          <c:tx>
            <c:strRef>
              <c:f>'Timeseries-CO2'!$D$45</c:f>
              <c:strCache>
                <c:ptCount val="1"/>
                <c:pt idx="0">
                  <c:v> Bioethanol</c:v>
                </c:pt>
              </c:strCache>
            </c:strRef>
          </c:tx>
          <c:spPr>
            <a:solidFill>
              <a:schemeClr val="accent4">
                <a:lumMod val="5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'Timeseries-CO2'!$E$45:$AJ$45</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D-EECE-4061-AA93-1EED267D36DC}"/>
            </c:ext>
          </c:extLst>
        </c:ser>
        <c:ser>
          <c:idx val="34"/>
          <c:order val="30"/>
          <c:tx>
            <c:strRef>
              <c:f>'Timeseries-CO2'!$D$46</c:f>
              <c:strCache>
                <c:ptCount val="1"/>
                <c:pt idx="0">
                  <c:v> Solar Photovoltaic</c:v>
                </c:pt>
              </c:strCache>
            </c:strRef>
          </c:tx>
          <c:spPr>
            <a:solidFill>
              <a:schemeClr val="accent5">
                <a:lumMod val="5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'Timeseries-CO2'!$E$46:$AJ$46</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E-EECE-4061-AA93-1EED267D36DC}"/>
            </c:ext>
          </c:extLst>
        </c:ser>
        <c:ser>
          <c:idx val="35"/>
          <c:order val="31"/>
          <c:tx>
            <c:strRef>
              <c:f>'Timeseries-CO2'!$D$47</c:f>
              <c:strCache>
                <c:ptCount val="1"/>
                <c:pt idx="0">
                  <c:v> Solar Thermal</c:v>
                </c:pt>
              </c:strCache>
            </c:strRef>
          </c:tx>
          <c:spPr>
            <a:solidFill>
              <a:schemeClr val="accent6">
                <a:lumMod val="5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'Timeseries-CO2'!$E$47:$AJ$47</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1F-EECE-4061-AA93-1EED267D36DC}"/>
            </c:ext>
          </c:extLst>
        </c:ser>
        <c:ser>
          <c:idx val="36"/>
          <c:order val="32"/>
          <c:tx>
            <c:strRef>
              <c:f>'Timeseries-CO2'!$D$48</c:f>
              <c:strCache>
                <c:ptCount val="1"/>
                <c:pt idx="0">
                  <c:v> Ambient Heat</c:v>
                </c:pt>
              </c:strCache>
            </c:strRef>
          </c:tx>
          <c:spPr>
            <a:solidFill>
              <a:schemeClr val="accent1">
                <a:lumMod val="70000"/>
                <a:lumOff val="3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'Timeseries-CO2'!$E$48:$AJ$48</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20-EECE-4061-AA93-1EED267D36DC}"/>
            </c:ext>
          </c:extLst>
        </c:ser>
        <c:ser>
          <c:idx val="37"/>
          <c:order val="33"/>
          <c:tx>
            <c:strRef>
              <c:f>'Timeseries-CO2'!$D$49</c:f>
              <c:strCache>
                <c:ptCount val="1"/>
                <c:pt idx="0">
                  <c:v> Non-Renewable  Waste</c:v>
                </c:pt>
              </c:strCache>
            </c:strRef>
          </c:tx>
          <c:spPr>
            <a:solidFill>
              <a:schemeClr val="accent2">
                <a:lumMod val="70000"/>
                <a:lumOff val="3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'Timeseries-CO2'!$E$49:$AJ$49</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51.138395082412337</c:v>
                </c:pt>
                <c:pt idx="20">
                  <c:v>33.871156170135087</c:v>
                </c:pt>
                <c:pt idx="21">
                  <c:v>56.170240276479916</c:v>
                </c:pt>
                <c:pt idx="22">
                  <c:v>181.077235230057</c:v>
                </c:pt>
                <c:pt idx="23">
                  <c:v>243.12938120795764</c:v>
                </c:pt>
                <c:pt idx="24">
                  <c:v>261.79799767198193</c:v>
                </c:pt>
                <c:pt idx="25">
                  <c:v>272.47084921049151</c:v>
                </c:pt>
                <c:pt idx="26">
                  <c:v>263.98173121940579</c:v>
                </c:pt>
                <c:pt idx="27">
                  <c:v>448.57111764861503</c:v>
                </c:pt>
                <c:pt idx="28">
                  <c:v>576.10225270612318</c:v>
                </c:pt>
                <c:pt idx="29">
                  <c:v>575.52413228981186</c:v>
                </c:pt>
                <c:pt idx="30">
                  <c:v>581.20005877183496</c:v>
                </c:pt>
                <c:pt idx="31">
                  <c:v>565.70848364870324</c:v>
                </c:pt>
              </c:numCache>
            </c:numRef>
          </c:val>
          <c:extLst>
            <c:ext xmlns:c16="http://schemas.microsoft.com/office/drawing/2014/chart" uri="{C3380CC4-5D6E-409C-BE32-E72D297353CC}">
              <c16:uniqueId val="{00000021-EECE-4061-AA93-1EED267D36DC}"/>
            </c:ext>
          </c:extLst>
        </c:ser>
        <c:ser>
          <c:idx val="38"/>
          <c:order val="34"/>
          <c:tx>
            <c:strRef>
              <c:f>'Timeseries-CO2'!$D$50</c:f>
              <c:strCache>
                <c:ptCount val="1"/>
                <c:pt idx="0">
                  <c:v> Electricity</c:v>
                </c:pt>
              </c:strCache>
            </c:strRef>
          </c:tx>
          <c:spPr>
            <a:solidFill>
              <a:schemeClr val="accent3">
                <a:lumMod val="70000"/>
                <a:lumOff val="3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'Timeseries-CO2'!$E$50:$AJ$50</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22-EECE-4061-AA93-1EED267D36DC}"/>
            </c:ext>
          </c:extLst>
        </c:ser>
        <c:ser>
          <c:idx val="39"/>
          <c:order val="35"/>
          <c:tx>
            <c:strRef>
              <c:f>'Timeseries-CO2'!$D$51</c:f>
              <c:strCache>
                <c:ptCount val="1"/>
                <c:pt idx="0">
                  <c:v> Heat</c:v>
                </c:pt>
              </c:strCache>
            </c:strRef>
          </c:tx>
          <c:spPr>
            <a:solidFill>
              <a:schemeClr val="accent4">
                <a:lumMod val="70000"/>
                <a:lumOff val="30000"/>
              </a:schemeClr>
            </a:solidFill>
            <a:ln w="25400">
              <a:noFill/>
            </a:ln>
            <a:effectLst/>
          </c:spPr>
          <c:cat>
            <c:numRef>
              <c:f>'Timeseries-CO2'!$E$8:$AJ$8</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'Timeseries-CO2'!$E$51:$AJ$51</c:f>
              <c:numCache>
                <c:formatCode>#\ ##0;\-#\ ##0;\-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23-EECE-4061-AA93-1EED267D36DC}"/>
            </c:ext>
          </c:extLst>
        </c:ser>
        <c:dLbls>
          <c:showLegendKey val="0"/>
          <c:showVal val="0"/>
          <c:showCatName val="0"/>
          <c:showSerName val="0"/>
          <c:showPercent val="0"/>
          <c:showBubbleSize val="0"/>
        </c:dLbls>
        <c:axId val="448006784"/>
        <c:axId val="448007144"/>
      </c:area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'Timeseries-CO2'!$D$8</c:f>
              <c:strCache>
                <c:ptCount val="1"/>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midCat"/>
      </c:valAx>
      <c:spPr>
        <a:noFill/>
        <a:ln>
          <a:noFill/>
        </a:ln>
        <a:effectLst/>
      </c:spPr>
    </c:plotArea>
    <c:legend>
      <c:legendPos val="b"/>
      <c:layout>
        <c:manualLayout>
          <c:xMode val="edge"/>
          <c:yMode val="edge"/>
          <c:x val="2.1724476836711207E-2"/>
          <c:y val="0.52228601112899398"/>
          <c:w val="0.96846954751270309"/>
          <c:h val="0.46045898734854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'TS-Coal'!$D$10</c:f>
          <c:strCache>
            <c:ptCount val="1"/>
            <c:pt idx="0">
              <c:v> Coal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29709307748919E-2"/>
          <c:y val="0.14909740449110528"/>
          <c:w val="0.86416368815529987"/>
          <c:h val="0.55705715477626128"/>
        </c:manualLayout>
      </c:layout>
      <c:barChart>
        <c:barDir val="col"/>
        <c:grouping val="stacked"/>
        <c:varyColors val="0"/>
        <c:ser>
          <c:idx val="0"/>
          <c:order val="0"/>
          <c:tx>
            <c:strRef>
              <c:f>'TS-Coal'!$A$25</c:f>
              <c:strCache>
                <c:ptCount val="1"/>
                <c:pt idx="0">
                  <c:v>Industry</c:v>
                </c:pt>
              </c:strCache>
            </c:strRef>
          </c:tx>
          <c:spPr>
            <a:solidFill>
              <a:schemeClr val="accent1"/>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'TS-Coal'!$E$12:$AN$12</c:f>
              <c:numCache>
                <c:formatCode>#\ ##0;\-#\ ##0;\-</c:formatCode>
                <c:ptCount val="36"/>
                <c:pt idx="0">
                  <c:v>2.5140265255803573</c:v>
                </c:pt>
                <c:pt idx="1">
                  <c:v>2.5233932419720047</c:v>
                </c:pt>
                <c:pt idx="2">
                  <c:v>1.2713138310551881</c:v>
                </c:pt>
                <c:pt idx="3">
                  <c:v>1.558130545558958</c:v>
                </c:pt>
                <c:pt idx="4">
                  <c:v>0.5989743770878212</c:v>
                </c:pt>
                <c:pt idx="5">
                  <c:v>0.8299322736386604</c:v>
                </c:pt>
                <c:pt idx="6">
                  <c:v>1.389651308871555</c:v>
                </c:pt>
                <c:pt idx="7">
                  <c:v>1.0448015283147243</c:v>
                </c:pt>
                <c:pt idx="8">
                  <c:v>0.90540967961806174</c:v>
                </c:pt>
                <c:pt idx="9">
                  <c:v>0.74378906969869141</c:v>
                </c:pt>
                <c:pt idx="10">
                  <c:v>1.3099803871967073</c:v>
                </c:pt>
                <c:pt idx="11">
                  <c:v>1.5028601990728849</c:v>
                </c:pt>
                <c:pt idx="12">
                  <c:v>1.4205186473400002</c:v>
                </c:pt>
                <c:pt idx="13">
                  <c:v>2.0399583929209921</c:v>
                </c:pt>
                <c:pt idx="14">
                  <c:v>2.2576644925200005</c:v>
                </c:pt>
                <c:pt idx="15">
                  <c:v>2.4619879234210007</c:v>
                </c:pt>
                <c:pt idx="16">
                  <c:v>2.1239182085680008</c:v>
                </c:pt>
                <c:pt idx="17">
                  <c:v>2.1604997813567706</c:v>
                </c:pt>
                <c:pt idx="18">
                  <c:v>1.9185121874870006</c:v>
                </c:pt>
                <c:pt idx="19">
                  <c:v>1.3077338305870203</c:v>
                </c:pt>
                <c:pt idx="20">
                  <c:v>1.4435179358971302</c:v>
                </c:pt>
                <c:pt idx="21">
                  <c:v>1.2697889674501499</c:v>
                </c:pt>
                <c:pt idx="22">
                  <c:v>1.1282901005634303</c:v>
                </c:pt>
                <c:pt idx="23">
                  <c:v>0.95620999428845999</c:v>
                </c:pt>
                <c:pt idx="24">
                  <c:v>1.2443282056255929</c:v>
                </c:pt>
                <c:pt idx="25">
                  <c:v>1.2313092274364903</c:v>
                </c:pt>
                <c:pt idx="26">
                  <c:v>1.2383753700959412</c:v>
                </c:pt>
                <c:pt idx="27">
                  <c:v>1.1893740528879453</c:v>
                </c:pt>
                <c:pt idx="28">
                  <c:v>1.2260930759656405</c:v>
                </c:pt>
                <c:pt idx="29" formatCode="_-* #,##0.0_-;\-* #,##0.0_-;_-* &quot;-&quot;??_-;_-@_-">
                  <c:v>0.92052816993107511</c:v>
                </c:pt>
                <c:pt idx="30" formatCode="_-* #,##0.0_-;\-* #,##0.0_-;_-* &quot;-&quot;??_-;_-@_-">
                  <c:v>0.88496127798687119</c:v>
                </c:pt>
                <c:pt idx="31" formatCode="_-* #,##0.0_-;\-* #,##0.0_-;_-* &quot;-&quot;??_-;_-@_-">
                  <c:v>1.0394476776843584</c:v>
                </c:pt>
                <c:pt idx="32" formatCode="_-* #,##0.0_-;\-* #,##0.0_-;_-* &quot;-&quot;??_-;_-@_-">
                  <c:v>0.82373396597760562</c:v>
                </c:pt>
                <c:pt idx="33" formatCode="_-* #,##0.0_-;\-* #,##0.0_-;_-* &quot;-&quot;??_-;_-@_-">
                  <c:v>0.60868329428205348</c:v>
                </c:pt>
              </c:numCache>
            </c:numRef>
          </c:val>
          <c:extLst>
            <c:ext xmlns:c16="http://schemas.microsoft.com/office/drawing/2014/chart" uri="{C3380CC4-5D6E-409C-BE32-E72D297353CC}">
              <c16:uniqueId val="{00000000-4870-7F41-9781-1986F8CDD427}"/>
            </c:ext>
          </c:extLst>
        </c:ser>
        <c:ser>
          <c:idx val="1"/>
          <c:order val="1"/>
          <c:tx>
            <c:strRef>
              <c:f>'TS-Coal'!$D$13</c:f>
              <c:strCache>
                <c:ptCount val="1"/>
                <c:pt idx="0">
                  <c:v>Transport</c:v>
                </c:pt>
              </c:strCache>
            </c:strRef>
          </c:tx>
          <c:spPr>
            <a:solidFill>
              <a:schemeClr val="accent2"/>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'TS-Coal'!$E$13:$AN$13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1-4870-7F41-9781-1986F8CDD427}"/>
            </c:ext>
          </c:extLst>
        </c:ser>
        <c:ser>
          <c:idx val="2"/>
          <c:order val="2"/>
          <c:tx>
            <c:strRef>
              <c:f>'TS-Coal'!$D$14</c:f>
              <c:strCache>
                <c:ptCount val="1"/>
                <c:pt idx="0">
                  <c:v>Residential</c:v>
                </c:pt>
              </c:strCache>
            </c:strRef>
          </c:tx>
          <c:spPr>
            <a:solidFill>
              <a:schemeClr val="accent3"/>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'TS-Coal'!$E$14:$AN$14</c:f>
              <c:numCache>
                <c:formatCode>#\ ##0;\-#\ ##0;\-</c:formatCode>
                <c:ptCount val="36"/>
                <c:pt idx="0">
                  <c:v>7.2780012091040005</c:v>
                </c:pt>
                <c:pt idx="1">
                  <c:v>8.1347327325600016</c:v>
                </c:pt>
                <c:pt idx="2">
                  <c:v>5.5408609708320009</c:v>
                </c:pt>
                <c:pt idx="3">
                  <c:v>5.5368880102464004</c:v>
                </c:pt>
                <c:pt idx="4">
                  <c:v>3.9358312151440007</c:v>
                </c:pt>
                <c:pt idx="5">
                  <c:v>2.8617774923600003</c:v>
                </c:pt>
                <c:pt idx="6">
                  <c:v>4.2796744539280009</c:v>
                </c:pt>
                <c:pt idx="7">
                  <c:v>3.2302762381040004</c:v>
                </c:pt>
                <c:pt idx="8">
                  <c:v>3.723846646184001</c:v>
                </c:pt>
                <c:pt idx="9">
                  <c:v>3.0553203703200005</c:v>
                </c:pt>
                <c:pt idx="10">
                  <c:v>3.3236232328880009</c:v>
                </c:pt>
                <c:pt idx="11">
                  <c:v>3.0690957429385048</c:v>
                </c:pt>
                <c:pt idx="12">
                  <c:v>2.9304121048320004</c:v>
                </c:pt>
                <c:pt idx="13">
                  <c:v>2.7740707242620011</c:v>
                </c:pt>
                <c:pt idx="14">
                  <c:v>2.6866236168480007</c:v>
                </c:pt>
                <c:pt idx="15">
                  <c:v>2.8600567182205845</c:v>
                </c:pt>
                <c:pt idx="16">
                  <c:v>2.5452807324191165</c:v>
                </c:pt>
                <c:pt idx="17">
                  <c:v>2.4203730441689544</c:v>
                </c:pt>
                <c:pt idx="18">
                  <c:v>2.6725057971489523</c:v>
                </c:pt>
                <c:pt idx="19">
                  <c:v>3.0973260574898958</c:v>
                </c:pt>
                <c:pt idx="20">
                  <c:v>2.9210013288075789</c:v>
                </c:pt>
                <c:pt idx="21">
                  <c:v>2.5036098572648169</c:v>
                </c:pt>
                <c:pt idx="22">
                  <c:v>2.8024092151050284</c:v>
                </c:pt>
                <c:pt idx="23">
                  <c:v>3.1159937401167888</c:v>
                </c:pt>
                <c:pt idx="24">
                  <c:v>2.7456062205792917</c:v>
                </c:pt>
                <c:pt idx="25">
                  <c:v>2.8748184242322496</c:v>
                </c:pt>
                <c:pt idx="26">
                  <c:v>2.9891011803625318</c:v>
                </c:pt>
                <c:pt idx="27">
                  <c:v>2.2760989339045512</c:v>
                </c:pt>
                <c:pt idx="28">
                  <c:v>2.5212930918214953</c:v>
                </c:pt>
                <c:pt idx="29" formatCode="_-* #,##0.0_-;\-* #,##0.0_-;_-* &quot;-&quot;??_-;_-@_-">
                  <c:v>2.1643946271272174</c:v>
                </c:pt>
                <c:pt idx="30" formatCode="_-* #,##0.0_-;\-* #,##0.0_-;_-* &quot;-&quot;??_-;_-@_-">
                  <c:v>2.2676613795207725</c:v>
                </c:pt>
                <c:pt idx="31" formatCode="_-* #,##0.0_-;\-* #,##0.0_-;_-* &quot;-&quot;??_-;_-@_-">
                  <c:v>2.1513439106835994</c:v>
                </c:pt>
                <c:pt idx="32" formatCode="_-* #,##0.0_-;\-* #,##0.0_-;_-* &quot;-&quot;??_-;_-@_-">
                  <c:v>1.4433266897344033</c:v>
                </c:pt>
                <c:pt idx="33" formatCode="_-* #,##0.0_-;\-* #,##0.0_-;_-* &quot;-&quot;??_-;_-@_-">
                  <c:v>1.1244727523801761</c:v>
                </c:pt>
              </c:numCache>
            </c:numRef>
          </c:val>
          <c:extLst>
            <c:ext xmlns:c16="http://schemas.microsoft.com/office/drawing/2014/chart" uri="{C3380CC4-5D6E-409C-BE32-E72D297353CC}">
              <c16:uniqueId val="{00000002-4870-7F41-9781-1986F8CDD427}"/>
            </c:ext>
          </c:extLst>
        </c:ser>
        <c:ser>
          <c:idx val="3"/>
          <c:order val="3"/>
          <c:tx>
            <c:strRef>
              <c:f>'TS-Coal'!$A$28</c:f>
              <c:strCache>
                <c:ptCount val="1"/>
                <c:pt idx="0">
                  <c:v>Commercial</c:v>
                </c:pt>
              </c:strCache>
            </c:strRef>
          </c:tx>
          <c:spPr>
            <a:solidFill>
              <a:schemeClr val="accent4"/>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'TS-Coal'!$E$15:$AN$15</c:f>
              <c:numCache>
                <c:formatCode>#\ ##0;\-#\ ##0;\-</c:formatCode>
                <c:ptCount val="36"/>
                <c:pt idx="0">
                  <c:v>7.5045567927771867E-3</c:v>
                </c:pt>
                <c:pt idx="1">
                  <c:v>0</c:v>
                </c:pt>
                <c:pt idx="2">
                  <c:v>0</c:v>
                </c:pt>
                <c:pt idx="3">
                  <c:v>0</c:v>
                </c:pt>
                <c:pt idx="4">
                  <c:v>0</c:v>
                </c:pt>
                <c:pt idx="5">
                  <c:v>0</c:v>
                </c:pt>
                <c:pt idx="6">
                  <c:v>0</c:v>
                </c:pt>
                <c:pt idx="7">
                  <c:v>0</c:v>
                </c:pt>
                <c:pt idx="8">
                  <c:v>0</c:v>
                </c:pt>
                <c:pt idx="9">
                  <c:v>0</c:v>
                </c:pt>
                <c:pt idx="10">
                  <c:v>0</c:v>
                </c:pt>
                <c:pt idx="11">
                  <c:v>0</c:v>
                </c:pt>
                <c:pt idx="12">
                  <c:v>0</c:v>
                </c:pt>
                <c:pt idx="13">
                  <c:v>0.31466575382840001</c:v>
                </c:pt>
                <c:pt idx="14">
                  <c:v>0.30824037560800005</c:v>
                </c:pt>
                <c:pt idx="15">
                  <c:v>0.31088525104176007</c:v>
                </c:pt>
                <c:pt idx="16">
                  <c:v>0.31088525104176007</c:v>
                </c:pt>
                <c:pt idx="17">
                  <c:v>0.31088525104176007</c:v>
                </c:pt>
                <c:pt idx="18">
                  <c:v>0.31088525104176007</c:v>
                </c:pt>
                <c:pt idx="19">
                  <c:v>7.9653520225563927E-3</c:v>
                </c:pt>
                <c:pt idx="20">
                  <c:v>3.6094091500751879E-2</c:v>
                </c:pt>
                <c:pt idx="21">
                  <c:v>4.3582685227067673E-2</c:v>
                </c:pt>
                <c:pt idx="22">
                  <c:v>8.1514040406015058E-3</c:v>
                </c:pt>
                <c:pt idx="23">
                  <c:v>6.2211143533834586E-3</c:v>
                </c:pt>
                <c:pt idx="24">
                  <c:v>3.2093973112781956E-3</c:v>
                </c:pt>
                <c:pt idx="25">
                  <c:v>3.1047430511278199E-3</c:v>
                </c:pt>
                <c:pt idx="26">
                  <c:v>6.6397313939849639E-3</c:v>
                </c:pt>
                <c:pt idx="27">
                  <c:v>6.558333636090226E-3</c:v>
                </c:pt>
                <c:pt idx="28">
                  <c:v>5.988549330827069E-3</c:v>
                </c:pt>
                <c:pt idx="29" formatCode="_-* #,##0.0_-;\-* #,##0.0_-;_-* &quot;-&quot;??_-;_-@_-">
                  <c:v>4.6280439488721814E-3</c:v>
                </c:pt>
                <c:pt idx="30" formatCode="_-* #,##0.0_-;\-* #,##0.0_-;_-* &quot;-&quot;??_-;_-@_-">
                  <c:v>4.6280439488721814E-3</c:v>
                </c:pt>
                <c:pt idx="31" formatCode="_-* #,##0.0_-;\-* #,##0.0_-;_-* &quot;-&quot;??_-;_-@_-">
                  <c:v>4.6280439488721814E-3</c:v>
                </c:pt>
                <c:pt idx="32" formatCode="_-* #,##0.0_-;\-* #,##0.0_-;_-* &quot;-&quot;??_-;_-@_-">
                  <c:v>2.4651892390977447E-3</c:v>
                </c:pt>
                <c:pt idx="33" formatCode="_-* #,##0.0_-;\-* #,##0.0_-;_-* &quot;-&quot;??_-;_-@_-">
                  <c:v>2.4651892390977447E-3</c:v>
                </c:pt>
              </c:numCache>
            </c:numRef>
          </c:val>
          <c:extLst>
            <c:ext xmlns:c16="http://schemas.microsoft.com/office/drawing/2014/chart" uri="{C3380CC4-5D6E-409C-BE32-E72D297353CC}">
              <c16:uniqueId val="{00000003-4870-7F41-9781-1986F8CDD427}"/>
            </c:ext>
          </c:extLst>
        </c:ser>
        <c:ser>
          <c:idx val="4"/>
          <c:order val="4"/>
          <c:tx>
            <c:strRef>
              <c:f>'TS-Coal'!$A$29</c:f>
              <c:strCache>
                <c:ptCount val="1"/>
                <c:pt idx="0">
                  <c:v>Public Services</c:v>
                </c:pt>
              </c:strCache>
            </c:strRef>
          </c:tx>
          <c:spPr>
            <a:solidFill>
              <a:schemeClr val="accent5"/>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'TS-Coal'!$E$16:$AN$16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1.3953901353383461E-4</c:v>
                </c:pt>
                <c:pt idx="20">
                  <c:v>3.9536053834586478E-4</c:v>
                </c:pt>
                <c:pt idx="21">
                  <c:v>1.0232860992481206E-3</c:v>
                </c:pt>
                <c:pt idx="22">
                  <c:v>8.3723408120300749E-4</c:v>
                </c:pt>
                <c:pt idx="23">
                  <c:v>8.023493278195489E-4</c:v>
                </c:pt>
                <c:pt idx="24">
                  <c:v>2.1977394631578955E-3</c:v>
                </c:pt>
                <c:pt idx="25">
                  <c:v>2.3256502255639099E-5</c:v>
                </c:pt>
                <c:pt idx="26">
                  <c:v>1.0814273548872182E-3</c:v>
                </c:pt>
                <c:pt idx="27">
                  <c:v>1.2791076240601507E-4</c:v>
                </c:pt>
                <c:pt idx="28">
                  <c:v>5.8141255639097745E-5</c:v>
                </c:pt>
                <c:pt idx="29" formatCode="_-* #,##0.0_-;\-* #,##0.0_-;_-* &quot;-&quot;??_-;_-@_-">
                  <c:v>3.4884753383458646E-5</c:v>
                </c:pt>
                <c:pt idx="30" formatCode="_-* #,##0.0_-;\-* #,##0.0_-;_-* &quot;-&quot;??_-;_-@_-">
                  <c:v>3.4884753383458646E-5</c:v>
                </c:pt>
                <c:pt idx="31" formatCode="_-* #,##0.0_-;\-* #,##0.0_-;_-* &quot;-&quot;??_-;_-@_-">
                  <c:v>3.4884753383458646E-5</c:v>
                </c:pt>
                <c:pt idx="32" formatCode="_-* #,##0.0_-;\-* #,##0.0_-;_-* &quot;-&quot;??_-;_-@_-">
                  <c:v>0</c:v>
                </c:pt>
                <c:pt idx="33" formatCode="_-* #,##0.0_-;\-* #,##0.0_-;_-* &quot;-&quot;??_-;_-@_-">
                  <c:v>0</c:v>
                </c:pt>
              </c:numCache>
            </c:numRef>
          </c:val>
          <c:extLst>
            <c:ext xmlns:c16="http://schemas.microsoft.com/office/drawing/2014/chart" uri="{C3380CC4-5D6E-409C-BE32-E72D297353CC}">
              <c16:uniqueId val="{00000004-4870-7F41-9781-1986F8CDD427}"/>
            </c:ext>
          </c:extLst>
        </c:ser>
        <c:ser>
          <c:idx val="5"/>
          <c:order val="5"/>
          <c:tx>
            <c:strRef>
              <c:f>'TS-Coal'!$D$17</c:f>
              <c:strCache>
                <c:ptCount val="1"/>
                <c:pt idx="0">
                  <c:v>Agricultural</c:v>
                </c:pt>
              </c:strCache>
            </c:strRef>
          </c:tx>
          <c:spPr>
            <a:solidFill>
              <a:schemeClr val="accent6"/>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'TS-Coal'!$E$17:$AN$17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5-4870-7F41-9781-1986F8CDD427}"/>
            </c:ext>
          </c:extLst>
        </c:ser>
        <c:ser>
          <c:idx val="6"/>
          <c:order val="6"/>
          <c:tx>
            <c:strRef>
              <c:f>'TS-Coal'!$D$18</c:f>
              <c:strCache>
                <c:ptCount val="1"/>
                <c:pt idx="0">
                  <c:v>Fisheries</c:v>
                </c:pt>
              </c:strCache>
            </c:strRef>
          </c:tx>
          <c:spPr>
            <a:solidFill>
              <a:schemeClr val="accent1">
                <a:lumMod val="60000"/>
              </a:schemeClr>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'TS-Coal'!$E$18:$AN$18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6-4870-7F41-9781-1986F8CDD427}"/>
            </c:ext>
          </c:extLst>
        </c:ser>
        <c:ser>
          <c:idx val="7"/>
          <c:order val="7"/>
          <c:tx>
            <c:strRef>
              <c:f>'TS-Coal'!$A$32</c:f>
              <c:strCache>
                <c:ptCount val="1"/>
                <c:pt idx="0">
                  <c:v>Power generation</c:v>
                </c:pt>
              </c:strCache>
            </c:strRef>
          </c:tx>
          <c:spPr>
            <a:solidFill>
              <a:schemeClr val="accent2">
                <a:lumMod val="60000"/>
              </a:schemeClr>
            </a:solidFill>
            <a:ln>
              <a:noFill/>
            </a:ln>
            <a:effectLst/>
          </c:spPr>
          <c:invertIfNegative val="0"/>
          <c:cat>
            <c:numRef>
              <c:f>'TS-Coal'!$E$8:$AN$8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'TS-Coal'!$E$19:$AN$19</c:f>
              <c:numCache>
                <c:formatCode>#\ ##0;\-#\ ##0;\-</c:formatCode>
                <c:ptCount val="36"/>
                <c:pt idx="0">
                  <c:v>14.436687812886003</c:v>
                </c:pt>
                <c:pt idx="1">
                  <c:v>14.204902361338801</c:v>
                </c:pt>
                <c:pt idx="2">
                  <c:v>16.190971478280002</c:v>
                </c:pt>
                <c:pt idx="3">
                  <c:v>15.780573688809602</c:v>
                </c:pt>
                <c:pt idx="4">
                  <c:v>16.262474402304001</c:v>
                </c:pt>
                <c:pt idx="5">
                  <c:v>17.3846620546128</c:v>
                </c:pt>
                <c:pt idx="6">
                  <c:v>17.271532686619203</c:v>
                </c:pt>
                <c:pt idx="7">
                  <c:v>16.723035883800001</c:v>
                </c:pt>
                <c:pt idx="8">
                  <c:v>16.992986777843999</c:v>
                </c:pt>
                <c:pt idx="9">
                  <c:v>14.708834673760801</c:v>
                </c:pt>
                <c:pt idx="10">
                  <c:v>16.591249823787599</c:v>
                </c:pt>
                <c:pt idx="11">
                  <c:v>17.604422039639999</c:v>
                </c:pt>
                <c:pt idx="12">
                  <c:v>17.039811667132799</c:v>
                </c:pt>
                <c:pt idx="13">
                  <c:v>15.387536729307604</c:v>
                </c:pt>
                <c:pt idx="14">
                  <c:v>15.834332777777782</c:v>
                </c:pt>
                <c:pt idx="15">
                  <c:v>16.474319444444443</c:v>
                </c:pt>
                <c:pt idx="16">
                  <c:v>14.15361388888889</c:v>
                </c:pt>
                <c:pt idx="17">
                  <c:v>13.624866666666668</c:v>
                </c:pt>
                <c:pt idx="18">
                  <c:v>11.52936388888889</c:v>
                </c:pt>
                <c:pt idx="19">
                  <c:v>9.0122583333333353</c:v>
                </c:pt>
                <c:pt idx="20">
                  <c:v>10.08904463888889</c:v>
                </c:pt>
                <c:pt idx="21">
                  <c:v>10.619015577125687</c:v>
                </c:pt>
                <c:pt idx="22">
                  <c:v>13.492084805121266</c:v>
                </c:pt>
                <c:pt idx="23">
                  <c:v>11.285394877343334</c:v>
                </c:pt>
                <c:pt idx="24">
                  <c:v>10.936600776015251</c:v>
                </c:pt>
                <c:pt idx="25">
                  <c:v>13.090411499605279</c:v>
                </c:pt>
                <c:pt idx="26">
                  <c:v>12.823073115978611</c:v>
                </c:pt>
                <c:pt idx="27">
                  <c:v>10.088015653519479</c:v>
                </c:pt>
                <c:pt idx="28">
                  <c:v>5.6886306921245495</c:v>
                </c:pt>
                <c:pt idx="29" formatCode="_-* #,##0.0_-;\-* #,##0.0_-;_-* &quot;-&quot;??_-;_-@_-">
                  <c:v>1.7196857859933303</c:v>
                </c:pt>
                <c:pt idx="30" formatCode="_-* #,##0.0_-;\-* #,##0.0_-;_-* &quot;-&quot;??_-;_-@_-">
                  <c:v>2.2646044724359329</c:v>
                </c:pt>
                <c:pt idx="31" formatCode="_-* #,##0.0_-;\-* #,##0.0_-;_-* &quot;-&quot;??_-;_-@_-">
                  <c:v>7.8244977155915834</c:v>
                </c:pt>
                <c:pt idx="32" formatCode="_-* #,##0.0_-;\-* #,##0.0_-;_-* &quot;-&quot;??_-;_-@_-">
                  <c:v>6.5612327781459667</c:v>
                </c:pt>
                <c:pt idx="33" formatCode="_-* #,##0.0_-;\-* #,##0.0_-;_-* &quot;-&quot;??_-;_-@_-">
                  <c:v>3.6591009496598681</c:v>
                </c:pt>
              </c:numCache>
            </c:numRef>
          </c:val>
          <c:extLst>
            <c:ext xmlns:c16="http://schemas.microsoft.com/office/drawing/2014/chart" uri="{C3380CC4-5D6E-409C-BE32-E72D297353CC}">
              <c16:uniqueId val="{00000008-4870-7F41-9781-1986F8CDD427}"/>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'TS-Coal'!$D$8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0"/>
          <c:y val="0.84347566328918011"/>
          <c:w val="0.92297582816822565"/>
          <c:h val="0.1193305509040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'TS-Coal'!$D$10</c:f>
          <c:strCache>
            <c:ptCount val="1"/>
            <c:pt idx="0">
              <c:v> Coal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'TS-Coal'!$A$25</c:f>
              <c:strCache>
                <c:ptCount val="1"/>
                <c:pt idx="0">
                  <c:v>Industry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'TS-Coal'!$AP$8:$AT$8</c:f>
              <c:numCache>
                <c:formatCode>General</c:formatCode>
                <c:ptCount val="5"/>
                <c:pt idx="0">
                  <c:v>1990</c:v>
                </c:pt>
                <c:pt idx="1">
                  <c:v>2000</c:v>
                </c:pt>
                <c:pt idx="2">
                  <c:v>2018</c:v>
                </c:pt>
                <c:pt idx="3">
                  <c:v>2022</c:v>
                </c:pt>
                <c:pt idx="4">
                  <c:v>2023</c:v>
                </c:pt>
              </c:numCache>
            </c:numRef>
          </c:cat>
          <c:val>
            <c:numRef>
              <c:f>'TS-Coal'!$AP$12:$AT$12</c:f>
              <c:numCache>
                <c:formatCode>0%</c:formatCode>
                <c:ptCount val="5"/>
                <c:pt idx="0">
                  <c:v>0.10373014086993576</c:v>
                </c:pt>
                <c:pt idx="1">
                  <c:v>6.171917232130069E-2</c:v>
                </c:pt>
                <c:pt idx="2">
                  <c:v>0.12985435539680873</c:v>
                </c:pt>
                <c:pt idx="3">
                  <c:v>9.328009077533933E-2</c:v>
                </c:pt>
                <c:pt idx="4">
                  <c:v>0.11282940498978339</c:v>
                </c:pt>
              </c:numCache>
            </c:numRef>
          </c:val>
          <c:extLst>
            <c:ext xmlns:c16="http://schemas.microsoft.com/office/drawing/2014/chart" uri="{C3380CC4-5D6E-409C-BE32-E72D297353CC}">
              <c16:uniqueId val="{00000000-0ED6-AF4E-8C90-9A150BE3CFA7}"/>
            </c:ext>
          </c:extLst>
        </c:ser>
        <c:ser>
          <c:idx val="1"/>
          <c:order val="1"/>
          <c:tx>
            <c:strRef>
              <c:f>'TS-Coal'!$D$13</c:f>
              <c:strCache>
                <c:ptCount val="1"/>
                <c:pt idx="0">
                  <c:v>Transport</c:v>
                </c:pt>
              </c:strCache>
            </c:strRef>
          </c:tx>
          <c:spPr>
            <a:solidFill>
              <a:schemeClr val="accent2"/>
            </a:solidFill>
            <a:ln>
              <a:noFill/>
            </a:ln>
            <a:effectLst/>
          </c:spPr>
          <c:invertIfNegative val="0"/>
          <c:cat>
            <c:numRef>
              <c:f>'TS-Coal'!$AP$8:$AT$8</c:f>
              <c:numCache>
                <c:formatCode>General</c:formatCode>
                <c:ptCount val="5"/>
                <c:pt idx="0">
                  <c:v>1990</c:v>
                </c:pt>
                <c:pt idx="1">
                  <c:v>2000</c:v>
                </c:pt>
                <c:pt idx="2">
                  <c:v>2018</c:v>
                </c:pt>
                <c:pt idx="3">
                  <c:v>2022</c:v>
                </c:pt>
                <c:pt idx="4">
                  <c:v>2023</c:v>
                </c:pt>
              </c:numCache>
            </c:numRef>
          </c:cat>
          <c:val>
            <c:numRef>
              <c:f>'TS-Coal'!$AP$13:$AT$13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0ED6-AF4E-8C90-9A150BE3CFA7}"/>
            </c:ext>
          </c:extLst>
        </c:ser>
        <c:ser>
          <c:idx val="2"/>
          <c:order val="2"/>
          <c:tx>
            <c:strRef>
              <c:f>'TS-Coal'!$D$14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'TS-Coal'!$AP$8:$AT$8</c:f>
              <c:numCache>
                <c:formatCode>General</c:formatCode>
                <c:ptCount val="5"/>
                <c:pt idx="0">
                  <c:v>1990</c:v>
                </c:pt>
                <c:pt idx="1">
                  <c:v>2000</c:v>
                </c:pt>
                <c:pt idx="2">
                  <c:v>2018</c:v>
                </c:pt>
                <c:pt idx="3">
                  <c:v>2022</c:v>
                </c:pt>
                <c:pt idx="4">
                  <c:v>2023</c:v>
                </c:pt>
              </c:numCache>
            </c:numRef>
          </c:cat>
          <c:val>
            <c:numRef>
              <c:f>'TS-Coal'!$AP$14:$AT$14</c:f>
              <c:numCache>
                <c:formatCode>0%</c:formatCode>
                <c:ptCount val="5"/>
                <c:pt idx="0">
                  <c:v>0.30029440142746411</c:v>
                </c:pt>
                <c:pt idx="1">
                  <c:v>0.15659110399405576</c:v>
                </c:pt>
                <c:pt idx="2">
                  <c:v>0.26702776128725325</c:v>
                </c:pt>
                <c:pt idx="3">
                  <c:v>0.16344311415775148</c:v>
                </c:pt>
                <c:pt idx="4">
                  <c:v>0.20843941795367926</c:v>
                </c:pt>
              </c:numCache>
            </c:numRef>
          </c:val>
          <c:extLst>
            <c:ext xmlns:c16="http://schemas.microsoft.com/office/drawing/2014/chart" uri="{C3380CC4-5D6E-409C-BE32-E72D297353CC}">
              <c16:uniqueId val="{00000002-0ED6-AF4E-8C90-9A150BE3CFA7}"/>
            </c:ext>
          </c:extLst>
        </c:ser>
        <c:ser>
          <c:idx val="3"/>
          <c:order val="3"/>
          <c:tx>
            <c:strRef>
              <c:f>'TS-Coal'!$A$28</c:f>
              <c:strCache>
                <c:ptCount val="1"/>
                <c:pt idx="0">
                  <c:v>Commercial</c:v>
                </c:pt>
              </c:strCache>
            </c:strRef>
          </c:tx>
          <c:spPr>
            <a:solidFill>
              <a:schemeClr val="accent4"/>
            </a:solidFill>
            <a:ln>
              <a:noFill/>
            </a:ln>
            <a:effectLst/>
          </c:spPr>
          <c:invertIfNegative val="0"/>
          <c:cat>
            <c:numRef>
              <c:f>'TS-Coal'!$AP$8:$AT$8</c:f>
              <c:numCache>
                <c:formatCode>General</c:formatCode>
                <c:ptCount val="5"/>
                <c:pt idx="0">
                  <c:v>1990</c:v>
                </c:pt>
                <c:pt idx="1">
                  <c:v>2000</c:v>
                </c:pt>
                <c:pt idx="2">
                  <c:v>2018</c:v>
                </c:pt>
                <c:pt idx="3">
                  <c:v>2022</c:v>
                </c:pt>
                <c:pt idx="4">
                  <c:v>2023</c:v>
                </c:pt>
              </c:numCache>
            </c:numRef>
          </c:cat>
          <c:val>
            <c:numRef>
              <c:f>'TS-Coal'!$AP$15:$AT$15</c:f>
              <c:numCache>
                <c:formatCode>0%</c:formatCode>
                <c:ptCount val="5"/>
                <c:pt idx="0">
                  <c:v>3.0964221155204704E-4</c:v>
                </c:pt>
                <c:pt idx="1">
                  <c:v>0</c:v>
                </c:pt>
                <c:pt idx="2">
                  <c:v>6.3424158276408982E-4</c:v>
                </c:pt>
                <c:pt idx="3">
                  <c:v>2.7915939550764976E-4</c:v>
                </c:pt>
                <c:pt idx="4">
                  <c:v>4.5696314922309553E-4</c:v>
                </c:pt>
              </c:numCache>
            </c:numRef>
          </c:val>
          <c:extLst>
            <c:ext xmlns:c16="http://schemas.microsoft.com/office/drawing/2014/chart" uri="{C3380CC4-5D6E-409C-BE32-E72D297353CC}">
              <c16:uniqueId val="{00000003-0ED6-AF4E-8C90-9A150BE3CFA7}"/>
            </c:ext>
          </c:extLst>
        </c:ser>
        <c:ser>
          <c:idx val="4"/>
          <c:order val="4"/>
          <c:tx>
            <c:strRef>
              <c:f>'TS-Coal'!$A$29</c:f>
              <c:strCache>
                <c:ptCount val="1"/>
                <c:pt idx="0">
                  <c:v>Public Services</c:v>
                </c:pt>
              </c:strCache>
            </c:strRef>
          </c:tx>
          <c:spPr>
            <a:solidFill>
              <a:schemeClr val="accent5"/>
            </a:solidFill>
            <a:ln>
              <a:noFill/>
            </a:ln>
            <a:effectLst/>
          </c:spPr>
          <c:invertIfNegative val="0"/>
          <c:cat>
            <c:numRef>
              <c:f>'TS-Coal'!$AP$8:$AT$8</c:f>
              <c:numCache>
                <c:formatCode>General</c:formatCode>
                <c:ptCount val="5"/>
                <c:pt idx="0">
                  <c:v>1990</c:v>
                </c:pt>
                <c:pt idx="1">
                  <c:v>2000</c:v>
                </c:pt>
                <c:pt idx="2">
                  <c:v>2018</c:v>
                </c:pt>
                <c:pt idx="3">
                  <c:v>2022</c:v>
                </c:pt>
                <c:pt idx="4">
                  <c:v>2023</c:v>
                </c:pt>
              </c:numCache>
            </c:numRef>
          </c:cat>
          <c:val>
            <c:numRef>
              <c:f>'TS-Coal'!$AP$16:$AT$16</c:f>
              <c:numCache>
                <c:formatCode>0%</c:formatCode>
                <c:ptCount val="5"/>
                <c:pt idx="0">
                  <c:v>0</c:v>
                </c:pt>
                <c:pt idx="1">
                  <c:v>0</c:v>
                </c:pt>
                <c:pt idx="2">
                  <c:v>6.1576852695542689E-6</c:v>
                </c:pt>
                <c:pt idx="3">
                  <c:v>0</c:v>
                </c:pt>
                <c:pt idx="4">
                  <c:v>0</c:v>
                </c:pt>
              </c:numCache>
            </c:numRef>
          </c:val>
          <c:extLst>
            <c:ext xmlns:c16="http://schemas.microsoft.com/office/drawing/2014/chart" uri="{C3380CC4-5D6E-409C-BE32-E72D297353CC}">
              <c16:uniqueId val="{00000004-0ED6-AF4E-8C90-9A150BE3CFA7}"/>
            </c:ext>
          </c:extLst>
        </c:ser>
        <c:ser>
          <c:idx val="5"/>
          <c:order val="5"/>
          <c:tx>
            <c:strRef>
              <c:f>'TS-Coal'!$D$17</c:f>
              <c:strCache>
                <c:ptCount val="1"/>
                <c:pt idx="0">
                  <c:v>Agricultural</c:v>
                </c:pt>
              </c:strCache>
            </c:strRef>
          </c:tx>
          <c:spPr>
            <a:solidFill>
              <a:schemeClr val="accent6"/>
            </a:solidFill>
            <a:ln>
              <a:noFill/>
            </a:ln>
            <a:effectLst/>
          </c:spPr>
          <c:invertIfNegative val="0"/>
          <c:cat>
            <c:numRef>
              <c:f>'TS-Coal'!$AP$8:$AT$8</c:f>
              <c:numCache>
                <c:formatCode>General</c:formatCode>
                <c:ptCount val="5"/>
                <c:pt idx="0">
                  <c:v>1990</c:v>
                </c:pt>
                <c:pt idx="1">
                  <c:v>2000</c:v>
                </c:pt>
                <c:pt idx="2">
                  <c:v>2018</c:v>
                </c:pt>
                <c:pt idx="3">
                  <c:v>2022</c:v>
                </c:pt>
                <c:pt idx="4">
                  <c:v>2023</c:v>
                </c:pt>
              </c:numCache>
            </c:numRef>
          </c:cat>
          <c:val>
            <c:numRef>
              <c:f>'TS-Coal'!$AP$17:$AT$17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0ED6-AF4E-8C90-9A150BE3CFA7}"/>
            </c:ext>
          </c:extLst>
        </c:ser>
        <c:ser>
          <c:idx val="6"/>
          <c:order val="6"/>
          <c:tx>
            <c:strRef>
              <c:f>'TS-Coal'!$D$18</c:f>
              <c:strCache>
                <c:ptCount val="1"/>
                <c:pt idx="0">
                  <c:v>Fisheries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'TS-Coal'!$AP$8:$AT$8</c:f>
              <c:numCache>
                <c:formatCode>General</c:formatCode>
                <c:ptCount val="5"/>
                <c:pt idx="0">
                  <c:v>1990</c:v>
                </c:pt>
                <c:pt idx="1">
                  <c:v>2000</c:v>
                </c:pt>
                <c:pt idx="2">
                  <c:v>2018</c:v>
                </c:pt>
                <c:pt idx="3">
                  <c:v>2022</c:v>
                </c:pt>
                <c:pt idx="4">
                  <c:v>2023</c:v>
                </c:pt>
              </c:numCache>
            </c:numRef>
          </c:cat>
          <c:val>
            <c:numRef>
              <c:f>'TS-Coal'!$AP$18:$AT$18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0ED6-AF4E-8C90-9A150BE3CFA7}"/>
            </c:ext>
          </c:extLst>
        </c:ser>
        <c:ser>
          <c:idx val="7"/>
          <c:order val="7"/>
          <c:tx>
            <c:strRef>
              <c:f>'TS-Coal'!$A$32</c:f>
              <c:strCache>
                <c:ptCount val="1"/>
                <c:pt idx="0">
                  <c:v>Power generation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'TS-Coal'!$AP$8:$AT$8</c:f>
              <c:numCache>
                <c:formatCode>General</c:formatCode>
                <c:ptCount val="5"/>
                <c:pt idx="0">
                  <c:v>1990</c:v>
                </c:pt>
                <c:pt idx="1">
                  <c:v>2000</c:v>
                </c:pt>
                <c:pt idx="2">
                  <c:v>2018</c:v>
                </c:pt>
                <c:pt idx="3">
                  <c:v>2022</c:v>
                </c:pt>
                <c:pt idx="4">
                  <c:v>2023</c:v>
                </c:pt>
              </c:numCache>
            </c:numRef>
          </c:cat>
          <c:val>
            <c:numRef>
              <c:f>'TS-Coal'!$AP$19:$AT$19</c:f>
              <c:numCache>
                <c:formatCode>0%</c:formatCode>
                <c:ptCount val="5"/>
                <c:pt idx="0">
                  <c:v>0.59566581549104813</c:v>
                </c:pt>
                <c:pt idx="1">
                  <c:v>0.78168972368464362</c:v>
                </c:pt>
                <c:pt idx="2">
                  <c:v>0.60247748404790435</c:v>
                </c:pt>
                <c:pt idx="3">
                  <c:v>0.74299763567140154</c:v>
                </c:pt>
                <c:pt idx="4">
                  <c:v>0.67827421390731424</c:v>
                </c:pt>
              </c:numCache>
            </c:numRef>
          </c:val>
          <c:extLst>
            <c:ext xmlns:c16="http://schemas.microsoft.com/office/drawing/2014/chart" uri="{C3380CC4-5D6E-409C-BE32-E72D297353CC}">
              <c16:uniqueId val="{00000007-0ED6-AF4E-8C90-9A150BE3CFA7}"/>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layout>
        <c:manualLayout>
          <c:xMode val="edge"/>
          <c:yMode val="edge"/>
          <c:x val="9.8456595103138464E-3"/>
          <c:y val="0.74367785297820044"/>
          <c:w val="0.92301471900579679"/>
          <c:h val="0.1984433935699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'TS-Peat'!$D$10</c:f>
          <c:strCache>
            <c:ptCount val="1"/>
            <c:pt idx="0">
              <c:v> Peat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29709307748919E-2"/>
          <c:y val="0.14909740449110528"/>
          <c:w val="0.86416368815529987"/>
          <c:h val="0.55705715477626128"/>
        </c:manualLayout>
      </c:layout>
      <c:barChart>
        <c:barDir val="col"/>
        <c:grouping val="stacked"/>
        <c:varyColors val="0"/>
        <c:ser>
          <c:idx val="0"/>
          <c:order val="0"/>
          <c:tx>
            <c:strRef>
              <c:f>'TS-Peat'!$A$25</c:f>
              <c:strCache>
                <c:ptCount val="1"/>
                <c:pt idx="0">
                  <c:v>Industry</c:v>
                </c:pt>
              </c:strCache>
            </c:strRef>
          </c:tx>
          <c:spPr>
            <a:solidFill>
              <a:schemeClr val="accent1"/>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'TS-Peat'!$E$12:$AN$12</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4.3257752659296E-3</c:v>
                </c:pt>
                <c:pt idx="16">
                  <c:v>3.8548146720000002E-3</c:v>
                </c:pt>
                <c:pt idx="17">
                  <c:v>8.4521476211994254E-3</c:v>
                </c:pt>
                <c:pt idx="18">
                  <c:v>7.1690215804871994E-3</c:v>
                </c:pt>
                <c:pt idx="19">
                  <c:v>1.3602363354068801E-2</c:v>
                </c:pt>
                <c:pt idx="20">
                  <c:v>5.1610608377160002E-3</c:v>
                </c:pt>
                <c:pt idx="21">
                  <c:v>5.1287076114623995E-3</c:v>
                </c:pt>
                <c:pt idx="22">
                  <c:v>8.6361476589107995E-3</c:v>
                </c:pt>
                <c:pt idx="23">
                  <c:v>6.0761443356604009E-3</c:v>
                </c:pt>
                <c:pt idx="24">
                  <c:v>7.9039756023564015E-3</c:v>
                </c:pt>
                <c:pt idx="25">
                  <c:v>9.3696591802464018E-3</c:v>
                </c:pt>
                <c:pt idx="26">
                  <c:v>9.7691287923012005E-3</c:v>
                </c:pt>
                <c:pt idx="27">
                  <c:v>8.4439859806848001E-3</c:v>
                </c:pt>
                <c:pt idx="28">
                  <c:v>9.6489891050028E-3</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0-3789-5A41-8469-9D7A5050EB8D}"/>
            </c:ext>
          </c:extLst>
        </c:ser>
        <c:ser>
          <c:idx val="1"/>
          <c:order val="1"/>
          <c:tx>
            <c:strRef>
              <c:f>'TS-Peat'!$D$13</c:f>
              <c:strCache>
                <c:ptCount val="1"/>
                <c:pt idx="0">
                  <c:v>Transport</c:v>
                </c:pt>
              </c:strCache>
            </c:strRef>
          </c:tx>
          <c:spPr>
            <a:solidFill>
              <a:schemeClr val="accent2"/>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'TS-Peat'!$E$13:$AN$13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1-3789-5A41-8469-9D7A5050EB8D}"/>
            </c:ext>
          </c:extLst>
        </c:ser>
        <c:ser>
          <c:idx val="2"/>
          <c:order val="2"/>
          <c:tx>
            <c:strRef>
              <c:f>'TS-Peat'!$D$14</c:f>
              <c:strCache>
                <c:ptCount val="1"/>
                <c:pt idx="0">
                  <c:v>Residential</c:v>
                </c:pt>
              </c:strCache>
            </c:strRef>
          </c:tx>
          <c:spPr>
            <a:solidFill>
              <a:schemeClr val="accent3"/>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'TS-Peat'!$E$14:$AN$14</c:f>
              <c:numCache>
                <c:formatCode>#\ ##0;\-#\ ##0;\-</c:formatCode>
                <c:ptCount val="36"/>
                <c:pt idx="0">
                  <c:v>8.4314359900000007</c:v>
                </c:pt>
                <c:pt idx="1">
                  <c:v>7.2288156154300003</c:v>
                </c:pt>
                <c:pt idx="2">
                  <c:v>7.497713043140001</c:v>
                </c:pt>
                <c:pt idx="3">
                  <c:v>7.1163365123700011</c:v>
                </c:pt>
                <c:pt idx="4">
                  <c:v>7.1099921845500011</c:v>
                </c:pt>
                <c:pt idx="5">
                  <c:v>7.0476008514800013</c:v>
                </c:pt>
                <c:pt idx="6">
                  <c:v>5.6264556262600003</c:v>
                </c:pt>
                <c:pt idx="7">
                  <c:v>5.3738393611900008</c:v>
                </c:pt>
                <c:pt idx="8">
                  <c:v>5.3929661173400012</c:v>
                </c:pt>
                <c:pt idx="9">
                  <c:v>3.7657009600000007</c:v>
                </c:pt>
                <c:pt idx="10">
                  <c:v>3.4784050700000004</c:v>
                </c:pt>
                <c:pt idx="11">
                  <c:v>3.3444507300000006</c:v>
                </c:pt>
                <c:pt idx="12">
                  <c:v>3.3762587800000001</c:v>
                </c:pt>
                <c:pt idx="13">
                  <c:v>3.14379834</c:v>
                </c:pt>
                <c:pt idx="14">
                  <c:v>3.0974295300000008</c:v>
                </c:pt>
                <c:pt idx="15">
                  <c:v>3.1760163126100007</c:v>
                </c:pt>
                <c:pt idx="16">
                  <c:v>3.2972839624400008</c:v>
                </c:pt>
                <c:pt idx="17">
                  <c:v>3.1554517744500004</c:v>
                </c:pt>
                <c:pt idx="18">
                  <c:v>3.2528406733900002</c:v>
                </c:pt>
                <c:pt idx="19">
                  <c:v>3.1598556367700001</c:v>
                </c:pt>
                <c:pt idx="20">
                  <c:v>2.9486568964430004</c:v>
                </c:pt>
                <c:pt idx="21">
                  <c:v>2.8059490148100004</c:v>
                </c:pt>
                <c:pt idx="22">
                  <c:v>2.4950071600000001</c:v>
                </c:pt>
                <c:pt idx="23">
                  <c:v>2.53421971699</c:v>
                </c:pt>
                <c:pt idx="24">
                  <c:v>2.3256378170281002</c:v>
                </c:pt>
                <c:pt idx="25">
                  <c:v>2.3329996899500003</c:v>
                </c:pt>
                <c:pt idx="26">
                  <c:v>2.2897855561779004</c:v>
                </c:pt>
                <c:pt idx="27">
                  <c:v>2.1902746380176001</c:v>
                </c:pt>
                <c:pt idx="28">
                  <c:v>2.2857463176179005</c:v>
                </c:pt>
                <c:pt idx="29" formatCode="_-* #,##0.0_-;\-* #,##0.0_-;_-* &quot;-&quot;??_-;_-@_-">
                  <c:v>2.1340259741500001</c:v>
                </c:pt>
                <c:pt idx="30" formatCode="_-* #,##0.0_-;\-* #,##0.0_-;_-* &quot;-&quot;??_-;_-@_-">
                  <c:v>2.2020914201207002</c:v>
                </c:pt>
                <c:pt idx="31" formatCode="_-* #,##0.0_-;\-* #,##0.0_-;_-* &quot;-&quot;??_-;_-@_-">
                  <c:v>2.0928670090789003</c:v>
                </c:pt>
                <c:pt idx="32" formatCode="_-* #,##0.0_-;\-* #,##0.0_-;_-* &quot;-&quot;??_-;_-@_-">
                  <c:v>1.8674047739700572</c:v>
                </c:pt>
                <c:pt idx="33" formatCode="_-* #,##0.0_-;\-* #,##0.0_-;_-* &quot;-&quot;??_-;_-@_-">
                  <c:v>1.6255395886249253</c:v>
                </c:pt>
              </c:numCache>
            </c:numRef>
          </c:val>
          <c:extLst>
            <c:ext xmlns:c16="http://schemas.microsoft.com/office/drawing/2014/chart" uri="{C3380CC4-5D6E-409C-BE32-E72D297353CC}">
              <c16:uniqueId val="{00000002-3789-5A41-8469-9D7A5050EB8D}"/>
            </c:ext>
          </c:extLst>
        </c:ser>
        <c:ser>
          <c:idx val="3"/>
          <c:order val="3"/>
          <c:tx>
            <c:strRef>
              <c:f>'TS-Peat'!$A$28</c:f>
              <c:strCache>
                <c:ptCount val="1"/>
                <c:pt idx="0">
                  <c:v>Commercial</c:v>
                </c:pt>
              </c:strCache>
            </c:strRef>
          </c:tx>
          <c:spPr>
            <a:solidFill>
              <a:schemeClr val="accent4"/>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'TS-Peat'!$E$15:$AN$15</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3-3789-5A41-8469-9D7A5050EB8D}"/>
            </c:ext>
          </c:extLst>
        </c:ser>
        <c:ser>
          <c:idx val="4"/>
          <c:order val="4"/>
          <c:tx>
            <c:strRef>
              <c:f>'TS-Peat'!$A$29</c:f>
              <c:strCache>
                <c:ptCount val="1"/>
                <c:pt idx="0">
                  <c:v>Public Services</c:v>
                </c:pt>
              </c:strCache>
            </c:strRef>
          </c:tx>
          <c:spPr>
            <a:solidFill>
              <a:schemeClr val="accent5"/>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'TS-Peat'!$E$16:$AN$16</c:f>
              <c:numCache>
                <c:formatCode>#\ ##0;\-#\ ##0;\-</c:formatCode>
                <c:ptCount val="36"/>
                <c:pt idx="0">
                  <c:v>0.37172969000000006</c:v>
                </c:pt>
                <c:pt idx="1">
                  <c:v>0.33896798000000006</c:v>
                </c:pt>
                <c:pt idx="2">
                  <c:v>0.16237985102000002</c:v>
                </c:pt>
                <c:pt idx="3">
                  <c:v>0.16438873581000002</c:v>
                </c:pt>
                <c:pt idx="4">
                  <c:v>0.12308862871000002</c:v>
                </c:pt>
                <c:pt idx="5">
                  <c:v>6.5075851080000024E-2</c:v>
                </c:pt>
                <c:pt idx="6">
                  <c:v>0.17428155108000004</c:v>
                </c:pt>
                <c:pt idx="7">
                  <c:v>0.12053414573000003</c:v>
                </c:pt>
                <c:pt idx="8">
                  <c:v>7.6098276620000016E-2</c:v>
                </c:pt>
                <c:pt idx="9">
                  <c:v>5.1520900000000001E-2</c:v>
                </c:pt>
                <c:pt idx="10">
                  <c:v>4.636881000000001E-2</c:v>
                </c:pt>
                <c:pt idx="11">
                  <c:v>5.1520900000000001E-2</c:v>
                </c:pt>
                <c:pt idx="12">
                  <c:v>3.6064630000000007E-2</c:v>
                </c:pt>
                <c:pt idx="13">
                  <c:v>1.0304180000000001E-2</c:v>
                </c:pt>
                <c:pt idx="14">
                  <c:v>5.1520900000000007E-3</c:v>
                </c:pt>
                <c:pt idx="15">
                  <c:v>5.3118047900000001E-3</c:v>
                </c:pt>
                <c:pt idx="16">
                  <c:v>4.5286871100000004E-3</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4-3789-5A41-8469-9D7A5050EB8D}"/>
            </c:ext>
          </c:extLst>
        </c:ser>
        <c:ser>
          <c:idx val="5"/>
          <c:order val="5"/>
          <c:tx>
            <c:strRef>
              <c:f>'TS-Peat'!$D$17</c:f>
              <c:strCache>
                <c:ptCount val="1"/>
                <c:pt idx="0">
                  <c:v>Agricultural</c:v>
                </c:pt>
              </c:strCache>
            </c:strRef>
          </c:tx>
          <c:spPr>
            <a:solidFill>
              <a:schemeClr val="accent6"/>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'TS-Peat'!$E$17:$AN$17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5-3789-5A41-8469-9D7A5050EB8D}"/>
            </c:ext>
          </c:extLst>
        </c:ser>
        <c:ser>
          <c:idx val="6"/>
          <c:order val="6"/>
          <c:tx>
            <c:strRef>
              <c:f>'TS-Peat'!$D$18</c:f>
              <c:strCache>
                <c:ptCount val="1"/>
                <c:pt idx="0">
                  <c:v>Fisheries</c:v>
                </c:pt>
              </c:strCache>
            </c:strRef>
          </c:tx>
          <c:spPr>
            <a:solidFill>
              <a:schemeClr val="accent1">
                <a:lumMod val="60000"/>
              </a:schemeClr>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'TS-Peat'!$E$18:$AN$18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6-3789-5A41-8469-9D7A5050EB8D}"/>
            </c:ext>
          </c:extLst>
        </c:ser>
        <c:ser>
          <c:idx val="7"/>
          <c:order val="7"/>
          <c:tx>
            <c:strRef>
              <c:f>'TS-Peat'!$A$32</c:f>
              <c:strCache>
                <c:ptCount val="1"/>
                <c:pt idx="0">
                  <c:v>Power generation</c:v>
                </c:pt>
              </c:strCache>
            </c:strRef>
          </c:tx>
          <c:spPr>
            <a:solidFill>
              <a:schemeClr val="accent2">
                <a:lumMod val="60000"/>
              </a:schemeClr>
            </a:solidFill>
            <a:ln>
              <a:noFill/>
            </a:ln>
            <a:effectLst/>
          </c:spPr>
          <c:invertIfNegative val="0"/>
          <c:cat>
            <c:numRef>
              <c:f>'TS-Peat'!$E$8:$AN$8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'TS-Peat'!$E$19:$AN$19</c:f>
              <c:numCache>
                <c:formatCode>#\ ##0;\-#\ ##0;\-</c:formatCode>
                <c:ptCount val="36"/>
                <c:pt idx="0">
                  <c:v>6.8853205300000004</c:v>
                </c:pt>
                <c:pt idx="1">
                  <c:v>7.1092910700000012</c:v>
                </c:pt>
                <c:pt idx="2">
                  <c:v>7.2966503700000009</c:v>
                </c:pt>
                <c:pt idx="3">
                  <c:v>6.5743692200000021</c:v>
                </c:pt>
                <c:pt idx="4">
                  <c:v>6.704532180000002</c:v>
                </c:pt>
                <c:pt idx="5">
                  <c:v>6.5833941000000005</c:v>
                </c:pt>
                <c:pt idx="6">
                  <c:v>6.6154580100000011</c:v>
                </c:pt>
                <c:pt idx="7">
                  <c:v>6.4515447900000016</c:v>
                </c:pt>
                <c:pt idx="8">
                  <c:v>6.0278290000000005</c:v>
                </c:pt>
                <c:pt idx="9">
                  <c:v>6.0278290000000005</c:v>
                </c:pt>
                <c:pt idx="10">
                  <c:v>5.5615357800000007</c:v>
                </c:pt>
                <c:pt idx="11">
                  <c:v>6.2407743000000009</c:v>
                </c:pt>
                <c:pt idx="12">
                  <c:v>6.2580797400000003</c:v>
                </c:pt>
                <c:pt idx="13">
                  <c:v>5.8362596400000006</c:v>
                </c:pt>
                <c:pt idx="14">
                  <c:v>3.8380072222222226</c:v>
                </c:pt>
                <c:pt idx="15">
                  <c:v>5.6911355000000006</c:v>
                </c:pt>
                <c:pt idx="16">
                  <c:v>5.2694516087008347</c:v>
                </c:pt>
                <c:pt idx="17">
                  <c:v>5.2240605933709006</c:v>
                </c:pt>
                <c:pt idx="18">
                  <c:v>6.626909728801853</c:v>
                </c:pt>
                <c:pt idx="19">
                  <c:v>6.4761855742275616</c:v>
                </c:pt>
                <c:pt idx="20">
                  <c:v>5.5955990695919056</c:v>
                </c:pt>
                <c:pt idx="21">
                  <c:v>5.4999531935531305</c:v>
                </c:pt>
                <c:pt idx="22">
                  <c:v>6.3964904953296733</c:v>
                </c:pt>
                <c:pt idx="23">
                  <c:v>5.786221875598895</c:v>
                </c:pt>
                <c:pt idx="24">
                  <c:v>6.3015884413240091</c:v>
                </c:pt>
                <c:pt idx="25">
                  <c:v>6.3639446027921638</c:v>
                </c:pt>
                <c:pt idx="26">
                  <c:v>5.9654929050308541</c:v>
                </c:pt>
                <c:pt idx="27">
                  <c:v>5.5949796849999842</c:v>
                </c:pt>
                <c:pt idx="28">
                  <c:v>5.4324713888417593</c:v>
                </c:pt>
                <c:pt idx="29" formatCode="_-* #,##0.0_-;\-* #,##0.0_-;_-* &quot;-&quot;??_-;_-@_-">
                  <c:v>4.9962068771169577</c:v>
                </c:pt>
                <c:pt idx="30" formatCode="_-* #,##0.0_-;\-* #,##0.0_-;_-* &quot;-&quot;??_-;_-@_-">
                  <c:v>2.4262728540768328</c:v>
                </c:pt>
                <c:pt idx="31" formatCode="_-* #,##0.0_-;\-* #,##0.0_-;_-* &quot;-&quot;??_-;_-@_-">
                  <c:v>0.77313433679766685</c:v>
                </c:pt>
                <c:pt idx="32" formatCode="_-* #,##0.0_-;\-* #,##0.0_-;_-* &quot;-&quot;??_-;_-@_-">
                  <c:v>0.58170684679538875</c:v>
                </c:pt>
                <c:pt idx="33" formatCode="_-* #,##0.0_-;\-* #,##0.0_-;_-* &quot;-&quot;??_-;_-@_-">
                  <c:v>0.39207508023333332</c:v>
                </c:pt>
              </c:numCache>
            </c:numRef>
          </c:val>
          <c:extLst>
            <c:ext xmlns:c16="http://schemas.microsoft.com/office/drawing/2014/chart" uri="{C3380CC4-5D6E-409C-BE32-E72D297353CC}">
              <c16:uniqueId val="{00000007-3789-5A41-8469-9D7A5050EB8D}"/>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'TS-Peat'!$D$8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0"/>
          <c:y val="0.84347566328918011"/>
          <c:w val="0.92297582816822565"/>
          <c:h val="0.1193305509040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'TS-Peat'!$D$10</c:f>
          <c:strCache>
            <c:ptCount val="1"/>
            <c:pt idx="0">
              <c:v> Peat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'TS-Peat'!$A$25</c:f>
              <c:strCache>
                <c:ptCount val="1"/>
                <c:pt idx="0">
                  <c:v>Industry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'TS-Peat'!$AP$8:$AT$8</c:f>
              <c:numCache>
                <c:formatCode>General</c:formatCode>
                <c:ptCount val="5"/>
                <c:pt idx="0">
                  <c:v>1990</c:v>
                </c:pt>
                <c:pt idx="1">
                  <c:v>2000</c:v>
                </c:pt>
                <c:pt idx="2">
                  <c:v>2018</c:v>
                </c:pt>
                <c:pt idx="3">
                  <c:v>2020</c:v>
                </c:pt>
                <c:pt idx="4">
                  <c:v>2023</c:v>
                </c:pt>
              </c:numCache>
            </c:numRef>
          </c:cat>
          <c:val>
            <c:numRef>
              <c:f>'TS-Peat'!$AP$12:$AT$12</c:f>
              <c:numCache>
                <c:formatCode>0%</c:formatCode>
                <c:ptCount val="5"/>
                <c:pt idx="0">
                  <c:v>0</c:v>
                </c:pt>
                <c:pt idx="1">
                  <c:v>0</c:v>
                </c:pt>
                <c:pt idx="2">
                  <c:v>1.2485967324644392E-3</c:v>
                </c:pt>
                <c:pt idx="3">
                  <c:v>0</c:v>
                </c:pt>
                <c:pt idx="4">
                  <c:v>0</c:v>
                </c:pt>
              </c:numCache>
            </c:numRef>
          </c:val>
          <c:extLst>
            <c:ext xmlns:c16="http://schemas.microsoft.com/office/drawing/2014/chart" uri="{C3380CC4-5D6E-409C-BE32-E72D297353CC}">
              <c16:uniqueId val="{00000000-891B-924D-9A7D-9868E1527DB3}"/>
            </c:ext>
          </c:extLst>
        </c:ser>
        <c:ser>
          <c:idx val="1"/>
          <c:order val="1"/>
          <c:tx>
            <c:strRef>
              <c:f>'TS-Peat'!$D$13</c:f>
              <c:strCache>
                <c:ptCount val="1"/>
                <c:pt idx="0">
                  <c:v>Transport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'TS-Peat'!$AP$8:$AT$8</c:f>
              <c:numCache>
                <c:formatCode>General</c:formatCode>
                <c:ptCount val="5"/>
                <c:pt idx="0">
                  <c:v>1990</c:v>
                </c:pt>
                <c:pt idx="1">
                  <c:v>2000</c:v>
                </c:pt>
                <c:pt idx="2">
                  <c:v>2018</c:v>
                </c:pt>
                <c:pt idx="3">
                  <c:v>2020</c:v>
                </c:pt>
                <c:pt idx="4">
                  <c:v>2023</c:v>
                </c:pt>
              </c:numCache>
            </c:numRef>
          </c:cat>
          <c:val>
            <c:numRef>
              <c:f>'TS-Peat'!$AP$13:$AT$13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91B-924D-9A7D-9868E1527DB3}"/>
            </c:ext>
          </c:extLst>
        </c:ser>
        <c:ser>
          <c:idx val="2"/>
          <c:order val="2"/>
          <c:tx>
            <c:strRef>
              <c:f>'TS-Peat'!$D$14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'TS-Peat'!$AP$8:$AT$8</c:f>
              <c:numCache>
                <c:formatCode>General</c:formatCode>
                <c:ptCount val="5"/>
                <c:pt idx="0">
                  <c:v>1990</c:v>
                </c:pt>
                <c:pt idx="1">
                  <c:v>2000</c:v>
                </c:pt>
                <c:pt idx="2">
                  <c:v>2018</c:v>
                </c:pt>
                <c:pt idx="3">
                  <c:v>2020</c:v>
                </c:pt>
                <c:pt idx="4">
                  <c:v>2023</c:v>
                </c:pt>
              </c:numCache>
            </c:numRef>
          </c:cat>
          <c:val>
            <c:numRef>
              <c:f>'TS-Peat'!$AP$14:$AT$14</c:f>
              <c:numCache>
                <c:formatCode>0%</c:formatCode>
                <c:ptCount val="5"/>
                <c:pt idx="0">
                  <c:v>0.53742826918671849</c:v>
                </c:pt>
                <c:pt idx="1">
                  <c:v>0.3828182397648992</c:v>
                </c:pt>
                <c:pt idx="2">
                  <c:v>0.29577972908484346</c:v>
                </c:pt>
                <c:pt idx="3">
                  <c:v>0.47578178588860082</c:v>
                </c:pt>
                <c:pt idx="4">
                  <c:v>0.80567395435561373</c:v>
                </c:pt>
              </c:numCache>
            </c:numRef>
          </c:val>
          <c:extLst>
            <c:ext xmlns:c16="http://schemas.microsoft.com/office/drawing/2014/chart" uri="{C3380CC4-5D6E-409C-BE32-E72D297353CC}">
              <c16:uniqueId val="{00000002-891B-924D-9A7D-9868E1527DB3}"/>
            </c:ext>
          </c:extLst>
        </c:ser>
        <c:ser>
          <c:idx val="3"/>
          <c:order val="3"/>
          <c:tx>
            <c:strRef>
              <c:f>'TS-Peat'!$A$28</c:f>
              <c:strCache>
                <c:ptCount val="1"/>
                <c:pt idx="0">
                  <c:v>Commercial</c:v>
                </c:pt>
              </c:strCache>
            </c:strRef>
          </c:tx>
          <c:spPr>
            <a:solidFill>
              <a:schemeClr val="accent4"/>
            </a:solidFill>
            <a:ln>
              <a:noFill/>
            </a:ln>
            <a:effectLst/>
          </c:spPr>
          <c:invertIfNegative val="0"/>
          <c:cat>
            <c:numRef>
              <c:f>'TS-Peat'!$AP$8:$AT$8</c:f>
              <c:numCache>
                <c:formatCode>General</c:formatCode>
                <c:ptCount val="5"/>
                <c:pt idx="0">
                  <c:v>1990</c:v>
                </c:pt>
                <c:pt idx="1">
                  <c:v>2000</c:v>
                </c:pt>
                <c:pt idx="2">
                  <c:v>2018</c:v>
                </c:pt>
                <c:pt idx="3">
                  <c:v>2020</c:v>
                </c:pt>
                <c:pt idx="4">
                  <c:v>2023</c:v>
                </c:pt>
              </c:numCache>
            </c:numRef>
          </c:cat>
          <c:val>
            <c:numRef>
              <c:f>'TS-Peat'!$AP$15:$AT$15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91B-924D-9A7D-9868E1527DB3}"/>
            </c:ext>
          </c:extLst>
        </c:ser>
        <c:ser>
          <c:idx val="4"/>
          <c:order val="4"/>
          <c:tx>
            <c:strRef>
              <c:f>'TS-Peat'!$A$29</c:f>
              <c:strCache>
                <c:ptCount val="1"/>
                <c:pt idx="0">
                  <c:v>Public Services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'TS-Peat'!$AP$8:$AT$8</c:f>
              <c:numCache>
                <c:formatCode>General</c:formatCode>
                <c:ptCount val="5"/>
                <c:pt idx="0">
                  <c:v>1990</c:v>
                </c:pt>
                <c:pt idx="1">
                  <c:v>2000</c:v>
                </c:pt>
                <c:pt idx="2">
                  <c:v>2018</c:v>
                </c:pt>
                <c:pt idx="3">
                  <c:v>2020</c:v>
                </c:pt>
                <c:pt idx="4">
                  <c:v>2023</c:v>
                </c:pt>
              </c:numCache>
            </c:numRef>
          </c:cat>
          <c:val>
            <c:numRef>
              <c:f>'TS-Peat'!$AP$16:$AT$16</c:f>
              <c:numCache>
                <c:formatCode>0%</c:formatCode>
                <c:ptCount val="5"/>
                <c:pt idx="0">
                  <c:v>2.3694426920747507E-2</c:v>
                </c:pt>
                <c:pt idx="1">
                  <c:v>5.1031509749360666E-3</c:v>
                </c:pt>
                <c:pt idx="2">
                  <c:v>0</c:v>
                </c:pt>
                <c:pt idx="3">
                  <c:v>0</c:v>
                </c:pt>
                <c:pt idx="4">
                  <c:v>0</c:v>
                </c:pt>
              </c:numCache>
            </c:numRef>
          </c:val>
          <c:extLst>
            <c:ext xmlns:c16="http://schemas.microsoft.com/office/drawing/2014/chart" uri="{C3380CC4-5D6E-409C-BE32-E72D297353CC}">
              <c16:uniqueId val="{00000004-891B-924D-9A7D-9868E1527DB3}"/>
            </c:ext>
          </c:extLst>
        </c:ser>
        <c:ser>
          <c:idx val="5"/>
          <c:order val="5"/>
          <c:tx>
            <c:strRef>
              <c:f>'TS-Peat'!$D$17</c:f>
              <c:strCache>
                <c:ptCount val="1"/>
                <c:pt idx="0">
                  <c:v>Agricultural</c:v>
                </c:pt>
              </c:strCache>
            </c:strRef>
          </c:tx>
          <c:spPr>
            <a:solidFill>
              <a:schemeClr val="accent6"/>
            </a:solidFill>
            <a:ln>
              <a:noFill/>
            </a:ln>
            <a:effectLst/>
          </c:spPr>
          <c:invertIfNegative val="0"/>
          <c:cat>
            <c:numRef>
              <c:f>'TS-Peat'!$AP$8:$AT$8</c:f>
              <c:numCache>
                <c:formatCode>General</c:formatCode>
                <c:ptCount val="5"/>
                <c:pt idx="0">
                  <c:v>1990</c:v>
                </c:pt>
                <c:pt idx="1">
                  <c:v>2000</c:v>
                </c:pt>
                <c:pt idx="2">
                  <c:v>2018</c:v>
                </c:pt>
                <c:pt idx="3">
                  <c:v>2020</c:v>
                </c:pt>
                <c:pt idx="4">
                  <c:v>2023</c:v>
                </c:pt>
              </c:numCache>
            </c:numRef>
          </c:cat>
          <c:val>
            <c:numRef>
              <c:f>'TS-Peat'!$AP$17:$AT$17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91B-924D-9A7D-9868E1527DB3}"/>
            </c:ext>
          </c:extLst>
        </c:ser>
        <c:ser>
          <c:idx val="6"/>
          <c:order val="6"/>
          <c:tx>
            <c:strRef>
              <c:f>'TS-Peat'!$D$18</c:f>
              <c:strCache>
                <c:ptCount val="1"/>
                <c:pt idx="0">
                  <c:v>Fisheries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'TS-Peat'!$AP$8:$AT$8</c:f>
              <c:numCache>
                <c:formatCode>General</c:formatCode>
                <c:ptCount val="5"/>
                <c:pt idx="0">
                  <c:v>1990</c:v>
                </c:pt>
                <c:pt idx="1">
                  <c:v>2000</c:v>
                </c:pt>
                <c:pt idx="2">
                  <c:v>2018</c:v>
                </c:pt>
                <c:pt idx="3">
                  <c:v>2020</c:v>
                </c:pt>
                <c:pt idx="4">
                  <c:v>2023</c:v>
                </c:pt>
              </c:numCache>
            </c:numRef>
          </c:cat>
          <c:val>
            <c:numRef>
              <c:f>'TS-Peat'!$AP$18:$AT$18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91B-924D-9A7D-9868E1527DB3}"/>
            </c:ext>
          </c:extLst>
        </c:ser>
        <c:ser>
          <c:idx val="7"/>
          <c:order val="7"/>
          <c:tx>
            <c:strRef>
              <c:f>'TS-Peat'!$A$32</c:f>
              <c:strCache>
                <c:ptCount val="1"/>
                <c:pt idx="0">
                  <c:v>Power generation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'TS-Peat'!$AP$8:$AT$8</c:f>
              <c:numCache>
                <c:formatCode>General</c:formatCode>
                <c:ptCount val="5"/>
                <c:pt idx="0">
                  <c:v>1990</c:v>
                </c:pt>
                <c:pt idx="1">
                  <c:v>2000</c:v>
                </c:pt>
                <c:pt idx="2">
                  <c:v>2018</c:v>
                </c:pt>
                <c:pt idx="3">
                  <c:v>2020</c:v>
                </c:pt>
                <c:pt idx="4">
                  <c:v>2023</c:v>
                </c:pt>
              </c:numCache>
            </c:numRef>
          </c:cat>
          <c:val>
            <c:numRef>
              <c:f>'TS-Peat'!$AP$19:$AT$19</c:f>
              <c:numCache>
                <c:formatCode>0%</c:formatCode>
                <c:ptCount val="5"/>
                <c:pt idx="0">
                  <c:v>0.4388773038925341</c:v>
                </c:pt>
                <c:pt idx="1">
                  <c:v>0.61207860926016466</c:v>
                </c:pt>
                <c:pt idx="2">
                  <c:v>0.70297167418269213</c:v>
                </c:pt>
                <c:pt idx="3">
                  <c:v>0.52421821411139913</c:v>
                </c:pt>
                <c:pt idx="4">
                  <c:v>0.1943260456443863</c:v>
                </c:pt>
              </c:numCache>
            </c:numRef>
          </c:val>
          <c:extLst>
            <c:ext xmlns:c16="http://schemas.microsoft.com/office/drawing/2014/chart" uri="{C3380CC4-5D6E-409C-BE32-E72D297353CC}">
              <c16:uniqueId val="{00000007-891B-924D-9A7D-9868E1527DB3}"/>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layout>
        <c:manualLayout>
          <c:xMode val="edge"/>
          <c:yMode val="edge"/>
          <c:x val="9.8456595103138464E-3"/>
          <c:y val="0.74367785297820044"/>
          <c:w val="0.92301471900579679"/>
          <c:h val="0.1984433935699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'TS-Oil'!$D$10</c:f>
          <c:strCache>
            <c:ptCount val="1"/>
            <c:pt idx="0">
              <c:v> Oil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29709307748919E-2"/>
          <c:y val="0.14909740449110528"/>
          <c:w val="0.86416368815529987"/>
          <c:h val="0.55705715477626128"/>
        </c:manualLayout>
      </c:layout>
      <c:barChart>
        <c:barDir val="col"/>
        <c:grouping val="stacked"/>
        <c:varyColors val="0"/>
        <c:ser>
          <c:idx val="0"/>
          <c:order val="0"/>
          <c:tx>
            <c:strRef>
              <c:f>'TS-Oil'!$A$25</c:f>
              <c:strCache>
                <c:ptCount val="1"/>
                <c:pt idx="0">
                  <c:v>Industry</c:v>
                </c:pt>
              </c:strCache>
            </c:strRef>
          </c:tx>
          <c:spPr>
            <a:solidFill>
              <a:schemeClr val="accent1"/>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'TS-Oil'!$E$12:$AN$12</c:f>
              <c:numCache>
                <c:formatCode>#\ ##0;\-#\ ##0;\-</c:formatCode>
                <c:ptCount val="36"/>
                <c:pt idx="0">
                  <c:v>8.492310006645031</c:v>
                </c:pt>
                <c:pt idx="1">
                  <c:v>8.5658631691850058</c:v>
                </c:pt>
                <c:pt idx="2">
                  <c:v>9.2151972226757763</c:v>
                </c:pt>
                <c:pt idx="3">
                  <c:v>9.2542007121734429</c:v>
                </c:pt>
                <c:pt idx="4">
                  <c:v>11.497516319392501</c:v>
                </c:pt>
                <c:pt idx="5">
                  <c:v>11.143744326439618</c:v>
                </c:pt>
                <c:pt idx="6">
                  <c:v>9.9852043481502299</c:v>
                </c:pt>
                <c:pt idx="7">
                  <c:v>11.330944869455735</c:v>
                </c:pt>
                <c:pt idx="8">
                  <c:v>11.119897052186047</c:v>
                </c:pt>
                <c:pt idx="9">
                  <c:v>11.847580645579056</c:v>
                </c:pt>
                <c:pt idx="10">
                  <c:v>13.039624412450403</c:v>
                </c:pt>
                <c:pt idx="11">
                  <c:v>12.488528522113342</c:v>
                </c:pt>
                <c:pt idx="12">
                  <c:v>11.50180985017222</c:v>
                </c:pt>
                <c:pt idx="13">
                  <c:v>11.12116067727019</c:v>
                </c:pt>
                <c:pt idx="14">
                  <c:v>11.002344169032012</c:v>
                </c:pt>
                <c:pt idx="15">
                  <c:v>11.217583904453571</c:v>
                </c:pt>
                <c:pt idx="16">
                  <c:v>9.7369251208592331</c:v>
                </c:pt>
                <c:pt idx="17">
                  <c:v>9.4317631547799401</c:v>
                </c:pt>
                <c:pt idx="18">
                  <c:v>8.9390785182660224</c:v>
                </c:pt>
                <c:pt idx="19">
                  <c:v>6.3006413911634089</c:v>
                </c:pt>
                <c:pt idx="20">
                  <c:v>6.1840325778396901</c:v>
                </c:pt>
                <c:pt idx="21">
                  <c:v>4.2302558194397406</c:v>
                </c:pt>
                <c:pt idx="22">
                  <c:v>3.8998596987118139</c:v>
                </c:pt>
                <c:pt idx="23">
                  <c:v>4.3657424232930362</c:v>
                </c:pt>
                <c:pt idx="24">
                  <c:v>4.1473245880941789</c:v>
                </c:pt>
                <c:pt idx="25">
                  <c:v>3.6346147075379416</c:v>
                </c:pt>
                <c:pt idx="26">
                  <c:v>3.685191778107642</c:v>
                </c:pt>
                <c:pt idx="27">
                  <c:v>3.6623053362502875</c:v>
                </c:pt>
                <c:pt idx="28">
                  <c:v>3.875313800653831</c:v>
                </c:pt>
                <c:pt idx="29" formatCode="_-* #,##0.0_-;\-* #,##0.0_-;_-* &quot;-&quot;??_-;_-@_-">
                  <c:v>3.8394870095511102</c:v>
                </c:pt>
                <c:pt idx="30" formatCode="_-* #,##0.0_-;\-* #,##0.0_-;_-* &quot;-&quot;??_-;_-@_-">
                  <c:v>3.6527044939436917</c:v>
                </c:pt>
                <c:pt idx="31" formatCode="_-* #,##0.0_-;\-* #,##0.0_-;_-* &quot;-&quot;??_-;_-@_-">
                  <c:v>3.8264952711265745</c:v>
                </c:pt>
                <c:pt idx="32" formatCode="_-* #,##0.0_-;\-* #,##0.0_-;_-* &quot;-&quot;??_-;_-@_-">
                  <c:v>4.0296937002342164</c:v>
                </c:pt>
                <c:pt idx="33" formatCode="_-* #,##0.0_-;\-* #,##0.0_-;_-* &quot;-&quot;??_-;_-@_-">
                  <c:v>3.9168973921379737</c:v>
                </c:pt>
              </c:numCache>
            </c:numRef>
          </c:val>
          <c:extLst>
            <c:ext xmlns:c16="http://schemas.microsoft.com/office/drawing/2014/chart" uri="{C3380CC4-5D6E-409C-BE32-E72D297353CC}">
              <c16:uniqueId val="{00000000-8427-3D43-B36E-CAE7E2CD3736}"/>
            </c:ext>
          </c:extLst>
        </c:ser>
        <c:ser>
          <c:idx val="1"/>
          <c:order val="1"/>
          <c:tx>
            <c:strRef>
              <c:f>'TS-Oil'!$D$13</c:f>
              <c:strCache>
                <c:ptCount val="1"/>
                <c:pt idx="0">
                  <c:v>Transport</c:v>
                </c:pt>
              </c:strCache>
            </c:strRef>
          </c:tx>
          <c:spPr>
            <a:solidFill>
              <a:schemeClr val="accent2"/>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'TS-Oil'!$E$13:$AN$13</c:f>
              <c:numCache>
                <c:formatCode>#\ ##0;\-#\ ##0;\-</c:formatCode>
                <c:ptCount val="36"/>
                <c:pt idx="0">
                  <c:v>23.462525540705986</c:v>
                </c:pt>
                <c:pt idx="1">
                  <c:v>24.016688140689666</c:v>
                </c:pt>
                <c:pt idx="2">
                  <c:v>25.098815147245404</c:v>
                </c:pt>
                <c:pt idx="3">
                  <c:v>26.726245611670311</c:v>
                </c:pt>
                <c:pt idx="4">
                  <c:v>27.015923634625647</c:v>
                </c:pt>
                <c:pt idx="5">
                  <c:v>27.56605918520021</c:v>
                </c:pt>
                <c:pt idx="6">
                  <c:v>30.861067050890753</c:v>
                </c:pt>
                <c:pt idx="7">
                  <c:v>33.090919419131573</c:v>
                </c:pt>
                <c:pt idx="8">
                  <c:v>38.269530454180114</c:v>
                </c:pt>
                <c:pt idx="9">
                  <c:v>42.629906282327894</c:v>
                </c:pt>
                <c:pt idx="10">
                  <c:v>47.694511590662643</c:v>
                </c:pt>
                <c:pt idx="11">
                  <c:v>50.990905570293748</c:v>
                </c:pt>
                <c:pt idx="12">
                  <c:v>52.306140577552299</c:v>
                </c:pt>
                <c:pt idx="13">
                  <c:v>52.874813112662878</c:v>
                </c:pt>
                <c:pt idx="14">
                  <c:v>55.123853617633394</c:v>
                </c:pt>
                <c:pt idx="15">
                  <c:v>59.034666871316553</c:v>
                </c:pt>
                <c:pt idx="16">
                  <c:v>63.131134835757159</c:v>
                </c:pt>
                <c:pt idx="17">
                  <c:v>66.159512623329334</c:v>
                </c:pt>
                <c:pt idx="18">
                  <c:v>62.614374201864841</c:v>
                </c:pt>
                <c:pt idx="19">
                  <c:v>55.615354784371711</c:v>
                </c:pt>
                <c:pt idx="20">
                  <c:v>52.343486229435506</c:v>
                </c:pt>
                <c:pt idx="21">
                  <c:v>50.249501442400103</c:v>
                </c:pt>
                <c:pt idx="22">
                  <c:v>47.49171110001889</c:v>
                </c:pt>
                <c:pt idx="23">
                  <c:v>49.294955339982792</c:v>
                </c:pt>
                <c:pt idx="24">
                  <c:v>51.155727053321293</c:v>
                </c:pt>
                <c:pt idx="25">
                  <c:v>54.086695283852137</c:v>
                </c:pt>
                <c:pt idx="26">
                  <c:v>56.115364180011234</c:v>
                </c:pt>
                <c:pt idx="27">
                  <c:v>56.785940698336212</c:v>
                </c:pt>
                <c:pt idx="28">
                  <c:v>58.297312067865079</c:v>
                </c:pt>
                <c:pt idx="29" formatCode="_-* #,##0.0_-;\-* #,##0.0_-;_-* &quot;-&quot;??_-;_-@_-">
                  <c:v>58.41059305741566</c:v>
                </c:pt>
                <c:pt idx="30" formatCode="_-* #,##0.0_-;\-* #,##0.0_-;_-* &quot;-&quot;??_-;_-@_-">
                  <c:v>42.323557003255942</c:v>
                </c:pt>
                <c:pt idx="31" formatCode="_-* #,##0.0_-;\-* #,##0.0_-;_-* &quot;-&quot;??_-;_-@_-">
                  <c:v>45.943924395344411</c:v>
                </c:pt>
                <c:pt idx="32" formatCode="_-* #,##0.0_-;\-* #,##0.0_-;_-* &quot;-&quot;??_-;_-@_-">
                  <c:v>55.473241041772063</c:v>
                </c:pt>
                <c:pt idx="33" formatCode="_-* #,##0.0_-;\-* #,##0.0_-;_-* &quot;-&quot;??_-;_-@_-">
                  <c:v>57.036294250608833</c:v>
                </c:pt>
              </c:numCache>
            </c:numRef>
          </c:val>
          <c:extLst>
            <c:ext xmlns:c16="http://schemas.microsoft.com/office/drawing/2014/chart" uri="{C3380CC4-5D6E-409C-BE32-E72D297353CC}">
              <c16:uniqueId val="{00000001-8427-3D43-B36E-CAE7E2CD3736}"/>
            </c:ext>
          </c:extLst>
        </c:ser>
        <c:ser>
          <c:idx val="2"/>
          <c:order val="2"/>
          <c:tx>
            <c:strRef>
              <c:f>'TS-Oil'!$D$14</c:f>
              <c:strCache>
                <c:ptCount val="1"/>
                <c:pt idx="0">
                  <c:v>Residential</c:v>
                </c:pt>
              </c:strCache>
            </c:strRef>
          </c:tx>
          <c:spPr>
            <a:solidFill>
              <a:schemeClr val="accent3"/>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'TS-Oil'!$E$14:$AN$14</c:f>
              <c:numCache>
                <c:formatCode>#\ ##0;\-#\ ##0;\-</c:formatCode>
                <c:ptCount val="36"/>
                <c:pt idx="0">
                  <c:v>4.5200069089478783</c:v>
                </c:pt>
                <c:pt idx="1">
                  <c:v>5.0924651319399157</c:v>
                </c:pt>
                <c:pt idx="2">
                  <c:v>5.1128371663044732</c:v>
                </c:pt>
                <c:pt idx="3">
                  <c:v>5.4646342026815322</c:v>
                </c:pt>
                <c:pt idx="4">
                  <c:v>7.2963220536046123</c:v>
                </c:pt>
                <c:pt idx="5">
                  <c:v>8.1482102094417765</c:v>
                </c:pt>
                <c:pt idx="6">
                  <c:v>9.167193413973898</c:v>
                </c:pt>
                <c:pt idx="7">
                  <c:v>10.20201412026509</c:v>
                </c:pt>
                <c:pt idx="8">
                  <c:v>11.198155450380453</c:v>
                </c:pt>
                <c:pt idx="9">
                  <c:v>13.328930656227632</c:v>
                </c:pt>
                <c:pt idx="10">
                  <c:v>13.271660106033147</c:v>
                </c:pt>
                <c:pt idx="11">
                  <c:v>14.722367232519067</c:v>
                </c:pt>
                <c:pt idx="12">
                  <c:v>15.057643887755985</c:v>
                </c:pt>
                <c:pt idx="13">
                  <c:v>15.955833655357015</c:v>
                </c:pt>
                <c:pt idx="14">
                  <c:v>16.24889571454684</c:v>
                </c:pt>
                <c:pt idx="15">
                  <c:v>17.52291328793153</c:v>
                </c:pt>
                <c:pt idx="16">
                  <c:v>17.093888461247072</c:v>
                </c:pt>
                <c:pt idx="17">
                  <c:v>17.15231351391019</c:v>
                </c:pt>
                <c:pt idx="18">
                  <c:v>19.064385079097132</c:v>
                </c:pt>
                <c:pt idx="19">
                  <c:v>18.381884617495068</c:v>
                </c:pt>
                <c:pt idx="20">
                  <c:v>19.100202454203451</c:v>
                </c:pt>
                <c:pt idx="21">
                  <c:v>16.421642279052868</c:v>
                </c:pt>
                <c:pt idx="22">
                  <c:v>14.36455112947656</c:v>
                </c:pt>
                <c:pt idx="23">
                  <c:v>13.18674720537379</c:v>
                </c:pt>
                <c:pt idx="24">
                  <c:v>11.544582733402923</c:v>
                </c:pt>
                <c:pt idx="25">
                  <c:v>12.810223836088092</c:v>
                </c:pt>
                <c:pt idx="26">
                  <c:v>13.821704813389919</c:v>
                </c:pt>
                <c:pt idx="27">
                  <c:v>13.627457725271137</c:v>
                </c:pt>
                <c:pt idx="28">
                  <c:v>14.593620634648135</c:v>
                </c:pt>
                <c:pt idx="29" formatCode="_-* #,##0.0_-;\-* #,##0.0_-;_-* &quot;-&quot;??_-;_-@_-">
                  <c:v>14.42040405022072</c:v>
                </c:pt>
                <c:pt idx="30" formatCode="_-* #,##0.0_-;\-* #,##0.0_-;_-* &quot;-&quot;??_-;_-@_-">
                  <c:v>16.230686672812418</c:v>
                </c:pt>
                <c:pt idx="31" formatCode="_-* #,##0.0_-;\-* #,##0.0_-;_-* &quot;-&quot;??_-;_-@_-">
                  <c:v>14.774313951965482</c:v>
                </c:pt>
                <c:pt idx="32" formatCode="_-* #,##0.0_-;\-* #,##0.0_-;_-* &quot;-&quot;??_-;_-@_-">
                  <c:v>12.15517032628037</c:v>
                </c:pt>
                <c:pt idx="33" formatCode="_-* #,##0.0_-;\-* #,##0.0_-;_-* &quot;-&quot;??_-;_-@_-">
                  <c:v>12.118636855738382</c:v>
                </c:pt>
              </c:numCache>
            </c:numRef>
          </c:val>
          <c:extLst>
            <c:ext xmlns:c16="http://schemas.microsoft.com/office/drawing/2014/chart" uri="{C3380CC4-5D6E-409C-BE32-E72D297353CC}">
              <c16:uniqueId val="{00000002-8427-3D43-B36E-CAE7E2CD3736}"/>
            </c:ext>
          </c:extLst>
        </c:ser>
        <c:ser>
          <c:idx val="3"/>
          <c:order val="3"/>
          <c:tx>
            <c:strRef>
              <c:f>'TS-Oil'!$A$28</c:f>
              <c:strCache>
                <c:ptCount val="1"/>
                <c:pt idx="0">
                  <c:v>Commercial</c:v>
                </c:pt>
              </c:strCache>
            </c:strRef>
          </c:tx>
          <c:spPr>
            <a:solidFill>
              <a:schemeClr val="accent4"/>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'TS-Oil'!$E$15:$AN$15</c:f>
              <c:numCache>
                <c:formatCode>#\ ##0;\-#\ ##0;\-</c:formatCode>
                <c:ptCount val="36"/>
                <c:pt idx="0">
                  <c:v>3.4366389241886939</c:v>
                </c:pt>
                <c:pt idx="1">
                  <c:v>3.4423633334344199</c:v>
                </c:pt>
                <c:pt idx="2">
                  <c:v>3.3472068900243919</c:v>
                </c:pt>
                <c:pt idx="3">
                  <c:v>3.2038903046194545</c:v>
                </c:pt>
                <c:pt idx="4">
                  <c:v>3.4886656262989222</c:v>
                </c:pt>
                <c:pt idx="5">
                  <c:v>3.3953371644202162</c:v>
                </c:pt>
                <c:pt idx="6">
                  <c:v>2.9233640258603466</c:v>
                </c:pt>
                <c:pt idx="7">
                  <c:v>2.8967689177613214</c:v>
                </c:pt>
                <c:pt idx="8">
                  <c:v>2.7467775282754125</c:v>
                </c:pt>
                <c:pt idx="9">
                  <c:v>2.7919510544939228</c:v>
                </c:pt>
                <c:pt idx="10">
                  <c:v>2.6869975638830623</c:v>
                </c:pt>
                <c:pt idx="11">
                  <c:v>2.6065854835868842</c:v>
                </c:pt>
                <c:pt idx="12">
                  <c:v>2.4811953148911448</c:v>
                </c:pt>
                <c:pt idx="13">
                  <c:v>2.3420196737653511</c:v>
                </c:pt>
                <c:pt idx="14">
                  <c:v>2.1410728726229786</c:v>
                </c:pt>
                <c:pt idx="15">
                  <c:v>2.218594428258907</c:v>
                </c:pt>
                <c:pt idx="16">
                  <c:v>2.0074762674398139</c:v>
                </c:pt>
                <c:pt idx="17">
                  <c:v>1.8611237068305364</c:v>
                </c:pt>
                <c:pt idx="18">
                  <c:v>1.9201358973170126</c:v>
                </c:pt>
                <c:pt idx="19">
                  <c:v>1.4328667524643828</c:v>
                </c:pt>
                <c:pt idx="20">
                  <c:v>1.5564281692230637</c:v>
                </c:pt>
                <c:pt idx="21">
                  <c:v>1.4768764040305313</c:v>
                </c:pt>
                <c:pt idx="22">
                  <c:v>1.3985347944722839</c:v>
                </c:pt>
                <c:pt idx="23">
                  <c:v>1.5632175589526152</c:v>
                </c:pt>
                <c:pt idx="24">
                  <c:v>1.324130155643773</c:v>
                </c:pt>
                <c:pt idx="25">
                  <c:v>1.529034692496966</c:v>
                </c:pt>
                <c:pt idx="26">
                  <c:v>1.2751483556074601</c:v>
                </c:pt>
                <c:pt idx="27">
                  <c:v>1.1145426982082411</c:v>
                </c:pt>
                <c:pt idx="28">
                  <c:v>1.2695669660490765</c:v>
                </c:pt>
                <c:pt idx="29" formatCode="_-* #,##0.0_-;\-* #,##0.0_-;_-* &quot;-&quot;??_-;_-@_-">
                  <c:v>1.2208013956394395</c:v>
                </c:pt>
                <c:pt idx="30" formatCode="_-* #,##0.0_-;\-* #,##0.0_-;_-* &quot;-&quot;??_-;_-@_-">
                  <c:v>1.211007852205463</c:v>
                </c:pt>
                <c:pt idx="31" formatCode="_-* #,##0.0_-;\-* #,##0.0_-;_-* &quot;-&quot;??_-;_-@_-">
                  <c:v>1.2292693666496357</c:v>
                </c:pt>
                <c:pt idx="32" formatCode="_-* #,##0.0_-;\-* #,##0.0_-;_-* &quot;-&quot;??_-;_-@_-">
                  <c:v>1.0265499433250682</c:v>
                </c:pt>
                <c:pt idx="33" formatCode="_-* #,##0.0_-;\-* #,##0.0_-;_-* &quot;-&quot;??_-;_-@_-">
                  <c:v>1.0646306152730562</c:v>
                </c:pt>
              </c:numCache>
            </c:numRef>
          </c:val>
          <c:extLst>
            <c:ext xmlns:c16="http://schemas.microsoft.com/office/drawing/2014/chart" uri="{C3380CC4-5D6E-409C-BE32-E72D297353CC}">
              <c16:uniqueId val="{00000003-8427-3D43-B36E-CAE7E2CD3736}"/>
            </c:ext>
          </c:extLst>
        </c:ser>
        <c:ser>
          <c:idx val="4"/>
          <c:order val="4"/>
          <c:tx>
            <c:strRef>
              <c:f>'TS-Oil'!$A$29</c:f>
              <c:strCache>
                <c:ptCount val="1"/>
                <c:pt idx="0">
                  <c:v>Public Services</c:v>
                </c:pt>
              </c:strCache>
            </c:strRef>
          </c:tx>
          <c:spPr>
            <a:solidFill>
              <a:schemeClr val="accent5"/>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'TS-Oil'!$E$16:$AN$16</c:f>
              <c:numCache>
                <c:formatCode>#\ ##0;\-#\ ##0;\-</c:formatCode>
                <c:ptCount val="36"/>
                <c:pt idx="0">
                  <c:v>3.2157098170543428</c:v>
                </c:pt>
                <c:pt idx="1">
                  <c:v>3.0777056577804593</c:v>
                </c:pt>
                <c:pt idx="2">
                  <c:v>2.8849114076508031</c:v>
                </c:pt>
                <c:pt idx="3">
                  <c:v>2.6658332341672133</c:v>
                </c:pt>
                <c:pt idx="4">
                  <c:v>2.6791946646896938</c:v>
                </c:pt>
                <c:pt idx="5">
                  <c:v>2.4955641830702331</c:v>
                </c:pt>
                <c:pt idx="6">
                  <c:v>2.1042192834586508</c:v>
                </c:pt>
                <c:pt idx="7">
                  <c:v>1.9561428679712021</c:v>
                </c:pt>
                <c:pt idx="8">
                  <c:v>1.7363003990505017</c:v>
                </c:pt>
                <c:pt idx="9">
                  <c:v>1.7811953954904014</c:v>
                </c:pt>
                <c:pt idx="10">
                  <c:v>1.7243019250108602</c:v>
                </c:pt>
                <c:pt idx="11">
                  <c:v>1.6925118198295717</c:v>
                </c:pt>
                <c:pt idx="12">
                  <c:v>1.6403594965043113</c:v>
                </c:pt>
                <c:pt idx="13">
                  <c:v>1.5773975965157943</c:v>
                </c:pt>
                <c:pt idx="14">
                  <c:v>1.4645698972124239</c:v>
                </c:pt>
                <c:pt idx="15">
                  <c:v>1.5213562609257869</c:v>
                </c:pt>
                <c:pt idx="16">
                  <c:v>1.4107145149143183</c:v>
                </c:pt>
                <c:pt idx="17">
                  <c:v>1.3390734472514758</c:v>
                </c:pt>
                <c:pt idx="18">
                  <c:v>1.4180307943136907</c:v>
                </c:pt>
                <c:pt idx="19">
                  <c:v>1.1698164471902706</c:v>
                </c:pt>
                <c:pt idx="20">
                  <c:v>1.2050444245704606</c:v>
                </c:pt>
                <c:pt idx="21">
                  <c:v>1.0582391186890205</c:v>
                </c:pt>
                <c:pt idx="22">
                  <c:v>1.0296022717028006</c:v>
                </c:pt>
                <c:pt idx="23">
                  <c:v>1.389713078951641</c:v>
                </c:pt>
                <c:pt idx="24">
                  <c:v>1.3473585509620674</c:v>
                </c:pt>
                <c:pt idx="25">
                  <c:v>1.3282596380221479</c:v>
                </c:pt>
                <c:pt idx="26">
                  <c:v>1.364956451037683</c:v>
                </c:pt>
                <c:pt idx="27">
                  <c:v>1.4501527400965726</c:v>
                </c:pt>
                <c:pt idx="28">
                  <c:v>1.5317192360484833</c:v>
                </c:pt>
                <c:pt idx="29" formatCode="_-* #,##0.0_-;\-* #,##0.0_-;_-* &quot;-&quot;??_-;_-@_-">
                  <c:v>1.3729334820452352</c:v>
                </c:pt>
                <c:pt idx="30" formatCode="_-* #,##0.0_-;\-* #,##0.0_-;_-* &quot;-&quot;??_-;_-@_-">
                  <c:v>1.4366213655220663</c:v>
                </c:pt>
                <c:pt idx="31" formatCode="_-* #,##0.0_-;\-* #,##0.0_-;_-* &quot;-&quot;??_-;_-@_-">
                  <c:v>1.3912015276084202</c:v>
                </c:pt>
                <c:pt idx="32" formatCode="_-* #,##0.0_-;\-* #,##0.0_-;_-* &quot;-&quot;??_-;_-@_-">
                  <c:v>1.1820861125778515</c:v>
                </c:pt>
                <c:pt idx="33" formatCode="_-* #,##0.0_-;\-* #,##0.0_-;_-* &quot;-&quot;??_-;_-@_-">
                  <c:v>1.1985153413001204</c:v>
                </c:pt>
              </c:numCache>
            </c:numRef>
          </c:val>
          <c:extLst>
            <c:ext xmlns:c16="http://schemas.microsoft.com/office/drawing/2014/chart" uri="{C3380CC4-5D6E-409C-BE32-E72D297353CC}">
              <c16:uniqueId val="{00000004-8427-3D43-B36E-CAE7E2CD3736}"/>
            </c:ext>
          </c:extLst>
        </c:ser>
        <c:ser>
          <c:idx val="5"/>
          <c:order val="5"/>
          <c:tx>
            <c:strRef>
              <c:f>'TS-Oil'!$D$17</c:f>
              <c:strCache>
                <c:ptCount val="1"/>
                <c:pt idx="0">
                  <c:v>Agricultural</c:v>
                </c:pt>
              </c:strCache>
            </c:strRef>
          </c:tx>
          <c:spPr>
            <a:solidFill>
              <a:schemeClr val="accent6"/>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'TS-Oil'!$E$17:$AN$17</c:f>
              <c:numCache>
                <c:formatCode>#\ ##0;\-#\ ##0;\-</c:formatCode>
                <c:ptCount val="36"/>
                <c:pt idx="0">
                  <c:v>2.5022549760000006</c:v>
                </c:pt>
                <c:pt idx="1">
                  <c:v>2.5984955520000002</c:v>
                </c:pt>
                <c:pt idx="2">
                  <c:v>2.6345857680000004</c:v>
                </c:pt>
                <c:pt idx="3">
                  <c:v>2.6466158399999999</c:v>
                </c:pt>
                <c:pt idx="4">
                  <c:v>3.0075180000000006</c:v>
                </c:pt>
                <c:pt idx="5">
                  <c:v>3.4526306640000004</c:v>
                </c:pt>
                <c:pt idx="6">
                  <c:v>2.7789466320000002</c:v>
                </c:pt>
                <c:pt idx="7">
                  <c:v>2.8751872080000003</c:v>
                </c:pt>
                <c:pt idx="8">
                  <c:v>2.8511270640000004</c:v>
                </c:pt>
                <c:pt idx="9">
                  <c:v>3.0075180000000006</c:v>
                </c:pt>
                <c:pt idx="10">
                  <c:v>3.1157886480000005</c:v>
                </c:pt>
                <c:pt idx="11">
                  <c:v>3.1518788639999999</c:v>
                </c:pt>
                <c:pt idx="12">
                  <c:v>3.1639089359999999</c:v>
                </c:pt>
                <c:pt idx="13">
                  <c:v>3.1759390080000003</c:v>
                </c:pt>
                <c:pt idx="14">
                  <c:v>3.043608216</c:v>
                </c:pt>
                <c:pt idx="15">
                  <c:v>3.2660221685257906</c:v>
                </c:pt>
                <c:pt idx="16">
                  <c:v>3.1309697538174062</c:v>
                </c:pt>
                <c:pt idx="17">
                  <c:v>2.9728285681694082</c:v>
                </c:pt>
                <c:pt idx="18">
                  <c:v>3.2165805409088493</c:v>
                </c:pt>
                <c:pt idx="19">
                  <c:v>2.7283377802940998</c:v>
                </c:pt>
                <c:pt idx="20">
                  <c:v>2.5805986985993918</c:v>
                </c:pt>
                <c:pt idx="21">
                  <c:v>2.472482591042124</c:v>
                </c:pt>
                <c:pt idx="22">
                  <c:v>2.3560024364832408</c:v>
                </c:pt>
                <c:pt idx="23">
                  <c:v>2.0430968931239968</c:v>
                </c:pt>
                <c:pt idx="24">
                  <c:v>1.8306444630919969</c:v>
                </c:pt>
                <c:pt idx="25">
                  <c:v>1.7635926395654271</c:v>
                </c:pt>
                <c:pt idx="26">
                  <c:v>1.851823300662421</c:v>
                </c:pt>
                <c:pt idx="27">
                  <c:v>1.9190844034800838</c:v>
                </c:pt>
                <c:pt idx="28">
                  <c:v>2.0406636671443747</c:v>
                </c:pt>
                <c:pt idx="29" formatCode="_-* #,##0.0_-;\-* #,##0.0_-;_-* &quot;-&quot;??_-;_-@_-">
                  <c:v>2.131590184529748</c:v>
                </c:pt>
                <c:pt idx="30" formatCode="_-* #,##0.0_-;\-* #,##0.0_-;_-* &quot;-&quot;??_-;_-@_-">
                  <c:v>2.1256792093909311</c:v>
                </c:pt>
                <c:pt idx="31" formatCode="_-* #,##0.0_-;\-* #,##0.0_-;_-* &quot;-&quot;??_-;_-@_-">
                  <c:v>2.1235433753874817</c:v>
                </c:pt>
                <c:pt idx="32" formatCode="_-* #,##0.0_-;\-* #,##0.0_-;_-* &quot;-&quot;??_-;_-@_-">
                  <c:v>2.9516535016173897</c:v>
                </c:pt>
                <c:pt idx="33" formatCode="_-* #,##0.0_-;\-* #,##0.0_-;_-* &quot;-&quot;??_-;_-@_-">
                  <c:v>2.6444907641807553</c:v>
                </c:pt>
              </c:numCache>
            </c:numRef>
          </c:val>
          <c:extLst>
            <c:ext xmlns:c16="http://schemas.microsoft.com/office/drawing/2014/chart" uri="{C3380CC4-5D6E-409C-BE32-E72D297353CC}">
              <c16:uniqueId val="{00000005-8427-3D43-B36E-CAE7E2CD3736}"/>
            </c:ext>
          </c:extLst>
        </c:ser>
        <c:ser>
          <c:idx val="6"/>
          <c:order val="6"/>
          <c:tx>
            <c:strRef>
              <c:f>'TS-Oil'!$D$18</c:f>
              <c:strCache>
                <c:ptCount val="1"/>
                <c:pt idx="0">
                  <c:v>Fisheries</c:v>
                </c:pt>
              </c:strCache>
            </c:strRef>
          </c:tx>
          <c:spPr>
            <a:solidFill>
              <a:schemeClr val="accent1">
                <a:lumMod val="60000"/>
              </a:schemeClr>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'TS-Oil'!$E$18:$AN$18</c:f>
              <c:numCache>
                <c:formatCode>#\ ##0;\-#\ ##0;\-</c:formatCode>
                <c:ptCount val="36"/>
                <c:pt idx="0">
                  <c:v>0.32943735087355591</c:v>
                </c:pt>
                <c:pt idx="1">
                  <c:v>0.35600720271620034</c:v>
                </c:pt>
                <c:pt idx="2">
                  <c:v>0.37915180112005431</c:v>
                </c:pt>
                <c:pt idx="3">
                  <c:v>0.42432223505961131</c:v>
                </c:pt>
                <c:pt idx="4">
                  <c:v>0.44222550605377248</c:v>
                </c:pt>
                <c:pt idx="5">
                  <c:v>0.59460407379965974</c:v>
                </c:pt>
                <c:pt idx="6">
                  <c:v>0.50737428622512926</c:v>
                </c:pt>
                <c:pt idx="7">
                  <c:v>0.44735189207290182</c:v>
                </c:pt>
                <c:pt idx="8">
                  <c:v>0.49438131143583819</c:v>
                </c:pt>
                <c:pt idx="9">
                  <c:v>0.4362148376032417</c:v>
                </c:pt>
                <c:pt idx="10">
                  <c:v>0.42467012433505003</c:v>
                </c:pt>
                <c:pt idx="11">
                  <c:v>0.431897638973679</c:v>
                </c:pt>
                <c:pt idx="12">
                  <c:v>0.37079786085390354</c:v>
                </c:pt>
                <c:pt idx="13">
                  <c:v>0.53329116349166539</c:v>
                </c:pt>
                <c:pt idx="14">
                  <c:v>0.60641661961020277</c:v>
                </c:pt>
                <c:pt idx="15">
                  <c:v>0.54356308524048891</c:v>
                </c:pt>
                <c:pt idx="16">
                  <c:v>0.48553588347196119</c:v>
                </c:pt>
                <c:pt idx="17">
                  <c:v>0.45279598314243225</c:v>
                </c:pt>
                <c:pt idx="18">
                  <c:v>0.38871065127480631</c:v>
                </c:pt>
                <c:pt idx="19">
                  <c:v>0.36345899772452078</c:v>
                </c:pt>
                <c:pt idx="20">
                  <c:v>0.28568801561827323</c:v>
                </c:pt>
                <c:pt idx="21">
                  <c:v>0.23663733170946105</c:v>
                </c:pt>
                <c:pt idx="22">
                  <c:v>0.26196048474241224</c:v>
                </c:pt>
                <c:pt idx="23">
                  <c:v>0.29149079260320782</c:v>
                </c:pt>
                <c:pt idx="24">
                  <c:v>0.27773299880838009</c:v>
                </c:pt>
                <c:pt idx="25">
                  <c:v>0.24417658255371649</c:v>
                </c:pt>
                <c:pt idx="26">
                  <c:v>0.22421615690586733</c:v>
                </c:pt>
                <c:pt idx="27">
                  <c:v>0.26550716225072113</c:v>
                </c:pt>
                <c:pt idx="28">
                  <c:v>0.31691593848252009</c:v>
                </c:pt>
                <c:pt idx="29" formatCode="_-* #,##0.0_-;\-* #,##0.0_-;_-* &quot;-&quot;??_-;_-@_-">
                  <c:v>0.27362959081858201</c:v>
                </c:pt>
                <c:pt idx="30" formatCode="_-* #,##0.0_-;\-* #,##0.0_-;_-* &quot;-&quot;??_-;_-@_-">
                  <c:v>0.22304424650089605</c:v>
                </c:pt>
                <c:pt idx="31" formatCode="_-* #,##0.0_-;\-* #,##0.0_-;_-* &quot;-&quot;??_-;_-@_-">
                  <c:v>0.22131956331306851</c:v>
                </c:pt>
                <c:pt idx="32" formatCode="_-* #,##0.0_-;\-* #,##0.0_-;_-* &quot;-&quot;??_-;_-@_-">
                  <c:v>0.20104670563171601</c:v>
                </c:pt>
                <c:pt idx="33" formatCode="_-* #,##0.0_-;\-* #,##0.0_-;_-* &quot;-&quot;??_-;_-@_-">
                  <c:v>0.22851543782586645</c:v>
                </c:pt>
              </c:numCache>
            </c:numRef>
          </c:val>
          <c:extLst>
            <c:ext xmlns:c16="http://schemas.microsoft.com/office/drawing/2014/chart" uri="{C3380CC4-5D6E-409C-BE32-E72D297353CC}">
              <c16:uniqueId val="{00000006-8427-3D43-B36E-CAE7E2CD3736}"/>
            </c:ext>
          </c:extLst>
        </c:ser>
        <c:ser>
          <c:idx val="7"/>
          <c:order val="7"/>
          <c:tx>
            <c:strRef>
              <c:f>'TS-Oil'!$A$32</c:f>
              <c:strCache>
                <c:ptCount val="1"/>
                <c:pt idx="0">
                  <c:v>Power generation</c:v>
                </c:pt>
              </c:strCache>
            </c:strRef>
          </c:tx>
          <c:spPr>
            <a:solidFill>
              <a:schemeClr val="accent2">
                <a:lumMod val="60000"/>
              </a:schemeClr>
            </a:solidFill>
            <a:ln>
              <a:noFill/>
            </a:ln>
            <a:effectLst/>
          </c:spPr>
          <c:invertIfNegative val="0"/>
          <c:cat>
            <c:numRef>
              <c:f>'TS-Oil'!$E$8:$AN$8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'TS-Oil'!$E$19:$AN$19</c:f>
              <c:numCache>
                <c:formatCode>#\ ##0;\-#\ ##0;\-</c:formatCode>
                <c:ptCount val="36"/>
                <c:pt idx="0">
                  <c:v>3.9672476970000004</c:v>
                </c:pt>
                <c:pt idx="1">
                  <c:v>6.5439090870000003</c:v>
                </c:pt>
                <c:pt idx="2">
                  <c:v>6.7054218750000008</c:v>
                </c:pt>
                <c:pt idx="3">
                  <c:v>6.5891509500000014</c:v>
                </c:pt>
                <c:pt idx="4">
                  <c:v>7.5702577500000006</c:v>
                </c:pt>
                <c:pt idx="5">
                  <c:v>7.2134446980000009</c:v>
                </c:pt>
                <c:pt idx="6">
                  <c:v>7.2672625230000012</c:v>
                </c:pt>
                <c:pt idx="7">
                  <c:v>9.4332930360000002</c:v>
                </c:pt>
                <c:pt idx="8">
                  <c:v>12.859881804000002</c:v>
                </c:pt>
                <c:pt idx="9">
                  <c:v>16.153623408000001</c:v>
                </c:pt>
                <c:pt idx="10">
                  <c:v>11.940136047000001</c:v>
                </c:pt>
                <c:pt idx="11">
                  <c:v>14.194923231000001</c:v>
                </c:pt>
                <c:pt idx="12">
                  <c:v>10.34980449</c:v>
                </c:pt>
                <c:pt idx="13">
                  <c:v>6.9672457390000018</c:v>
                </c:pt>
                <c:pt idx="14">
                  <c:v>8.8463885750000006</c:v>
                </c:pt>
                <c:pt idx="15">
                  <c:v>9.1339396262756356</c:v>
                </c:pt>
                <c:pt idx="16">
                  <c:v>7.9000323038645872</c:v>
                </c:pt>
                <c:pt idx="17">
                  <c:v>4.5358682294884982</c:v>
                </c:pt>
                <c:pt idx="18">
                  <c:v>4.0680457730987918</c:v>
                </c:pt>
                <c:pt idx="19">
                  <c:v>2.4272328945083648</c:v>
                </c:pt>
                <c:pt idx="20">
                  <c:v>1.5086138982058006</c:v>
                </c:pt>
                <c:pt idx="21">
                  <c:v>0.56131163696838615</c:v>
                </c:pt>
                <c:pt idx="22">
                  <c:v>0.54256956430425429</c:v>
                </c:pt>
                <c:pt idx="23">
                  <c:v>0.43943820146732709</c:v>
                </c:pt>
                <c:pt idx="24">
                  <c:v>0.63882543431988192</c:v>
                </c:pt>
                <c:pt idx="25">
                  <c:v>0.89607125968909807</c:v>
                </c:pt>
                <c:pt idx="26">
                  <c:v>0.73485514964440368</c:v>
                </c:pt>
                <c:pt idx="27">
                  <c:v>0.38334746245675511</c:v>
                </c:pt>
                <c:pt idx="28">
                  <c:v>0.39652240077403877</c:v>
                </c:pt>
                <c:pt idx="29" formatCode="_-* #,##0.0_-;\-* #,##0.0_-;_-* &quot;-&quot;??_-;_-@_-">
                  <c:v>0.90508170270608768</c:v>
                </c:pt>
                <c:pt idx="30" formatCode="_-* #,##0.0_-;\-* #,##0.0_-;_-* &quot;-&quot;??_-;_-@_-">
                  <c:v>1.2411723834814015</c:v>
                </c:pt>
                <c:pt idx="31" formatCode="_-* #,##0.0_-;\-* #,##0.0_-;_-* &quot;-&quot;??_-;_-@_-">
                  <c:v>4.1804437200834021</c:v>
                </c:pt>
                <c:pt idx="32" formatCode="_-* #,##0.0_-;\-* #,##0.0_-;_-* &quot;-&quot;??_-;_-@_-">
                  <c:v>2.9641176311381443</c:v>
                </c:pt>
                <c:pt idx="33" formatCode="_-* #,##0.0_-;\-* #,##0.0_-;_-* &quot;-&quot;??_-;_-@_-">
                  <c:v>0.6452501413496855</c:v>
                </c:pt>
              </c:numCache>
            </c:numRef>
          </c:val>
          <c:extLst>
            <c:ext xmlns:c16="http://schemas.microsoft.com/office/drawing/2014/chart" uri="{C3380CC4-5D6E-409C-BE32-E72D297353CC}">
              <c16:uniqueId val="{00000007-8427-3D43-B36E-CAE7E2CD3736}"/>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'TS-Oil'!$D$8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0"/>
          <c:y val="0.84347566328918011"/>
          <c:w val="0.92297582816822565"/>
          <c:h val="0.1193305509040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'TS-Oil'!$D$10</c:f>
          <c:strCache>
            <c:ptCount val="1"/>
            <c:pt idx="0">
              <c:v> Oil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'TS-Oil'!$A$25</c:f>
              <c:strCache>
                <c:ptCount val="1"/>
                <c:pt idx="0">
                  <c:v>Industry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'TS-Oil'!$AP$8:$AT$8</c:f>
              <c:numCache>
                <c:formatCode>General</c:formatCode>
                <c:ptCount val="5"/>
                <c:pt idx="0">
                  <c:v>1990</c:v>
                </c:pt>
                <c:pt idx="1">
                  <c:v>2000</c:v>
                </c:pt>
                <c:pt idx="2">
                  <c:v>2018</c:v>
                </c:pt>
                <c:pt idx="3">
                  <c:v>2020</c:v>
                </c:pt>
                <c:pt idx="4">
                  <c:v>2023</c:v>
                </c:pt>
              </c:numCache>
            </c:numRef>
          </c:cat>
          <c:val>
            <c:numRef>
              <c:f>'TS-Oil'!$AP$12:$AT$12</c:f>
              <c:numCache>
                <c:formatCode>0%</c:formatCode>
                <c:ptCount val="5"/>
                <c:pt idx="0">
                  <c:v>0.17009749802128288</c:v>
                </c:pt>
                <c:pt idx="1">
                  <c:v>0.13887055532984124</c:v>
                </c:pt>
                <c:pt idx="2">
                  <c:v>4.7075277528528872E-2</c:v>
                </c:pt>
                <c:pt idx="3">
                  <c:v>5.336741334575356E-2</c:v>
                </c:pt>
                <c:pt idx="4">
                  <c:v>4.967326452547486E-2</c:v>
                </c:pt>
              </c:numCache>
            </c:numRef>
          </c:val>
          <c:extLst>
            <c:ext xmlns:c16="http://schemas.microsoft.com/office/drawing/2014/chart" uri="{C3380CC4-5D6E-409C-BE32-E72D297353CC}">
              <c16:uniqueId val="{00000000-4CE1-6C4D-B55B-5FB6B54A9D18}"/>
            </c:ext>
          </c:extLst>
        </c:ser>
        <c:ser>
          <c:idx val="1"/>
          <c:order val="1"/>
          <c:tx>
            <c:strRef>
              <c:f>'TS-Oil'!$D$13</c:f>
              <c:strCache>
                <c:ptCount val="1"/>
                <c:pt idx="0">
                  <c:v>Transport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'TS-Oil'!$AP$8:$AT$8</c:f>
              <c:numCache>
                <c:formatCode>General</c:formatCode>
                <c:ptCount val="5"/>
                <c:pt idx="0">
                  <c:v>1990</c:v>
                </c:pt>
                <c:pt idx="1">
                  <c:v>2000</c:v>
                </c:pt>
                <c:pt idx="2">
                  <c:v>2018</c:v>
                </c:pt>
                <c:pt idx="3">
                  <c:v>2020</c:v>
                </c:pt>
                <c:pt idx="4">
                  <c:v>2023</c:v>
                </c:pt>
              </c:numCache>
            </c:numRef>
          </c:cat>
          <c:val>
            <c:numRef>
              <c:f>'TS-Oil'!$AP$13:$AT$13</c:f>
              <c:numCache>
                <c:formatCode>0%</c:formatCode>
                <c:ptCount val="5"/>
                <c:pt idx="0">
                  <c:v>0.46994479577544129</c:v>
                </c:pt>
                <c:pt idx="1">
                  <c:v>0.50794126435549769</c:v>
                </c:pt>
                <c:pt idx="2">
                  <c:v>0.708165141181337</c:v>
                </c:pt>
                <c:pt idx="3">
                  <c:v>0.6183633974772178</c:v>
                </c:pt>
                <c:pt idx="4">
                  <c:v>0.72332222374527644</c:v>
                </c:pt>
              </c:numCache>
            </c:numRef>
          </c:val>
          <c:extLst>
            <c:ext xmlns:c16="http://schemas.microsoft.com/office/drawing/2014/chart" uri="{C3380CC4-5D6E-409C-BE32-E72D297353CC}">
              <c16:uniqueId val="{00000001-4CE1-6C4D-B55B-5FB6B54A9D18}"/>
            </c:ext>
          </c:extLst>
        </c:ser>
        <c:ser>
          <c:idx val="2"/>
          <c:order val="2"/>
          <c:tx>
            <c:strRef>
              <c:f>'TS-Oil'!$D$14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'TS-Oil'!$AP$8:$AT$8</c:f>
              <c:numCache>
                <c:formatCode>General</c:formatCode>
                <c:ptCount val="5"/>
                <c:pt idx="0">
                  <c:v>1990</c:v>
                </c:pt>
                <c:pt idx="1">
                  <c:v>2000</c:v>
                </c:pt>
                <c:pt idx="2">
                  <c:v>2018</c:v>
                </c:pt>
                <c:pt idx="3">
                  <c:v>2020</c:v>
                </c:pt>
                <c:pt idx="4">
                  <c:v>2023</c:v>
                </c:pt>
              </c:numCache>
            </c:numRef>
          </c:cat>
          <c:val>
            <c:numRef>
              <c:f>'TS-Oil'!$AP$14:$AT$14</c:f>
              <c:numCache>
                <c:formatCode>0%</c:formatCode>
                <c:ptCount val="5"/>
                <c:pt idx="0">
                  <c:v>9.0533890737543282E-2</c:v>
                </c:pt>
                <c:pt idx="1">
                  <c:v>0.14134170975921376</c:v>
                </c:pt>
                <c:pt idx="2">
                  <c:v>0.17727564188639852</c:v>
                </c:pt>
                <c:pt idx="3">
                  <c:v>0.23713655621186056</c:v>
                </c:pt>
                <c:pt idx="4">
                  <c:v>0.15368599020018875</c:v>
                </c:pt>
              </c:numCache>
            </c:numRef>
          </c:val>
          <c:extLst>
            <c:ext xmlns:c16="http://schemas.microsoft.com/office/drawing/2014/chart" uri="{C3380CC4-5D6E-409C-BE32-E72D297353CC}">
              <c16:uniqueId val="{00000002-4CE1-6C4D-B55B-5FB6B54A9D18}"/>
            </c:ext>
          </c:extLst>
        </c:ser>
        <c:ser>
          <c:idx val="3"/>
          <c:order val="3"/>
          <c:tx>
            <c:strRef>
              <c:f>'TS-Oil'!$A$28</c:f>
              <c:strCache>
                <c:ptCount val="1"/>
                <c:pt idx="0">
                  <c:v>Commercial</c:v>
                </c:pt>
              </c:strCache>
            </c:strRef>
          </c:tx>
          <c:spPr>
            <a:solidFill>
              <a:schemeClr val="accent4"/>
            </a:solidFill>
            <a:ln>
              <a:noFill/>
            </a:ln>
            <a:effectLst/>
          </c:spPr>
          <c:invertIfNegative val="0"/>
          <c:cat>
            <c:numRef>
              <c:f>'TS-Oil'!$AP$8:$AT$8</c:f>
              <c:numCache>
                <c:formatCode>General</c:formatCode>
                <c:ptCount val="5"/>
                <c:pt idx="0">
                  <c:v>1990</c:v>
                </c:pt>
                <c:pt idx="1">
                  <c:v>2000</c:v>
                </c:pt>
                <c:pt idx="2">
                  <c:v>2018</c:v>
                </c:pt>
                <c:pt idx="3">
                  <c:v>2020</c:v>
                </c:pt>
                <c:pt idx="4">
                  <c:v>2023</c:v>
                </c:pt>
              </c:numCache>
            </c:numRef>
          </c:cat>
          <c:val>
            <c:numRef>
              <c:f>'TS-Oil'!$AP$15:$AT$15</c:f>
              <c:numCache>
                <c:formatCode>0%</c:formatCode>
                <c:ptCount val="5"/>
                <c:pt idx="0">
                  <c:v>6.8834472852456266E-2</c:v>
                </c:pt>
                <c:pt idx="1">
                  <c:v>2.8616226362324353E-2</c:v>
                </c:pt>
                <c:pt idx="2">
                  <c:v>1.5422032986781423E-2</c:v>
                </c:pt>
                <c:pt idx="3">
                  <c:v>1.7693289101474864E-2</c:v>
                </c:pt>
                <c:pt idx="4">
                  <c:v>1.3501420353907176E-2</c:v>
                </c:pt>
              </c:numCache>
            </c:numRef>
          </c:val>
          <c:extLst>
            <c:ext xmlns:c16="http://schemas.microsoft.com/office/drawing/2014/chart" uri="{C3380CC4-5D6E-409C-BE32-E72D297353CC}">
              <c16:uniqueId val="{00000003-4CE1-6C4D-B55B-5FB6B54A9D18}"/>
            </c:ext>
          </c:extLst>
        </c:ser>
        <c:ser>
          <c:idx val="4"/>
          <c:order val="4"/>
          <c:tx>
            <c:strRef>
              <c:f>'TS-Oil'!$A$29</c:f>
              <c:strCache>
                <c:ptCount val="1"/>
                <c:pt idx="0">
                  <c:v>Public Services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'TS-Oil'!$AP$8:$AT$8</c:f>
              <c:numCache>
                <c:formatCode>General</c:formatCode>
                <c:ptCount val="5"/>
                <c:pt idx="0">
                  <c:v>1990</c:v>
                </c:pt>
                <c:pt idx="1">
                  <c:v>2000</c:v>
                </c:pt>
                <c:pt idx="2">
                  <c:v>2018</c:v>
                </c:pt>
                <c:pt idx="3">
                  <c:v>2020</c:v>
                </c:pt>
                <c:pt idx="4">
                  <c:v>2023</c:v>
                </c:pt>
              </c:numCache>
            </c:numRef>
          </c:cat>
          <c:val>
            <c:numRef>
              <c:f>'TS-Oil'!$AP$16:$AT$16</c:f>
              <c:numCache>
                <c:formatCode>0%</c:formatCode>
                <c:ptCount val="5"/>
                <c:pt idx="0">
                  <c:v>6.4409353146013149E-2</c:v>
                </c:pt>
                <c:pt idx="1">
                  <c:v>1.8363624465589506E-2</c:v>
                </c:pt>
                <c:pt idx="2">
                  <c:v>1.8606521134005471E-2</c:v>
                </c:pt>
                <c:pt idx="3">
                  <c:v>2.0989589046219437E-2</c:v>
                </c:pt>
                <c:pt idx="4">
                  <c:v>1.5199318140357238E-2</c:v>
                </c:pt>
              </c:numCache>
            </c:numRef>
          </c:val>
          <c:extLst>
            <c:ext xmlns:c16="http://schemas.microsoft.com/office/drawing/2014/chart" uri="{C3380CC4-5D6E-409C-BE32-E72D297353CC}">
              <c16:uniqueId val="{00000004-4CE1-6C4D-B55B-5FB6B54A9D18}"/>
            </c:ext>
          </c:extLst>
        </c:ser>
        <c:ser>
          <c:idx val="5"/>
          <c:order val="5"/>
          <c:tx>
            <c:strRef>
              <c:f>'TS-Oil'!$D$17</c:f>
              <c:strCache>
                <c:ptCount val="1"/>
                <c:pt idx="0">
                  <c:v>Agricultural</c:v>
                </c:pt>
              </c:strCache>
            </c:strRef>
          </c:tx>
          <c:spPr>
            <a:solidFill>
              <a:schemeClr val="accent6"/>
            </a:solidFill>
            <a:ln>
              <a:noFill/>
            </a:ln>
            <a:effectLst/>
          </c:spPr>
          <c:invertIfNegative val="0"/>
          <c:cat>
            <c:numRef>
              <c:f>'TS-Oil'!$AP$8:$AT$8</c:f>
              <c:numCache>
                <c:formatCode>General</c:formatCode>
                <c:ptCount val="5"/>
                <c:pt idx="0">
                  <c:v>1990</c:v>
                </c:pt>
                <c:pt idx="1">
                  <c:v>2000</c:v>
                </c:pt>
                <c:pt idx="2">
                  <c:v>2018</c:v>
                </c:pt>
                <c:pt idx="3">
                  <c:v>2020</c:v>
                </c:pt>
                <c:pt idx="4">
                  <c:v>2023</c:v>
                </c:pt>
              </c:numCache>
            </c:numRef>
          </c:cat>
          <c:val>
            <c:numRef>
              <c:f>'TS-Oil'!$AP$17:$AT$17</c:f>
              <c:numCache>
                <c:formatCode>0%</c:formatCode>
                <c:ptCount val="5"/>
                <c:pt idx="0">
                  <c:v>5.0119144319491646E-2</c:v>
                </c:pt>
                <c:pt idx="1">
                  <c:v>3.3182803902314553E-2</c:v>
                </c:pt>
                <c:pt idx="2">
                  <c:v>2.4788910889486974E-2</c:v>
                </c:pt>
                <c:pt idx="3">
                  <c:v>3.1056988375635409E-2</c:v>
                </c:pt>
                <c:pt idx="4">
                  <c:v>3.3536872711548073E-2</c:v>
                </c:pt>
              </c:numCache>
            </c:numRef>
          </c:val>
          <c:extLst>
            <c:ext xmlns:c16="http://schemas.microsoft.com/office/drawing/2014/chart" uri="{C3380CC4-5D6E-409C-BE32-E72D297353CC}">
              <c16:uniqueId val="{00000005-4CE1-6C4D-B55B-5FB6B54A9D18}"/>
            </c:ext>
          </c:extLst>
        </c:ser>
        <c:ser>
          <c:idx val="6"/>
          <c:order val="6"/>
          <c:tx>
            <c:strRef>
              <c:f>'TS-Oil'!$D$18</c:f>
              <c:strCache>
                <c:ptCount val="1"/>
                <c:pt idx="0">
                  <c:v>Fisheries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'TS-Oil'!$AP$8:$AT$8</c:f>
              <c:numCache>
                <c:formatCode>General</c:formatCode>
                <c:ptCount val="5"/>
                <c:pt idx="0">
                  <c:v>1990</c:v>
                </c:pt>
                <c:pt idx="1">
                  <c:v>2000</c:v>
                </c:pt>
                <c:pt idx="2">
                  <c:v>2018</c:v>
                </c:pt>
                <c:pt idx="3">
                  <c:v>2020</c:v>
                </c:pt>
                <c:pt idx="4">
                  <c:v>2023</c:v>
                </c:pt>
              </c:numCache>
            </c:numRef>
          </c:cat>
          <c:val>
            <c:numRef>
              <c:f>'TS-Oil'!$AP$18:$AT$18</c:f>
              <c:numCache>
                <c:formatCode>0%</c:formatCode>
                <c:ptCount val="5"/>
                <c:pt idx="0">
                  <c:v>6.5984954734935666E-3</c:v>
                </c:pt>
                <c:pt idx="1">
                  <c:v>4.5226897748750963E-3</c:v>
                </c:pt>
                <c:pt idx="2">
                  <c:v>3.8497284412843534E-3</c:v>
                </c:pt>
                <c:pt idx="3">
                  <c:v>3.2587619713397385E-3</c:v>
                </c:pt>
                <c:pt idx="4">
                  <c:v>2.8979844644546975E-3</c:v>
                </c:pt>
              </c:numCache>
            </c:numRef>
          </c:val>
          <c:extLst>
            <c:ext xmlns:c16="http://schemas.microsoft.com/office/drawing/2014/chart" uri="{C3380CC4-5D6E-409C-BE32-E72D297353CC}">
              <c16:uniqueId val="{00000006-4CE1-6C4D-B55B-5FB6B54A9D18}"/>
            </c:ext>
          </c:extLst>
        </c:ser>
        <c:ser>
          <c:idx val="7"/>
          <c:order val="7"/>
          <c:tx>
            <c:strRef>
              <c:f>'TS-Oil'!$A$32</c:f>
              <c:strCache>
                <c:ptCount val="1"/>
                <c:pt idx="0">
                  <c:v>Power generation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'TS-Oil'!$AP$8:$AT$8</c:f>
              <c:numCache>
                <c:formatCode>General</c:formatCode>
                <c:ptCount val="5"/>
                <c:pt idx="0">
                  <c:v>1990</c:v>
                </c:pt>
                <c:pt idx="1">
                  <c:v>2000</c:v>
                </c:pt>
                <c:pt idx="2">
                  <c:v>2018</c:v>
                </c:pt>
                <c:pt idx="3">
                  <c:v>2020</c:v>
                </c:pt>
                <c:pt idx="4">
                  <c:v>2023</c:v>
                </c:pt>
              </c:numCache>
            </c:numRef>
          </c:cat>
          <c:val>
            <c:numRef>
              <c:f>'TS-Oil'!$AP$19:$AT$19</c:f>
              <c:numCache>
                <c:formatCode>0%</c:formatCode>
                <c:ptCount val="5"/>
                <c:pt idx="0">
                  <c:v>7.9462349674277899E-2</c:v>
                </c:pt>
                <c:pt idx="1">
                  <c:v>0.12716112605034377</c:v>
                </c:pt>
                <c:pt idx="2">
                  <c:v>4.8167459521773663E-3</c:v>
                </c:pt>
                <c:pt idx="3">
                  <c:v>1.8134004470498837E-2</c:v>
                </c:pt>
                <c:pt idx="4">
                  <c:v>8.1829258587925603E-3</c:v>
                </c:pt>
              </c:numCache>
            </c:numRef>
          </c:val>
          <c:extLst>
            <c:ext xmlns:c16="http://schemas.microsoft.com/office/drawing/2014/chart" uri="{C3380CC4-5D6E-409C-BE32-E72D297353CC}">
              <c16:uniqueId val="{00000007-4CE1-6C4D-B55B-5FB6B54A9D18}"/>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layout>
        <c:manualLayout>
          <c:xMode val="edge"/>
          <c:yMode val="edge"/>
          <c:x val="9.8456595103138464E-3"/>
          <c:y val="0.74367785297820044"/>
          <c:w val="0.92301471900579679"/>
          <c:h val="0.1984433935699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'TS-NaturalGas'!$D$10</c:f>
          <c:strCache>
            <c:ptCount val="1"/>
            <c:pt idx="0">
              <c:v> Natural Gas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29709307748919E-2"/>
          <c:y val="0.14909740449110528"/>
          <c:w val="0.86416368815529987"/>
          <c:h val="0.55705715477626128"/>
        </c:manualLayout>
      </c:layout>
      <c:barChart>
        <c:barDir val="col"/>
        <c:grouping val="stacked"/>
        <c:varyColors val="0"/>
        <c:ser>
          <c:idx val="0"/>
          <c:order val="0"/>
          <c:tx>
            <c:strRef>
              <c:f>'TS-NaturalGas'!$A$25</c:f>
              <c:strCache>
                <c:ptCount val="1"/>
                <c:pt idx="0">
                  <c:v>Industry</c:v>
                </c:pt>
              </c:strCache>
            </c:strRef>
          </c:tx>
          <c:spPr>
            <a:solidFill>
              <a:schemeClr val="accent1"/>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'TS-NaturalGas'!$E$12:$AN$12</c:f>
              <c:numCache>
                <c:formatCode>#\ ##0;\-#\ ##0;\-</c:formatCode>
                <c:ptCount val="36"/>
                <c:pt idx="0">
                  <c:v>4.1679422676144</c:v>
                </c:pt>
                <c:pt idx="1">
                  <c:v>4.3858837132704007</c:v>
                </c:pt>
                <c:pt idx="2">
                  <c:v>4.0537108892016001</c:v>
                </c:pt>
                <c:pt idx="3">
                  <c:v>4.5294244585128007</c:v>
                </c:pt>
                <c:pt idx="4">
                  <c:v>4.1827222047335999</c:v>
                </c:pt>
                <c:pt idx="5">
                  <c:v>4.2856807497504006</c:v>
                </c:pt>
                <c:pt idx="6">
                  <c:v>4.3385378130072008</c:v>
                </c:pt>
                <c:pt idx="7">
                  <c:v>4.4199527208672</c:v>
                </c:pt>
                <c:pt idx="8">
                  <c:v>4.6619428777680003</c:v>
                </c:pt>
                <c:pt idx="9">
                  <c:v>4.7132968965720003</c:v>
                </c:pt>
                <c:pt idx="10">
                  <c:v>5.4778455082296009</c:v>
                </c:pt>
                <c:pt idx="11">
                  <c:v>5.4633376786182462</c:v>
                </c:pt>
                <c:pt idx="12">
                  <c:v>5.2888960147185422</c:v>
                </c:pt>
                <c:pt idx="13">
                  <c:v>5.4648973511252423</c:v>
                </c:pt>
                <c:pt idx="14">
                  <c:v>5.5991341595592941</c:v>
                </c:pt>
                <c:pt idx="15">
                  <c:v>5.7119500400319438</c:v>
                </c:pt>
                <c:pt idx="16">
                  <c:v>6.3381864878654479</c:v>
                </c:pt>
                <c:pt idx="17">
                  <c:v>6.5674508660173396</c:v>
                </c:pt>
                <c:pt idx="18">
                  <c:v>6.8565406908220909</c:v>
                </c:pt>
                <c:pt idx="19">
                  <c:v>6.5097415215229129</c:v>
                </c:pt>
                <c:pt idx="20">
                  <c:v>6.7227655038244389</c:v>
                </c:pt>
                <c:pt idx="21">
                  <c:v>7.5330653862827583</c:v>
                </c:pt>
                <c:pt idx="22">
                  <c:v>8.215597597789456</c:v>
                </c:pt>
                <c:pt idx="23">
                  <c:v>8.2862676110658047</c:v>
                </c:pt>
                <c:pt idx="24">
                  <c:v>9.3001141416691553</c:v>
                </c:pt>
                <c:pt idx="25">
                  <c:v>9.7751886630134681</c:v>
                </c:pt>
                <c:pt idx="26">
                  <c:v>10.412912792069664</c:v>
                </c:pt>
                <c:pt idx="27">
                  <c:v>10.966178350173374</c:v>
                </c:pt>
                <c:pt idx="28">
                  <c:v>11.704774470308239</c:v>
                </c:pt>
                <c:pt idx="29" formatCode="_-* #,##0.0_-;\-* #,##0.0_-;_-* &quot;-&quot;??_-;_-@_-">
                  <c:v>11.947362420209299</c:v>
                </c:pt>
                <c:pt idx="30" formatCode="_-* #,##0.0_-;\-* #,##0.0_-;_-* &quot;-&quot;??_-;_-@_-">
                  <c:v>11.69477076800735</c:v>
                </c:pt>
                <c:pt idx="31" formatCode="_-* #,##0.0_-;\-* #,##0.0_-;_-* &quot;-&quot;??_-;_-@_-">
                  <c:v>11.672605697285636</c:v>
                </c:pt>
                <c:pt idx="32" formatCode="_-* #,##0.0_-;\-* #,##0.0_-;_-* &quot;-&quot;??_-;_-@_-">
                  <c:v>10.501441416392073</c:v>
                </c:pt>
                <c:pt idx="33" formatCode="_-* #,##0.0_-;\-* #,##0.0_-;_-* &quot;-&quot;??_-;_-@_-">
                  <c:v>9.9207568328555595</c:v>
                </c:pt>
              </c:numCache>
            </c:numRef>
          </c:val>
          <c:extLst>
            <c:ext xmlns:c16="http://schemas.microsoft.com/office/drawing/2014/chart" uri="{C3380CC4-5D6E-409C-BE32-E72D297353CC}">
              <c16:uniqueId val="{00000000-9F1A-814C-8709-D4CDB3BAA894}"/>
            </c:ext>
          </c:extLst>
        </c:ser>
        <c:ser>
          <c:idx val="1"/>
          <c:order val="1"/>
          <c:tx>
            <c:strRef>
              <c:f>'TS-NaturalGas'!$D$13</c:f>
              <c:strCache>
                <c:ptCount val="1"/>
                <c:pt idx="0">
                  <c:v>Transport</c:v>
                </c:pt>
              </c:strCache>
            </c:strRef>
          </c:tx>
          <c:spPr>
            <a:solidFill>
              <a:schemeClr val="accent2"/>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'TS-NaturalGas'!$E$13:$AN$13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2.5625715791666673E-2</c:v>
                </c:pt>
                <c:pt idx="16">
                  <c:v>2.1500000000000005E-2</c:v>
                </c:pt>
                <c:pt idx="17">
                  <c:v>1.5594444444444445E-2</c:v>
                </c:pt>
                <c:pt idx="18">
                  <c:v>1.4756728091111115E-2</c:v>
                </c:pt>
                <c:pt idx="19">
                  <c:v>1.50091060488E-2</c:v>
                </c:pt>
                <c:pt idx="20">
                  <c:v>2.4453827726138889E-2</c:v>
                </c:pt>
                <c:pt idx="21">
                  <c:v>4.2239954206305552E-2</c:v>
                </c:pt>
                <c:pt idx="22">
                  <c:v>4.81254370318389E-2</c:v>
                </c:pt>
                <c:pt idx="23">
                  <c:v>4.0087124423249174E-2</c:v>
                </c:pt>
                <c:pt idx="24">
                  <c:v>3.3112208470992659E-2</c:v>
                </c:pt>
                <c:pt idx="25">
                  <c:v>4.5645117322075997E-2</c:v>
                </c:pt>
                <c:pt idx="26">
                  <c:v>0.24755635565900902</c:v>
                </c:pt>
                <c:pt idx="27">
                  <c:v>0.23526419765471718</c:v>
                </c:pt>
                <c:pt idx="28">
                  <c:v>0.26238251588323969</c:v>
                </c:pt>
                <c:pt idx="29" formatCode="_-* #,##0.0_-;\-* #,##0.0_-;_-* &quot;-&quot;??_-;_-@_-">
                  <c:v>0.20258642018875755</c:v>
                </c:pt>
                <c:pt idx="30" formatCode="_-* #,##0.0_-;\-* #,##0.0_-;_-* &quot;-&quot;??_-;_-@_-">
                  <c:v>0.18333334877381513</c:v>
                </c:pt>
                <c:pt idx="31" formatCode="_-* #,##0.0_-;\-* #,##0.0_-;_-* &quot;-&quot;??_-;_-@_-">
                  <c:v>0.19398564029079274</c:v>
                </c:pt>
                <c:pt idx="32" formatCode="_-* #,##0.0_-;\-* #,##0.0_-;_-* &quot;-&quot;??_-;_-@_-">
                  <c:v>0.19282731367197692</c:v>
                </c:pt>
                <c:pt idx="33" formatCode="_-* #,##0.0_-;\-* #,##0.0_-;_-* &quot;-&quot;??_-;_-@_-">
                  <c:v>0.17838509325914442</c:v>
                </c:pt>
              </c:numCache>
            </c:numRef>
          </c:val>
          <c:extLst>
            <c:ext xmlns:c16="http://schemas.microsoft.com/office/drawing/2014/chart" uri="{C3380CC4-5D6E-409C-BE32-E72D297353CC}">
              <c16:uniqueId val="{00000001-9F1A-814C-8709-D4CDB3BAA894}"/>
            </c:ext>
          </c:extLst>
        </c:ser>
        <c:ser>
          <c:idx val="2"/>
          <c:order val="2"/>
          <c:tx>
            <c:strRef>
              <c:f>'TS-NaturalGas'!$D$14</c:f>
              <c:strCache>
                <c:ptCount val="1"/>
                <c:pt idx="0">
                  <c:v>Residential</c:v>
                </c:pt>
              </c:strCache>
            </c:strRef>
          </c:tx>
          <c:spPr>
            <a:solidFill>
              <a:schemeClr val="accent3"/>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'TS-NaturalGas'!$E$14:$AN$14</c:f>
              <c:numCache>
                <c:formatCode>#\ ##0;\-#\ ##0;\-</c:formatCode>
                <c:ptCount val="36"/>
                <c:pt idx="0">
                  <c:v>1.3637623335072</c:v>
                </c:pt>
                <c:pt idx="1">
                  <c:v>1.8717913585535999</c:v>
                </c:pt>
                <c:pt idx="2">
                  <c:v>2.1726507565223998</c:v>
                </c:pt>
                <c:pt idx="3">
                  <c:v>2.5206055473456002</c:v>
                </c:pt>
                <c:pt idx="4">
                  <c:v>2.7741190450512003</c:v>
                </c:pt>
                <c:pt idx="5">
                  <c:v>2.9264275496016006</c:v>
                </c:pt>
                <c:pt idx="6">
                  <c:v>3.5206311232752001</c:v>
                </c:pt>
                <c:pt idx="7">
                  <c:v>3.3242333147759999</c:v>
                </c:pt>
                <c:pt idx="8">
                  <c:v>3.9374754515184001</c:v>
                </c:pt>
                <c:pt idx="9">
                  <c:v>4.4988625546392003</c:v>
                </c:pt>
                <c:pt idx="10">
                  <c:v>5.1015833802120003</c:v>
                </c:pt>
                <c:pt idx="11">
                  <c:v>5.6030992126296013</c:v>
                </c:pt>
                <c:pt idx="12">
                  <c:v>5.5304520640776005</c:v>
                </c:pt>
                <c:pt idx="13">
                  <c:v>6.2679458755848012</c:v>
                </c:pt>
                <c:pt idx="14">
                  <c:v>6.9911607647904015</c:v>
                </c:pt>
                <c:pt idx="15">
                  <c:v>7.0570442133048017</c:v>
                </c:pt>
                <c:pt idx="16">
                  <c:v>7.3511399112360012</c:v>
                </c:pt>
                <c:pt idx="17">
                  <c:v>6.8957174420376006</c:v>
                </c:pt>
                <c:pt idx="18">
                  <c:v>7.7785055506488003</c:v>
                </c:pt>
                <c:pt idx="19">
                  <c:v>7.2653386186479123</c:v>
                </c:pt>
                <c:pt idx="20">
                  <c:v>8.2541439677373596</c:v>
                </c:pt>
                <c:pt idx="21">
                  <c:v>6.6206603071752008</c:v>
                </c:pt>
                <c:pt idx="22">
                  <c:v>6.9837457454899212</c:v>
                </c:pt>
                <c:pt idx="23">
                  <c:v>7.0502805132672011</c:v>
                </c:pt>
                <c:pt idx="24">
                  <c:v>6.2299034875798656</c:v>
                </c:pt>
                <c:pt idx="25">
                  <c:v>6.4559660790428808</c:v>
                </c:pt>
                <c:pt idx="26">
                  <c:v>6.5475711288812946</c:v>
                </c:pt>
                <c:pt idx="27">
                  <c:v>6.4604379122030062</c:v>
                </c:pt>
                <c:pt idx="28">
                  <c:v>7.0256104108796489</c:v>
                </c:pt>
                <c:pt idx="29" formatCode="_-* #,##0.0_-;\-* #,##0.0_-;_-* &quot;-&quot;??_-;_-@_-">
                  <c:v>6.8774819233545781</c:v>
                </c:pt>
                <c:pt idx="30" formatCode="_-* #,##0.0_-;\-* #,##0.0_-;_-* &quot;-&quot;??_-;_-@_-">
                  <c:v>6.8588928529440008</c:v>
                </c:pt>
                <c:pt idx="31" formatCode="_-* #,##0.0_-;\-* #,##0.0_-;_-* &quot;-&quot;??_-;_-@_-">
                  <c:v>6.9197965795114618</c:v>
                </c:pt>
                <c:pt idx="32" formatCode="_-* #,##0.0_-;\-* #,##0.0_-;_-* &quot;-&quot;??_-;_-@_-">
                  <c:v>6.2777856625756749</c:v>
                </c:pt>
                <c:pt idx="33" formatCode="_-* #,##0.0_-;\-* #,##0.0_-;_-* &quot;-&quot;??_-;_-@_-">
                  <c:v>5.4058638562569774</c:v>
                </c:pt>
              </c:numCache>
            </c:numRef>
          </c:val>
          <c:extLst>
            <c:ext xmlns:c16="http://schemas.microsoft.com/office/drawing/2014/chart" uri="{C3380CC4-5D6E-409C-BE32-E72D297353CC}">
              <c16:uniqueId val="{00000002-9F1A-814C-8709-D4CDB3BAA894}"/>
            </c:ext>
          </c:extLst>
        </c:ser>
        <c:ser>
          <c:idx val="3"/>
          <c:order val="3"/>
          <c:tx>
            <c:strRef>
              <c:f>'TS-NaturalGas'!$A$28</c:f>
              <c:strCache>
                <c:ptCount val="1"/>
                <c:pt idx="0">
                  <c:v>Commercial</c:v>
                </c:pt>
              </c:strCache>
            </c:strRef>
          </c:tx>
          <c:spPr>
            <a:solidFill>
              <a:schemeClr val="accent4"/>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'TS-NaturalGas'!$E$15:$AN$15</c:f>
              <c:numCache>
                <c:formatCode>#\ ##0;\-#\ ##0;\-</c:formatCode>
                <c:ptCount val="36"/>
                <c:pt idx="0">
                  <c:v>0.47896047509650674</c:v>
                </c:pt>
                <c:pt idx="1">
                  <c:v>0.57841914812823614</c:v>
                </c:pt>
                <c:pt idx="2">
                  <c:v>0.67645070995752354</c:v>
                </c:pt>
                <c:pt idx="3">
                  <c:v>0.80335382919006115</c:v>
                </c:pt>
                <c:pt idx="4">
                  <c:v>0.8883218346277636</c:v>
                </c:pt>
                <c:pt idx="5">
                  <c:v>0.90237339108257753</c:v>
                </c:pt>
                <c:pt idx="6">
                  <c:v>0.99755073050698073</c:v>
                </c:pt>
                <c:pt idx="7">
                  <c:v>1.0541960674654494</c:v>
                </c:pt>
                <c:pt idx="8">
                  <c:v>1.153764518281982</c:v>
                </c:pt>
                <c:pt idx="9">
                  <c:v>1.2528938579593014</c:v>
                </c:pt>
                <c:pt idx="10">
                  <c:v>1.4947343178808243</c:v>
                </c:pt>
                <c:pt idx="11">
                  <c:v>1.5172762505797859</c:v>
                </c:pt>
                <c:pt idx="12">
                  <c:v>1.4939965928107812</c:v>
                </c:pt>
                <c:pt idx="13">
                  <c:v>1.5692265066419997</c:v>
                </c:pt>
                <c:pt idx="14">
                  <c:v>1.6334240117704713</c:v>
                </c:pt>
                <c:pt idx="15">
                  <c:v>1.6920200227921005</c:v>
                </c:pt>
                <c:pt idx="16">
                  <c:v>1.9055044939663286</c:v>
                </c:pt>
                <c:pt idx="17">
                  <c:v>2.0028933875823487</c:v>
                </c:pt>
                <c:pt idx="18">
                  <c:v>2.1202388929856206</c:v>
                </c:pt>
                <c:pt idx="19">
                  <c:v>2.0402092997271883</c:v>
                </c:pt>
                <c:pt idx="20">
                  <c:v>2.2516360060859064</c:v>
                </c:pt>
                <c:pt idx="21">
                  <c:v>2.286520220391433</c:v>
                </c:pt>
                <c:pt idx="22">
                  <c:v>2.4660692353097198</c:v>
                </c:pt>
                <c:pt idx="23">
                  <c:v>2.4399005074721587</c:v>
                </c:pt>
                <c:pt idx="24">
                  <c:v>2.1138861355197927</c:v>
                </c:pt>
                <c:pt idx="25">
                  <c:v>2.3560479905666183</c:v>
                </c:pt>
                <c:pt idx="26">
                  <c:v>2.3106299226470806</c:v>
                </c:pt>
                <c:pt idx="27">
                  <c:v>2.2073431055283437</c:v>
                </c:pt>
                <c:pt idx="28">
                  <c:v>2.4017770627250985</c:v>
                </c:pt>
                <c:pt idx="29" formatCode="_-* #,##0.0_-;\-* #,##0.0_-;_-* &quot;-&quot;??_-;_-@_-">
                  <c:v>2.453029134631123</c:v>
                </c:pt>
                <c:pt idx="30" formatCode="_-* #,##0.0_-;\-* #,##0.0_-;_-* &quot;-&quot;??_-;_-@_-">
                  <c:v>2.5396396936372194</c:v>
                </c:pt>
                <c:pt idx="31" formatCode="_-* #,##0.0_-;\-* #,##0.0_-;_-* &quot;-&quot;??_-;_-@_-">
                  <c:v>2.440492763243582</c:v>
                </c:pt>
                <c:pt idx="32" formatCode="_-* #,##0.0_-;\-* #,##0.0_-;_-* &quot;-&quot;??_-;_-@_-">
                  <c:v>2.1378578700484083</c:v>
                </c:pt>
                <c:pt idx="33" formatCode="_-* #,##0.0_-;\-* #,##0.0_-;_-* &quot;-&quot;??_-;_-@_-">
                  <c:v>2.0191015003658022</c:v>
                </c:pt>
              </c:numCache>
            </c:numRef>
          </c:val>
          <c:extLst>
            <c:ext xmlns:c16="http://schemas.microsoft.com/office/drawing/2014/chart" uri="{C3380CC4-5D6E-409C-BE32-E72D297353CC}">
              <c16:uniqueId val="{00000003-9F1A-814C-8709-D4CDB3BAA894}"/>
            </c:ext>
          </c:extLst>
        </c:ser>
        <c:ser>
          <c:idx val="4"/>
          <c:order val="4"/>
          <c:tx>
            <c:strRef>
              <c:f>'TS-NaturalGas'!$A$29</c:f>
              <c:strCache>
                <c:ptCount val="1"/>
                <c:pt idx="0">
                  <c:v>Public Services</c:v>
                </c:pt>
              </c:strCache>
            </c:strRef>
          </c:tx>
          <c:spPr>
            <a:solidFill>
              <a:schemeClr val="accent5"/>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'TS-NaturalGas'!$E$16:$AN$16</c:f>
              <c:numCache>
                <c:formatCode>#\ ##0;\-#\ ##0;\-</c:formatCode>
                <c:ptCount val="36"/>
                <c:pt idx="0">
                  <c:v>0.61400334949789348</c:v>
                </c:pt>
                <c:pt idx="1">
                  <c:v>0.74150438883896397</c:v>
                </c:pt>
                <c:pt idx="2">
                  <c:v>0.86717594306807677</c:v>
                </c:pt>
                <c:pt idx="3">
                  <c:v>1.0298593884083391</c:v>
                </c:pt>
                <c:pt idx="4">
                  <c:v>1.1387841173818367</c:v>
                </c:pt>
                <c:pt idx="5">
                  <c:v>1.1567975092534226</c:v>
                </c:pt>
                <c:pt idx="6">
                  <c:v>1.2788100932586195</c:v>
                </c:pt>
                <c:pt idx="7">
                  <c:v>1.3514265792409512</c:v>
                </c:pt>
                <c:pt idx="8">
                  <c:v>1.4790683482060187</c:v>
                </c:pt>
                <c:pt idx="9">
                  <c:v>1.606147198675099</c:v>
                </c:pt>
                <c:pt idx="10">
                  <c:v>1.916174560339976</c:v>
                </c:pt>
                <c:pt idx="11">
                  <c:v>1.7994202418331697</c:v>
                </c:pt>
                <c:pt idx="12">
                  <c:v>1.6359098800122784</c:v>
                </c:pt>
                <c:pt idx="13">
                  <c:v>1.5828299901351595</c:v>
                </c:pt>
                <c:pt idx="14">
                  <c:v>1.5136073980316782</c:v>
                </c:pt>
                <c:pt idx="15">
                  <c:v>1.435865032221445</c:v>
                </c:pt>
                <c:pt idx="16">
                  <c:v>1.4753832831013889</c:v>
                </c:pt>
                <c:pt idx="17">
                  <c:v>1.4088010663036235</c:v>
                </c:pt>
                <c:pt idx="18">
                  <c:v>1.3478396150134146</c:v>
                </c:pt>
                <c:pt idx="19">
                  <c:v>1.1649953844696412</c:v>
                </c:pt>
                <c:pt idx="20">
                  <c:v>1.2335515644117321</c:v>
                </c:pt>
                <c:pt idx="21">
                  <c:v>1.0296260945997449</c:v>
                </c:pt>
                <c:pt idx="22">
                  <c:v>1.1780381644320461</c:v>
                </c:pt>
                <c:pt idx="23">
                  <c:v>1.1565096280150589</c:v>
                </c:pt>
                <c:pt idx="24">
                  <c:v>1.1543735414337211</c:v>
                </c:pt>
                <c:pt idx="25">
                  <c:v>1.3119683932508808</c:v>
                </c:pt>
                <c:pt idx="26">
                  <c:v>1.3436382023318101</c:v>
                </c:pt>
                <c:pt idx="27">
                  <c:v>1.3116875266967132</c:v>
                </c:pt>
                <c:pt idx="28">
                  <c:v>1.4200723301366052</c:v>
                </c:pt>
                <c:pt idx="29" formatCode="_-* #,##0.0_-;\-* #,##0.0_-;_-* &quot;-&quot;??_-;_-@_-">
                  <c:v>1.4694859588989639</c:v>
                </c:pt>
                <c:pt idx="30" formatCode="_-* #,##0.0_-;\-* #,##0.0_-;_-* &quot;-&quot;??_-;_-@_-">
                  <c:v>1.5213699738725524</c:v>
                </c:pt>
                <c:pt idx="31" formatCode="_-* #,##0.0_-;\-* #,##0.0_-;_-* &quot;-&quot;??_-;_-@_-">
                  <c:v>1.4619760514667786</c:v>
                </c:pt>
                <c:pt idx="32" formatCode="_-* #,##0.0_-;\-* #,##0.0_-;_-* &quot;-&quot;??_-;_-@_-">
                  <c:v>1.8821911022986177</c:v>
                </c:pt>
                <c:pt idx="33" formatCode="_-* #,##0.0_-;\-* #,##0.0_-;_-* &quot;-&quot;??_-;_-@_-">
                  <c:v>1.7776368260347686</c:v>
                </c:pt>
              </c:numCache>
            </c:numRef>
          </c:val>
          <c:extLst>
            <c:ext xmlns:c16="http://schemas.microsoft.com/office/drawing/2014/chart" uri="{C3380CC4-5D6E-409C-BE32-E72D297353CC}">
              <c16:uniqueId val="{00000004-9F1A-814C-8709-D4CDB3BAA894}"/>
            </c:ext>
          </c:extLst>
        </c:ser>
        <c:ser>
          <c:idx val="5"/>
          <c:order val="5"/>
          <c:tx>
            <c:strRef>
              <c:f>'TS-NaturalGas'!$D$17</c:f>
              <c:strCache>
                <c:ptCount val="1"/>
                <c:pt idx="0">
                  <c:v>Agricultural</c:v>
                </c:pt>
              </c:strCache>
            </c:strRef>
          </c:tx>
          <c:spPr>
            <a:solidFill>
              <a:schemeClr val="accent6"/>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'TS-NaturalGas'!$E$17:$AN$17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5-9F1A-814C-8709-D4CDB3BAA894}"/>
            </c:ext>
          </c:extLst>
        </c:ser>
        <c:ser>
          <c:idx val="6"/>
          <c:order val="6"/>
          <c:tx>
            <c:strRef>
              <c:f>'TS-NaturalGas'!$D$18</c:f>
              <c:strCache>
                <c:ptCount val="1"/>
                <c:pt idx="0">
                  <c:v>Fisheries</c:v>
                </c:pt>
              </c:strCache>
            </c:strRef>
          </c:tx>
          <c:spPr>
            <a:solidFill>
              <a:schemeClr val="accent1">
                <a:lumMod val="60000"/>
              </a:schemeClr>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'TS-NaturalGas'!$E$18:$AN$18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6-9F1A-814C-8709-D4CDB3BAA894}"/>
            </c:ext>
          </c:extLst>
        </c:ser>
        <c:ser>
          <c:idx val="7"/>
          <c:order val="7"/>
          <c:tx>
            <c:strRef>
              <c:f>'TS-NaturalGas'!$A$32</c:f>
              <c:strCache>
                <c:ptCount val="1"/>
                <c:pt idx="0">
                  <c:v>Power generation</c:v>
                </c:pt>
              </c:strCache>
            </c:strRef>
          </c:tx>
          <c:spPr>
            <a:solidFill>
              <a:schemeClr val="accent2">
                <a:lumMod val="60000"/>
              </a:schemeClr>
            </a:solidFill>
            <a:ln>
              <a:noFill/>
            </a:ln>
            <a:effectLst/>
          </c:spPr>
          <c:invertIfNegative val="0"/>
          <c:cat>
            <c:numRef>
              <c:f>'TS-NaturalGas'!$E$8:$AN$8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'TS-NaturalGas'!$E$19:$AN$19</c:f>
              <c:numCache>
                <c:formatCode>#\ ##0;\-#\ ##0;\-</c:formatCode>
                <c:ptCount val="36"/>
                <c:pt idx="0">
                  <c:v>9.519281534400001</c:v>
                </c:pt>
                <c:pt idx="1">
                  <c:v>8.8917604753560013</c:v>
                </c:pt>
                <c:pt idx="2">
                  <c:v>8.5786262143560013</c:v>
                </c:pt>
                <c:pt idx="3">
                  <c:v>10.831689849103201</c:v>
                </c:pt>
                <c:pt idx="4">
                  <c:v>10.630031385019199</c:v>
                </c:pt>
                <c:pt idx="5">
                  <c:v>11.964985366514403</c:v>
                </c:pt>
                <c:pt idx="6">
                  <c:v>14.990363342592001</c:v>
                </c:pt>
                <c:pt idx="7">
                  <c:v>15.657464572226401</c:v>
                </c:pt>
                <c:pt idx="8">
                  <c:v>14.977837972151999</c:v>
                </c:pt>
                <c:pt idx="9">
                  <c:v>16.825330112052001</c:v>
                </c:pt>
                <c:pt idx="10">
                  <c:v>20.268804953416801</c:v>
                </c:pt>
                <c:pt idx="11">
                  <c:v>20.524322510392803</c:v>
                </c:pt>
                <c:pt idx="12">
                  <c:v>22.909904564395202</c:v>
                </c:pt>
                <c:pt idx="13">
                  <c:v>26.380183698501604</c:v>
                </c:pt>
                <c:pt idx="14">
                  <c:v>25.087565469093605</c:v>
                </c:pt>
                <c:pt idx="15">
                  <c:v>22.777386145139999</c:v>
                </c:pt>
                <c:pt idx="16">
                  <c:v>25.901321325712992</c:v>
                </c:pt>
                <c:pt idx="17">
                  <c:v>29.092385077827117</c:v>
                </c:pt>
                <c:pt idx="18">
                  <c:v>29.974714507372806</c:v>
                </c:pt>
                <c:pt idx="19">
                  <c:v>29.244694259469604</c:v>
                </c:pt>
                <c:pt idx="20">
                  <c:v>32.194080135995634</c:v>
                </c:pt>
                <c:pt idx="21">
                  <c:v>26.210943767719161</c:v>
                </c:pt>
                <c:pt idx="22">
                  <c:v>23.19599164185345</c:v>
                </c:pt>
                <c:pt idx="23">
                  <c:v>21.282268660087496</c:v>
                </c:pt>
                <c:pt idx="24">
                  <c:v>19.939100139730495</c:v>
                </c:pt>
                <c:pt idx="25">
                  <c:v>18.840355166867841</c:v>
                </c:pt>
                <c:pt idx="26">
                  <c:v>24.054628682827261</c:v>
                </c:pt>
                <c:pt idx="27">
                  <c:v>24.912714517641039</c:v>
                </c:pt>
                <c:pt idx="28">
                  <c:v>25.441827406174045</c:v>
                </c:pt>
                <c:pt idx="29" formatCode="_-* #,##0.0_-;\-* #,##0.0_-;_-* &quot;-&quot;??_-;_-@_-">
                  <c:v>26.312739593724995</c:v>
                </c:pt>
                <c:pt idx="30" formatCode="_-* #,##0.0_-;\-* #,##0.0_-;_-* &quot;-&quot;??_-;_-@_-">
                  <c:v>26.640473813446292</c:v>
                </c:pt>
                <c:pt idx="31" formatCode="_-* #,##0.0_-;\-* #,##0.0_-;_-* &quot;-&quot;??_-;_-@_-">
                  <c:v>24.27979739112731</c:v>
                </c:pt>
                <c:pt idx="32" formatCode="_-* #,##0.0_-;\-* #,##0.0_-;_-* &quot;-&quot;??_-;_-@_-">
                  <c:v>27.339264050419626</c:v>
                </c:pt>
                <c:pt idx="33" formatCode="_-* #,##0.0_-;\-* #,##0.0_-;_-* &quot;-&quot;??_-;_-@_-">
                  <c:v>25.378069772272781</c:v>
                </c:pt>
              </c:numCache>
            </c:numRef>
          </c:val>
          <c:extLst>
            <c:ext xmlns:c16="http://schemas.microsoft.com/office/drawing/2014/chart" uri="{C3380CC4-5D6E-409C-BE32-E72D297353CC}">
              <c16:uniqueId val="{00000007-9F1A-814C-8709-D4CDB3BAA894}"/>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'TS-NaturalGas'!$D$8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0"/>
          <c:y val="0.84347566328918011"/>
          <c:w val="0.92297582816822565"/>
          <c:h val="0.1193305509040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'TS-NaturalGas'!$D$10</c:f>
          <c:strCache>
            <c:ptCount val="1"/>
            <c:pt idx="0">
              <c:v> Natural Gas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'TS-NaturalGas'!$A$25</c:f>
              <c:strCache>
                <c:ptCount val="1"/>
                <c:pt idx="0">
                  <c:v>Industry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'TS-NaturalGas'!$AP$8:$AT$8</c:f>
              <c:numCache>
                <c:formatCode>General</c:formatCode>
                <c:ptCount val="5"/>
                <c:pt idx="0">
                  <c:v>1990</c:v>
                </c:pt>
                <c:pt idx="1">
                  <c:v>2000</c:v>
                </c:pt>
                <c:pt idx="2">
                  <c:v>2018</c:v>
                </c:pt>
                <c:pt idx="3">
                  <c:v>2020</c:v>
                </c:pt>
                <c:pt idx="4">
                  <c:v>2023</c:v>
                </c:pt>
              </c:numCache>
            </c:numRef>
          </c:cat>
          <c:val>
            <c:numRef>
              <c:f>'TS-NaturalGas'!$AP$12:$AT$12</c:f>
              <c:numCache>
                <c:formatCode>0%</c:formatCode>
                <c:ptCount val="5"/>
                <c:pt idx="0">
                  <c:v>0.25817363643416869</c:v>
                </c:pt>
                <c:pt idx="1">
                  <c:v>0.15989441279915764</c:v>
                </c:pt>
                <c:pt idx="2">
                  <c:v>0.24255360429669889</c:v>
                </c:pt>
                <c:pt idx="3">
                  <c:v>0.23655198665893068</c:v>
                </c:pt>
                <c:pt idx="4">
                  <c:v>0.2220411405308996</c:v>
                </c:pt>
              </c:numCache>
            </c:numRef>
          </c:val>
          <c:extLst>
            <c:ext xmlns:c16="http://schemas.microsoft.com/office/drawing/2014/chart" uri="{C3380CC4-5D6E-409C-BE32-E72D297353CC}">
              <c16:uniqueId val="{00000000-D5C8-3F46-AC87-191C07CFF25F}"/>
            </c:ext>
          </c:extLst>
        </c:ser>
        <c:ser>
          <c:idx val="1"/>
          <c:order val="1"/>
          <c:tx>
            <c:strRef>
              <c:f>'TS-NaturalGas'!$D$13</c:f>
              <c:strCache>
                <c:ptCount val="1"/>
                <c:pt idx="0">
                  <c:v>Transport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'TS-NaturalGas'!$AP$8:$AT$8</c:f>
              <c:numCache>
                <c:formatCode>General</c:formatCode>
                <c:ptCount val="5"/>
                <c:pt idx="0">
                  <c:v>1990</c:v>
                </c:pt>
                <c:pt idx="1">
                  <c:v>2000</c:v>
                </c:pt>
                <c:pt idx="2">
                  <c:v>2018</c:v>
                </c:pt>
                <c:pt idx="3">
                  <c:v>2020</c:v>
                </c:pt>
                <c:pt idx="4">
                  <c:v>2023</c:v>
                </c:pt>
              </c:numCache>
            </c:numRef>
          </c:cat>
          <c:val>
            <c:numRef>
              <c:f>'TS-NaturalGas'!$AP$13:$AT$13</c:f>
              <c:numCache>
                <c:formatCode>0%</c:formatCode>
                <c:ptCount val="5"/>
                <c:pt idx="0">
                  <c:v>0</c:v>
                </c:pt>
                <c:pt idx="1">
                  <c:v>0</c:v>
                </c:pt>
                <c:pt idx="2">
                  <c:v>5.4372534125588885E-3</c:v>
                </c:pt>
                <c:pt idx="3">
                  <c:v>3.7083127778715723E-3</c:v>
                </c:pt>
                <c:pt idx="4">
                  <c:v>3.9925209566466554E-3</c:v>
                </c:pt>
              </c:numCache>
            </c:numRef>
          </c:val>
          <c:extLst>
            <c:ext xmlns:c16="http://schemas.microsoft.com/office/drawing/2014/chart" uri="{C3380CC4-5D6E-409C-BE32-E72D297353CC}">
              <c16:uniqueId val="{00000001-D5C8-3F46-AC87-191C07CFF25F}"/>
            </c:ext>
          </c:extLst>
        </c:ser>
        <c:ser>
          <c:idx val="2"/>
          <c:order val="2"/>
          <c:tx>
            <c:strRef>
              <c:f>'TS-NaturalGas'!$D$14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'TS-NaturalGas'!$AP$8:$AT$8</c:f>
              <c:numCache>
                <c:formatCode>General</c:formatCode>
                <c:ptCount val="5"/>
                <c:pt idx="0">
                  <c:v>1990</c:v>
                </c:pt>
                <c:pt idx="1">
                  <c:v>2000</c:v>
                </c:pt>
                <c:pt idx="2">
                  <c:v>2018</c:v>
                </c:pt>
                <c:pt idx="3">
                  <c:v>2020</c:v>
                </c:pt>
                <c:pt idx="4">
                  <c:v>2023</c:v>
                </c:pt>
              </c:numCache>
            </c:numRef>
          </c:cat>
          <c:val>
            <c:numRef>
              <c:f>'TS-NaturalGas'!$AP$14:$AT$14</c:f>
              <c:numCache>
                <c:formatCode>0%</c:formatCode>
                <c:ptCount val="5"/>
                <c:pt idx="0">
                  <c:v>8.4475133835053146E-2</c:v>
                </c:pt>
                <c:pt idx="1">
                  <c:v>0.14891158899962706</c:v>
                </c:pt>
                <c:pt idx="2">
                  <c:v>0.14558906127290758</c:v>
                </c:pt>
                <c:pt idx="3">
                  <c:v>0.13873591563531742</c:v>
                </c:pt>
                <c:pt idx="4">
                  <c:v>0.1209911901300547</c:v>
                </c:pt>
              </c:numCache>
            </c:numRef>
          </c:val>
          <c:extLst>
            <c:ext xmlns:c16="http://schemas.microsoft.com/office/drawing/2014/chart" uri="{C3380CC4-5D6E-409C-BE32-E72D297353CC}">
              <c16:uniqueId val="{00000002-D5C8-3F46-AC87-191C07CFF25F}"/>
            </c:ext>
          </c:extLst>
        </c:ser>
        <c:ser>
          <c:idx val="3"/>
          <c:order val="3"/>
          <c:tx>
            <c:strRef>
              <c:f>'TS-NaturalGas'!$A$28</c:f>
              <c:strCache>
                <c:ptCount val="1"/>
                <c:pt idx="0">
                  <c:v>Commercial</c:v>
                </c:pt>
              </c:strCache>
            </c:strRef>
          </c:tx>
          <c:spPr>
            <a:solidFill>
              <a:schemeClr val="accent4"/>
            </a:solidFill>
            <a:ln>
              <a:noFill/>
            </a:ln>
            <a:effectLst/>
          </c:spPr>
          <c:invertIfNegative val="0"/>
          <c:cat>
            <c:numRef>
              <c:f>'TS-NaturalGas'!$AP$8:$AT$8</c:f>
              <c:numCache>
                <c:formatCode>General</c:formatCode>
                <c:ptCount val="5"/>
                <c:pt idx="0">
                  <c:v>1990</c:v>
                </c:pt>
                <c:pt idx="1">
                  <c:v>2000</c:v>
                </c:pt>
                <c:pt idx="2">
                  <c:v>2018</c:v>
                </c:pt>
                <c:pt idx="3">
                  <c:v>2020</c:v>
                </c:pt>
                <c:pt idx="4">
                  <c:v>2023</c:v>
                </c:pt>
              </c:numCache>
            </c:numRef>
          </c:cat>
          <c:val>
            <c:numRef>
              <c:f>'TS-NaturalGas'!$AP$15:$AT$15</c:f>
              <c:numCache>
                <c:formatCode>0%</c:formatCode>
                <c:ptCount val="5"/>
                <c:pt idx="0">
                  <c:v>2.9668109494875146E-2</c:v>
                </c:pt>
                <c:pt idx="1">
                  <c:v>4.3630231208464071E-2</c:v>
                </c:pt>
                <c:pt idx="2">
                  <c:v>4.9771115604055706E-2</c:v>
                </c:pt>
                <c:pt idx="3">
                  <c:v>5.1369695639628524E-2</c:v>
                </c:pt>
                <c:pt idx="4">
                  <c:v>4.519046354448638E-2</c:v>
                </c:pt>
              </c:numCache>
            </c:numRef>
          </c:val>
          <c:extLst>
            <c:ext xmlns:c16="http://schemas.microsoft.com/office/drawing/2014/chart" uri="{C3380CC4-5D6E-409C-BE32-E72D297353CC}">
              <c16:uniqueId val="{00000003-D5C8-3F46-AC87-191C07CFF25F}"/>
            </c:ext>
          </c:extLst>
        </c:ser>
        <c:ser>
          <c:idx val="4"/>
          <c:order val="4"/>
          <c:tx>
            <c:strRef>
              <c:f>'TS-NaturalGas'!$A$29</c:f>
              <c:strCache>
                <c:ptCount val="1"/>
                <c:pt idx="0">
                  <c:v>Public Services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'TS-NaturalGas'!$AP$8:$AT$8</c:f>
              <c:numCache>
                <c:formatCode>General</c:formatCode>
                <c:ptCount val="5"/>
                <c:pt idx="0">
                  <c:v>1990</c:v>
                </c:pt>
                <c:pt idx="1">
                  <c:v>2000</c:v>
                </c:pt>
                <c:pt idx="2">
                  <c:v>2018</c:v>
                </c:pt>
                <c:pt idx="3">
                  <c:v>2020</c:v>
                </c:pt>
                <c:pt idx="4">
                  <c:v>2023</c:v>
                </c:pt>
              </c:numCache>
            </c:numRef>
          </c:cat>
          <c:val>
            <c:numRef>
              <c:f>'TS-NaturalGas'!$AP$16:$AT$16</c:f>
              <c:numCache>
                <c:formatCode>0%</c:formatCode>
                <c:ptCount val="5"/>
                <c:pt idx="0">
                  <c:v>3.8033031012534288E-2</c:v>
                </c:pt>
                <c:pt idx="1">
                  <c:v>5.5931772023498721E-2</c:v>
                </c:pt>
                <c:pt idx="2">
                  <c:v>2.942762057572345E-2</c:v>
                </c:pt>
                <c:pt idx="3">
                  <c:v>3.0772992211810363E-2</c:v>
                </c:pt>
                <c:pt idx="4">
                  <c:v>3.978612871502836E-2</c:v>
                </c:pt>
              </c:numCache>
            </c:numRef>
          </c:val>
          <c:extLst>
            <c:ext xmlns:c16="http://schemas.microsoft.com/office/drawing/2014/chart" uri="{C3380CC4-5D6E-409C-BE32-E72D297353CC}">
              <c16:uniqueId val="{00000004-D5C8-3F46-AC87-191C07CFF25F}"/>
            </c:ext>
          </c:extLst>
        </c:ser>
        <c:ser>
          <c:idx val="5"/>
          <c:order val="5"/>
          <c:tx>
            <c:strRef>
              <c:f>'TS-NaturalGas'!$D$17</c:f>
              <c:strCache>
                <c:ptCount val="1"/>
                <c:pt idx="0">
                  <c:v>Agricultural</c:v>
                </c:pt>
              </c:strCache>
            </c:strRef>
          </c:tx>
          <c:spPr>
            <a:solidFill>
              <a:schemeClr val="accent6"/>
            </a:solidFill>
            <a:ln>
              <a:noFill/>
            </a:ln>
            <a:effectLst/>
          </c:spPr>
          <c:invertIfNegative val="0"/>
          <c:cat>
            <c:numRef>
              <c:f>'TS-NaturalGas'!$AP$8:$AT$8</c:f>
              <c:numCache>
                <c:formatCode>General</c:formatCode>
                <c:ptCount val="5"/>
                <c:pt idx="0">
                  <c:v>1990</c:v>
                </c:pt>
                <c:pt idx="1">
                  <c:v>2000</c:v>
                </c:pt>
                <c:pt idx="2">
                  <c:v>2018</c:v>
                </c:pt>
                <c:pt idx="3">
                  <c:v>2020</c:v>
                </c:pt>
                <c:pt idx="4">
                  <c:v>2023</c:v>
                </c:pt>
              </c:numCache>
            </c:numRef>
          </c:cat>
          <c:val>
            <c:numRef>
              <c:f>'TS-NaturalGas'!$AP$17:$AT$17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D5C8-3F46-AC87-191C07CFF25F}"/>
            </c:ext>
          </c:extLst>
        </c:ser>
        <c:ser>
          <c:idx val="6"/>
          <c:order val="6"/>
          <c:tx>
            <c:strRef>
              <c:f>'TS-NaturalGas'!$D$18</c:f>
              <c:strCache>
                <c:ptCount val="1"/>
                <c:pt idx="0">
                  <c:v>Fisheries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'TS-NaturalGas'!$AP$8:$AT$8</c:f>
              <c:numCache>
                <c:formatCode>General</c:formatCode>
                <c:ptCount val="5"/>
                <c:pt idx="0">
                  <c:v>1990</c:v>
                </c:pt>
                <c:pt idx="1">
                  <c:v>2000</c:v>
                </c:pt>
                <c:pt idx="2">
                  <c:v>2018</c:v>
                </c:pt>
                <c:pt idx="3">
                  <c:v>2020</c:v>
                </c:pt>
                <c:pt idx="4">
                  <c:v>2023</c:v>
                </c:pt>
              </c:numCache>
            </c:numRef>
          </c:cat>
          <c:val>
            <c:numRef>
              <c:f>'TS-NaturalGas'!$AP$18:$AT$18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D5C8-3F46-AC87-191C07CFF25F}"/>
            </c:ext>
          </c:extLst>
        </c:ser>
        <c:ser>
          <c:idx val="7"/>
          <c:order val="7"/>
          <c:tx>
            <c:strRef>
              <c:f>'TS-NaturalGas'!$A$32</c:f>
              <c:strCache>
                <c:ptCount val="1"/>
                <c:pt idx="0">
                  <c:v>Power generation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'TS-NaturalGas'!$AP$8:$AT$8</c:f>
              <c:numCache>
                <c:formatCode>General</c:formatCode>
                <c:ptCount val="5"/>
                <c:pt idx="0">
                  <c:v>1990</c:v>
                </c:pt>
                <c:pt idx="1">
                  <c:v>2000</c:v>
                </c:pt>
                <c:pt idx="2">
                  <c:v>2018</c:v>
                </c:pt>
                <c:pt idx="3">
                  <c:v>2020</c:v>
                </c:pt>
                <c:pt idx="4">
                  <c:v>2023</c:v>
                </c:pt>
              </c:numCache>
            </c:numRef>
          </c:cat>
          <c:val>
            <c:numRef>
              <c:f>'TS-NaturalGas'!$AP$19:$AT$19</c:f>
              <c:numCache>
                <c:formatCode>0%</c:formatCode>
                <c:ptCount val="5"/>
                <c:pt idx="0">
                  <c:v>0.58965008922336881</c:v>
                </c:pt>
                <c:pt idx="1">
                  <c:v>0.59163199496925245</c:v>
                </c:pt>
                <c:pt idx="2">
                  <c:v>0.52722134483805549</c:v>
                </c:pt>
                <c:pt idx="3">
                  <c:v>0.53886109707644148</c:v>
                </c:pt>
                <c:pt idx="4">
                  <c:v>0.56799855612288419</c:v>
                </c:pt>
              </c:numCache>
            </c:numRef>
          </c:val>
          <c:extLst>
            <c:ext xmlns:c16="http://schemas.microsoft.com/office/drawing/2014/chart" uri="{C3380CC4-5D6E-409C-BE32-E72D297353CC}">
              <c16:uniqueId val="{00000007-D5C8-3F46-AC87-191C07CFF25F}"/>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layout>
        <c:manualLayout>
          <c:xMode val="edge"/>
          <c:yMode val="edge"/>
          <c:x val="9.8456595103138464E-3"/>
          <c:y val="0.74367785297820044"/>
          <c:w val="0.92301471900579679"/>
          <c:h val="0.1984433935699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'TS-Electricity'!$D$10</c:f>
          <c:strCache>
            <c:ptCount val="1"/>
            <c:pt idx="0">
              <c:v> Electricity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29709307748919E-2"/>
          <c:y val="0.14909740449110528"/>
          <c:w val="0.86416368815529987"/>
          <c:h val="0.55705715477626128"/>
        </c:manualLayout>
      </c:layout>
      <c:barChart>
        <c:barDir val="col"/>
        <c:grouping val="stacked"/>
        <c:varyColors val="0"/>
        <c:ser>
          <c:idx val="0"/>
          <c:order val="0"/>
          <c:tx>
            <c:strRef>
              <c:f>'TS-Electricity'!$A$25</c:f>
              <c:strCache>
                <c:ptCount val="1"/>
                <c:pt idx="0">
                  <c:v>Industry</c:v>
                </c:pt>
              </c:strCache>
            </c:strRef>
          </c:tx>
          <c:spPr>
            <a:solidFill>
              <a:schemeClr val="accent1"/>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'TS-Electricity'!$E$12:$AN$12</c:f>
              <c:numCache>
                <c:formatCode>#\ ##0;\-#\ ##0;\-</c:formatCode>
                <c:ptCount val="36"/>
                <c:pt idx="0">
                  <c:v>4.4858073000000003</c:v>
                </c:pt>
                <c:pt idx="1">
                  <c:v>4.6268326799999997</c:v>
                </c:pt>
                <c:pt idx="2">
                  <c:v>4.8798782200000002</c:v>
                </c:pt>
                <c:pt idx="3">
                  <c:v>5.0549097200000004</c:v>
                </c:pt>
                <c:pt idx="4">
                  <c:v>5.3729669600000003</c:v>
                </c:pt>
                <c:pt idx="5">
                  <c:v>5.7680380600000003</c:v>
                </c:pt>
                <c:pt idx="6">
                  <c:v>6.1831127600000002</c:v>
                </c:pt>
                <c:pt idx="7">
                  <c:v>6.6141903400000004</c:v>
                </c:pt>
                <c:pt idx="8">
                  <c:v>7.0882756600000008</c:v>
                </c:pt>
                <c:pt idx="9">
                  <c:v>7.2723087800000004</c:v>
                </c:pt>
                <c:pt idx="10">
                  <c:v>7.7283908600000002</c:v>
                </c:pt>
                <c:pt idx="11">
                  <c:v>7.6333858991034234</c:v>
                </c:pt>
                <c:pt idx="12">
                  <c:v>7.8174642203984286</c:v>
                </c:pt>
                <c:pt idx="13">
                  <c:v>7.9528116183162636</c:v>
                </c:pt>
                <c:pt idx="14">
                  <c:v>7.4269740561816233</c:v>
                </c:pt>
                <c:pt idx="15">
                  <c:v>7.612083806976468</c:v>
                </c:pt>
                <c:pt idx="16">
                  <c:v>7.7053167620325942</c:v>
                </c:pt>
                <c:pt idx="17">
                  <c:v>7.3600695683478818</c:v>
                </c:pt>
                <c:pt idx="18">
                  <c:v>7.127216001389816</c:v>
                </c:pt>
                <c:pt idx="19">
                  <c:v>6.365289777556205</c:v>
                </c:pt>
                <c:pt idx="20">
                  <c:v>6.3407741315653441</c:v>
                </c:pt>
                <c:pt idx="21">
                  <c:v>5.953565683736243</c:v>
                </c:pt>
                <c:pt idx="22">
                  <c:v>6.1639529468088989</c:v>
                </c:pt>
                <c:pt idx="23">
                  <c:v>6.2624353829670758</c:v>
                </c:pt>
                <c:pt idx="24">
                  <c:v>6.6697802422408365</c:v>
                </c:pt>
                <c:pt idx="25">
                  <c:v>6.5280273422733286</c:v>
                </c:pt>
                <c:pt idx="26">
                  <c:v>6.785884591588272</c:v>
                </c:pt>
                <c:pt idx="27">
                  <c:v>6.883885116414886</c:v>
                </c:pt>
                <c:pt idx="28">
                  <c:v>6.5403741676043454</c:v>
                </c:pt>
                <c:pt idx="29" formatCode="_-* #,##0.0_-;\-* #,##0.0_-;_-* &quot;-&quot;??_-;_-@_-">
                  <c:v>6.667440548664092</c:v>
                </c:pt>
                <c:pt idx="30" formatCode="_-* #,##0.0_-;\-* #,##0.0_-;_-* &quot;-&quot;??_-;_-@_-">
                  <c:v>6.2069591227405825</c:v>
                </c:pt>
                <c:pt idx="31" formatCode="_-* #,##0.0_-;\-* #,##0.0_-;_-* &quot;-&quot;??_-;_-@_-">
                  <c:v>6.2046755838057868</c:v>
                </c:pt>
                <c:pt idx="32" formatCode="_-* #,##0.0_-;\-* #,##0.0_-;_-* &quot;-&quot;??_-;_-@_-">
                  <c:v>6.6172548936767877</c:v>
                </c:pt>
                <c:pt idx="33" formatCode="_-* #,##0.0_-;\-* #,##0.0_-;_-* &quot;-&quot;??_-;_-@_-">
                  <c:v>6.7430698978222727</c:v>
                </c:pt>
              </c:numCache>
            </c:numRef>
          </c:val>
          <c:extLst>
            <c:ext xmlns:c16="http://schemas.microsoft.com/office/drawing/2014/chart" uri="{C3380CC4-5D6E-409C-BE32-E72D297353CC}">
              <c16:uniqueId val="{00000000-764A-1C44-8922-CFB69530CE86}"/>
            </c:ext>
          </c:extLst>
        </c:ser>
        <c:ser>
          <c:idx val="1"/>
          <c:order val="1"/>
          <c:tx>
            <c:strRef>
              <c:f>'TS-Electricity'!$D$13</c:f>
              <c:strCache>
                <c:ptCount val="1"/>
                <c:pt idx="0">
                  <c:v>Transport</c:v>
                </c:pt>
              </c:strCache>
            </c:strRef>
          </c:tx>
          <c:spPr>
            <a:solidFill>
              <a:schemeClr val="accent2"/>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'TS-Electricity'!$E$13:$AN$13</c:f>
              <c:numCache>
                <c:formatCode>#\ ##0;\-#\ ##0;\-</c:formatCode>
                <c:ptCount val="36"/>
                <c:pt idx="0">
                  <c:v>1.6002880000000001E-2</c:v>
                </c:pt>
                <c:pt idx="1">
                  <c:v>1.700306E-2</c:v>
                </c:pt>
                <c:pt idx="2">
                  <c:v>1.700306E-2</c:v>
                </c:pt>
                <c:pt idx="3">
                  <c:v>1.800324E-2</c:v>
                </c:pt>
                <c:pt idx="4">
                  <c:v>1.800324E-2</c:v>
                </c:pt>
                <c:pt idx="5">
                  <c:v>1.800324E-2</c:v>
                </c:pt>
                <c:pt idx="6">
                  <c:v>1.900342E-2</c:v>
                </c:pt>
                <c:pt idx="7">
                  <c:v>2.3004139999999999E-2</c:v>
                </c:pt>
                <c:pt idx="8">
                  <c:v>2.4004320000000003E-2</c:v>
                </c:pt>
                <c:pt idx="9">
                  <c:v>2.5004500000000002E-2</c:v>
                </c:pt>
                <c:pt idx="10">
                  <c:v>2.6004680000000002E-2</c:v>
                </c:pt>
                <c:pt idx="11">
                  <c:v>2.6004680000000002E-2</c:v>
                </c:pt>
                <c:pt idx="12">
                  <c:v>2.3004139999999999E-2</c:v>
                </c:pt>
                <c:pt idx="13">
                  <c:v>2.3004139999999999E-2</c:v>
                </c:pt>
                <c:pt idx="14">
                  <c:v>5.0509090000000006E-2</c:v>
                </c:pt>
                <c:pt idx="15">
                  <c:v>5.8910601999999999E-2</c:v>
                </c:pt>
                <c:pt idx="16">
                  <c:v>5.6619361650960001E-2</c:v>
                </c:pt>
                <c:pt idx="17">
                  <c:v>5.0996976803820003E-2</c:v>
                </c:pt>
                <c:pt idx="18">
                  <c:v>5.4097534803820006E-2</c:v>
                </c:pt>
                <c:pt idx="19">
                  <c:v>4.4819944138040003E-2</c:v>
                </c:pt>
                <c:pt idx="20">
                  <c:v>4.5569842095379995E-2</c:v>
                </c:pt>
                <c:pt idx="21">
                  <c:v>4.5591983774664009E-2</c:v>
                </c:pt>
                <c:pt idx="22">
                  <c:v>4.5487109047005279E-2</c:v>
                </c:pt>
                <c:pt idx="23">
                  <c:v>4.2482905041926838E-2</c:v>
                </c:pt>
                <c:pt idx="24">
                  <c:v>4.0361329536001592E-2</c:v>
                </c:pt>
                <c:pt idx="25">
                  <c:v>4.3856164631226872E-2</c:v>
                </c:pt>
                <c:pt idx="26">
                  <c:v>4.8999374821495821E-2</c:v>
                </c:pt>
                <c:pt idx="27">
                  <c:v>5.2832833882415893E-2</c:v>
                </c:pt>
                <c:pt idx="28">
                  <c:v>6.2492428278121286E-2</c:v>
                </c:pt>
                <c:pt idx="29" formatCode="_-* #,##0.0_-;\-* #,##0.0_-;_-* &quot;-&quot;??_-;_-@_-">
                  <c:v>7.8957857716376798E-2</c:v>
                </c:pt>
                <c:pt idx="30" formatCode="_-* #,##0.0_-;\-* #,##0.0_-;_-* &quot;-&quot;??_-;_-@_-">
                  <c:v>8.1098532313322202E-2</c:v>
                </c:pt>
                <c:pt idx="31" formatCode="_-* #,##0.0_-;\-* #,##0.0_-;_-* &quot;-&quot;??_-;_-@_-">
                  <c:v>0.1123811199262008</c:v>
                </c:pt>
                <c:pt idx="32" formatCode="_-* #,##0.0_-;\-* #,##0.0_-;_-* &quot;-&quot;??_-;_-@_-">
                  <c:v>0.2216781048631051</c:v>
                </c:pt>
                <c:pt idx="33" formatCode="_-* #,##0.0_-;\-* #,##0.0_-;_-* &quot;-&quot;??_-;_-@_-">
                  <c:v>0.32875688891762489</c:v>
                </c:pt>
              </c:numCache>
            </c:numRef>
          </c:val>
          <c:extLst>
            <c:ext xmlns:c16="http://schemas.microsoft.com/office/drawing/2014/chart" uri="{C3380CC4-5D6E-409C-BE32-E72D297353CC}">
              <c16:uniqueId val="{00000001-764A-1C44-8922-CFB69530CE86}"/>
            </c:ext>
          </c:extLst>
        </c:ser>
        <c:ser>
          <c:idx val="2"/>
          <c:order val="2"/>
          <c:tx>
            <c:strRef>
              <c:f>'TS-Electricity'!$D$14</c:f>
              <c:strCache>
                <c:ptCount val="1"/>
                <c:pt idx="0">
                  <c:v>Residential</c:v>
                </c:pt>
              </c:strCache>
            </c:strRef>
          </c:tx>
          <c:spPr>
            <a:solidFill>
              <a:schemeClr val="accent3"/>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'TS-Electricity'!$E$14:$AN$14</c:f>
              <c:numCache>
                <c:formatCode>#\ ##0;\-#\ ##0;\-</c:formatCode>
                <c:ptCount val="36"/>
                <c:pt idx="0">
                  <c:v>4.1427455600000007</c:v>
                </c:pt>
                <c:pt idx="1">
                  <c:v>4.35178318</c:v>
                </c:pt>
                <c:pt idx="2">
                  <c:v>4.6068290800000007</c:v>
                </c:pt>
                <c:pt idx="3">
                  <c:v>4.6868434800000003</c:v>
                </c:pt>
                <c:pt idx="4">
                  <c:v>4.8308694000000001</c:v>
                </c:pt>
                <c:pt idx="5">
                  <c:v>4.9608927999999999</c:v>
                </c:pt>
                <c:pt idx="6">
                  <c:v>5.2199394200000002</c:v>
                </c:pt>
                <c:pt idx="7">
                  <c:v>5.3259585000000005</c:v>
                </c:pt>
                <c:pt idx="8">
                  <c:v>5.5119919800000003</c:v>
                </c:pt>
                <c:pt idx="9">
                  <c:v>6.0100816200000011</c:v>
                </c:pt>
                <c:pt idx="10">
                  <c:v>6.376147500000001</c:v>
                </c:pt>
                <c:pt idx="11">
                  <c:v>6.72921104</c:v>
                </c:pt>
                <c:pt idx="12">
                  <c:v>6.5801842200000005</c:v>
                </c:pt>
                <c:pt idx="13">
                  <c:v>6.9672538799999995</c:v>
                </c:pt>
                <c:pt idx="14">
                  <c:v>7.3473222800000002</c:v>
                </c:pt>
                <c:pt idx="15">
                  <c:v>7.5129497875859999</c:v>
                </c:pt>
                <c:pt idx="16">
                  <c:v>8.0841808906800008</c:v>
                </c:pt>
                <c:pt idx="17">
                  <c:v>8.0643913292000011</c:v>
                </c:pt>
                <c:pt idx="18">
                  <c:v>8.5271882270977848</c:v>
                </c:pt>
                <c:pt idx="19">
                  <c:v>8.1246349790058279</c:v>
                </c:pt>
                <c:pt idx="20">
                  <c:v>8.5475071371434712</c:v>
                </c:pt>
                <c:pt idx="21">
                  <c:v>8.2847197722368726</c:v>
                </c:pt>
                <c:pt idx="22">
                  <c:v>8.1219286840600002</c:v>
                </c:pt>
                <c:pt idx="23">
                  <c:v>7.9491735937400012</c:v>
                </c:pt>
                <c:pt idx="24">
                  <c:v>7.7051860768907394</c:v>
                </c:pt>
                <c:pt idx="25">
                  <c:v>7.8821793019377013</c:v>
                </c:pt>
                <c:pt idx="26">
                  <c:v>7.8741617509242401</c:v>
                </c:pt>
                <c:pt idx="27">
                  <c:v>7.96045173944088</c:v>
                </c:pt>
                <c:pt idx="28">
                  <c:v>8.1752472796800006</c:v>
                </c:pt>
                <c:pt idx="29" formatCode="_-* #,##0.0_-;\-* #,##0.0_-;_-* &quot;-&quot;??_-;_-@_-">
                  <c:v>8.1344143582464472</c:v>
                </c:pt>
                <c:pt idx="30" formatCode="_-* #,##0.0_-;\-* #,##0.0_-;_-* &quot;-&quot;??_-;_-@_-">
                  <c:v>8.7248931189608996</c:v>
                </c:pt>
                <c:pt idx="31" formatCode="_-* #,##0.0_-;\-* #,##0.0_-;_-* &quot;-&quot;??_-;_-@_-">
                  <c:v>8.7284290643165168</c:v>
                </c:pt>
                <c:pt idx="32" formatCode="_-* #,##0.0_-;\-* #,##0.0_-;_-* &quot;-&quot;??_-;_-@_-">
                  <c:v>8.2158747415933142</c:v>
                </c:pt>
                <c:pt idx="33" formatCode="_-* #,##0.0_-;\-* #,##0.0_-;_-* &quot;-&quot;??_-;_-@_-">
                  <c:v>8.0840229221506963</c:v>
                </c:pt>
              </c:numCache>
            </c:numRef>
          </c:val>
          <c:extLst>
            <c:ext xmlns:c16="http://schemas.microsoft.com/office/drawing/2014/chart" uri="{C3380CC4-5D6E-409C-BE32-E72D297353CC}">
              <c16:uniqueId val="{00000002-764A-1C44-8922-CFB69530CE86}"/>
            </c:ext>
          </c:extLst>
        </c:ser>
        <c:ser>
          <c:idx val="3"/>
          <c:order val="3"/>
          <c:tx>
            <c:strRef>
              <c:f>'TS-Electricity'!$A$28</c:f>
              <c:strCache>
                <c:ptCount val="1"/>
                <c:pt idx="0">
                  <c:v>Commercial</c:v>
                </c:pt>
              </c:strCache>
            </c:strRef>
          </c:tx>
          <c:spPr>
            <a:solidFill>
              <a:schemeClr val="accent4"/>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'TS-Electricity'!$E$15:$AN$15</c:f>
              <c:numCache>
                <c:formatCode>#\ ##0;\-#\ ##0;\-</c:formatCode>
                <c:ptCount val="36"/>
                <c:pt idx="0">
                  <c:v>2.0041166579335026</c:v>
                </c:pt>
                <c:pt idx="1">
                  <c:v>2.1719031688302608</c:v>
                </c:pt>
                <c:pt idx="2">
                  <c:v>2.3231978431858851</c:v>
                </c:pt>
                <c:pt idx="3">
                  <c:v>2.3791266801514714</c:v>
                </c:pt>
                <c:pt idx="4">
                  <c:v>2.4709073356847404</c:v>
                </c:pt>
                <c:pt idx="5">
                  <c:v>2.5856331551013279</c:v>
                </c:pt>
                <c:pt idx="6">
                  <c:v>2.8036122119928431</c:v>
                </c:pt>
                <c:pt idx="7">
                  <c:v>3.017289050656236</c:v>
                </c:pt>
                <c:pt idx="8">
                  <c:v>3.2230784892347391</c:v>
                </c:pt>
                <c:pt idx="9">
                  <c:v>3.5952203659672928</c:v>
                </c:pt>
                <c:pt idx="10">
                  <c:v>4.0082333158670052</c:v>
                </c:pt>
                <c:pt idx="11">
                  <c:v>4.2990179054244377</c:v>
                </c:pt>
                <c:pt idx="12">
                  <c:v>4.7791400215699937</c:v>
                </c:pt>
                <c:pt idx="13">
                  <c:v>5.2771644616923998</c:v>
                </c:pt>
                <c:pt idx="14">
                  <c:v>5.3502247776406673</c:v>
                </c:pt>
                <c:pt idx="15">
                  <c:v>5.9559292357794176</c:v>
                </c:pt>
                <c:pt idx="16">
                  <c:v>6.5532050321218671</c:v>
                </c:pt>
                <c:pt idx="17">
                  <c:v>6.8112477349038905</c:v>
                </c:pt>
                <c:pt idx="18">
                  <c:v>7.1870926573758425</c:v>
                </c:pt>
                <c:pt idx="19">
                  <c:v>7.0065429086974511</c:v>
                </c:pt>
                <c:pt idx="20">
                  <c:v>6.8946255760213377</c:v>
                </c:pt>
                <c:pt idx="21">
                  <c:v>7.3764548880144476</c:v>
                </c:pt>
                <c:pt idx="22">
                  <c:v>7.36829995463291</c:v>
                </c:pt>
                <c:pt idx="23">
                  <c:v>7.3691014226503126</c:v>
                </c:pt>
                <c:pt idx="24">
                  <c:v>7.2472337338493906</c:v>
                </c:pt>
                <c:pt idx="25">
                  <c:v>8.2290259190282011</c:v>
                </c:pt>
                <c:pt idx="26">
                  <c:v>8.3376063502341751</c:v>
                </c:pt>
                <c:pt idx="27">
                  <c:v>8.4574792418173796</c:v>
                </c:pt>
                <c:pt idx="28">
                  <c:v>9.6401595871784416</c:v>
                </c:pt>
                <c:pt idx="29" formatCode="_-* #,##0.0_-;\-* #,##0.0_-;_-* &quot;-&quot;??_-;_-@_-">
                  <c:v>9.893820260744592</c:v>
                </c:pt>
                <c:pt idx="30" formatCode="_-* #,##0.0_-;\-* #,##0.0_-;_-* &quot;-&quot;??_-;_-@_-">
                  <c:v>10.176374244372502</c:v>
                </c:pt>
                <c:pt idx="31" formatCode="_-* #,##0.0_-;\-* #,##0.0_-;_-* &quot;-&quot;??_-;_-@_-">
                  <c:v>10.961523068732397</c:v>
                </c:pt>
                <c:pt idx="32" formatCode="_-* #,##0.0_-;\-* #,##0.0_-;_-* &quot;-&quot;??_-;_-@_-">
                  <c:v>11.872503537793786</c:v>
                </c:pt>
                <c:pt idx="33" formatCode="_-* #,##0.0_-;\-* #,##0.0_-;_-* &quot;-&quot;??_-;_-@_-">
                  <c:v>13.052827775553927</c:v>
                </c:pt>
              </c:numCache>
            </c:numRef>
          </c:val>
          <c:extLst>
            <c:ext xmlns:c16="http://schemas.microsoft.com/office/drawing/2014/chart" uri="{C3380CC4-5D6E-409C-BE32-E72D297353CC}">
              <c16:uniqueId val="{00000003-764A-1C44-8922-CFB69530CE86}"/>
            </c:ext>
          </c:extLst>
        </c:ser>
        <c:ser>
          <c:idx val="4"/>
          <c:order val="4"/>
          <c:tx>
            <c:strRef>
              <c:f>'TS-Electricity'!$A$29</c:f>
              <c:strCache>
                <c:ptCount val="1"/>
                <c:pt idx="0">
                  <c:v>Public Services</c:v>
                </c:pt>
              </c:strCache>
            </c:strRef>
          </c:tx>
          <c:spPr>
            <a:solidFill>
              <a:schemeClr val="accent5"/>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'TS-Electricity'!$E$16:$AN$16</c:f>
              <c:numCache>
                <c:formatCode>#\ ##0;\-#\ ##0;\-</c:formatCode>
                <c:ptCount val="36"/>
                <c:pt idx="0">
                  <c:v>0.79138644206649755</c:v>
                </c:pt>
                <c:pt idx="1">
                  <c:v>0.85764205116973913</c:v>
                </c:pt>
                <c:pt idx="2">
                  <c:v>0.91738535681411515</c:v>
                </c:pt>
                <c:pt idx="3">
                  <c:v>0.93947055984852912</c:v>
                </c:pt>
                <c:pt idx="4">
                  <c:v>0.97571294431525946</c:v>
                </c:pt>
                <c:pt idx="5">
                  <c:v>1.0210159248986725</c:v>
                </c:pt>
                <c:pt idx="6">
                  <c:v>1.1070915880071577</c:v>
                </c:pt>
                <c:pt idx="7">
                  <c:v>1.1914683893437643</c:v>
                </c:pt>
                <c:pt idx="8">
                  <c:v>1.2727306107652616</c:v>
                </c:pt>
                <c:pt idx="9">
                  <c:v>1.4196821540327076</c:v>
                </c:pt>
                <c:pt idx="10">
                  <c:v>1.5827728841329951</c:v>
                </c:pt>
                <c:pt idx="11">
                  <c:v>1.7350558954721405</c:v>
                </c:pt>
                <c:pt idx="12">
                  <c:v>1.9670167380315764</c:v>
                </c:pt>
                <c:pt idx="13">
                  <c:v>2.2108027599913336</c:v>
                </c:pt>
                <c:pt idx="14">
                  <c:v>2.2777409676497085</c:v>
                </c:pt>
                <c:pt idx="15">
                  <c:v>2.573065978146114</c:v>
                </c:pt>
                <c:pt idx="16">
                  <c:v>2.8693830470915804</c:v>
                </c:pt>
                <c:pt idx="17">
                  <c:v>3.019426373315651</c:v>
                </c:pt>
                <c:pt idx="18">
                  <c:v>3.2225426799355015</c:v>
                </c:pt>
                <c:pt idx="19">
                  <c:v>3.1748871459324297</c:v>
                </c:pt>
                <c:pt idx="20">
                  <c:v>3.0175529090794644</c:v>
                </c:pt>
                <c:pt idx="21">
                  <c:v>2.6608321919065858</c:v>
                </c:pt>
                <c:pt idx="22">
                  <c:v>2.5770801617025993</c:v>
                </c:pt>
                <c:pt idx="23">
                  <c:v>2.684813435567845</c:v>
                </c:pt>
                <c:pt idx="24">
                  <c:v>2.5982890503227218</c:v>
                </c:pt>
                <c:pt idx="25">
                  <c:v>2.5520681774323744</c:v>
                </c:pt>
                <c:pt idx="26">
                  <c:v>2.7767032699403682</c:v>
                </c:pt>
                <c:pt idx="27">
                  <c:v>2.7284568023419382</c:v>
                </c:pt>
                <c:pt idx="28">
                  <c:v>2.9056304002718134</c:v>
                </c:pt>
                <c:pt idx="29" formatCode="_-* #,##0.0_-;\-* #,##0.0_-;_-* &quot;-&quot;??_-;_-@_-">
                  <c:v>3.1100995340366029</c:v>
                </c:pt>
                <c:pt idx="30" formatCode="_-* #,##0.0_-;\-* #,##0.0_-;_-* &quot;-&quot;??_-;_-@_-">
                  <c:v>2.8965638201438977</c:v>
                </c:pt>
                <c:pt idx="31" formatCode="_-* #,##0.0_-;\-* #,##0.0_-;_-* &quot;-&quot;??_-;_-@_-">
                  <c:v>2.8970845995592036</c:v>
                </c:pt>
                <c:pt idx="32" formatCode="_-* #,##0.0_-;\-* #,##0.0_-;_-* &quot;-&quot;??_-;_-@_-">
                  <c:v>2.8753325046703369</c:v>
                </c:pt>
                <c:pt idx="33" formatCode="_-* #,##0.0_-;\-* #,##0.0_-;_-* &quot;-&quot;??_-;_-@_-">
                  <c:v>2.9342640810969454</c:v>
                </c:pt>
              </c:numCache>
            </c:numRef>
          </c:val>
          <c:extLst>
            <c:ext xmlns:c16="http://schemas.microsoft.com/office/drawing/2014/chart" uri="{C3380CC4-5D6E-409C-BE32-E72D297353CC}">
              <c16:uniqueId val="{00000004-764A-1C44-8922-CFB69530CE86}"/>
            </c:ext>
          </c:extLst>
        </c:ser>
        <c:ser>
          <c:idx val="5"/>
          <c:order val="5"/>
          <c:tx>
            <c:strRef>
              <c:f>'TS-Electricity'!$D$17</c:f>
              <c:strCache>
                <c:ptCount val="1"/>
                <c:pt idx="0">
                  <c:v>Agricultural</c:v>
                </c:pt>
              </c:strCache>
            </c:strRef>
          </c:tx>
          <c:spPr>
            <a:solidFill>
              <a:schemeClr val="accent6"/>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'TS-Electricity'!$E$17:$AN$17</c:f>
              <c:numCache>
                <c:formatCode>#\ ##0;\-#\ ##0;\-</c:formatCode>
                <c:ptCount val="36"/>
                <c:pt idx="0">
                  <c:v>0.4300774</c:v>
                </c:pt>
                <c:pt idx="1">
                  <c:v>0.44207956000000004</c:v>
                </c:pt>
                <c:pt idx="2">
                  <c:v>0.46508369999999999</c:v>
                </c:pt>
                <c:pt idx="3">
                  <c:v>0.47708586000000003</c:v>
                </c:pt>
                <c:pt idx="4">
                  <c:v>0.48808784</c:v>
                </c:pt>
                <c:pt idx="5">
                  <c:v>0.50009000000000003</c:v>
                </c:pt>
                <c:pt idx="6">
                  <c:v>0.52309413999999999</c:v>
                </c:pt>
                <c:pt idx="7">
                  <c:v>0.54709845999999995</c:v>
                </c:pt>
                <c:pt idx="8">
                  <c:v>0.58110457999999998</c:v>
                </c:pt>
                <c:pt idx="9">
                  <c:v>0.53509630000000008</c:v>
                </c:pt>
                <c:pt idx="10">
                  <c:v>0.57010260000000001</c:v>
                </c:pt>
                <c:pt idx="11">
                  <c:v>0.60510890000000006</c:v>
                </c:pt>
                <c:pt idx="12">
                  <c:v>0.60510890000000006</c:v>
                </c:pt>
                <c:pt idx="13">
                  <c:v>0.60510890000000006</c:v>
                </c:pt>
                <c:pt idx="14">
                  <c:v>0.60810944</c:v>
                </c:pt>
                <c:pt idx="15">
                  <c:v>0.6434463763420265</c:v>
                </c:pt>
                <c:pt idx="16">
                  <c:v>0.61341039399999997</c:v>
                </c:pt>
                <c:pt idx="17">
                  <c:v>0.56090094400000001</c:v>
                </c:pt>
                <c:pt idx="18">
                  <c:v>0.561501052</c:v>
                </c:pt>
                <c:pt idx="19">
                  <c:v>0.55810044000000003</c:v>
                </c:pt>
                <c:pt idx="20">
                  <c:v>0.55810044000000003</c:v>
                </c:pt>
                <c:pt idx="21">
                  <c:v>0.55810044000000003</c:v>
                </c:pt>
                <c:pt idx="22">
                  <c:v>0.55810044000000003</c:v>
                </c:pt>
                <c:pt idx="23">
                  <c:v>0.55810044000000003</c:v>
                </c:pt>
                <c:pt idx="24">
                  <c:v>0.55810044000000003</c:v>
                </c:pt>
                <c:pt idx="25">
                  <c:v>0.55810044000000003</c:v>
                </c:pt>
                <c:pt idx="26">
                  <c:v>0.55810044000000003</c:v>
                </c:pt>
                <c:pt idx="27">
                  <c:v>0.55810044000000003</c:v>
                </c:pt>
                <c:pt idx="28">
                  <c:v>0.55810044000000003</c:v>
                </c:pt>
                <c:pt idx="29" formatCode="_-* #,##0.0_-;\-* #,##0.0_-;_-* &quot;-&quot;??_-;_-@_-">
                  <c:v>0.54421023604369267</c:v>
                </c:pt>
                <c:pt idx="30" formatCode="_-* #,##0.0_-;\-* #,##0.0_-;_-* &quot;-&quot;??_-;_-@_-">
                  <c:v>0.5588588266498824</c:v>
                </c:pt>
                <c:pt idx="31" formatCode="_-* #,##0.0_-;\-* #,##0.0_-;_-* &quot;-&quot;??_-;_-@_-">
                  <c:v>0.57824583568348253</c:v>
                </c:pt>
                <c:pt idx="32" formatCode="_-* #,##0.0_-;\-* #,##0.0_-;_-* &quot;-&quot;??_-;_-@_-">
                  <c:v>0.53452468878807924</c:v>
                </c:pt>
                <c:pt idx="33" formatCode="_-* #,##0.0_-;\-* #,##0.0_-;_-* &quot;-&quot;??_-;_-@_-">
                  <c:v>0.51538410410287916</c:v>
                </c:pt>
              </c:numCache>
            </c:numRef>
          </c:val>
          <c:extLst>
            <c:ext xmlns:c16="http://schemas.microsoft.com/office/drawing/2014/chart" uri="{C3380CC4-5D6E-409C-BE32-E72D297353CC}">
              <c16:uniqueId val="{00000005-764A-1C44-8922-CFB69530CE86}"/>
            </c:ext>
          </c:extLst>
        </c:ser>
        <c:ser>
          <c:idx val="6"/>
          <c:order val="6"/>
          <c:tx>
            <c:strRef>
              <c:f>'TS-Electricity'!$D$18</c:f>
              <c:strCache>
                <c:ptCount val="1"/>
                <c:pt idx="0">
                  <c:v>Fisheries</c:v>
                </c:pt>
              </c:strCache>
            </c:strRef>
          </c:tx>
          <c:spPr>
            <a:solidFill>
              <a:schemeClr val="accent1">
                <a:lumMod val="60000"/>
              </a:schemeClr>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'TS-Electricity'!$E$18:$AN$18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6-764A-1C44-8922-CFB69530CE86}"/>
            </c:ext>
          </c:extLst>
        </c:ser>
        <c:ser>
          <c:idx val="7"/>
          <c:order val="7"/>
          <c:tx>
            <c:strRef>
              <c:f>'TS-Electricity'!$A$32</c:f>
              <c:strCache>
                <c:ptCount val="1"/>
                <c:pt idx="0">
                  <c:v>Power generation</c:v>
                </c:pt>
              </c:strCache>
            </c:strRef>
          </c:tx>
          <c:spPr>
            <a:solidFill>
              <a:schemeClr val="accent2">
                <a:lumMod val="60000"/>
              </a:schemeClr>
            </a:solidFill>
            <a:ln>
              <a:noFill/>
            </a:ln>
            <a:effectLst/>
          </c:spPr>
          <c:invertIfNegative val="0"/>
          <c:cat>
            <c:numRef>
              <c:f>'TS-Electricity'!$E$8:$AN$8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'TS-Electricity'!$E$19:$AN$19</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7-764A-1C44-8922-CFB69530CE86}"/>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'TS-Electricity'!$D$8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egendEntry>
        <c:idx val="7"/>
        <c:delete val="1"/>
      </c:legendEntry>
      <c:layout>
        <c:manualLayout>
          <c:xMode val="edge"/>
          <c:yMode val="edge"/>
          <c:x val="0"/>
          <c:y val="0.84347566328918011"/>
          <c:w val="0.92297582816822565"/>
          <c:h val="0.1193305509040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'TS-Electricity'!$D$10</c:f>
          <c:strCache>
            <c:ptCount val="1"/>
            <c:pt idx="0">
              <c:v> Electricity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'TS-Electricity'!$A$25</c:f>
              <c:strCache>
                <c:ptCount val="1"/>
                <c:pt idx="0">
                  <c:v>Industry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'TS-Electricity'!$AP$8:$AT$8</c:f>
              <c:numCache>
                <c:formatCode>General</c:formatCode>
                <c:ptCount val="5"/>
                <c:pt idx="0">
                  <c:v>1990</c:v>
                </c:pt>
                <c:pt idx="1">
                  <c:v>2000</c:v>
                </c:pt>
                <c:pt idx="2">
                  <c:v>2018</c:v>
                </c:pt>
                <c:pt idx="3">
                  <c:v>2020</c:v>
                </c:pt>
                <c:pt idx="4">
                  <c:v>2023</c:v>
                </c:pt>
              </c:numCache>
            </c:numRef>
          </c:cat>
          <c:val>
            <c:numRef>
              <c:f>'TS-Electricity'!$AP$12:$AT$12</c:f>
              <c:numCache>
                <c:formatCode>0%</c:formatCode>
                <c:ptCount val="5"/>
                <c:pt idx="0">
                  <c:v>0.377906976744186</c:v>
                </c:pt>
                <c:pt idx="1">
                  <c:v>0.38086553627760256</c:v>
                </c:pt>
                <c:pt idx="2">
                  <c:v>0.23457331461991204</c:v>
                </c:pt>
                <c:pt idx="3">
                  <c:v>0.21668751267393452</c:v>
                </c:pt>
                <c:pt idx="4">
                  <c:v>0.21299515230800345</c:v>
                </c:pt>
              </c:numCache>
            </c:numRef>
          </c:val>
          <c:extLst>
            <c:ext xmlns:c16="http://schemas.microsoft.com/office/drawing/2014/chart" uri="{C3380CC4-5D6E-409C-BE32-E72D297353CC}">
              <c16:uniqueId val="{00000000-C05D-AA43-9577-4832669B3E81}"/>
            </c:ext>
          </c:extLst>
        </c:ser>
        <c:ser>
          <c:idx val="1"/>
          <c:order val="1"/>
          <c:tx>
            <c:strRef>
              <c:f>'TS-Electricity'!$D$13</c:f>
              <c:strCache>
                <c:ptCount val="1"/>
                <c:pt idx="0">
                  <c:v>Transport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'TS-Electricity'!$AP$8:$AT$8</c:f>
              <c:numCache>
                <c:formatCode>General</c:formatCode>
                <c:ptCount val="5"/>
                <c:pt idx="0">
                  <c:v>1990</c:v>
                </c:pt>
                <c:pt idx="1">
                  <c:v>2000</c:v>
                </c:pt>
                <c:pt idx="2">
                  <c:v>2018</c:v>
                </c:pt>
                <c:pt idx="3">
                  <c:v>2020</c:v>
                </c:pt>
                <c:pt idx="4">
                  <c:v>2023</c:v>
                </c:pt>
              </c:numCache>
            </c:numRef>
          </c:cat>
          <c:val>
            <c:numRef>
              <c:f>'TS-Electricity'!$AP$13:$AT$13</c:f>
              <c:numCache>
                <c:formatCode>0%</c:formatCode>
                <c:ptCount val="5"/>
                <c:pt idx="0">
                  <c:v>1.3481631277384562E-3</c:v>
                </c:pt>
                <c:pt idx="1">
                  <c:v>1.2815457413249212E-3</c:v>
                </c:pt>
                <c:pt idx="2">
                  <c:v>2.2413176470017547E-3</c:v>
                </c:pt>
                <c:pt idx="3">
                  <c:v>2.8311833380854296E-3</c:v>
                </c:pt>
                <c:pt idx="4">
                  <c:v>1.0384531776829062E-2</c:v>
                </c:pt>
              </c:numCache>
            </c:numRef>
          </c:val>
          <c:extLst>
            <c:ext xmlns:c16="http://schemas.microsoft.com/office/drawing/2014/chart" uri="{C3380CC4-5D6E-409C-BE32-E72D297353CC}">
              <c16:uniqueId val="{00000001-C05D-AA43-9577-4832669B3E81}"/>
            </c:ext>
          </c:extLst>
        </c:ser>
        <c:ser>
          <c:idx val="2"/>
          <c:order val="2"/>
          <c:tx>
            <c:strRef>
              <c:f>'TS-Electricity'!$D$14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'TS-Electricity'!$AP$8:$AT$8</c:f>
              <c:numCache>
                <c:formatCode>General</c:formatCode>
                <c:ptCount val="5"/>
                <c:pt idx="0">
                  <c:v>1990</c:v>
                </c:pt>
                <c:pt idx="1">
                  <c:v>2000</c:v>
                </c:pt>
                <c:pt idx="2">
                  <c:v>2018</c:v>
                </c:pt>
                <c:pt idx="3">
                  <c:v>2020</c:v>
                </c:pt>
                <c:pt idx="4">
                  <c:v>2023</c:v>
                </c:pt>
              </c:numCache>
            </c:numRef>
          </c:cat>
          <c:val>
            <c:numRef>
              <c:f>'TS-Electricity'!$AP$14:$AT$14</c:f>
              <c:numCache>
                <c:formatCode>0%</c:formatCode>
                <c:ptCount val="5"/>
                <c:pt idx="0">
                  <c:v>0.34900572969329285</c:v>
                </c:pt>
                <c:pt idx="1">
                  <c:v>0.31422515772870668</c:v>
                </c:pt>
                <c:pt idx="2">
                  <c:v>0.29320873746499793</c:v>
                </c:pt>
                <c:pt idx="3">
                  <c:v>0.30458963091395563</c:v>
                </c:pt>
                <c:pt idx="4">
                  <c:v>0.25535219412762816</c:v>
                </c:pt>
              </c:numCache>
            </c:numRef>
          </c:val>
          <c:extLst>
            <c:ext xmlns:c16="http://schemas.microsoft.com/office/drawing/2014/chart" uri="{C3380CC4-5D6E-409C-BE32-E72D297353CC}">
              <c16:uniqueId val="{00000002-C05D-AA43-9577-4832669B3E81}"/>
            </c:ext>
          </c:extLst>
        </c:ser>
        <c:ser>
          <c:idx val="3"/>
          <c:order val="3"/>
          <c:tx>
            <c:strRef>
              <c:f>'TS-Electricity'!$A$28</c:f>
              <c:strCache>
                <c:ptCount val="1"/>
                <c:pt idx="0">
                  <c:v>Commercial</c:v>
                </c:pt>
              </c:strCache>
            </c:strRef>
          </c:tx>
          <c:spPr>
            <a:solidFill>
              <a:schemeClr val="accent4"/>
            </a:solidFill>
            <a:ln>
              <a:noFill/>
            </a:ln>
            <a:effectLst/>
          </c:spPr>
          <c:invertIfNegative val="0"/>
          <c:cat>
            <c:numRef>
              <c:f>'TS-Electricity'!$AP$8:$AT$8</c:f>
              <c:numCache>
                <c:formatCode>General</c:formatCode>
                <c:ptCount val="5"/>
                <c:pt idx="0">
                  <c:v>1990</c:v>
                </c:pt>
                <c:pt idx="1">
                  <c:v>2000</c:v>
                </c:pt>
                <c:pt idx="2">
                  <c:v>2018</c:v>
                </c:pt>
                <c:pt idx="3">
                  <c:v>2020</c:v>
                </c:pt>
                <c:pt idx="4">
                  <c:v>2023</c:v>
                </c:pt>
              </c:numCache>
            </c:numRef>
          </c:cat>
          <c:val>
            <c:numRef>
              <c:f>'TS-Electricity'!$AP$15:$AT$15</c:f>
              <c:numCache>
                <c:formatCode>0%</c:formatCode>
                <c:ptCount val="5"/>
                <c:pt idx="0">
                  <c:v>0.16883687073279136</c:v>
                </c:pt>
                <c:pt idx="1">
                  <c:v>0.19753114963099058</c:v>
                </c:pt>
                <c:pt idx="2">
                  <c:v>0.34574844341935623</c:v>
                </c:pt>
                <c:pt idx="3">
                  <c:v>0.35526143791946607</c:v>
                </c:pt>
                <c:pt idx="4">
                  <c:v>0.41230316194736921</c:v>
                </c:pt>
              </c:numCache>
            </c:numRef>
          </c:val>
          <c:extLst>
            <c:ext xmlns:c16="http://schemas.microsoft.com/office/drawing/2014/chart" uri="{C3380CC4-5D6E-409C-BE32-E72D297353CC}">
              <c16:uniqueId val="{00000003-C05D-AA43-9577-4832669B3E81}"/>
            </c:ext>
          </c:extLst>
        </c:ser>
        <c:ser>
          <c:idx val="4"/>
          <c:order val="4"/>
          <c:tx>
            <c:strRef>
              <c:f>'TS-Electricity'!$A$29</c:f>
              <c:strCache>
                <c:ptCount val="1"/>
                <c:pt idx="0">
                  <c:v>Public Services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'TS-Electricity'!$AP$8:$AT$8</c:f>
              <c:numCache>
                <c:formatCode>General</c:formatCode>
                <c:ptCount val="5"/>
                <c:pt idx="0">
                  <c:v>1990</c:v>
                </c:pt>
                <c:pt idx="1">
                  <c:v>2000</c:v>
                </c:pt>
                <c:pt idx="2">
                  <c:v>2018</c:v>
                </c:pt>
                <c:pt idx="3">
                  <c:v>2020</c:v>
                </c:pt>
                <c:pt idx="4">
                  <c:v>2023</c:v>
                </c:pt>
              </c:numCache>
            </c:numRef>
          </c:cat>
          <c:val>
            <c:numRef>
              <c:f>'TS-Electricity'!$AP$16:$AT$16</c:f>
              <c:numCache>
                <c:formatCode>0%</c:formatCode>
                <c:ptCount val="5"/>
                <c:pt idx="0">
                  <c:v>6.6670375644020188E-2</c:v>
                </c:pt>
                <c:pt idx="1">
                  <c:v>7.8001184753867484E-2</c:v>
                </c:pt>
                <c:pt idx="2">
                  <c:v>0.10421167605794582</c:v>
                </c:pt>
                <c:pt idx="3">
                  <c:v>0.10112024214703748</c:v>
                </c:pt>
                <c:pt idx="4">
                  <c:v>9.2685384303518956E-2</c:v>
                </c:pt>
              </c:numCache>
            </c:numRef>
          </c:val>
          <c:extLst>
            <c:ext xmlns:c16="http://schemas.microsoft.com/office/drawing/2014/chart" uri="{C3380CC4-5D6E-409C-BE32-E72D297353CC}">
              <c16:uniqueId val="{00000004-C05D-AA43-9577-4832669B3E81}"/>
            </c:ext>
          </c:extLst>
        </c:ser>
        <c:ser>
          <c:idx val="5"/>
          <c:order val="5"/>
          <c:tx>
            <c:strRef>
              <c:f>'TS-Electricity'!$D$17</c:f>
              <c:strCache>
                <c:ptCount val="1"/>
                <c:pt idx="0">
                  <c:v>Agricultural</c:v>
                </c:pt>
              </c:strCache>
            </c:strRef>
          </c:tx>
          <c:spPr>
            <a:solidFill>
              <a:schemeClr val="accent6"/>
            </a:solidFill>
            <a:ln>
              <a:noFill/>
            </a:ln>
            <a:effectLst/>
          </c:spPr>
          <c:invertIfNegative val="0"/>
          <c:cat>
            <c:numRef>
              <c:f>'TS-Electricity'!$AP$8:$AT$8</c:f>
              <c:numCache>
                <c:formatCode>General</c:formatCode>
                <c:ptCount val="5"/>
                <c:pt idx="0">
                  <c:v>1990</c:v>
                </c:pt>
                <c:pt idx="1">
                  <c:v>2000</c:v>
                </c:pt>
                <c:pt idx="2">
                  <c:v>2018</c:v>
                </c:pt>
                <c:pt idx="3">
                  <c:v>2020</c:v>
                </c:pt>
                <c:pt idx="4">
                  <c:v>2023</c:v>
                </c:pt>
              </c:numCache>
            </c:numRef>
          </c:cat>
          <c:val>
            <c:numRef>
              <c:f>'TS-Electricity'!$AP$17:$AT$17</c:f>
              <c:numCache>
                <c:formatCode>0%</c:formatCode>
                <c:ptCount val="5"/>
                <c:pt idx="0">
                  <c:v>3.6231884057971009E-2</c:v>
                </c:pt>
                <c:pt idx="1">
                  <c:v>2.8095425867507889E-2</c:v>
                </c:pt>
                <c:pt idx="2">
                  <c:v>2.001651079078615E-2</c:v>
                </c:pt>
                <c:pt idx="3">
                  <c:v>1.9509993007520859E-2</c:v>
                </c:pt>
                <c:pt idx="4">
                  <c:v>1.6279575536651211E-2</c:v>
                </c:pt>
              </c:numCache>
            </c:numRef>
          </c:val>
          <c:extLst>
            <c:ext xmlns:c16="http://schemas.microsoft.com/office/drawing/2014/chart" uri="{C3380CC4-5D6E-409C-BE32-E72D297353CC}">
              <c16:uniqueId val="{00000005-C05D-AA43-9577-4832669B3E81}"/>
            </c:ext>
          </c:extLst>
        </c:ser>
        <c:ser>
          <c:idx val="6"/>
          <c:order val="6"/>
          <c:tx>
            <c:strRef>
              <c:f>'TS-Electricity'!$D$18</c:f>
              <c:strCache>
                <c:ptCount val="1"/>
                <c:pt idx="0">
                  <c:v>Fisheries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'TS-Electricity'!$AP$8:$AT$8</c:f>
              <c:numCache>
                <c:formatCode>General</c:formatCode>
                <c:ptCount val="5"/>
                <c:pt idx="0">
                  <c:v>1990</c:v>
                </c:pt>
                <c:pt idx="1">
                  <c:v>2000</c:v>
                </c:pt>
                <c:pt idx="2">
                  <c:v>2018</c:v>
                </c:pt>
                <c:pt idx="3">
                  <c:v>2020</c:v>
                </c:pt>
                <c:pt idx="4">
                  <c:v>2023</c:v>
                </c:pt>
              </c:numCache>
            </c:numRef>
          </c:cat>
          <c:val>
            <c:numRef>
              <c:f>'TS-Electricity'!$AP$18:$AT$18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C05D-AA43-9577-4832669B3E81}"/>
            </c:ext>
          </c:extLst>
        </c:ser>
        <c:ser>
          <c:idx val="7"/>
          <c:order val="7"/>
          <c:tx>
            <c:strRef>
              <c:f>'TS-Electricity'!$A$32</c:f>
              <c:strCache>
                <c:ptCount val="1"/>
                <c:pt idx="0">
                  <c:v>Power generation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'TS-Electricity'!$AP$8:$AT$8</c:f>
              <c:numCache>
                <c:formatCode>General</c:formatCode>
                <c:ptCount val="5"/>
                <c:pt idx="0">
                  <c:v>1990</c:v>
                </c:pt>
                <c:pt idx="1">
                  <c:v>2000</c:v>
                </c:pt>
                <c:pt idx="2">
                  <c:v>2018</c:v>
                </c:pt>
                <c:pt idx="3">
                  <c:v>2020</c:v>
                </c:pt>
                <c:pt idx="4">
                  <c:v>2023</c:v>
                </c:pt>
              </c:numCache>
            </c:numRef>
          </c:cat>
          <c:val>
            <c:numRef>
              <c:f>'TS-Electricity'!$AP$19:$AT$19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7-C05D-AA43-9577-4832669B3E81}"/>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legendEntry>
        <c:idx val="7"/>
        <c:delete val="1"/>
      </c:legendEntry>
      <c:layout>
        <c:manualLayout>
          <c:xMode val="edge"/>
          <c:yMode val="edge"/>
          <c:x val="9.8456595103138464E-3"/>
          <c:y val="0.83463017983104482"/>
          <c:w val="0.92301471900579679"/>
          <c:h val="0.10749106671714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'TS-Renewables'!$D$10</c:f>
          <c:strCache>
            <c:ptCount val="1"/>
            <c:pt idx="0">
              <c:v> Renewables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29709307748919E-2"/>
          <c:y val="0.14909740449110528"/>
          <c:w val="0.86416368815529987"/>
          <c:h val="0.55705715477626128"/>
        </c:manualLayout>
      </c:layout>
      <c:barChart>
        <c:barDir val="col"/>
        <c:grouping val="stacked"/>
        <c:varyColors val="0"/>
        <c:ser>
          <c:idx val="0"/>
          <c:order val="0"/>
          <c:tx>
            <c:strRef>
              <c:f>'TS-Renewables'!$A$25</c:f>
              <c:strCache>
                <c:ptCount val="1"/>
                <c:pt idx="0">
                  <c:v>Industry</c:v>
                </c:pt>
              </c:strCache>
            </c:strRef>
          </c:tx>
          <c:spPr>
            <a:solidFill>
              <a:schemeClr val="accent1"/>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'TS-Renewables'!$E$12:$AN$12</c:f>
              <c:numCache>
                <c:formatCode>#\ ##0;\-#\ ##0;\-</c:formatCode>
                <c:ptCount val="36"/>
                <c:pt idx="0">
                  <c:v>0.73319241600000007</c:v>
                </c:pt>
                <c:pt idx="1">
                  <c:v>0.73985780160000014</c:v>
                </c:pt>
                <c:pt idx="2">
                  <c:v>0.69014513399999999</c:v>
                </c:pt>
                <c:pt idx="3">
                  <c:v>0.69986548800000004</c:v>
                </c:pt>
                <c:pt idx="4">
                  <c:v>0.71819529840000007</c:v>
                </c:pt>
                <c:pt idx="5">
                  <c:v>0.72236116440000009</c:v>
                </c:pt>
                <c:pt idx="6">
                  <c:v>0.82900733400000004</c:v>
                </c:pt>
                <c:pt idx="7">
                  <c:v>0.83622816840000003</c:v>
                </c:pt>
                <c:pt idx="8">
                  <c:v>1.0684057668000002</c:v>
                </c:pt>
                <c:pt idx="9">
                  <c:v>1.0678503180000001</c:v>
                </c:pt>
                <c:pt idx="10">
                  <c:v>1.1664424799999999</c:v>
                </c:pt>
                <c:pt idx="11">
                  <c:v>1.3175245536</c:v>
                </c:pt>
                <c:pt idx="12">
                  <c:v>1.3175245536</c:v>
                </c:pt>
                <c:pt idx="13">
                  <c:v>1.25670291</c:v>
                </c:pt>
                <c:pt idx="14">
                  <c:v>1.4980454136000001</c:v>
                </c:pt>
                <c:pt idx="15">
                  <c:v>1.9001066687526502</c:v>
                </c:pt>
                <c:pt idx="16">
                  <c:v>1.9062920320651653</c:v>
                </c:pt>
                <c:pt idx="17">
                  <c:v>1.774321038241407</c:v>
                </c:pt>
                <c:pt idx="18">
                  <c:v>1.6187556406370398</c:v>
                </c:pt>
                <c:pt idx="19">
                  <c:v>1.628235157727407</c:v>
                </c:pt>
                <c:pt idx="20">
                  <c:v>1.7730947539775448</c:v>
                </c:pt>
                <c:pt idx="21">
                  <c:v>1.653442761248952</c:v>
                </c:pt>
                <c:pt idx="22">
                  <c:v>1.5700369640363456</c:v>
                </c:pt>
                <c:pt idx="23">
                  <c:v>1.6371298941513195</c:v>
                </c:pt>
                <c:pt idx="24">
                  <c:v>1.9982634484856081</c:v>
                </c:pt>
                <c:pt idx="25">
                  <c:v>2.0837669199424469</c:v>
                </c:pt>
                <c:pt idx="26">
                  <c:v>2.0451127979451496</c:v>
                </c:pt>
                <c:pt idx="27">
                  <c:v>2.2495805882906001</c:v>
                </c:pt>
                <c:pt idx="28">
                  <c:v>2.3122208990547808</c:v>
                </c:pt>
                <c:pt idx="29" formatCode="_-* #,##0.0_-;\-* #,##0.0_-;_-* &quot;-&quot;??_-;_-@_-">
                  <c:v>2.2116180012651179</c:v>
                </c:pt>
                <c:pt idx="30" formatCode="_-* #,##0.0_-;\-* #,##0.0_-;_-* &quot;-&quot;??_-;_-@_-">
                  <c:v>2.1797097230379729</c:v>
                </c:pt>
                <c:pt idx="31" formatCode="_-* #,##0.0_-;\-* #,##0.0_-;_-* &quot;-&quot;??_-;_-@_-">
                  <c:v>2.3152875550028931</c:v>
                </c:pt>
                <c:pt idx="32" formatCode="_-* #,##0.0_-;\-* #,##0.0_-;_-* &quot;-&quot;??_-;_-@_-">
                  <c:v>2.1419049424697323</c:v>
                </c:pt>
                <c:pt idx="33" formatCode="_-* #,##0.0_-;\-* #,##0.0_-;_-* &quot;-&quot;??_-;_-@_-">
                  <c:v>1.9928547232990992</c:v>
                </c:pt>
              </c:numCache>
            </c:numRef>
          </c:val>
          <c:extLst>
            <c:ext xmlns:c16="http://schemas.microsoft.com/office/drawing/2014/chart" uri="{C3380CC4-5D6E-409C-BE32-E72D297353CC}">
              <c16:uniqueId val="{00000000-092B-054B-BEFB-026FD1491C56}"/>
            </c:ext>
          </c:extLst>
        </c:ser>
        <c:ser>
          <c:idx val="1"/>
          <c:order val="1"/>
          <c:tx>
            <c:strRef>
              <c:f>'TS-Renewables'!$D$13</c:f>
              <c:strCache>
                <c:ptCount val="1"/>
                <c:pt idx="0">
                  <c:v>Transport</c:v>
                </c:pt>
              </c:strCache>
            </c:strRef>
          </c:tx>
          <c:spPr>
            <a:solidFill>
              <a:schemeClr val="accent2"/>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'TS-Renewables'!$E$13:$AN$13</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1.2771778858835523E-2</c:v>
                </c:pt>
                <c:pt idx="16">
                  <c:v>3.0959761850961602E-2</c:v>
                </c:pt>
                <c:pt idx="17">
                  <c:v>0.25053334781460096</c:v>
                </c:pt>
                <c:pt idx="18">
                  <c:v>0.64625760374869201</c:v>
                </c:pt>
                <c:pt idx="19">
                  <c:v>0.90034343588225929</c:v>
                </c:pt>
                <c:pt idx="20">
                  <c:v>1.0768655826271258</c:v>
                </c:pt>
                <c:pt idx="21">
                  <c:v>1.1373386792794431</c:v>
                </c:pt>
                <c:pt idx="22">
                  <c:v>0.98700282863946043</c:v>
                </c:pt>
                <c:pt idx="23">
                  <c:v>1.1891040605137382</c:v>
                </c:pt>
                <c:pt idx="24">
                  <c:v>1.3511818181103361</c:v>
                </c:pt>
                <c:pt idx="25">
                  <c:v>1.4901804705512625</c:v>
                </c:pt>
                <c:pt idx="26">
                  <c:v>1.3779416181810691</c:v>
                </c:pt>
                <c:pt idx="27">
                  <c:v>1.8682557102054786</c:v>
                </c:pt>
                <c:pt idx="28">
                  <c:v>1.7938065717681853</c:v>
                </c:pt>
                <c:pt idx="29" formatCode="_-* #,##0.0_-;\-* #,##0.0_-;_-* &quot;-&quot;??_-;_-@_-">
                  <c:v>2.1874341259819152</c:v>
                </c:pt>
                <c:pt idx="30" formatCode="_-* #,##0.0_-;\-* #,##0.0_-;_-* &quot;-&quot;??_-;_-@_-">
                  <c:v>2.0293460028120411</c:v>
                </c:pt>
                <c:pt idx="31" formatCode="_-* #,##0.0_-;\-* #,##0.0_-;_-* &quot;-&quot;??_-;_-@_-">
                  <c:v>2.0740794675106757</c:v>
                </c:pt>
                <c:pt idx="32" formatCode="_-* #,##0.0_-;\-* #,##0.0_-;_-* &quot;-&quot;??_-;_-@_-">
                  <c:v>2.632505179703911</c:v>
                </c:pt>
                <c:pt idx="33" formatCode="_-* #,##0.0_-;\-* #,##0.0_-;_-* &quot;-&quot;??_-;_-@_-">
                  <c:v>3.4403207805594271</c:v>
                </c:pt>
              </c:numCache>
            </c:numRef>
          </c:val>
          <c:extLst>
            <c:ext xmlns:c16="http://schemas.microsoft.com/office/drawing/2014/chart" uri="{C3380CC4-5D6E-409C-BE32-E72D297353CC}">
              <c16:uniqueId val="{00000001-092B-054B-BEFB-026FD1491C56}"/>
            </c:ext>
          </c:extLst>
        </c:ser>
        <c:ser>
          <c:idx val="2"/>
          <c:order val="2"/>
          <c:tx>
            <c:strRef>
              <c:f>'TS-Renewables'!$D$14</c:f>
              <c:strCache>
                <c:ptCount val="1"/>
                <c:pt idx="0">
                  <c:v>Residential</c:v>
                </c:pt>
              </c:strCache>
            </c:strRef>
          </c:tx>
          <c:spPr>
            <a:solidFill>
              <a:schemeClr val="accent3"/>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'TS-Renewables'!$E$14:$AN$14</c:f>
              <c:numCache>
                <c:formatCode>#\ ##0;\-#\ ##0;\-</c:formatCode>
                <c:ptCount val="36"/>
                <c:pt idx="0">
                  <c:v>0.52017780120000001</c:v>
                </c:pt>
                <c:pt idx="1">
                  <c:v>0.46499702972050599</c:v>
                </c:pt>
                <c:pt idx="2">
                  <c:v>0.37687201079999999</c:v>
                </c:pt>
                <c:pt idx="3">
                  <c:v>0.3871478136</c:v>
                </c:pt>
                <c:pt idx="4">
                  <c:v>0.36760907548761551</c:v>
                </c:pt>
                <c:pt idx="5">
                  <c:v>0.3464559470207389</c:v>
                </c:pt>
                <c:pt idx="6">
                  <c:v>0.31336614215086117</c:v>
                </c:pt>
                <c:pt idx="7">
                  <c:v>0.28300768571699131</c:v>
                </c:pt>
                <c:pt idx="8">
                  <c:v>0.29279184375618517</c:v>
                </c:pt>
                <c:pt idx="9">
                  <c:v>0.20909484475805229</c:v>
                </c:pt>
                <c:pt idx="10">
                  <c:v>0.20126868715601567</c:v>
                </c:pt>
                <c:pt idx="11">
                  <c:v>0.19239585923628266</c:v>
                </c:pt>
                <c:pt idx="12">
                  <c:v>0.1957681563319251</c:v>
                </c:pt>
                <c:pt idx="13">
                  <c:v>0.19350062369399681</c:v>
                </c:pt>
                <c:pt idx="14">
                  <c:v>0.201353334168516</c:v>
                </c:pt>
                <c:pt idx="15">
                  <c:v>0.22982361859722972</c:v>
                </c:pt>
                <c:pt idx="16">
                  <c:v>0.25942061517909137</c:v>
                </c:pt>
                <c:pt idx="17">
                  <c:v>0.36508396637766538</c:v>
                </c:pt>
                <c:pt idx="18">
                  <c:v>0.37596206308386432</c:v>
                </c:pt>
                <c:pt idx="19">
                  <c:v>0.48140905502818809</c:v>
                </c:pt>
                <c:pt idx="20">
                  <c:v>0.51632060725487827</c:v>
                </c:pt>
                <c:pt idx="21">
                  <c:v>0.48610657987506306</c:v>
                </c:pt>
                <c:pt idx="22">
                  <c:v>0.56613697253134587</c:v>
                </c:pt>
                <c:pt idx="23">
                  <c:v>0.59374795879775843</c:v>
                </c:pt>
                <c:pt idx="24">
                  <c:v>0.59427512285035156</c:v>
                </c:pt>
                <c:pt idx="25">
                  <c:v>0.7189036055620649</c:v>
                </c:pt>
                <c:pt idx="26">
                  <c:v>0.77151760287778581</c:v>
                </c:pt>
                <c:pt idx="27">
                  <c:v>0.75365551491610827</c:v>
                </c:pt>
                <c:pt idx="28">
                  <c:v>0.82604016694734772</c:v>
                </c:pt>
                <c:pt idx="29" formatCode="_-* #,##0.0_-;\-* #,##0.0_-;_-* &quot;-&quot;??_-;_-@_-">
                  <c:v>0.87539354169733008</c:v>
                </c:pt>
                <c:pt idx="30" formatCode="_-* #,##0.0_-;\-* #,##0.0_-;_-* &quot;-&quot;??_-;_-@_-">
                  <c:v>0.96336847499709632</c:v>
                </c:pt>
                <c:pt idx="31" formatCode="_-* #,##0.0_-;\-* #,##0.0_-;_-* &quot;-&quot;??_-;_-@_-">
                  <c:v>0.99330901699120655</c:v>
                </c:pt>
                <c:pt idx="32" formatCode="_-* #,##0.0_-;\-* #,##0.0_-;_-* &quot;-&quot;??_-;_-@_-">
                  <c:v>1.3652272605262028</c:v>
                </c:pt>
                <c:pt idx="33" formatCode="_-* #,##0.0_-;\-* #,##0.0_-;_-* &quot;-&quot;??_-;_-@_-">
                  <c:v>1.6117779387230085</c:v>
                </c:pt>
              </c:numCache>
            </c:numRef>
          </c:val>
          <c:extLst>
            <c:ext xmlns:c16="http://schemas.microsoft.com/office/drawing/2014/chart" uri="{C3380CC4-5D6E-409C-BE32-E72D297353CC}">
              <c16:uniqueId val="{00000002-092B-054B-BEFB-026FD1491C56}"/>
            </c:ext>
          </c:extLst>
        </c:ser>
        <c:ser>
          <c:idx val="3"/>
          <c:order val="3"/>
          <c:tx>
            <c:strRef>
              <c:f>'TS-Renewables'!$A$28</c:f>
              <c:strCache>
                <c:ptCount val="1"/>
                <c:pt idx="0">
                  <c:v>Commercial</c:v>
                </c:pt>
              </c:strCache>
            </c:strRef>
          </c:tx>
          <c:spPr>
            <a:solidFill>
              <a:schemeClr val="accent4"/>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'TS-Renewables'!$E$15:$AN$15</c:f>
              <c:numCache>
                <c:formatCode>#\ ##0;\-#\ ##0;\-</c:formatCode>
                <c:ptCount val="36"/>
                <c:pt idx="0">
                  <c:v>5.554488E-4</c:v>
                </c:pt>
                <c:pt idx="1">
                  <c:v>5.554488E-4</c:v>
                </c:pt>
                <c:pt idx="2">
                  <c:v>5.554488E-4</c:v>
                </c:pt>
                <c:pt idx="3">
                  <c:v>5.554488E-4</c:v>
                </c:pt>
                <c:pt idx="4">
                  <c:v>5.554488E-4</c:v>
                </c:pt>
                <c:pt idx="5">
                  <c:v>5.554488E-4</c:v>
                </c:pt>
                <c:pt idx="6">
                  <c:v>5.554488E-4</c:v>
                </c:pt>
                <c:pt idx="7">
                  <c:v>5.554488E-4</c:v>
                </c:pt>
                <c:pt idx="8">
                  <c:v>5.554488E-4</c:v>
                </c:pt>
                <c:pt idx="9">
                  <c:v>5.554488E-4</c:v>
                </c:pt>
                <c:pt idx="10">
                  <c:v>5.554488E-4</c:v>
                </c:pt>
                <c:pt idx="11">
                  <c:v>5.554488E-4</c:v>
                </c:pt>
                <c:pt idx="12">
                  <c:v>6.5964679015154126E-4</c:v>
                </c:pt>
                <c:pt idx="13">
                  <c:v>1.9727766973007509E-3</c:v>
                </c:pt>
                <c:pt idx="14">
                  <c:v>3.3623321546015013E-3</c:v>
                </c:pt>
                <c:pt idx="15">
                  <c:v>1.2313324429329258E-2</c:v>
                </c:pt>
                <c:pt idx="16">
                  <c:v>3.7886589530999264E-2</c:v>
                </c:pt>
                <c:pt idx="17">
                  <c:v>0.10338071236293243</c:v>
                </c:pt>
                <c:pt idx="18">
                  <c:v>0.18545613794523316</c:v>
                </c:pt>
                <c:pt idx="19">
                  <c:v>0.16327409518982822</c:v>
                </c:pt>
                <c:pt idx="20">
                  <c:v>0.15779369270660423</c:v>
                </c:pt>
                <c:pt idx="21">
                  <c:v>0.18635313455197755</c:v>
                </c:pt>
                <c:pt idx="22">
                  <c:v>0.21195779379005564</c:v>
                </c:pt>
                <c:pt idx="23">
                  <c:v>0.24458321750106868</c:v>
                </c:pt>
                <c:pt idx="24">
                  <c:v>0.28479868772767181</c:v>
                </c:pt>
                <c:pt idx="25">
                  <c:v>0.22219346091212586</c:v>
                </c:pt>
                <c:pt idx="26">
                  <c:v>0.23030382165415558</c:v>
                </c:pt>
                <c:pt idx="27">
                  <c:v>0.24722202484951383</c:v>
                </c:pt>
                <c:pt idx="28">
                  <c:v>0.23869174616946864</c:v>
                </c:pt>
                <c:pt idx="29" formatCode="_-* #,##0.0_-;\-* #,##0.0_-;_-* &quot;-&quot;??_-;_-@_-">
                  <c:v>0.23761747984158682</c:v>
                </c:pt>
                <c:pt idx="30" formatCode="_-* #,##0.0_-;\-* #,##0.0_-;_-* &quot;-&quot;??_-;_-@_-">
                  <c:v>0.2562776049043291</c:v>
                </c:pt>
                <c:pt idx="31" formatCode="_-* #,##0.0_-;\-* #,##0.0_-;_-* &quot;-&quot;??_-;_-@_-">
                  <c:v>0.26004619378495136</c:v>
                </c:pt>
                <c:pt idx="32" formatCode="_-* #,##0.0_-;\-* #,##0.0_-;_-* &quot;-&quot;??_-;_-@_-">
                  <c:v>0.40668668824108384</c:v>
                </c:pt>
                <c:pt idx="33" formatCode="_-* #,##0.0_-;\-* #,##0.0_-;_-* &quot;-&quot;??_-;_-@_-">
                  <c:v>0.40336589555906738</c:v>
                </c:pt>
              </c:numCache>
            </c:numRef>
          </c:val>
          <c:extLst>
            <c:ext xmlns:c16="http://schemas.microsoft.com/office/drawing/2014/chart" uri="{C3380CC4-5D6E-409C-BE32-E72D297353CC}">
              <c16:uniqueId val="{00000003-092B-054B-BEFB-026FD1491C56}"/>
            </c:ext>
          </c:extLst>
        </c:ser>
        <c:ser>
          <c:idx val="4"/>
          <c:order val="4"/>
          <c:tx>
            <c:strRef>
              <c:f>'TS-Renewables'!$A$29</c:f>
              <c:strCache>
                <c:ptCount val="1"/>
                <c:pt idx="0">
                  <c:v>Public Services</c:v>
                </c:pt>
              </c:strCache>
            </c:strRef>
          </c:tx>
          <c:spPr>
            <a:solidFill>
              <a:schemeClr val="accent5"/>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'TS-Renewables'!$E$16:$AN$16</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2.8327888799999999E-2</c:v>
                </c:pt>
                <c:pt idx="14">
                  <c:v>2.8050164400000004E-2</c:v>
                </c:pt>
                <c:pt idx="15">
                  <c:v>3.4548915360000002E-2</c:v>
                </c:pt>
                <c:pt idx="16">
                  <c:v>5.3399509682252877E-2</c:v>
                </c:pt>
                <c:pt idx="17">
                  <c:v>4.3491565861917394E-2</c:v>
                </c:pt>
                <c:pt idx="18">
                  <c:v>4.3211443406824264E-2</c:v>
                </c:pt>
                <c:pt idx="19">
                  <c:v>0.10897676246551531</c:v>
                </c:pt>
                <c:pt idx="20">
                  <c:v>9.0766808857584175E-2</c:v>
                </c:pt>
                <c:pt idx="21">
                  <c:v>0.12049739307405836</c:v>
                </c:pt>
                <c:pt idx="22">
                  <c:v>0.13732144161535081</c:v>
                </c:pt>
                <c:pt idx="23">
                  <c:v>0.18707247616974065</c:v>
                </c:pt>
                <c:pt idx="24">
                  <c:v>0.19270105464020529</c:v>
                </c:pt>
                <c:pt idx="25">
                  <c:v>0.14864657586259214</c:v>
                </c:pt>
                <c:pt idx="26">
                  <c:v>0.26309745173418958</c:v>
                </c:pt>
                <c:pt idx="27">
                  <c:v>0.24210250904935179</c:v>
                </c:pt>
                <c:pt idx="28">
                  <c:v>0.21992351353323811</c:v>
                </c:pt>
                <c:pt idx="29" formatCode="_-* #,##0.0_-;\-* #,##0.0_-;_-* &quot;-&quot;??_-;_-@_-">
                  <c:v>0.1898709561126031</c:v>
                </c:pt>
                <c:pt idx="30" formatCode="_-* #,##0.0_-;\-* #,##0.0_-;_-* &quot;-&quot;??_-;_-@_-">
                  <c:v>0.1896573304217376</c:v>
                </c:pt>
                <c:pt idx="31" formatCode="_-* #,##0.0_-;\-* #,##0.0_-;_-* &quot;-&quot;??_-;_-@_-">
                  <c:v>0.2184468336140786</c:v>
                </c:pt>
                <c:pt idx="32" formatCode="_-* #,##0.0_-;\-* #,##0.0_-;_-* &quot;-&quot;??_-;_-@_-">
                  <c:v>0.18865478417135872</c:v>
                </c:pt>
                <c:pt idx="33" formatCode="_-* #,##0.0_-;\-* #,##0.0_-;_-* &quot;-&quot;??_-;_-@_-">
                  <c:v>0.17347322015336375</c:v>
                </c:pt>
              </c:numCache>
            </c:numRef>
          </c:val>
          <c:extLst>
            <c:ext xmlns:c16="http://schemas.microsoft.com/office/drawing/2014/chart" uri="{C3380CC4-5D6E-409C-BE32-E72D297353CC}">
              <c16:uniqueId val="{00000004-092B-054B-BEFB-026FD1491C56}"/>
            </c:ext>
          </c:extLst>
        </c:ser>
        <c:ser>
          <c:idx val="5"/>
          <c:order val="5"/>
          <c:tx>
            <c:strRef>
              <c:f>'TS-Renewables'!$D$17</c:f>
              <c:strCache>
                <c:ptCount val="1"/>
                <c:pt idx="0">
                  <c:v>Agricultural</c:v>
                </c:pt>
              </c:strCache>
            </c:strRef>
          </c:tx>
          <c:spPr>
            <a:solidFill>
              <a:schemeClr val="accent6"/>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'TS-Renewables'!$E$17:$AN$17</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5-092B-054B-BEFB-026FD1491C56}"/>
            </c:ext>
          </c:extLst>
        </c:ser>
        <c:ser>
          <c:idx val="6"/>
          <c:order val="6"/>
          <c:tx>
            <c:strRef>
              <c:f>'TS-Renewables'!$D$18</c:f>
              <c:strCache>
                <c:ptCount val="1"/>
                <c:pt idx="0">
                  <c:v>Fisheries</c:v>
                </c:pt>
              </c:strCache>
            </c:strRef>
          </c:tx>
          <c:spPr>
            <a:solidFill>
              <a:schemeClr val="accent1">
                <a:lumMod val="60000"/>
              </a:schemeClr>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'TS-Renewables'!$E$18:$AN$18</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numCache>
            </c:numRef>
          </c:val>
          <c:extLst>
            <c:ext xmlns:c16="http://schemas.microsoft.com/office/drawing/2014/chart" uri="{C3380CC4-5D6E-409C-BE32-E72D297353CC}">
              <c16:uniqueId val="{00000006-092B-054B-BEFB-026FD1491C56}"/>
            </c:ext>
          </c:extLst>
        </c:ser>
        <c:ser>
          <c:idx val="7"/>
          <c:order val="7"/>
          <c:tx>
            <c:strRef>
              <c:f>'TS-Renewables'!$A$32</c:f>
              <c:strCache>
                <c:ptCount val="1"/>
                <c:pt idx="0">
                  <c:v>Power generation</c:v>
                </c:pt>
              </c:strCache>
            </c:strRef>
          </c:tx>
          <c:spPr>
            <a:solidFill>
              <a:schemeClr val="accent2">
                <a:lumMod val="60000"/>
              </a:schemeClr>
            </a:solidFill>
            <a:ln>
              <a:noFill/>
            </a:ln>
            <a:effectLst/>
          </c:spPr>
          <c:invertIfNegative val="0"/>
          <c:cat>
            <c:numRef>
              <c:f>'TS-Renewables'!$E$8:$AN$8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numCache>
            </c:numRef>
          </c:cat>
          <c:val>
            <c:numRef>
              <c:f>'TS-Renewables'!$E$19:$AN$19</c:f>
              <c:numCache>
                <c:formatCode>#\ ##0;\-#\ ##0;\-</c:formatCode>
                <c:ptCount val="36"/>
                <c:pt idx="0">
                  <c:v>0</c:v>
                </c:pt>
                <c:pt idx="1">
                  <c:v>0</c:v>
                </c:pt>
                <c:pt idx="2">
                  <c:v>0</c:v>
                </c:pt>
                <c:pt idx="3">
                  <c:v>0</c:v>
                </c:pt>
                <c:pt idx="4">
                  <c:v>0</c:v>
                </c:pt>
                <c:pt idx="5">
                  <c:v>0</c:v>
                </c:pt>
                <c:pt idx="6">
                  <c:v>8.1373249200000011E-2</c:v>
                </c:pt>
                <c:pt idx="7">
                  <c:v>0.25411782599999999</c:v>
                </c:pt>
                <c:pt idx="8">
                  <c:v>0.24411974760000002</c:v>
                </c:pt>
                <c:pt idx="9">
                  <c:v>0.26744859720000003</c:v>
                </c:pt>
                <c:pt idx="10">
                  <c:v>0.2743917072</c:v>
                </c:pt>
                <c:pt idx="11">
                  <c:v>0.27911302199999999</c:v>
                </c:pt>
                <c:pt idx="12">
                  <c:v>0.2230126932</c:v>
                </c:pt>
                <c:pt idx="13">
                  <c:v>0.19079666279999999</c:v>
                </c:pt>
                <c:pt idx="14">
                  <c:v>0.23189987400000001</c:v>
                </c:pt>
                <c:pt idx="15">
                  <c:v>0.29001788912135262</c:v>
                </c:pt>
                <c:pt idx="16">
                  <c:v>0.29830236025958878</c:v>
                </c:pt>
                <c:pt idx="17">
                  <c:v>0.42411140298860545</c:v>
                </c:pt>
                <c:pt idx="18">
                  <c:v>0.49645476684421719</c:v>
                </c:pt>
                <c:pt idx="19">
                  <c:v>0.60764781919214284</c:v>
                </c:pt>
                <c:pt idx="20">
                  <c:v>0.75049275868572329</c:v>
                </c:pt>
                <c:pt idx="21">
                  <c:v>0.82261443636288634</c:v>
                </c:pt>
                <c:pt idx="22">
                  <c:v>1.2077160365687987</c:v>
                </c:pt>
                <c:pt idx="23">
                  <c:v>1.2883804002054573</c:v>
                </c:pt>
                <c:pt idx="24">
                  <c:v>1.3910553727031754</c:v>
                </c:pt>
                <c:pt idx="25">
                  <c:v>1.2547602295921085</c:v>
                </c:pt>
                <c:pt idx="26">
                  <c:v>1.7500249295983061</c:v>
                </c:pt>
                <c:pt idx="27">
                  <c:v>2.02926489972889</c:v>
                </c:pt>
                <c:pt idx="28">
                  <c:v>2.387707637157007</c:v>
                </c:pt>
                <c:pt idx="29" formatCode="_-* #,##0.0_-;\-* #,##0.0_-;_-* &quot;-&quot;??_-;_-@_-">
                  <c:v>2.3500841695667307</c:v>
                </c:pt>
                <c:pt idx="30" formatCode="_-* #,##0.0_-;\-* #,##0.0_-;_-* &quot;-&quot;??_-;_-@_-">
                  <c:v>2.6208612714258894</c:v>
                </c:pt>
                <c:pt idx="31" formatCode="_-* #,##0.0_-;\-* #,##0.0_-;_-* &quot;-&quot;??_-;_-@_-">
                  <c:v>2.5979630889000407</c:v>
                </c:pt>
                <c:pt idx="32" formatCode="_-* #,##0.0_-;\-* #,##0.0_-;_-* &quot;-&quot;??_-;_-@_-">
                  <c:v>2.640969935033894</c:v>
                </c:pt>
                <c:pt idx="33" formatCode="_-* #,##0.0_-;\-* #,##0.0_-;_-* &quot;-&quot;??_-;_-@_-">
                  <c:v>2.2698014723531106</c:v>
                </c:pt>
              </c:numCache>
            </c:numRef>
          </c:val>
          <c:extLst>
            <c:ext xmlns:c16="http://schemas.microsoft.com/office/drawing/2014/chart" uri="{C3380CC4-5D6E-409C-BE32-E72D297353CC}">
              <c16:uniqueId val="{00000007-092B-054B-BEFB-026FD1491C56}"/>
            </c:ext>
          </c:extLst>
        </c:ser>
        <c:dLbls>
          <c:showLegendKey val="0"/>
          <c:showVal val="0"/>
          <c:showCatName val="0"/>
          <c:showSerName val="0"/>
          <c:showPercent val="0"/>
          <c:showBubbleSize val="0"/>
        </c:dLbls>
        <c:gapWidth val="12"/>
        <c:overlap val="100"/>
        <c:axId val="448006784"/>
        <c:axId val="448007144"/>
      </c:bar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scaling>
        <c:delete val="0"/>
        <c:axPos val="l"/>
        <c:majorGridlines>
          <c:spPr>
            <a:ln w="9525" cap="flat" cmpd="sng" algn="ctr">
              <a:solidFill>
                <a:schemeClr val="tx1">
                  <a:lumMod val="15000"/>
                  <a:lumOff val="85000"/>
                </a:schemeClr>
              </a:solidFill>
              <a:round/>
            </a:ln>
            <a:effectLst/>
          </c:spPr>
        </c:majorGridlines>
        <c:title>
          <c:tx>
            <c:strRef>
              <c:f>'TS-Renewables'!$D$8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spPr>
        <a:noFill/>
        <a:ln>
          <a:noFill/>
        </a:ln>
        <a:effectLst/>
      </c:spPr>
    </c:plotArea>
    <c:legend>
      <c:legendPos val="b"/>
      <c:layout>
        <c:manualLayout>
          <c:xMode val="edge"/>
          <c:yMode val="edge"/>
          <c:x val="0"/>
          <c:y val="0.84347566328918011"/>
          <c:w val="0.92297582816822565"/>
          <c:h val="0.11933055090407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'TS-Renewables'!$D$10</c:f>
          <c:strCache>
            <c:ptCount val="1"/>
            <c:pt idx="0">
              <c:v> Renewables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'TS-Renewables'!$A$25</c:f>
              <c:strCache>
                <c:ptCount val="1"/>
                <c:pt idx="0">
                  <c:v>Industry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'TS-Renewables'!$AP$8:$AT$8</c:f>
              <c:numCache>
                <c:formatCode>General</c:formatCode>
                <c:ptCount val="5"/>
                <c:pt idx="0">
                  <c:v>1990</c:v>
                </c:pt>
                <c:pt idx="1">
                  <c:v>2000</c:v>
                </c:pt>
                <c:pt idx="2">
                  <c:v>2018</c:v>
                </c:pt>
                <c:pt idx="3">
                  <c:v>2020</c:v>
                </c:pt>
                <c:pt idx="4">
                  <c:v>2023</c:v>
                </c:pt>
              </c:numCache>
            </c:numRef>
          </c:cat>
          <c:val>
            <c:numRef>
              <c:f>'TS-Renewables'!$AP$12:$AT$12</c:f>
              <c:numCache>
                <c:formatCode>0%</c:formatCode>
                <c:ptCount val="5"/>
                <c:pt idx="0">
                  <c:v>0.58471760797342198</c:v>
                </c:pt>
                <c:pt idx="1">
                  <c:v>0.71009440219980202</c:v>
                </c:pt>
                <c:pt idx="2">
                  <c:v>0.2972621249551029</c:v>
                </c:pt>
                <c:pt idx="3">
                  <c:v>0.2645529085528065</c:v>
                </c:pt>
                <c:pt idx="4">
                  <c:v>0.20146952221498851</c:v>
                </c:pt>
              </c:numCache>
            </c:numRef>
          </c:val>
          <c:extLst>
            <c:ext xmlns:c16="http://schemas.microsoft.com/office/drawing/2014/chart" uri="{C3380CC4-5D6E-409C-BE32-E72D297353CC}">
              <c16:uniqueId val="{00000000-F15C-AD46-B54F-DCCCA1FD1AD4}"/>
            </c:ext>
          </c:extLst>
        </c:ser>
        <c:ser>
          <c:idx val="1"/>
          <c:order val="1"/>
          <c:tx>
            <c:strRef>
              <c:f>'TS-Renewables'!$D$13</c:f>
              <c:strCache>
                <c:ptCount val="1"/>
                <c:pt idx="0">
                  <c:v>Transport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'TS-Renewables'!$AP$8:$AT$8</c:f>
              <c:numCache>
                <c:formatCode>General</c:formatCode>
                <c:ptCount val="5"/>
                <c:pt idx="0">
                  <c:v>1990</c:v>
                </c:pt>
                <c:pt idx="1">
                  <c:v>2000</c:v>
                </c:pt>
                <c:pt idx="2">
                  <c:v>2018</c:v>
                </c:pt>
                <c:pt idx="3">
                  <c:v>2020</c:v>
                </c:pt>
                <c:pt idx="4">
                  <c:v>2023</c:v>
                </c:pt>
              </c:numCache>
            </c:numRef>
          </c:cat>
          <c:val>
            <c:numRef>
              <c:f>'TS-Renewables'!$AP$13:$AT$13</c:f>
              <c:numCache>
                <c:formatCode>0%</c:formatCode>
                <c:ptCount val="5"/>
                <c:pt idx="0">
                  <c:v>0</c:v>
                </c:pt>
                <c:pt idx="1">
                  <c:v>0</c:v>
                </c:pt>
                <c:pt idx="2">
                  <c:v>0.23061410503651272</c:v>
                </c:pt>
                <c:pt idx="3">
                  <c:v>0.24630315763131752</c:v>
                </c:pt>
                <c:pt idx="4">
                  <c:v>0.34780246438544671</c:v>
                </c:pt>
              </c:numCache>
            </c:numRef>
          </c:val>
          <c:extLst>
            <c:ext xmlns:c16="http://schemas.microsoft.com/office/drawing/2014/chart" uri="{C3380CC4-5D6E-409C-BE32-E72D297353CC}">
              <c16:uniqueId val="{00000001-F15C-AD46-B54F-DCCCA1FD1AD4}"/>
            </c:ext>
          </c:extLst>
        </c:ser>
        <c:ser>
          <c:idx val="2"/>
          <c:order val="2"/>
          <c:tx>
            <c:strRef>
              <c:f>'TS-Renewables'!$D$14</c:f>
              <c:strCache>
                <c:ptCount val="1"/>
                <c:pt idx="0">
                  <c:v>Residential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'TS-Renewables'!$AP$8:$AT$8</c:f>
              <c:numCache>
                <c:formatCode>General</c:formatCode>
                <c:ptCount val="5"/>
                <c:pt idx="0">
                  <c:v>1990</c:v>
                </c:pt>
                <c:pt idx="1">
                  <c:v>2000</c:v>
                </c:pt>
                <c:pt idx="2">
                  <c:v>2018</c:v>
                </c:pt>
                <c:pt idx="3">
                  <c:v>2020</c:v>
                </c:pt>
                <c:pt idx="4">
                  <c:v>2023</c:v>
                </c:pt>
              </c:numCache>
            </c:numRef>
          </c:cat>
          <c:val>
            <c:numRef>
              <c:f>'TS-Renewables'!$AP$14:$AT$14</c:f>
              <c:numCache>
                <c:formatCode>0%</c:formatCode>
                <c:ptCount val="5"/>
                <c:pt idx="0">
                  <c:v>0.41483942414174974</c:v>
                </c:pt>
                <c:pt idx="1">
                  <c:v>0.12252620299595907</c:v>
                </c:pt>
                <c:pt idx="2">
                  <c:v>0.10619679781694552</c:v>
                </c:pt>
                <c:pt idx="3">
                  <c:v>0.11692471221046322</c:v>
                </c:pt>
                <c:pt idx="4">
                  <c:v>0.16294420633613194</c:v>
                </c:pt>
              </c:numCache>
            </c:numRef>
          </c:val>
          <c:extLst>
            <c:ext xmlns:c16="http://schemas.microsoft.com/office/drawing/2014/chart" uri="{C3380CC4-5D6E-409C-BE32-E72D297353CC}">
              <c16:uniqueId val="{00000002-F15C-AD46-B54F-DCCCA1FD1AD4}"/>
            </c:ext>
          </c:extLst>
        </c:ser>
        <c:ser>
          <c:idx val="3"/>
          <c:order val="3"/>
          <c:tx>
            <c:strRef>
              <c:f>'TS-Renewables'!$A$28</c:f>
              <c:strCache>
                <c:ptCount val="1"/>
                <c:pt idx="0">
                  <c:v>Commercial</c:v>
                </c:pt>
              </c:strCache>
            </c:strRef>
          </c:tx>
          <c:spPr>
            <a:solidFill>
              <a:schemeClr val="accent4"/>
            </a:solidFill>
            <a:ln>
              <a:noFill/>
            </a:ln>
            <a:effectLst/>
          </c:spPr>
          <c:invertIfNegative val="0"/>
          <c:cat>
            <c:numRef>
              <c:f>'TS-Renewables'!$AP$8:$AT$8</c:f>
              <c:numCache>
                <c:formatCode>General</c:formatCode>
                <c:ptCount val="5"/>
                <c:pt idx="0">
                  <c:v>1990</c:v>
                </c:pt>
                <c:pt idx="1">
                  <c:v>2000</c:v>
                </c:pt>
                <c:pt idx="2">
                  <c:v>2018</c:v>
                </c:pt>
                <c:pt idx="3">
                  <c:v>2020</c:v>
                </c:pt>
                <c:pt idx="4">
                  <c:v>2023</c:v>
                </c:pt>
              </c:numCache>
            </c:numRef>
          </c:cat>
          <c:val>
            <c:numRef>
              <c:f>'TS-Renewables'!$AP$15:$AT$15</c:f>
              <c:numCache>
                <c:formatCode>0%</c:formatCode>
                <c:ptCount val="5"/>
                <c:pt idx="0">
                  <c:v>4.4296788482834997E-4</c:v>
                </c:pt>
                <c:pt idx="1">
                  <c:v>3.3814019152371525E-4</c:v>
                </c:pt>
                <c:pt idx="2">
                  <c:v>3.0686521216284218E-2</c:v>
                </c:pt>
                <c:pt idx="3">
                  <c:v>3.1104593908904684E-2</c:v>
                </c:pt>
                <c:pt idx="4">
                  <c:v>4.0778654513046207E-2</c:v>
                </c:pt>
              </c:numCache>
            </c:numRef>
          </c:val>
          <c:extLst>
            <c:ext xmlns:c16="http://schemas.microsoft.com/office/drawing/2014/chart" uri="{C3380CC4-5D6E-409C-BE32-E72D297353CC}">
              <c16:uniqueId val="{00000003-F15C-AD46-B54F-DCCCA1FD1AD4}"/>
            </c:ext>
          </c:extLst>
        </c:ser>
        <c:ser>
          <c:idx val="4"/>
          <c:order val="4"/>
          <c:tx>
            <c:strRef>
              <c:f>'TS-Renewables'!$A$29</c:f>
              <c:strCache>
                <c:ptCount val="1"/>
                <c:pt idx="0">
                  <c:v>Public Services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'TS-Renewables'!$AP$8:$AT$8</c:f>
              <c:numCache>
                <c:formatCode>General</c:formatCode>
                <c:ptCount val="5"/>
                <c:pt idx="0">
                  <c:v>1990</c:v>
                </c:pt>
                <c:pt idx="1">
                  <c:v>2000</c:v>
                </c:pt>
                <c:pt idx="2">
                  <c:v>2018</c:v>
                </c:pt>
                <c:pt idx="3">
                  <c:v>2020</c:v>
                </c:pt>
                <c:pt idx="4">
                  <c:v>2023</c:v>
                </c:pt>
              </c:numCache>
            </c:numRef>
          </c:cat>
          <c:val>
            <c:numRef>
              <c:f>'TS-Renewables'!$AP$16:$AT$16</c:f>
              <c:numCache>
                <c:formatCode>0%</c:formatCode>
                <c:ptCount val="5"/>
                <c:pt idx="0">
                  <c:v>0</c:v>
                </c:pt>
                <c:pt idx="1">
                  <c:v>0</c:v>
                </c:pt>
                <c:pt idx="2">
                  <c:v>2.8273652827550989E-2</c:v>
                </c:pt>
                <c:pt idx="3">
                  <c:v>2.3018844142925932E-2</c:v>
                </c:pt>
                <c:pt idx="4">
                  <c:v>1.753743831539108E-2</c:v>
                </c:pt>
              </c:numCache>
            </c:numRef>
          </c:val>
          <c:extLst>
            <c:ext xmlns:c16="http://schemas.microsoft.com/office/drawing/2014/chart" uri="{C3380CC4-5D6E-409C-BE32-E72D297353CC}">
              <c16:uniqueId val="{00000004-F15C-AD46-B54F-DCCCA1FD1AD4}"/>
            </c:ext>
          </c:extLst>
        </c:ser>
        <c:ser>
          <c:idx val="5"/>
          <c:order val="5"/>
          <c:tx>
            <c:strRef>
              <c:f>'TS-Renewables'!$D$17</c:f>
              <c:strCache>
                <c:ptCount val="1"/>
                <c:pt idx="0">
                  <c:v>Agricultural</c:v>
                </c:pt>
              </c:strCache>
            </c:strRef>
          </c:tx>
          <c:spPr>
            <a:solidFill>
              <a:schemeClr val="accent6"/>
            </a:solidFill>
            <a:ln>
              <a:noFill/>
            </a:ln>
            <a:effectLst/>
          </c:spPr>
          <c:invertIfNegative val="0"/>
          <c:cat>
            <c:numRef>
              <c:f>'TS-Renewables'!$AP$8:$AT$8</c:f>
              <c:numCache>
                <c:formatCode>General</c:formatCode>
                <c:ptCount val="5"/>
                <c:pt idx="0">
                  <c:v>1990</c:v>
                </c:pt>
                <c:pt idx="1">
                  <c:v>2000</c:v>
                </c:pt>
                <c:pt idx="2">
                  <c:v>2018</c:v>
                </c:pt>
                <c:pt idx="3">
                  <c:v>2020</c:v>
                </c:pt>
                <c:pt idx="4">
                  <c:v>2023</c:v>
                </c:pt>
              </c:numCache>
            </c:numRef>
          </c:cat>
          <c:val>
            <c:numRef>
              <c:f>'TS-Renewables'!$AP$17:$AT$17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F15C-AD46-B54F-DCCCA1FD1AD4}"/>
            </c:ext>
          </c:extLst>
        </c:ser>
        <c:ser>
          <c:idx val="6"/>
          <c:order val="6"/>
          <c:tx>
            <c:strRef>
              <c:f>'TS-Renewables'!$D$18</c:f>
              <c:strCache>
                <c:ptCount val="1"/>
                <c:pt idx="0">
                  <c:v>Fisheries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'TS-Renewables'!$AP$8:$AT$8</c:f>
              <c:numCache>
                <c:formatCode>General</c:formatCode>
                <c:ptCount val="5"/>
                <c:pt idx="0">
                  <c:v>1990</c:v>
                </c:pt>
                <c:pt idx="1">
                  <c:v>2000</c:v>
                </c:pt>
                <c:pt idx="2">
                  <c:v>2018</c:v>
                </c:pt>
                <c:pt idx="3">
                  <c:v>2020</c:v>
                </c:pt>
                <c:pt idx="4">
                  <c:v>2023</c:v>
                </c:pt>
              </c:numCache>
            </c:numRef>
          </c:cat>
          <c:val>
            <c:numRef>
              <c:f>'TS-Renewables'!$AP$18:$AT$18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F15C-AD46-B54F-DCCCA1FD1AD4}"/>
            </c:ext>
          </c:extLst>
        </c:ser>
        <c:ser>
          <c:idx val="7"/>
          <c:order val="7"/>
          <c:tx>
            <c:strRef>
              <c:f>'TS-Renewables'!$A$32</c:f>
              <c:strCache>
                <c:ptCount val="1"/>
                <c:pt idx="0">
                  <c:v>Power generation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'TS-Renewables'!$AP$8:$AT$8</c:f>
              <c:numCache>
                <c:formatCode>General</c:formatCode>
                <c:ptCount val="5"/>
                <c:pt idx="0">
                  <c:v>1990</c:v>
                </c:pt>
                <c:pt idx="1">
                  <c:v>2000</c:v>
                </c:pt>
                <c:pt idx="2">
                  <c:v>2018</c:v>
                </c:pt>
                <c:pt idx="3">
                  <c:v>2020</c:v>
                </c:pt>
                <c:pt idx="4">
                  <c:v>2023</c:v>
                </c:pt>
              </c:numCache>
            </c:numRef>
          </c:cat>
          <c:val>
            <c:numRef>
              <c:f>'TS-Renewables'!$AP$19:$AT$19</c:f>
              <c:numCache>
                <c:formatCode>0%</c:formatCode>
                <c:ptCount val="5"/>
                <c:pt idx="0">
                  <c:v>0</c:v>
                </c:pt>
                <c:pt idx="1">
                  <c:v>0.16704125461271532</c:v>
                </c:pt>
                <c:pt idx="2">
                  <c:v>0.30696679814760375</c:v>
                </c:pt>
                <c:pt idx="3">
                  <c:v>0.31809578355358215</c:v>
                </c:pt>
                <c:pt idx="4">
                  <c:v>0.22946771423499548</c:v>
                </c:pt>
              </c:numCache>
            </c:numRef>
          </c:val>
          <c:extLst>
            <c:ext xmlns:c16="http://schemas.microsoft.com/office/drawing/2014/chart" uri="{C3380CC4-5D6E-409C-BE32-E72D297353CC}">
              <c16:uniqueId val="{00000007-F15C-AD46-B54F-DCCCA1FD1AD4}"/>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layout>
        <c:manualLayout>
          <c:xMode val="edge"/>
          <c:yMode val="edge"/>
          <c:x val="9.8456595103138464E-3"/>
          <c:y val="0.74367785297820044"/>
          <c:w val="0.92301471900579679"/>
          <c:h val="0.1984433935699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'Time-ElecInput'!$D$10</c:f>
          <c:strCache>
            <c:ptCount val="1"/>
            <c:pt idx="0">
              <c:v>Electricity input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23435628445357"/>
          <c:y val="0.14909740449110528"/>
          <c:w val="0.82615899009519422"/>
          <c:h val="0.51159808323468137"/>
        </c:manualLayout>
      </c:layout>
      <c:barChart>
        <c:barDir val="col"/>
        <c:grouping val="stacked"/>
        <c:varyColors val="0"/>
        <c:ser>
          <c:idx val="0"/>
          <c:order val="0"/>
          <c:tx>
            <c:strRef>
              <c:f>'Time-ElecInput'!$D$12</c:f>
              <c:strCache>
                <c:ptCount val="1"/>
                <c:pt idx="0">
                  <c:v> Coal</c:v>
                </c:pt>
              </c:strCache>
            </c:strRef>
          </c:tx>
          <c:spPr>
            <a:solidFill>
              <a:schemeClr val="accent1"/>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'Time-ElecInput'!$E$12:$AN$12</c:f>
              <c:numCache>
                <c:formatCode>#\ ##0;\-#\ ##0;\-</c:formatCode>
                <c:ptCount val="36"/>
                <c:pt idx="0">
                  <c:v>14.436687812886003</c:v>
                </c:pt>
                <c:pt idx="1">
                  <c:v>14.204902361338801</c:v>
                </c:pt>
                <c:pt idx="2">
                  <c:v>16.190971478280002</c:v>
                </c:pt>
                <c:pt idx="3">
                  <c:v>15.780573688809602</c:v>
                </c:pt>
                <c:pt idx="4">
                  <c:v>16.262474402304001</c:v>
                </c:pt>
                <c:pt idx="5">
                  <c:v>17.3846620546128</c:v>
                </c:pt>
                <c:pt idx="6">
                  <c:v>17.271532686619203</c:v>
                </c:pt>
                <c:pt idx="7">
                  <c:v>16.723035883800001</c:v>
                </c:pt>
                <c:pt idx="8">
                  <c:v>16.992986777843999</c:v>
                </c:pt>
                <c:pt idx="9">
                  <c:v>14.708834673760801</c:v>
                </c:pt>
                <c:pt idx="10">
                  <c:v>16.591249823787599</c:v>
                </c:pt>
                <c:pt idx="11">
                  <c:v>17.604422039639999</c:v>
                </c:pt>
                <c:pt idx="12">
                  <c:v>17.039811667132799</c:v>
                </c:pt>
                <c:pt idx="13">
                  <c:v>15.387536729307604</c:v>
                </c:pt>
                <c:pt idx="14">
                  <c:v>15.834332777777782</c:v>
                </c:pt>
                <c:pt idx="15">
                  <c:v>16.474319444444443</c:v>
                </c:pt>
                <c:pt idx="16">
                  <c:v>14.15361388888889</c:v>
                </c:pt>
                <c:pt idx="17">
                  <c:v>13.624866666666668</c:v>
                </c:pt>
                <c:pt idx="18">
                  <c:v>11.52936388888889</c:v>
                </c:pt>
                <c:pt idx="19">
                  <c:v>9.0122583333333353</c:v>
                </c:pt>
                <c:pt idx="20">
                  <c:v>10.08904463888889</c:v>
                </c:pt>
                <c:pt idx="21">
                  <c:v>10.619015577125687</c:v>
                </c:pt>
                <c:pt idx="22">
                  <c:v>13.492084805121266</c:v>
                </c:pt>
                <c:pt idx="23">
                  <c:v>11.285394877343334</c:v>
                </c:pt>
                <c:pt idx="24">
                  <c:v>10.936600776015251</c:v>
                </c:pt>
                <c:pt idx="25">
                  <c:v>13.090411499605279</c:v>
                </c:pt>
                <c:pt idx="26">
                  <c:v>12.823073115978611</c:v>
                </c:pt>
                <c:pt idx="27">
                  <c:v>10.088015653519479</c:v>
                </c:pt>
                <c:pt idx="28">
                  <c:v>5.6886306921245495</c:v>
                </c:pt>
                <c:pt idx="29" formatCode="_-* #,##0.0_-;\-* #,##0.0_-;_-* &quot;-&quot;??_-;_-@_-">
                  <c:v>1.7196857859933303</c:v>
                </c:pt>
                <c:pt idx="30" formatCode="_-* #,##0.0_-;\-* #,##0.0_-;_-* &quot;-&quot;??_-;_-@_-">
                  <c:v>2.2646044724359329</c:v>
                </c:pt>
                <c:pt idx="31" formatCode="_-* #,##0.0_-;\-* #,##0.0_-;_-* &quot;-&quot;??_-;_-@_-">
                  <c:v>7.8244977155915834</c:v>
                </c:pt>
                <c:pt idx="32" formatCode="_-* #,##0.0_-;\-* #,##0.0_-;_-* &quot;-&quot;??_-;_-@_-">
                  <c:v>6.5612327781459667</c:v>
                </c:pt>
                <c:pt idx="33" formatCode="_-* #,##0.0_-;\-* #,##0.0_-;_-* &quot;-&quot;??_-;_-@_-">
                  <c:v>3.6591009496598681</c:v>
                </c:pt>
                <c:pt idx="34" formatCode="_-* #,##0.0_-;\-* #,##0.0_-;_-* &quot;-&quot;??_-;_-@_-">
                  <c:v>0</c:v>
                </c:pt>
              </c:numCache>
            </c:numRef>
          </c:val>
          <c:extLst>
            <c:ext xmlns:c16="http://schemas.microsoft.com/office/drawing/2014/chart" uri="{C3380CC4-5D6E-409C-BE32-E72D297353CC}">
              <c16:uniqueId val="{00000000-274A-D64D-922C-6DEA3A1D3995}"/>
            </c:ext>
          </c:extLst>
        </c:ser>
        <c:ser>
          <c:idx val="1"/>
          <c:order val="1"/>
          <c:tx>
            <c:strRef>
              <c:f>'Time-ElecInput'!$D$17</c:f>
              <c:strCache>
                <c:ptCount val="1"/>
                <c:pt idx="0">
                  <c:v> Peat</c:v>
                </c:pt>
              </c:strCache>
            </c:strRef>
          </c:tx>
          <c:spPr>
            <a:solidFill>
              <a:schemeClr val="accent2"/>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'Time-ElecInput'!$E$17:$AN$17</c:f>
              <c:numCache>
                <c:formatCode>#\ ##0;\-#\ ##0;\-</c:formatCode>
                <c:ptCount val="36"/>
                <c:pt idx="0">
                  <c:v>6.8853205300000004</c:v>
                </c:pt>
                <c:pt idx="1">
                  <c:v>7.1092910700000012</c:v>
                </c:pt>
                <c:pt idx="2">
                  <c:v>7.2966503700000009</c:v>
                </c:pt>
                <c:pt idx="3">
                  <c:v>6.5743692200000021</c:v>
                </c:pt>
                <c:pt idx="4">
                  <c:v>6.704532180000002</c:v>
                </c:pt>
                <c:pt idx="5">
                  <c:v>6.5833941000000005</c:v>
                </c:pt>
                <c:pt idx="6">
                  <c:v>6.6154580100000011</c:v>
                </c:pt>
                <c:pt idx="7">
                  <c:v>6.4515447900000016</c:v>
                </c:pt>
                <c:pt idx="8">
                  <c:v>6.0278290000000005</c:v>
                </c:pt>
                <c:pt idx="9">
                  <c:v>6.0278290000000005</c:v>
                </c:pt>
                <c:pt idx="10">
                  <c:v>5.5615357800000007</c:v>
                </c:pt>
                <c:pt idx="11">
                  <c:v>6.2407743000000009</c:v>
                </c:pt>
                <c:pt idx="12">
                  <c:v>6.2580797400000003</c:v>
                </c:pt>
                <c:pt idx="13">
                  <c:v>5.8362596400000006</c:v>
                </c:pt>
                <c:pt idx="14">
                  <c:v>3.8380072222222226</c:v>
                </c:pt>
                <c:pt idx="15">
                  <c:v>5.6911355000000006</c:v>
                </c:pt>
                <c:pt idx="16">
                  <c:v>5.2694516087008347</c:v>
                </c:pt>
                <c:pt idx="17">
                  <c:v>5.2240605933709006</c:v>
                </c:pt>
                <c:pt idx="18">
                  <c:v>6.626909728801853</c:v>
                </c:pt>
                <c:pt idx="19">
                  <c:v>6.4761855742275616</c:v>
                </c:pt>
                <c:pt idx="20">
                  <c:v>5.5955990695919056</c:v>
                </c:pt>
                <c:pt idx="21">
                  <c:v>5.4999531935531305</c:v>
                </c:pt>
                <c:pt idx="22">
                  <c:v>6.3964904953296733</c:v>
                </c:pt>
                <c:pt idx="23">
                  <c:v>5.786221875598895</c:v>
                </c:pt>
                <c:pt idx="24">
                  <c:v>6.3015884413240091</c:v>
                </c:pt>
                <c:pt idx="25">
                  <c:v>6.3639446027921638</c:v>
                </c:pt>
                <c:pt idx="26">
                  <c:v>5.9654929050308541</c:v>
                </c:pt>
                <c:pt idx="27">
                  <c:v>5.5949796849999842</c:v>
                </c:pt>
                <c:pt idx="28">
                  <c:v>5.4324713888417593</c:v>
                </c:pt>
                <c:pt idx="29" formatCode="_-* #,##0.0_-;\-* #,##0.0_-;_-* &quot;-&quot;??_-;_-@_-">
                  <c:v>4.9962068771169577</c:v>
                </c:pt>
                <c:pt idx="30" formatCode="_-* #,##0.0_-;\-* #,##0.0_-;_-* &quot;-&quot;??_-;_-@_-">
                  <c:v>2.4262728540768328</c:v>
                </c:pt>
                <c:pt idx="31" formatCode="_-* #,##0.0_-;\-* #,##0.0_-;_-* &quot;-&quot;??_-;_-@_-">
                  <c:v>0.77313433679766685</c:v>
                </c:pt>
                <c:pt idx="32" formatCode="_-* #,##0.0_-;\-* #,##0.0_-;_-* &quot;-&quot;??_-;_-@_-">
                  <c:v>0.58170684679538875</c:v>
                </c:pt>
                <c:pt idx="33" formatCode="_-* #,##0.0_-;\-* #,##0.0_-;_-* &quot;-&quot;??_-;_-@_-">
                  <c:v>0.39207508023333332</c:v>
                </c:pt>
                <c:pt idx="34" formatCode="_-* #,##0.0_-;\-* #,##0.0_-;_-* &quot;-&quot;??_-;_-@_-">
                  <c:v>0</c:v>
                </c:pt>
              </c:numCache>
            </c:numRef>
          </c:val>
          <c:extLst>
            <c:ext xmlns:c16="http://schemas.microsoft.com/office/drawing/2014/chart" uri="{C3380CC4-5D6E-409C-BE32-E72D297353CC}">
              <c16:uniqueId val="{00000001-274A-D64D-922C-6DEA3A1D3995}"/>
            </c:ext>
          </c:extLst>
        </c:ser>
        <c:ser>
          <c:idx val="2"/>
          <c:order val="2"/>
          <c:tx>
            <c:strRef>
              <c:f>'Time-ElecInput'!$D$21</c:f>
              <c:strCache>
                <c:ptCount val="1"/>
                <c:pt idx="0">
                  <c:v> Oil</c:v>
                </c:pt>
              </c:strCache>
            </c:strRef>
          </c:tx>
          <c:spPr>
            <a:solidFill>
              <a:schemeClr val="accent3"/>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'Time-ElecInput'!$E$21:$AN$21</c:f>
              <c:numCache>
                <c:formatCode>#\ ##0;\-#\ ##0;\-</c:formatCode>
                <c:ptCount val="36"/>
                <c:pt idx="0">
                  <c:v>3.9672476970000004</c:v>
                </c:pt>
                <c:pt idx="1">
                  <c:v>6.5439090870000003</c:v>
                </c:pt>
                <c:pt idx="2">
                  <c:v>6.7054218750000008</c:v>
                </c:pt>
                <c:pt idx="3">
                  <c:v>6.5891509500000014</c:v>
                </c:pt>
                <c:pt idx="4">
                  <c:v>7.5702577500000006</c:v>
                </c:pt>
                <c:pt idx="5">
                  <c:v>7.2134446980000009</c:v>
                </c:pt>
                <c:pt idx="6">
                  <c:v>7.2672625230000012</c:v>
                </c:pt>
                <c:pt idx="7">
                  <c:v>9.4332930360000002</c:v>
                </c:pt>
                <c:pt idx="8">
                  <c:v>12.859881804000002</c:v>
                </c:pt>
                <c:pt idx="9">
                  <c:v>16.153623408000001</c:v>
                </c:pt>
                <c:pt idx="10">
                  <c:v>11.940136047000001</c:v>
                </c:pt>
                <c:pt idx="11">
                  <c:v>14.194923231000001</c:v>
                </c:pt>
                <c:pt idx="12">
                  <c:v>10.34980449</c:v>
                </c:pt>
                <c:pt idx="13">
                  <c:v>6.9672457390000018</c:v>
                </c:pt>
                <c:pt idx="14">
                  <c:v>8.8463885750000006</c:v>
                </c:pt>
                <c:pt idx="15">
                  <c:v>9.1339396262756356</c:v>
                </c:pt>
                <c:pt idx="16">
                  <c:v>7.9000323038645872</c:v>
                </c:pt>
                <c:pt idx="17">
                  <c:v>4.5358682294884982</c:v>
                </c:pt>
                <c:pt idx="18">
                  <c:v>4.0680457730987918</c:v>
                </c:pt>
                <c:pt idx="19">
                  <c:v>2.4272328945083648</c:v>
                </c:pt>
                <c:pt idx="20">
                  <c:v>1.5086138982058006</c:v>
                </c:pt>
                <c:pt idx="21">
                  <c:v>0.56131163696838615</c:v>
                </c:pt>
                <c:pt idx="22">
                  <c:v>0.54256956430425429</c:v>
                </c:pt>
                <c:pt idx="23">
                  <c:v>0.43943820146732709</c:v>
                </c:pt>
                <c:pt idx="24">
                  <c:v>0.63882543431988192</c:v>
                </c:pt>
                <c:pt idx="25">
                  <c:v>0.89607125968909807</c:v>
                </c:pt>
                <c:pt idx="26">
                  <c:v>0.73485514964440368</c:v>
                </c:pt>
                <c:pt idx="27">
                  <c:v>0.38334746245675511</c:v>
                </c:pt>
                <c:pt idx="28">
                  <c:v>0.39652240077403877</c:v>
                </c:pt>
                <c:pt idx="29" formatCode="_-* #,##0.0_-;\-* #,##0.0_-;_-* &quot;-&quot;??_-;_-@_-">
                  <c:v>0.90508170270608768</c:v>
                </c:pt>
                <c:pt idx="30" formatCode="_-* #,##0.0_-;\-* #,##0.0_-;_-* &quot;-&quot;??_-;_-@_-">
                  <c:v>1.2411723834814015</c:v>
                </c:pt>
                <c:pt idx="31" formatCode="_-* #,##0.0_-;\-* #,##0.0_-;_-* &quot;-&quot;??_-;_-@_-">
                  <c:v>4.1804437200834021</c:v>
                </c:pt>
                <c:pt idx="32" formatCode="_-* #,##0.0_-;\-* #,##0.0_-;_-* &quot;-&quot;??_-;_-@_-">
                  <c:v>2.9641176311381443</c:v>
                </c:pt>
                <c:pt idx="33" formatCode="_-* #,##0.0_-;\-* #,##0.0_-;_-* &quot;-&quot;??_-;_-@_-">
                  <c:v>0.6452501413496855</c:v>
                </c:pt>
                <c:pt idx="34" formatCode="_-* #,##0.0_-;\-* #,##0.0_-;_-* &quot;-&quot;??_-;_-@_-">
                  <c:v>0</c:v>
                </c:pt>
              </c:numCache>
            </c:numRef>
          </c:val>
          <c:extLst>
            <c:ext xmlns:c16="http://schemas.microsoft.com/office/drawing/2014/chart" uri="{C3380CC4-5D6E-409C-BE32-E72D297353CC}">
              <c16:uniqueId val="{00000002-274A-D64D-922C-6DEA3A1D3995}"/>
            </c:ext>
          </c:extLst>
        </c:ser>
        <c:ser>
          <c:idx val="3"/>
          <c:order val="3"/>
          <c:tx>
            <c:strRef>
              <c:f>'Time-ElecInput'!$D$36</c:f>
              <c:strCache>
                <c:ptCount val="1"/>
                <c:pt idx="0">
                  <c:v> Natural Gas</c:v>
                </c:pt>
              </c:strCache>
            </c:strRef>
          </c:tx>
          <c:spPr>
            <a:solidFill>
              <a:schemeClr val="accent4"/>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'Time-ElecInput'!$E$36:$AN$36</c:f>
              <c:numCache>
                <c:formatCode>#\ ##0;\-#\ ##0;\-</c:formatCode>
                <c:ptCount val="36"/>
                <c:pt idx="0">
                  <c:v>9.519281534400001</c:v>
                </c:pt>
                <c:pt idx="1">
                  <c:v>8.8917604753560013</c:v>
                </c:pt>
                <c:pt idx="2">
                  <c:v>8.5786262143560013</c:v>
                </c:pt>
                <c:pt idx="3">
                  <c:v>10.831689849103201</c:v>
                </c:pt>
                <c:pt idx="4">
                  <c:v>10.630031385019199</c:v>
                </c:pt>
                <c:pt idx="5">
                  <c:v>11.964985366514403</c:v>
                </c:pt>
                <c:pt idx="6">
                  <c:v>14.990363342592001</c:v>
                </c:pt>
                <c:pt idx="7">
                  <c:v>15.657464572226401</c:v>
                </c:pt>
                <c:pt idx="8">
                  <c:v>14.977837972151999</c:v>
                </c:pt>
                <c:pt idx="9">
                  <c:v>16.825330112052001</c:v>
                </c:pt>
                <c:pt idx="10">
                  <c:v>20.268804953416801</c:v>
                </c:pt>
                <c:pt idx="11">
                  <c:v>20.524322510392803</c:v>
                </c:pt>
                <c:pt idx="12">
                  <c:v>22.909904564395202</c:v>
                </c:pt>
                <c:pt idx="13">
                  <c:v>26.380183698501604</c:v>
                </c:pt>
                <c:pt idx="14">
                  <c:v>25.087565469093605</c:v>
                </c:pt>
                <c:pt idx="15">
                  <c:v>22.777386145139999</c:v>
                </c:pt>
                <c:pt idx="16">
                  <c:v>25.901321325712992</c:v>
                </c:pt>
                <c:pt idx="17">
                  <c:v>29.092385077827117</c:v>
                </c:pt>
                <c:pt idx="18">
                  <c:v>29.974714507372806</c:v>
                </c:pt>
                <c:pt idx="19">
                  <c:v>29.244694259469604</c:v>
                </c:pt>
                <c:pt idx="20">
                  <c:v>32.194080135995634</c:v>
                </c:pt>
                <c:pt idx="21">
                  <c:v>26.210943767719161</c:v>
                </c:pt>
                <c:pt idx="22">
                  <c:v>23.19599164185345</c:v>
                </c:pt>
                <c:pt idx="23">
                  <c:v>21.282268660087496</c:v>
                </c:pt>
                <c:pt idx="24">
                  <c:v>19.939100139730495</c:v>
                </c:pt>
                <c:pt idx="25">
                  <c:v>18.840355166867841</c:v>
                </c:pt>
                <c:pt idx="26">
                  <c:v>24.054628682827261</c:v>
                </c:pt>
                <c:pt idx="27">
                  <c:v>24.912714517641039</c:v>
                </c:pt>
                <c:pt idx="28">
                  <c:v>25.441827406174045</c:v>
                </c:pt>
                <c:pt idx="29" formatCode="_-* #,##0.0_-;\-* #,##0.0_-;_-* &quot;-&quot;??_-;_-@_-">
                  <c:v>26.312739593724995</c:v>
                </c:pt>
                <c:pt idx="30" formatCode="_-* #,##0.0_-;\-* #,##0.0_-;_-* &quot;-&quot;??_-;_-@_-">
                  <c:v>26.640473813446292</c:v>
                </c:pt>
                <c:pt idx="31" formatCode="_-* #,##0.0_-;\-* #,##0.0_-;_-* &quot;-&quot;??_-;_-@_-">
                  <c:v>24.27979739112731</c:v>
                </c:pt>
                <c:pt idx="32" formatCode="_-* #,##0.0_-;\-* #,##0.0_-;_-* &quot;-&quot;??_-;_-@_-">
                  <c:v>27.339264050419626</c:v>
                </c:pt>
                <c:pt idx="33" formatCode="_-* #,##0.0_-;\-* #,##0.0_-;_-* &quot;-&quot;??_-;_-@_-">
                  <c:v>25.378069772272781</c:v>
                </c:pt>
                <c:pt idx="34" formatCode="_-* #,##0.0_-;\-* #,##0.0_-;_-* &quot;-&quot;??_-;_-@_-">
                  <c:v>0</c:v>
                </c:pt>
              </c:numCache>
            </c:numRef>
          </c:val>
          <c:extLst>
            <c:ext xmlns:c16="http://schemas.microsoft.com/office/drawing/2014/chart" uri="{C3380CC4-5D6E-409C-BE32-E72D297353CC}">
              <c16:uniqueId val="{00000003-274A-D64D-922C-6DEA3A1D3995}"/>
            </c:ext>
          </c:extLst>
        </c:ser>
        <c:ser>
          <c:idx val="4"/>
          <c:order val="4"/>
          <c:tx>
            <c:strRef>
              <c:f>'Time-ElecInput'!$D$37</c:f>
              <c:strCache>
                <c:ptCount val="1"/>
                <c:pt idx="0">
                  <c:v> Renewables</c:v>
                </c:pt>
              </c:strCache>
            </c:strRef>
          </c:tx>
          <c:spPr>
            <a:solidFill>
              <a:schemeClr val="accent5"/>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'Time-ElecInput'!$E$37:$AN$37</c:f>
              <c:numCache>
                <c:formatCode>#\ ##0;\-#\ ##0;\-</c:formatCode>
                <c:ptCount val="36"/>
                <c:pt idx="0">
                  <c:v>0.69712545999999997</c:v>
                </c:pt>
                <c:pt idx="1">
                  <c:v>0.74613428000000004</c:v>
                </c:pt>
                <c:pt idx="2">
                  <c:v>0.82214796000000023</c:v>
                </c:pt>
                <c:pt idx="3">
                  <c:v>0.78014040000000007</c:v>
                </c:pt>
                <c:pt idx="4">
                  <c:v>0.93916902000000002</c:v>
                </c:pt>
                <c:pt idx="5">
                  <c:v>0.72913122000000008</c:v>
                </c:pt>
                <c:pt idx="6">
                  <c:v>0.81750572920000009</c:v>
                </c:pt>
                <c:pt idx="7">
                  <c:v>0.98224886600000005</c:v>
                </c:pt>
                <c:pt idx="8">
                  <c:v>-0.84107555240000009</c:v>
                </c:pt>
                <c:pt idx="9">
                  <c:v>1.3016347172</c:v>
                </c:pt>
                <c:pt idx="10">
                  <c:v>1.3655880872000001</c:v>
                </c:pt>
                <c:pt idx="11">
                  <c:v>1.209280422</c:v>
                </c:pt>
                <c:pt idx="12">
                  <c:v>1.5232466931999999</c:v>
                </c:pt>
                <c:pt idx="13">
                  <c:v>1.2429860228</c:v>
                </c:pt>
                <c:pt idx="14">
                  <c:v>1.517131174</c:v>
                </c:pt>
                <c:pt idx="15">
                  <c:v>2.0335016597213529</c:v>
                </c:pt>
                <c:pt idx="16">
                  <c:v>2.6450388746726663</c:v>
                </c:pt>
                <c:pt idx="17">
                  <c:v>3.0495300018529474</c:v>
                </c:pt>
                <c:pt idx="18">
                  <c:v>3.8753990584030067</c:v>
                </c:pt>
                <c:pt idx="19">
                  <c:v>4.4657179598378827</c:v>
                </c:pt>
                <c:pt idx="20">
                  <c:v>4.1654735484620176</c:v>
                </c:pt>
                <c:pt idx="21">
                  <c:v>5.9110739049048089</c:v>
                </c:pt>
                <c:pt idx="22">
                  <c:v>6.0220552146307336</c:v>
                </c:pt>
                <c:pt idx="23">
                  <c:v>6.4310170828518913</c:v>
                </c:pt>
                <c:pt idx="24">
                  <c:v>7.2428912594212216</c:v>
                </c:pt>
                <c:pt idx="25">
                  <c:v>8.6392429714916226</c:v>
                </c:pt>
                <c:pt idx="26">
                  <c:v>8.585427208197645</c:v>
                </c:pt>
                <c:pt idx="27">
                  <c:v>10.178148880982038</c:v>
                </c:pt>
                <c:pt idx="28">
                  <c:v>11.745224476407202</c:v>
                </c:pt>
                <c:pt idx="29" formatCode="_-* #,##0.0_-;\-* #,##0.0_-;_-* &quot;-&quot;??_-;_-@_-">
                  <c:v>13.297630935869796</c:v>
                </c:pt>
                <c:pt idx="30" formatCode="_-* #,##0.0_-;\-* #,##0.0_-;_-* &quot;-&quot;??_-;_-@_-">
                  <c:v>15.166982800476699</c:v>
                </c:pt>
                <c:pt idx="31" formatCode="_-* #,##0.0_-;\-* #,##0.0_-;_-* &quot;-&quot;??_-;_-@_-">
                  <c:v>13.218108019051673</c:v>
                </c:pt>
                <c:pt idx="32" formatCode="_-* #,##0.0_-;\-* #,##0.0_-;_-* &quot;-&quot;??_-;_-@_-">
                  <c:v>14.701438041678196</c:v>
                </c:pt>
                <c:pt idx="33" formatCode="_-* #,##0.0_-;\-* #,##0.0_-;_-* &quot;-&quot;??_-;_-@_-">
                  <c:v>15.532050718467458</c:v>
                </c:pt>
                <c:pt idx="34" formatCode="_-* #,##0.0_-;\-* #,##0.0_-;_-* &quot;-&quot;??_-;_-@_-">
                  <c:v>0</c:v>
                </c:pt>
              </c:numCache>
            </c:numRef>
          </c:val>
          <c:extLst>
            <c:ext xmlns:c16="http://schemas.microsoft.com/office/drawing/2014/chart" uri="{C3380CC4-5D6E-409C-BE32-E72D297353CC}">
              <c16:uniqueId val="{00000004-274A-D64D-922C-6DEA3A1D3995}"/>
            </c:ext>
          </c:extLst>
        </c:ser>
        <c:ser>
          <c:idx val="5"/>
          <c:order val="5"/>
          <c:tx>
            <c:strRef>
              <c:f>'Time-ElecInput'!$D$49</c:f>
              <c:strCache>
                <c:ptCount val="1"/>
                <c:pt idx="0">
                  <c:v> Non-Renewable  Waste</c:v>
                </c:pt>
              </c:strCache>
            </c:strRef>
          </c:tx>
          <c:spPr>
            <a:solidFill>
              <a:schemeClr val="accent6"/>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'Time-ElecInput'!$E$49:$AN$49</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0.21347599912653395</c:v>
                </c:pt>
                <c:pt idx="23">
                  <c:v>0.2658284098584619</c:v>
                </c:pt>
                <c:pt idx="24">
                  <c:v>0.28514546286114845</c:v>
                </c:pt>
                <c:pt idx="25">
                  <c:v>0.28854452621048793</c:v>
                </c:pt>
                <c:pt idx="26">
                  <c:v>0.29009424672007084</c:v>
                </c:pt>
                <c:pt idx="27">
                  <c:v>0.65582653836714422</c:v>
                </c:pt>
                <c:pt idx="28">
                  <c:v>1.0550057200457166</c:v>
                </c:pt>
                <c:pt idx="29" formatCode="_-* #,##0.0_-;\-* #,##0.0_-;_-* &quot;-&quot;??_-;_-@_-">
                  <c:v>1.0307604348649386</c:v>
                </c:pt>
                <c:pt idx="30" formatCode="_-* #,##0.0_-;\-* #,##0.0_-;_-* &quot;-&quot;??_-;_-@_-">
                  <c:v>1.0830892288977432</c:v>
                </c:pt>
                <c:pt idx="31" formatCode="_-* #,##0.0_-;\-* #,##0.0_-;_-* &quot;-&quot;??_-;_-@_-">
                  <c:v>1.0339107943214094</c:v>
                </c:pt>
                <c:pt idx="32" formatCode="_-* #,##0.0_-;\-* #,##0.0_-;_-* &quot;-&quot;??_-;_-@_-">
                  <c:v>1.0467067360434492</c:v>
                </c:pt>
                <c:pt idx="33" formatCode="_-* #,##0.0_-;\-* #,##0.0_-;_-* &quot;-&quot;??_-;_-@_-">
                  <c:v>1.0886681205785678</c:v>
                </c:pt>
                <c:pt idx="34" formatCode="_-* #,##0.0_-;\-* #,##0.0_-;_-* &quot;-&quot;??_-;_-@_-">
                  <c:v>0</c:v>
                </c:pt>
              </c:numCache>
            </c:numRef>
          </c:val>
          <c:extLst>
            <c:ext xmlns:c16="http://schemas.microsoft.com/office/drawing/2014/chart" uri="{C3380CC4-5D6E-409C-BE32-E72D297353CC}">
              <c16:uniqueId val="{00000005-274A-D64D-922C-6DEA3A1D3995}"/>
            </c:ext>
          </c:extLst>
        </c:ser>
        <c:ser>
          <c:idx val="6"/>
          <c:order val="6"/>
          <c:tx>
            <c:strRef>
              <c:f>'Time-ElecInput'!$D$50</c:f>
              <c:strCache>
                <c:ptCount val="1"/>
                <c:pt idx="0">
                  <c:v> Electricity</c:v>
                </c:pt>
              </c:strCache>
            </c:strRef>
          </c:tx>
          <c:spPr>
            <a:solidFill>
              <a:schemeClr val="accent1">
                <a:lumMod val="60000"/>
              </a:schemeClr>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'Time-ElecInput'!$E$50:$AN$50</c:f>
              <c:numCache>
                <c:formatCode>#\ ##0;\-#\ ##0;\-</c:formatCode>
                <c:ptCount val="36"/>
                <c:pt idx="0">
                  <c:v>0</c:v>
                </c:pt>
                <c:pt idx="1">
                  <c:v>0</c:v>
                </c:pt>
                <c:pt idx="2">
                  <c:v>0</c:v>
                </c:pt>
                <c:pt idx="3">
                  <c:v>0</c:v>
                </c:pt>
                <c:pt idx="4">
                  <c:v>0</c:v>
                </c:pt>
                <c:pt idx="5">
                  <c:v>0</c:v>
                </c:pt>
                <c:pt idx="6">
                  <c:v>0</c:v>
                </c:pt>
                <c:pt idx="7">
                  <c:v>0</c:v>
                </c:pt>
                <c:pt idx="8">
                  <c:v>1.0851953000000001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6-274A-D64D-922C-6DEA3A1D3995}"/>
            </c:ext>
          </c:extLst>
        </c:ser>
        <c:ser>
          <c:idx val="7"/>
          <c:order val="7"/>
          <c:tx>
            <c:strRef>
              <c:f>'Time-ElecInput'!$D$51</c:f>
              <c:strCache>
                <c:ptCount val="1"/>
                <c:pt idx="0">
                  <c:v> Heat</c:v>
                </c:pt>
              </c:strCache>
            </c:strRef>
          </c:tx>
          <c:spPr>
            <a:solidFill>
              <a:schemeClr val="accent2">
                <a:lumMod val="60000"/>
              </a:schemeClr>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'Time-ElecInput'!$E$51:$AN$51</c:f>
              <c:numCache>
                <c:formatCode>#\ ##0;\-#\ ##0;\-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formatCode="_-* #,##0.0_-;\-* #,##0.0_-;_-* &quot;-&quot;??_-;_-@_-">
                  <c:v>0</c:v>
                </c:pt>
                <c:pt idx="30" formatCode="_-* #,##0.0_-;\-* #,##0.0_-;_-* &quot;-&quot;??_-;_-@_-">
                  <c:v>0</c:v>
                </c:pt>
                <c:pt idx="31" formatCode="_-* #,##0.0_-;\-* #,##0.0_-;_-* &quot;-&quot;??_-;_-@_-">
                  <c:v>0</c:v>
                </c:pt>
                <c:pt idx="32" formatCode="_-* #,##0.0_-;\-* #,##0.0_-;_-* &quot;-&quot;??_-;_-@_-">
                  <c:v>0</c:v>
                </c:pt>
                <c:pt idx="33" formatCode="_-* #,##0.0_-;\-* #,##0.0_-;_-* &quot;-&quot;??_-;_-@_-">
                  <c:v>0</c:v>
                </c:pt>
                <c:pt idx="34" formatCode="_-* #,##0.0_-;\-* #,##0.0_-;_-* &quot;-&quot;??_-;_-@_-">
                  <c:v>0</c:v>
                </c:pt>
              </c:numCache>
            </c:numRef>
          </c:val>
          <c:extLst>
            <c:ext xmlns:c16="http://schemas.microsoft.com/office/drawing/2014/chart" uri="{C3380CC4-5D6E-409C-BE32-E72D297353CC}">
              <c16:uniqueId val="{00000007-274A-D64D-922C-6DEA3A1D3995}"/>
            </c:ext>
          </c:extLst>
        </c:ser>
        <c:ser>
          <c:idx val="9"/>
          <c:order val="9"/>
          <c:tx>
            <c:strRef>
              <c:f>'Time-ElecInput'!$D$54</c:f>
              <c:strCache>
                <c:ptCount val="1"/>
                <c:pt idx="0">
                  <c:v>Import</c:v>
                </c:pt>
              </c:strCache>
            </c:strRef>
          </c:tx>
          <c:spPr>
            <a:solidFill>
              <a:schemeClr val="accent4">
                <a:lumMod val="60000"/>
              </a:schemeClr>
            </a:solidFill>
            <a:ln>
              <a:noFill/>
            </a:ln>
            <a:effectLst/>
          </c:spPr>
          <c:invertIfNegative val="0"/>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'Time-ElecInput'!$E$54:$AL$54</c:f>
              <c:numCache>
                <c:formatCode>#.0\ ##0;\-#.0\ ##0;\-</c:formatCode>
                <c:ptCount val="34"/>
                <c:pt idx="0">
                  <c:v>0</c:v>
                </c:pt>
                <c:pt idx="1">
                  <c:v>0</c:v>
                </c:pt>
                <c:pt idx="2">
                  <c:v>0</c:v>
                </c:pt>
                <c:pt idx="3">
                  <c:v>0</c:v>
                </c:pt>
                <c:pt idx="4">
                  <c:v>0</c:v>
                </c:pt>
                <c:pt idx="5" formatCode="_-* #,##0.0_-;\-* #,##0.0_-;_-* &quot;-&quot;??_-;_-@_-">
                  <c:v>-1.5002700000000002E-2</c:v>
                </c:pt>
                <c:pt idx="6" formatCode="_-* #,##0.0_-;\-* #,##0.0_-;_-* &quot;-&quot;??_-;_-@_-">
                  <c:v>-0.12902322000000002</c:v>
                </c:pt>
                <c:pt idx="7" formatCode="_-* #,##0.0_-;\-* #,##0.0_-;_-* &quot;-&quot;??_-;_-@_-">
                  <c:v>-1.2002160000000001E-2</c:v>
                </c:pt>
                <c:pt idx="8" formatCode="_-* #,##0.0_-;\-* #,##0.0_-;_-* &quot;-&quot;??_-;_-@_-">
                  <c:v>7.901422000000001E-2</c:v>
                </c:pt>
                <c:pt idx="9" formatCode="_-* #,##0.0_-;\-* #,##0.0_-;_-* &quot;-&quot;??_-;_-@_-">
                  <c:v>0.24104338000000003</c:v>
                </c:pt>
                <c:pt idx="10" formatCode="_-* #,##0.0_-;\-* #,##0.0_-;_-* &quot;-&quot;??_-;_-@_-">
                  <c:v>9.8017640000000003E-2</c:v>
                </c:pt>
                <c:pt idx="11" formatCode="_-* #,##0.0_-;\-* #,##0.0_-;_-* &quot;-&quot;??_-;_-@_-">
                  <c:v>-0.25004500000000002</c:v>
                </c:pt>
                <c:pt idx="12" formatCode="_-* #,##0.0_-;\-* #,##0.0_-;_-* &quot;-&quot;??_-;_-@_-">
                  <c:v>0.50309053999999997</c:v>
                </c:pt>
                <c:pt idx="13" formatCode="_-* #,##0.0_-;\-* #,##0.0_-;_-* &quot;-&quot;??_-;_-@_-">
                  <c:v>1.16620988</c:v>
                </c:pt>
                <c:pt idx="14" formatCode="_-* #,##0.0_-;\-* #,##0.0_-;_-* &quot;-&quot;??_-;_-@_-">
                  <c:v>1.5742833199999999</c:v>
                </c:pt>
                <c:pt idx="15" formatCode="_-* #,##0.0_-;\-* #,##0.0_-;_-* &quot;-&quot;??_-;_-@_-">
                  <c:v>2.0445179470000001</c:v>
                </c:pt>
                <c:pt idx="16" formatCode="_-* #,##0.0_-;\-* #,##0.0_-;_-* &quot;-&quot;??_-;_-@_-">
                  <c:v>1.7781978637265143</c:v>
                </c:pt>
                <c:pt idx="17" formatCode="_-* #,##0.0_-;\-* #,##0.0_-;_-* &quot;-&quot;??_-;_-@_-">
                  <c:v>1.3305894760023402</c:v>
                </c:pt>
                <c:pt idx="18" formatCode="_-* #,##0.0_-;\-* #,##0.0_-;_-* &quot;-&quot;??_-;_-@_-">
                  <c:v>0.45029746795722009</c:v>
                </c:pt>
                <c:pt idx="19" formatCode="_-* #,##0.0_-;\-* #,##0.0_-;_-* &quot;-&quot;??_-;_-@_-">
                  <c:v>0.76389071458302005</c:v>
                </c:pt>
                <c:pt idx="20" formatCode="_-* #,##0.0_-;\-* #,##0.0_-;_-* &quot;-&quot;??_-;_-@_-">
                  <c:v>0.47041067168234019</c:v>
                </c:pt>
                <c:pt idx="21" formatCode="_-* #,##0.0_-;\-* #,##0.0_-;_-* &quot;-&quot;??_-;_-@_-">
                  <c:v>0.49018330111511982</c:v>
                </c:pt>
                <c:pt idx="22" formatCode="_-* #,##0.0_-;\-* #,##0.0_-;_-* &quot;-&quot;??_-;_-@_-">
                  <c:v>0.41354922646417985</c:v>
                </c:pt>
                <c:pt idx="23" formatCode="_-* #,##0.0_-;\-* #,##0.0_-;_-* &quot;-&quot;??_-;_-@_-">
                  <c:v>2.2425961946680002</c:v>
                </c:pt>
                <c:pt idx="24" formatCode="_-* #,##0.0_-;\-* #,##0.0_-;_-* &quot;-&quot;??_-;_-@_-">
                  <c:v>2.1494438302600001</c:v>
                </c:pt>
                <c:pt idx="25" formatCode="_-* #,##0.0_-;\-* #,##0.0_-;_-* &quot;-&quot;??_-;_-@_-">
                  <c:v>0.67349120660000017</c:v>
                </c:pt>
                <c:pt idx="26" formatCode="_-* #,##0.0_-;\-* #,##0.0_-;_-* &quot;-&quot;??_-;_-@_-">
                  <c:v>-0.71187671474799985</c:v>
                </c:pt>
                <c:pt idx="27" formatCode="_-* #,##0.0_-;\-* #,##0.0_-;_-* &quot;-&quot;??_-;_-@_-">
                  <c:v>-0.67862463045000021</c:v>
                </c:pt>
                <c:pt idx="28" formatCode="_-* #,##0.0_-;\-* #,##0.0_-;_-* &quot;-&quot;??_-;_-@_-">
                  <c:v>-2.773492138739974E-2</c:v>
                </c:pt>
                <c:pt idx="29" formatCode="_-* #,##0.0_-;\-* #,##0.0_-;_-* &quot;-&quot;??_-;_-@_-">
                  <c:v>0.64465641727200018</c:v>
                </c:pt>
                <c:pt idx="30" formatCode="_-* #,##0.0_-;\-* #,##0.0_-;_-* &quot;-&quot;??_-;_-@_-">
                  <c:v>-0.15188114368579983</c:v>
                </c:pt>
                <c:pt idx="31" formatCode="_-* #,##0.0_-;\-* #,##0.0_-;_-* &quot;-&quot;??_-;_-@_-">
                  <c:v>1.5878788767598009</c:v>
                </c:pt>
                <c:pt idx="32" formatCode="_-* #,##0.0_-;\-* #,##0.0_-;_-* &quot;-&quot;??_-;_-@_-">
                  <c:v>0.25194334163999976</c:v>
                </c:pt>
                <c:pt idx="33" formatCode="_-* #,##0.0_-;\-* #,##0.0_-;_-* &quot;-&quot;??_-;_-@_-">
                  <c:v>3.2753403551619997</c:v>
                </c:pt>
              </c:numCache>
            </c:numRef>
          </c:val>
          <c:extLst>
            <c:ext xmlns:c16="http://schemas.microsoft.com/office/drawing/2014/chart" uri="{C3380CC4-5D6E-409C-BE32-E72D297353CC}">
              <c16:uniqueId val="{00000009-274A-D64D-922C-6DEA3A1D3995}"/>
            </c:ext>
          </c:extLst>
        </c:ser>
        <c:dLbls>
          <c:showLegendKey val="0"/>
          <c:showVal val="0"/>
          <c:showCatName val="0"/>
          <c:showSerName val="0"/>
          <c:showPercent val="0"/>
          <c:showBubbleSize val="0"/>
        </c:dLbls>
        <c:gapWidth val="12"/>
        <c:overlap val="100"/>
        <c:axId val="448006784"/>
        <c:axId val="448007144"/>
      </c:barChart>
      <c:lineChart>
        <c:grouping val="standard"/>
        <c:varyColors val="0"/>
        <c:ser>
          <c:idx val="8"/>
          <c:order val="8"/>
          <c:tx>
            <c:strRef>
              <c:f>'Time-ElecInput'!$D$55</c:f>
              <c:strCache>
                <c:ptCount val="1"/>
                <c:pt idx="0">
                  <c:v> Electricity consumption</c:v>
                </c:pt>
              </c:strCache>
            </c:strRef>
          </c:tx>
          <c:spPr>
            <a:ln w="28575" cap="rnd">
              <a:solidFill>
                <a:srgbClr val="FF0000"/>
              </a:solidFill>
              <a:round/>
            </a:ln>
            <a:effectLst/>
          </c:spPr>
          <c:marker>
            <c:symbol val="none"/>
          </c:marker>
          <c:cat>
            <c:numRef>
              <c:f>'Time-ElecInput'!$E$8:$AN$8</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'Time-ElecInput'!$E$55:$AL$55</c:f>
              <c:numCache>
                <c:formatCode>General</c:formatCode>
                <c:ptCount val="34"/>
                <c:pt idx="0">
                  <c:v>11.870136240000003</c:v>
                </c:pt>
                <c:pt idx="1">
                  <c:v>12.467243699999999</c:v>
                </c:pt>
                <c:pt idx="2">
                  <c:v>13.20937726</c:v>
                </c:pt>
                <c:pt idx="3">
                  <c:v>13.555439539999998</c:v>
                </c:pt>
                <c:pt idx="4">
                  <c:v>14.156547720000001</c:v>
                </c:pt>
                <c:pt idx="5">
                  <c:v>14.853673180000001</c:v>
                </c:pt>
                <c:pt idx="6">
                  <c:v>15.855853540000002</c:v>
                </c:pt>
                <c:pt idx="7">
                  <c:v>16.719008880000004</c:v>
                </c:pt>
                <c:pt idx="8">
                  <c:v>17.701185639999999</c:v>
                </c:pt>
                <c:pt idx="9">
                  <c:v>18.857393720000001</c:v>
                </c:pt>
                <c:pt idx="10">
                  <c:v>20.29165184</c:v>
                </c:pt>
                <c:pt idx="11">
                  <c:v>21.027784320000002</c:v>
                </c:pt>
                <c:pt idx="12">
                  <c:v>21.771918239999998</c:v>
                </c:pt>
                <c:pt idx="13">
                  <c:v>23.036145759999997</c:v>
                </c:pt>
                <c:pt idx="14">
                  <c:v>23.060880611472001</c:v>
                </c:pt>
                <c:pt idx="15">
                  <c:v>24.356385786830025</c:v>
                </c:pt>
                <c:pt idx="16">
                  <c:v>25.882115487577003</c:v>
                </c:pt>
                <c:pt idx="17">
                  <c:v>25.867032926571238</c:v>
                </c:pt>
                <c:pt idx="18">
                  <c:v>26.679638152602767</c:v>
                </c:pt>
                <c:pt idx="19">
                  <c:v>25.274275195329952</c:v>
                </c:pt>
                <c:pt idx="20">
                  <c:v>25.404130035904998</c:v>
                </c:pt>
                <c:pt idx="21">
                  <c:v>24.879264959668813</c:v>
                </c:pt>
                <c:pt idx="22">
                  <c:v>24.834849296251416</c:v>
                </c:pt>
                <c:pt idx="23">
                  <c:v>24.866107179967162</c:v>
                </c:pt>
                <c:pt idx="24">
                  <c:v>24.818950872839689</c:v>
                </c:pt>
                <c:pt idx="25">
                  <c:v>25.793257345302834</c:v>
                </c:pt>
                <c:pt idx="26">
                  <c:v>26.381455777508553</c:v>
                </c:pt>
                <c:pt idx="27">
                  <c:v>26.641206173897498</c:v>
                </c:pt>
                <c:pt idx="28">
                  <c:v>27.882004303012721</c:v>
                </c:pt>
                <c:pt idx="29">
                  <c:v>28.4289427954518</c:v>
                </c:pt>
                <c:pt idx="30">
                  <c:v>28.64474766518109</c:v>
                </c:pt>
                <c:pt idx="31">
                  <c:v>29.482339272023591</c:v>
                </c:pt>
                <c:pt idx="32">
                  <c:v>30.337168471385411</c:v>
                </c:pt>
                <c:pt idx="33">
                  <c:v>31.658325669644345</c:v>
                </c:pt>
              </c:numCache>
            </c:numRef>
          </c:val>
          <c:smooth val="0"/>
          <c:extLst>
            <c:ext xmlns:c16="http://schemas.microsoft.com/office/drawing/2014/chart" uri="{C3380CC4-5D6E-409C-BE32-E72D297353CC}">
              <c16:uniqueId val="{00000008-274A-D64D-922C-6DEA3A1D3995}"/>
            </c:ext>
          </c:extLst>
        </c:ser>
        <c:dLbls>
          <c:showLegendKey val="0"/>
          <c:showVal val="0"/>
          <c:showCatName val="0"/>
          <c:showSerName val="0"/>
          <c:showPercent val="0"/>
          <c:showBubbleSize val="0"/>
        </c:dLbls>
        <c:marker val="1"/>
        <c:smooth val="0"/>
        <c:axId val="1151642832"/>
        <c:axId val="1154017872"/>
      </c:lineChart>
      <c:catAx>
        <c:axId val="4480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7144"/>
        <c:crosses val="autoZero"/>
        <c:auto val="1"/>
        <c:lblAlgn val="ctr"/>
        <c:lblOffset val="100"/>
        <c:noMultiLvlLbl val="0"/>
      </c:catAx>
      <c:valAx>
        <c:axId val="448007144"/>
        <c:scaling>
          <c:orientation val="minMax"/>
          <c:max val="70"/>
          <c:min val="0"/>
        </c:scaling>
        <c:delete val="0"/>
        <c:axPos val="l"/>
        <c:majorGridlines>
          <c:spPr>
            <a:ln w="9525" cap="flat" cmpd="sng" algn="ctr">
              <a:solidFill>
                <a:schemeClr val="tx1">
                  <a:lumMod val="15000"/>
                  <a:lumOff val="85000"/>
                </a:schemeClr>
              </a:solidFill>
              <a:round/>
            </a:ln>
            <a:effectLst/>
          </c:spPr>
        </c:majorGridlines>
        <c:title>
          <c:tx>
            <c:strRef>
              <c:f>'Time-ElecInput'!$D$8</c:f>
              <c:strCache>
                <c:ptCount val="1"/>
                <c:pt idx="0">
                  <c:v>TWh</c:v>
                </c:pt>
              </c:strCache>
            </c:strRef>
          </c:tx>
          <c:layout>
            <c:manualLayout>
              <c:xMode val="edge"/>
              <c:yMode val="edge"/>
              <c:x val="2.2222193059239205E-2"/>
              <c:y val="0.1588458734324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06784"/>
        <c:crosses val="autoZero"/>
        <c:crossBetween val="between"/>
      </c:valAx>
      <c:valAx>
        <c:axId val="1154017872"/>
        <c:scaling>
          <c:orientation val="minMax"/>
          <c:max val="70"/>
          <c:min val="0"/>
        </c:scaling>
        <c:delete val="1"/>
        <c:axPos val="r"/>
        <c:numFmt formatCode="General" sourceLinked="1"/>
        <c:majorTickMark val="out"/>
        <c:minorTickMark val="none"/>
        <c:tickLblPos val="nextTo"/>
        <c:crossAx val="1151642832"/>
        <c:crosses val="max"/>
        <c:crossBetween val="between"/>
      </c:valAx>
      <c:catAx>
        <c:axId val="1151642832"/>
        <c:scaling>
          <c:orientation val="minMax"/>
        </c:scaling>
        <c:delete val="1"/>
        <c:axPos val="b"/>
        <c:numFmt formatCode="General" sourceLinked="1"/>
        <c:majorTickMark val="out"/>
        <c:minorTickMark val="none"/>
        <c:tickLblPos val="nextTo"/>
        <c:crossAx val="1154017872"/>
        <c:crosses val="autoZero"/>
        <c:auto val="1"/>
        <c:lblAlgn val="ctr"/>
        <c:lblOffset val="100"/>
        <c:noMultiLvlLbl val="0"/>
      </c:catAx>
      <c:spPr>
        <a:noFill/>
        <a:ln>
          <a:noFill/>
        </a:ln>
        <a:effectLst/>
      </c:spPr>
    </c:plotArea>
    <c:legend>
      <c:legendPos val="b"/>
      <c:layout>
        <c:manualLayout>
          <c:xMode val="edge"/>
          <c:yMode val="edge"/>
          <c:x val="7.2995775279332204E-3"/>
          <c:y val="0.78561866314535123"/>
          <c:w val="0.96013000668893145"/>
          <c:h val="0.17718755104790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'Time-ElecInput'!$D$10</c:f>
          <c:strCache>
            <c:ptCount val="1"/>
            <c:pt idx="0">
              <c:v>Electricity input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'Time-ElecInput'!$D$12</c:f>
              <c:strCache>
                <c:ptCount val="1"/>
                <c:pt idx="0">
                  <c:v> Coal</c:v>
                </c:pt>
              </c:strCache>
            </c:strRef>
          </c:tx>
          <c:spPr>
            <a:solidFill>
              <a:schemeClr val="accent1"/>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'Time-ElecInput'!$AP$12:$AT$12</c:f>
              <c:numCache>
                <c:formatCode>0%</c:formatCode>
                <c:ptCount val="5"/>
                <c:pt idx="0">
                  <c:v>0.40660240026908467</c:v>
                </c:pt>
                <c:pt idx="1">
                  <c:v>0.29772204018197018</c:v>
                </c:pt>
                <c:pt idx="2">
                  <c:v>0.11432208675448333</c:v>
                </c:pt>
                <c:pt idx="3">
                  <c:v>4.6384352302329936E-2</c:v>
                </c:pt>
                <c:pt idx="4">
                  <c:v>7.8361368861855157E-2</c:v>
                </c:pt>
              </c:numCache>
            </c:numRef>
          </c:val>
          <c:extLst>
            <c:ext xmlns:c16="http://schemas.microsoft.com/office/drawing/2014/chart" uri="{C3380CC4-5D6E-409C-BE32-E72D297353CC}">
              <c16:uniqueId val="{00000000-32AA-C14D-80DF-75EDC34B6A92}"/>
            </c:ext>
          </c:extLst>
        </c:ser>
        <c:ser>
          <c:idx val="1"/>
          <c:order val="1"/>
          <c:tx>
            <c:strRef>
              <c:f>'Time-ElecInput'!$D$17</c:f>
              <c:strCache>
                <c:ptCount val="1"/>
                <c:pt idx="0">
                  <c:v> Peat</c:v>
                </c:pt>
              </c:strCache>
            </c:strRef>
          </c:tx>
          <c:spPr>
            <a:solidFill>
              <a:schemeClr val="accent2"/>
            </a:solidFill>
            <a:ln w="3175">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'Time-ElecInput'!$AP$17:$AT$17</c:f>
              <c:numCache>
                <c:formatCode>0%</c:formatCode>
                <c:ptCount val="5"/>
                <c:pt idx="0">
                  <c:v>0.19392175618157581</c:v>
                </c:pt>
                <c:pt idx="1">
                  <c:v>9.9799098714832446E-2</c:v>
                </c:pt>
                <c:pt idx="2">
                  <c:v>0.10917415789817606</c:v>
                </c:pt>
                <c:pt idx="3">
                  <c:v>4.9695695745060497E-2</c:v>
                </c:pt>
                <c:pt idx="4">
                  <c:v>8.3964723592995141E-3</c:v>
                </c:pt>
              </c:numCache>
            </c:numRef>
          </c:val>
          <c:extLst>
            <c:ext xmlns:c16="http://schemas.microsoft.com/office/drawing/2014/chart" uri="{C3380CC4-5D6E-409C-BE32-E72D297353CC}">
              <c16:uniqueId val="{00000001-32AA-C14D-80DF-75EDC34B6A92}"/>
            </c:ext>
          </c:extLst>
        </c:ser>
        <c:ser>
          <c:idx val="2"/>
          <c:order val="2"/>
          <c:tx>
            <c:strRef>
              <c:f>'Time-ElecInput'!$D$21</c:f>
              <c:strCache>
                <c:ptCount val="1"/>
                <c:pt idx="0">
                  <c:v> Oil</c:v>
                </c:pt>
              </c:strCache>
            </c:strRef>
          </c:tx>
          <c:spPr>
            <a:solidFill>
              <a:schemeClr val="accent3"/>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'Time-ElecInput'!$AP$21:$AT$21</c:f>
              <c:numCache>
                <c:formatCode>0%</c:formatCode>
                <c:ptCount val="5"/>
                <c:pt idx="0">
                  <c:v>0.11173563195169828</c:v>
                </c:pt>
                <c:pt idx="1">
                  <c:v>0.2142600287331213</c:v>
                </c:pt>
                <c:pt idx="2">
                  <c:v>7.9687486769255654E-3</c:v>
                </c:pt>
                <c:pt idx="3">
                  <c:v>2.5422089289348339E-2</c:v>
                </c:pt>
                <c:pt idx="4">
                  <c:v>1.381833544088663E-2</c:v>
                </c:pt>
              </c:numCache>
            </c:numRef>
          </c:val>
          <c:extLst>
            <c:ext xmlns:c16="http://schemas.microsoft.com/office/drawing/2014/chart" uri="{C3380CC4-5D6E-409C-BE32-E72D297353CC}">
              <c16:uniqueId val="{00000002-32AA-C14D-80DF-75EDC34B6A92}"/>
            </c:ext>
          </c:extLst>
        </c:ser>
        <c:ser>
          <c:idx val="3"/>
          <c:order val="3"/>
          <c:tx>
            <c:strRef>
              <c:f>'Time-ElecInput'!$D$36</c:f>
              <c:strCache>
                <c:ptCount val="1"/>
                <c:pt idx="0">
                  <c:v> Natural Gas</c:v>
                </c:pt>
              </c:strCache>
            </c:strRef>
          </c:tx>
          <c:spPr>
            <a:solidFill>
              <a:schemeClr val="accent4"/>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'Time-ElecInput'!$AP$36:$AT$36</c:f>
              <c:numCache>
                <c:formatCode>0%</c:formatCode>
                <c:ptCount val="5"/>
                <c:pt idx="0">
                  <c:v>0.26810600678567009</c:v>
                </c:pt>
                <c:pt idx="1">
                  <c:v>0.36371400749627608</c:v>
                </c:pt>
                <c:pt idx="2">
                  <c:v>0.51129401034028998</c:v>
                </c:pt>
                <c:pt idx="3">
                  <c:v>0.54565869576981796</c:v>
                </c:pt>
                <c:pt idx="4">
                  <c:v>0.54348330745338402</c:v>
                </c:pt>
              </c:numCache>
            </c:numRef>
          </c:val>
          <c:extLst>
            <c:ext xmlns:c16="http://schemas.microsoft.com/office/drawing/2014/chart" uri="{C3380CC4-5D6E-409C-BE32-E72D297353CC}">
              <c16:uniqueId val="{00000003-32AA-C14D-80DF-75EDC34B6A92}"/>
            </c:ext>
          </c:extLst>
        </c:ser>
        <c:ser>
          <c:idx val="4"/>
          <c:order val="4"/>
          <c:tx>
            <c:strRef>
              <c:f>'Time-ElecInput'!$D$37</c:f>
              <c:strCache>
                <c:ptCount val="1"/>
                <c:pt idx="0">
                  <c:v> Renewables</c:v>
                </c:pt>
              </c:strCache>
            </c:strRef>
          </c:tx>
          <c:spPr>
            <a:solidFill>
              <a:schemeClr val="accent5"/>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'Time-ElecInput'!$AP$37:$AT$37</c:f>
              <c:numCache>
                <c:formatCode>0%</c:formatCode>
                <c:ptCount val="5"/>
                <c:pt idx="0">
                  <c:v>1.9634204811971021E-2</c:v>
                </c:pt>
                <c:pt idx="1">
                  <c:v>2.4504824873799878E-2</c:v>
                </c:pt>
                <c:pt idx="2">
                  <c:v>0.23603897742942223</c:v>
                </c:pt>
                <c:pt idx="3">
                  <c:v>0.31065498728082752</c:v>
                </c:pt>
                <c:pt idx="4">
                  <c:v>0.33262617573970116</c:v>
                </c:pt>
              </c:numCache>
            </c:numRef>
          </c:val>
          <c:extLst>
            <c:ext xmlns:c16="http://schemas.microsoft.com/office/drawing/2014/chart" uri="{C3380CC4-5D6E-409C-BE32-E72D297353CC}">
              <c16:uniqueId val="{00000004-32AA-C14D-80DF-75EDC34B6A92}"/>
            </c:ext>
          </c:extLst>
        </c:ser>
        <c:ser>
          <c:idx val="5"/>
          <c:order val="5"/>
          <c:tx>
            <c:strRef>
              <c:f>'Time-ElecInput'!$D$49</c:f>
              <c:strCache>
                <c:ptCount val="1"/>
                <c:pt idx="0">
                  <c:v> Non-Renewable  Waste</c:v>
                </c:pt>
              </c:strCache>
            </c:strRef>
          </c:tx>
          <c:spPr>
            <a:solidFill>
              <a:schemeClr val="accent6"/>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'Time-ElecInput'!$AP$49:$AT$49</c:f>
              <c:numCache>
                <c:formatCode>0%</c:formatCode>
                <c:ptCount val="5"/>
                <c:pt idx="0">
                  <c:v>0</c:v>
                </c:pt>
                <c:pt idx="1">
                  <c:v>0</c:v>
                </c:pt>
                <c:pt idx="2">
                  <c:v>2.1202018900702765E-2</c:v>
                </c:pt>
                <c:pt idx="3">
                  <c:v>2.2184179612615804E-2</c:v>
                </c:pt>
                <c:pt idx="4">
                  <c:v>2.3314340144873484E-2</c:v>
                </c:pt>
              </c:numCache>
            </c:numRef>
          </c:val>
          <c:extLst>
            <c:ext xmlns:c16="http://schemas.microsoft.com/office/drawing/2014/chart" uri="{C3380CC4-5D6E-409C-BE32-E72D297353CC}">
              <c16:uniqueId val="{00000005-32AA-C14D-80DF-75EDC34B6A92}"/>
            </c:ext>
          </c:extLst>
        </c:ser>
        <c:ser>
          <c:idx val="6"/>
          <c:order val="6"/>
          <c:tx>
            <c:strRef>
              <c:f>'Time-ElecInput'!$D$50</c:f>
              <c:strCache>
                <c:ptCount val="1"/>
                <c:pt idx="0">
                  <c:v> Electricity</c:v>
                </c:pt>
              </c:strCache>
            </c:strRef>
          </c:tx>
          <c:spPr>
            <a:solidFill>
              <a:schemeClr val="accent1">
                <a:lumMod val="60000"/>
              </a:schemeClr>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'Time-ElecInput'!$AP$50:$AT$50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32AA-C14D-80DF-75EDC34B6A92}"/>
            </c:ext>
          </c:extLst>
        </c:ser>
        <c:ser>
          <c:idx val="7"/>
          <c:order val="7"/>
          <c:tx>
            <c:strRef>
              <c:f>'Time-ElecInput'!$D$51</c:f>
              <c:strCache>
                <c:ptCount val="1"/>
                <c:pt idx="0">
                  <c:v> Heat</c:v>
                </c:pt>
              </c:strCache>
            </c:strRef>
          </c:tx>
          <c:spPr>
            <a:solidFill>
              <a:schemeClr val="accent2">
                <a:lumMod val="60000"/>
              </a:schemeClr>
            </a:solidFill>
            <a:ln>
              <a:noFill/>
            </a:ln>
            <a:effectLst/>
          </c:spPr>
          <c:invertIfNegative val="0"/>
          <c:cat>
            <c:numRef>
              <c:f>'Time-ElecInput'!$AP$8:$AT$8</c:f>
              <c:numCache>
                <c:formatCode>General</c:formatCode>
                <c:ptCount val="5"/>
                <c:pt idx="0">
                  <c:v>1990</c:v>
                </c:pt>
                <c:pt idx="1">
                  <c:v>2000</c:v>
                </c:pt>
                <c:pt idx="2">
                  <c:v>2018</c:v>
                </c:pt>
                <c:pt idx="3">
                  <c:v>2020</c:v>
                </c:pt>
                <c:pt idx="4">
                  <c:v>2023</c:v>
                </c:pt>
              </c:numCache>
            </c:numRef>
          </c:cat>
          <c:val>
            <c:numRef>
              <c:f>'Time-ElecInput'!$AP$51:$AT$51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7-32AA-C14D-80DF-75EDC34B6A92}"/>
            </c:ext>
          </c:extLst>
        </c:ser>
        <c:dLbls>
          <c:showLegendKey val="0"/>
          <c:showVal val="0"/>
          <c:showCatName val="0"/>
          <c:showSerName val="0"/>
          <c:showPercent val="0"/>
          <c:showBubbleSize val="0"/>
        </c:dLbls>
        <c:gapWidth val="62"/>
        <c:overlap val="100"/>
        <c:axId val="947300776"/>
        <c:axId val="947297896"/>
      </c:barChart>
      <c:catAx>
        <c:axId val="94730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97896"/>
        <c:crosses val="autoZero"/>
        <c:auto val="1"/>
        <c:lblAlgn val="ctr"/>
        <c:lblOffset val="100"/>
        <c:noMultiLvlLbl val="0"/>
      </c:catAx>
      <c:valAx>
        <c:axId val="9472978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00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3943349</xdr:colOff>
      <xdr:row>3</xdr:row>
      <xdr:rowOff>114300</xdr:rowOff>
    </xdr:from>
    <xdr:to>
      <xdr:col>3</xdr:col>
      <xdr:colOff>6019800</xdr:colOff>
      <xdr:row>5</xdr:row>
      <xdr:rowOff>201828</xdr:rowOff>
    </xdr:to>
    <xdr:pic>
      <xdr:nvPicPr>
        <xdr:cNvPr id="2" name="Picture 1">
          <a:extLst>
            <a:ext uri="{FF2B5EF4-FFF2-40B4-BE49-F238E27FC236}">
              <a16:creationId xmlns:a16="http://schemas.microsoft.com/office/drawing/2014/main" id="{1A524782-FF1E-4662-943C-CA0782F14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53274" y="676275"/>
          <a:ext cx="2076451" cy="5447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346364</xdr:colOff>
      <xdr:row>52</xdr:row>
      <xdr:rowOff>76391</xdr:rowOff>
    </xdr:from>
    <xdr:to>
      <xdr:col>37</xdr:col>
      <xdr:colOff>559661</xdr:colOff>
      <xdr:row>69</xdr:row>
      <xdr:rowOff>39061</xdr:rowOff>
    </xdr:to>
    <xdr:graphicFrame macro="">
      <xdr:nvGraphicFramePr>
        <xdr:cNvPr id="2" name="Chart 1">
          <a:extLst>
            <a:ext uri="{FF2B5EF4-FFF2-40B4-BE49-F238E27FC236}">
              <a16:creationId xmlns:a16="http://schemas.microsoft.com/office/drawing/2014/main" id="{2934154C-C6CD-7200-1474-89E2BE9EF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67348</xdr:colOff>
      <xdr:row>52</xdr:row>
      <xdr:rowOff>86589</xdr:rowOff>
    </xdr:from>
    <xdr:to>
      <xdr:col>47</xdr:col>
      <xdr:colOff>19242</xdr:colOff>
      <xdr:row>69</xdr:row>
      <xdr:rowOff>48104</xdr:rowOff>
    </xdr:to>
    <xdr:graphicFrame macro="">
      <xdr:nvGraphicFramePr>
        <xdr:cNvPr id="4" name="Chart 3">
          <a:extLst>
            <a:ext uri="{FF2B5EF4-FFF2-40B4-BE49-F238E27FC236}">
              <a16:creationId xmlns:a16="http://schemas.microsoft.com/office/drawing/2014/main" id="{0A17E6C9-16CA-23D0-2602-0D4EDF828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355985</xdr:colOff>
      <xdr:row>70</xdr:row>
      <xdr:rowOff>19241</xdr:rowOff>
    </xdr:from>
    <xdr:to>
      <xdr:col>35</xdr:col>
      <xdr:colOff>404091</xdr:colOff>
      <xdr:row>99</xdr:row>
      <xdr:rowOff>57727</xdr:rowOff>
    </xdr:to>
    <xdr:graphicFrame macro="">
      <xdr:nvGraphicFramePr>
        <xdr:cNvPr id="5" name="Chart 4">
          <a:extLst>
            <a:ext uri="{FF2B5EF4-FFF2-40B4-BE49-F238E27FC236}">
              <a16:creationId xmlns:a16="http://schemas.microsoft.com/office/drawing/2014/main" id="{8F2FC2F2-90D7-4DB5-A760-46A00B1BD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346363</xdr:colOff>
      <xdr:row>52</xdr:row>
      <xdr:rowOff>76391</xdr:rowOff>
    </xdr:from>
    <xdr:to>
      <xdr:col>35</xdr:col>
      <xdr:colOff>519545</xdr:colOff>
      <xdr:row>69</xdr:row>
      <xdr:rowOff>39061</xdr:rowOff>
    </xdr:to>
    <xdr:graphicFrame macro="">
      <xdr:nvGraphicFramePr>
        <xdr:cNvPr id="2" name="Chart 1">
          <a:extLst>
            <a:ext uri="{FF2B5EF4-FFF2-40B4-BE49-F238E27FC236}">
              <a16:creationId xmlns:a16="http://schemas.microsoft.com/office/drawing/2014/main" id="{EDE5CCF9-3ED2-48B8-A1EA-17A8D3862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67348</xdr:colOff>
      <xdr:row>52</xdr:row>
      <xdr:rowOff>86589</xdr:rowOff>
    </xdr:from>
    <xdr:to>
      <xdr:col>48</xdr:col>
      <xdr:colOff>19242</xdr:colOff>
      <xdr:row>69</xdr:row>
      <xdr:rowOff>48104</xdr:rowOff>
    </xdr:to>
    <xdr:graphicFrame macro="">
      <xdr:nvGraphicFramePr>
        <xdr:cNvPr id="3" name="Chart 2">
          <a:extLst>
            <a:ext uri="{FF2B5EF4-FFF2-40B4-BE49-F238E27FC236}">
              <a16:creationId xmlns:a16="http://schemas.microsoft.com/office/drawing/2014/main" id="{4DB02B57-3325-4986-9BEE-896EE997A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355985</xdr:colOff>
      <xdr:row>70</xdr:row>
      <xdr:rowOff>19241</xdr:rowOff>
    </xdr:from>
    <xdr:to>
      <xdr:col>35</xdr:col>
      <xdr:colOff>404091</xdr:colOff>
      <xdr:row>99</xdr:row>
      <xdr:rowOff>57727</xdr:rowOff>
    </xdr:to>
    <xdr:graphicFrame macro="">
      <xdr:nvGraphicFramePr>
        <xdr:cNvPr id="4" name="Chart 3">
          <a:extLst>
            <a:ext uri="{FF2B5EF4-FFF2-40B4-BE49-F238E27FC236}">
              <a16:creationId xmlns:a16="http://schemas.microsoft.com/office/drawing/2014/main" id="{3D52B2B1-F423-41D6-8EB7-C24012F00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486279</xdr:colOff>
      <xdr:row>21</xdr:row>
      <xdr:rowOff>87154</xdr:rowOff>
    </xdr:from>
    <xdr:to>
      <xdr:col>37</xdr:col>
      <xdr:colOff>312118</xdr:colOff>
      <xdr:row>37</xdr:row>
      <xdr:rowOff>150678</xdr:rowOff>
    </xdr:to>
    <xdr:graphicFrame macro="">
      <xdr:nvGraphicFramePr>
        <xdr:cNvPr id="2" name="Chart 1">
          <a:extLst>
            <a:ext uri="{FF2B5EF4-FFF2-40B4-BE49-F238E27FC236}">
              <a16:creationId xmlns:a16="http://schemas.microsoft.com/office/drawing/2014/main" id="{7B282EFB-D93B-9441-9C02-C0087E4C9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250314</xdr:colOff>
      <xdr:row>20</xdr:row>
      <xdr:rowOff>172691</xdr:rowOff>
    </xdr:from>
    <xdr:to>
      <xdr:col>47</xdr:col>
      <xdr:colOff>204492</xdr:colOff>
      <xdr:row>37</xdr:row>
      <xdr:rowOff>134206</xdr:rowOff>
    </xdr:to>
    <xdr:graphicFrame macro="">
      <xdr:nvGraphicFramePr>
        <xdr:cNvPr id="3" name="Chart 2">
          <a:extLst>
            <a:ext uri="{FF2B5EF4-FFF2-40B4-BE49-F238E27FC236}">
              <a16:creationId xmlns:a16="http://schemas.microsoft.com/office/drawing/2014/main" id="{6EE532DA-5C24-1D40-A8CD-C92140D60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486279</xdr:colOff>
      <xdr:row>21</xdr:row>
      <xdr:rowOff>87154</xdr:rowOff>
    </xdr:from>
    <xdr:to>
      <xdr:col>37</xdr:col>
      <xdr:colOff>312118</xdr:colOff>
      <xdr:row>37</xdr:row>
      <xdr:rowOff>150678</xdr:rowOff>
    </xdr:to>
    <xdr:graphicFrame macro="">
      <xdr:nvGraphicFramePr>
        <xdr:cNvPr id="2" name="Chart 1">
          <a:extLst>
            <a:ext uri="{FF2B5EF4-FFF2-40B4-BE49-F238E27FC236}">
              <a16:creationId xmlns:a16="http://schemas.microsoft.com/office/drawing/2014/main" id="{71B3118D-ACE9-2849-B239-6590A1D1E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250314</xdr:colOff>
      <xdr:row>20</xdr:row>
      <xdr:rowOff>172691</xdr:rowOff>
    </xdr:from>
    <xdr:to>
      <xdr:col>47</xdr:col>
      <xdr:colOff>204492</xdr:colOff>
      <xdr:row>37</xdr:row>
      <xdr:rowOff>134206</xdr:rowOff>
    </xdr:to>
    <xdr:graphicFrame macro="">
      <xdr:nvGraphicFramePr>
        <xdr:cNvPr id="3" name="Chart 2">
          <a:extLst>
            <a:ext uri="{FF2B5EF4-FFF2-40B4-BE49-F238E27FC236}">
              <a16:creationId xmlns:a16="http://schemas.microsoft.com/office/drawing/2014/main" id="{1B8EB06B-0587-DB4D-8F16-B42EC4CDD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421703</xdr:colOff>
      <xdr:row>24</xdr:row>
      <xdr:rowOff>130204</xdr:rowOff>
    </xdr:from>
    <xdr:to>
      <xdr:col>37</xdr:col>
      <xdr:colOff>247542</xdr:colOff>
      <xdr:row>41</xdr:row>
      <xdr:rowOff>10763</xdr:rowOff>
    </xdr:to>
    <xdr:graphicFrame macro="">
      <xdr:nvGraphicFramePr>
        <xdr:cNvPr id="2" name="Chart 1">
          <a:extLst>
            <a:ext uri="{FF2B5EF4-FFF2-40B4-BE49-F238E27FC236}">
              <a16:creationId xmlns:a16="http://schemas.microsoft.com/office/drawing/2014/main" id="{8415C494-1B3A-0D49-97F8-227FF585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250314</xdr:colOff>
      <xdr:row>20</xdr:row>
      <xdr:rowOff>172691</xdr:rowOff>
    </xdr:from>
    <xdr:to>
      <xdr:col>47</xdr:col>
      <xdr:colOff>204492</xdr:colOff>
      <xdr:row>37</xdr:row>
      <xdr:rowOff>134206</xdr:rowOff>
    </xdr:to>
    <xdr:graphicFrame macro="">
      <xdr:nvGraphicFramePr>
        <xdr:cNvPr id="3" name="Chart 2">
          <a:extLst>
            <a:ext uri="{FF2B5EF4-FFF2-40B4-BE49-F238E27FC236}">
              <a16:creationId xmlns:a16="http://schemas.microsoft.com/office/drawing/2014/main" id="{82009A83-2D18-214D-B3AF-C71EE93C4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486279</xdr:colOff>
      <xdr:row>21</xdr:row>
      <xdr:rowOff>87154</xdr:rowOff>
    </xdr:from>
    <xdr:to>
      <xdr:col>37</xdr:col>
      <xdr:colOff>312118</xdr:colOff>
      <xdr:row>37</xdr:row>
      <xdr:rowOff>150678</xdr:rowOff>
    </xdr:to>
    <xdr:graphicFrame macro="">
      <xdr:nvGraphicFramePr>
        <xdr:cNvPr id="2" name="Chart 1">
          <a:extLst>
            <a:ext uri="{FF2B5EF4-FFF2-40B4-BE49-F238E27FC236}">
              <a16:creationId xmlns:a16="http://schemas.microsoft.com/office/drawing/2014/main" id="{E81AFF57-3FB6-4E46-BF6C-CB24EB02C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250314</xdr:colOff>
      <xdr:row>20</xdr:row>
      <xdr:rowOff>172691</xdr:rowOff>
    </xdr:from>
    <xdr:to>
      <xdr:col>47</xdr:col>
      <xdr:colOff>204492</xdr:colOff>
      <xdr:row>37</xdr:row>
      <xdr:rowOff>134206</xdr:rowOff>
    </xdr:to>
    <xdr:graphicFrame macro="">
      <xdr:nvGraphicFramePr>
        <xdr:cNvPr id="3" name="Chart 2">
          <a:extLst>
            <a:ext uri="{FF2B5EF4-FFF2-40B4-BE49-F238E27FC236}">
              <a16:creationId xmlns:a16="http://schemas.microsoft.com/office/drawing/2014/main" id="{CC6C389F-CBA0-0848-A49F-55CDEA28F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486279</xdr:colOff>
      <xdr:row>21</xdr:row>
      <xdr:rowOff>87154</xdr:rowOff>
    </xdr:from>
    <xdr:to>
      <xdr:col>37</xdr:col>
      <xdr:colOff>312118</xdr:colOff>
      <xdr:row>37</xdr:row>
      <xdr:rowOff>150678</xdr:rowOff>
    </xdr:to>
    <xdr:graphicFrame macro="">
      <xdr:nvGraphicFramePr>
        <xdr:cNvPr id="2" name="Chart 1">
          <a:extLst>
            <a:ext uri="{FF2B5EF4-FFF2-40B4-BE49-F238E27FC236}">
              <a16:creationId xmlns:a16="http://schemas.microsoft.com/office/drawing/2014/main" id="{E7FD43D1-AD78-F044-AE35-F4AEB830A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250314</xdr:colOff>
      <xdr:row>20</xdr:row>
      <xdr:rowOff>172691</xdr:rowOff>
    </xdr:from>
    <xdr:to>
      <xdr:col>47</xdr:col>
      <xdr:colOff>204492</xdr:colOff>
      <xdr:row>37</xdr:row>
      <xdr:rowOff>134206</xdr:rowOff>
    </xdr:to>
    <xdr:graphicFrame macro="">
      <xdr:nvGraphicFramePr>
        <xdr:cNvPr id="3" name="Chart 2">
          <a:extLst>
            <a:ext uri="{FF2B5EF4-FFF2-40B4-BE49-F238E27FC236}">
              <a16:creationId xmlns:a16="http://schemas.microsoft.com/office/drawing/2014/main" id="{323206BC-E5D9-164B-9C87-F67A460F1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486279</xdr:colOff>
      <xdr:row>21</xdr:row>
      <xdr:rowOff>87154</xdr:rowOff>
    </xdr:from>
    <xdr:to>
      <xdr:col>37</xdr:col>
      <xdr:colOff>312118</xdr:colOff>
      <xdr:row>37</xdr:row>
      <xdr:rowOff>150678</xdr:rowOff>
    </xdr:to>
    <xdr:graphicFrame macro="">
      <xdr:nvGraphicFramePr>
        <xdr:cNvPr id="2" name="Chart 1">
          <a:extLst>
            <a:ext uri="{FF2B5EF4-FFF2-40B4-BE49-F238E27FC236}">
              <a16:creationId xmlns:a16="http://schemas.microsoft.com/office/drawing/2014/main" id="{E549261A-A8DF-6C4D-9DF4-A311ABD95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250314</xdr:colOff>
      <xdr:row>20</xdr:row>
      <xdr:rowOff>172691</xdr:rowOff>
    </xdr:from>
    <xdr:to>
      <xdr:col>47</xdr:col>
      <xdr:colOff>204492</xdr:colOff>
      <xdr:row>37</xdr:row>
      <xdr:rowOff>134206</xdr:rowOff>
    </xdr:to>
    <xdr:graphicFrame macro="">
      <xdr:nvGraphicFramePr>
        <xdr:cNvPr id="3" name="Chart 2">
          <a:extLst>
            <a:ext uri="{FF2B5EF4-FFF2-40B4-BE49-F238E27FC236}">
              <a16:creationId xmlns:a16="http://schemas.microsoft.com/office/drawing/2014/main" id="{AA41FDAB-F5B3-EC4B-9EBC-DF0BAD681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357126</xdr:colOff>
      <xdr:row>59</xdr:row>
      <xdr:rowOff>22578</xdr:rowOff>
    </xdr:from>
    <xdr:to>
      <xdr:col>37</xdr:col>
      <xdr:colOff>161441</xdr:colOff>
      <xdr:row>75</xdr:row>
      <xdr:rowOff>168215</xdr:rowOff>
    </xdr:to>
    <xdr:graphicFrame macro="">
      <xdr:nvGraphicFramePr>
        <xdr:cNvPr id="2" name="Chart 1">
          <a:extLst>
            <a:ext uri="{FF2B5EF4-FFF2-40B4-BE49-F238E27FC236}">
              <a16:creationId xmlns:a16="http://schemas.microsoft.com/office/drawing/2014/main" id="{7456E42F-7CC3-C244-96F1-C69ADC567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67348</xdr:colOff>
      <xdr:row>54</xdr:row>
      <xdr:rowOff>86589</xdr:rowOff>
    </xdr:from>
    <xdr:to>
      <xdr:col>47</xdr:col>
      <xdr:colOff>19242</xdr:colOff>
      <xdr:row>71</xdr:row>
      <xdr:rowOff>48104</xdr:rowOff>
    </xdr:to>
    <xdr:graphicFrame macro="">
      <xdr:nvGraphicFramePr>
        <xdr:cNvPr id="3" name="Chart 2">
          <a:extLst>
            <a:ext uri="{FF2B5EF4-FFF2-40B4-BE49-F238E27FC236}">
              <a16:creationId xmlns:a16="http://schemas.microsoft.com/office/drawing/2014/main" id="{32400113-3082-504A-A844-0D82CC5B7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33</xdr:col>
      <xdr:colOff>58615</xdr:colOff>
      <xdr:row>72</xdr:row>
      <xdr:rowOff>29308</xdr:rowOff>
    </xdr:from>
    <xdr:to>
      <xdr:col>41</xdr:col>
      <xdr:colOff>241478</xdr:colOff>
      <xdr:row>79</xdr:row>
      <xdr:rowOff>96952</xdr:rowOff>
    </xdr:to>
    <xdr:pic>
      <xdr:nvPicPr>
        <xdr:cNvPr id="2" name="Picture 1">
          <a:extLst>
            <a:ext uri="{FF2B5EF4-FFF2-40B4-BE49-F238E27FC236}">
              <a16:creationId xmlns:a16="http://schemas.microsoft.com/office/drawing/2014/main" id="{2305D491-7DBD-4DDC-A4EA-0F1816E40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41765" y="13840558"/>
          <a:ext cx="3583288" cy="12296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ccireland-my.sharepoint.com/personal/h_daly_ucc_ie/Documents/Models%20&amp;%20Data/SEAI/2018%20National%20Energy%20Balance%20Final%201990-2018%20(26th%20September%202019).xlsx" TargetMode="External"/><Relationship Id="rId1" Type="http://schemas.openxmlformats.org/officeDocument/2006/relationships/externalLinkPath" Target="2018%20National%20Energy%20Balance%20Final%201990-2018%20(26th%20September%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Timeseries"/>
      <sheetName val="2020"/>
      <sheetName val="2019"/>
      <sheetName val="2019est"/>
      <sheetName val="2018"/>
      <sheetName val="2017"/>
      <sheetName val="2016"/>
      <sheetName val="2015"/>
      <sheetName val="2014"/>
      <sheetName val="2013"/>
      <sheetName val="2012"/>
      <sheetName val="2011"/>
      <sheetName val="2010"/>
      <sheetName val="2009"/>
      <sheetName val="2008"/>
      <sheetName val="2007"/>
      <sheetName val="2006"/>
      <sheetName val="2005"/>
      <sheetName val="2004"/>
      <sheetName val="2003"/>
      <sheetName val="2002"/>
      <sheetName val="2001"/>
      <sheetName val="2000"/>
      <sheetName val="1999"/>
      <sheetName val="1998"/>
      <sheetName val="1997"/>
      <sheetName val="1996"/>
      <sheetName val="1995"/>
      <sheetName val="1994"/>
      <sheetName val="1993"/>
      <sheetName val="1992"/>
      <sheetName val="1991"/>
      <sheetName val="1990"/>
      <sheetName val="Sheet1"/>
    </sheetNames>
    <sheetDataSet>
      <sheetData sheetId="0" refreshError="1"/>
      <sheetData sheetId="1">
        <row r="8">
          <cell r="C8">
            <v>1990</v>
          </cell>
          <cell r="D8">
            <v>1991</v>
          </cell>
          <cell r="E8">
            <v>1992</v>
          </cell>
          <cell r="F8">
            <v>1993</v>
          </cell>
          <cell r="G8">
            <v>1994</v>
          </cell>
          <cell r="H8">
            <v>1995</v>
          </cell>
          <cell r="I8">
            <v>1996</v>
          </cell>
          <cell r="J8">
            <v>1997</v>
          </cell>
          <cell r="K8">
            <v>1998</v>
          </cell>
          <cell r="L8">
            <v>1999</v>
          </cell>
          <cell r="M8">
            <v>2000</v>
          </cell>
          <cell r="N8">
            <v>2001</v>
          </cell>
          <cell r="O8">
            <v>2002</v>
          </cell>
          <cell r="P8">
            <v>2003</v>
          </cell>
          <cell r="Q8">
            <v>2004</v>
          </cell>
          <cell r="R8">
            <v>2005</v>
          </cell>
          <cell r="S8">
            <v>2006</v>
          </cell>
          <cell r="T8">
            <v>2007</v>
          </cell>
          <cell r="U8">
            <v>2008</v>
          </cell>
          <cell r="V8">
            <v>2009</v>
          </cell>
          <cell r="W8">
            <v>2010</v>
          </cell>
          <cell r="X8">
            <v>2011</v>
          </cell>
          <cell r="Y8">
            <v>2012</v>
          </cell>
          <cell r="Z8">
            <v>2013</v>
          </cell>
          <cell r="AA8">
            <v>2014</v>
          </cell>
          <cell r="AB8">
            <v>2015</v>
          </cell>
          <cell r="AC8">
            <v>2016</v>
          </cell>
          <cell r="AD8">
            <v>2017</v>
          </cell>
          <cell r="AE8">
            <v>2018</v>
          </cell>
          <cell r="AF8">
            <v>2019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persons/person.xml><?xml version="1.0" encoding="utf-8"?>
<personList xmlns="http://schemas.microsoft.com/office/spreadsheetml/2018/threadedcomments" xmlns:x="http://schemas.openxmlformats.org/spreadsheetml/2006/main">
  <person displayName="Hannah E. Daly" id="{2A16A8AC-13E8-48F7-8FF4-6BA35390E802}" userId="S::h.daly@ucc.ie::524ee022-a37e-4c78-862e-198b12713a7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FF40BC-EA0F-4825-BDBA-632E288008AF}" name="Table2" displayName="Table2" ref="A1:A62" totalsRowShown="0" headerRowDxfId="0">
  <autoFilter ref="A1:A62" xr:uid="{ACFF40BC-EA0F-4825-BDBA-632E288008AF}"/>
  <tableColumns count="1">
    <tableColumn id="1" xr3:uid="{B821B984-CB75-439E-AB0F-BA21374A3C9D}" name="Year">
      <calculatedColumnFormula>A1+1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0" dT="2023-05-22T15:00:15.70" personId="{2A16A8AC-13E8-48F7-8FF4-6BA35390E802}" id="{294AF91C-48CB-4507-B892-3C44572C0969}">
    <text xml:space="preserve">CO2 intensity is from 2021. Will be distortionary.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6.bin"/><Relationship Id="rId5" Type="http://schemas.openxmlformats.org/officeDocument/2006/relationships/comments" Target="../comments3.xml"/><Relationship Id="rId4"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D04D-8E7B-448D-8C96-85831DD44A23}">
  <sheetPr>
    <tabColor theme="3" tint="-0.249977111117893"/>
    <pageSetUpPr fitToPage="1"/>
  </sheetPr>
  <dimension ref="B2:E19"/>
  <sheetViews>
    <sheetView showGridLines="0" topLeftCell="A4" workbookViewId="0">
      <selection activeCell="C16" sqref="C16"/>
    </sheetView>
  </sheetViews>
  <sheetFormatPr defaultColWidth="9.1796875" defaultRowHeight="12.5"/>
  <cols>
    <col min="1" max="1" width="9.1796875" style="429"/>
    <col min="2" max="2" width="18.81640625" style="429" customWidth="1"/>
    <col min="3" max="3" width="20.1796875" style="429" customWidth="1"/>
    <col min="4" max="4" width="92.36328125" style="429" customWidth="1"/>
    <col min="5" max="5" width="9.1796875" style="429"/>
    <col min="6" max="6" width="9.453125" style="429" customWidth="1"/>
    <col min="7" max="16384" width="9.1796875" style="429"/>
  </cols>
  <sheetData>
    <row r="2" spans="2:5" ht="17.5" thickBot="1">
      <c r="B2" s="428" t="s">
        <v>239</v>
      </c>
      <c r="C2" s="428"/>
      <c r="D2" s="428"/>
    </row>
    <row r="3" spans="2:5" ht="13" thickTop="1"/>
    <row r="4" spans="2:5" ht="18" customHeight="1">
      <c r="B4" s="430" t="s">
        <v>240</v>
      </c>
      <c r="C4" s="431"/>
      <c r="D4" s="431"/>
    </row>
    <row r="5" spans="2:5" ht="18" customHeight="1">
      <c r="B5" s="432" t="s">
        <v>241</v>
      </c>
      <c r="C5" s="535" t="s">
        <v>254</v>
      </c>
      <c r="D5" s="535"/>
      <c r="E5" s="433"/>
    </row>
    <row r="6" spans="2:5" ht="30.75" customHeight="1">
      <c r="B6" s="434" t="s">
        <v>242</v>
      </c>
      <c r="C6" s="536" t="s">
        <v>255</v>
      </c>
      <c r="D6" s="536"/>
      <c r="E6" s="435"/>
    </row>
    <row r="7" spans="2:5" ht="25">
      <c r="B7" s="436" t="s">
        <v>243</v>
      </c>
      <c r="C7" s="431"/>
      <c r="D7" s="437"/>
    </row>
    <row r="8" spans="2:5" ht="13">
      <c r="B8" s="537"/>
      <c r="C8" s="538"/>
      <c r="D8" s="538"/>
    </row>
    <row r="9" spans="2:5" ht="13">
      <c r="B9" s="438"/>
    </row>
    <row r="10" spans="2:5" ht="15.5">
      <c r="B10" s="439" t="s">
        <v>244</v>
      </c>
      <c r="C10" s="440"/>
      <c r="D10" s="439"/>
    </row>
    <row r="11" spans="2:5" ht="15.5">
      <c r="B11" s="439"/>
      <c r="C11" s="441" t="s">
        <v>245</v>
      </c>
      <c r="D11" s="441" t="s">
        <v>246</v>
      </c>
    </row>
    <row r="12" spans="2:5" ht="27" customHeight="1">
      <c r="B12" s="442" t="s">
        <v>247</v>
      </c>
      <c r="C12" s="443">
        <v>44805</v>
      </c>
      <c r="D12" s="444" t="s">
        <v>255</v>
      </c>
    </row>
    <row r="13" spans="2:5" ht="27" customHeight="1">
      <c r="B13" s="442"/>
      <c r="C13" s="443"/>
      <c r="D13" s="444"/>
    </row>
    <row r="14" spans="2:5" ht="40.5" customHeight="1">
      <c r="B14" s="442"/>
      <c r="C14" s="443"/>
      <c r="D14" s="444"/>
    </row>
    <row r="15" spans="2:5" ht="15.5">
      <c r="B15" s="445"/>
      <c r="C15" s="446"/>
      <c r="D15" s="446"/>
    </row>
    <row r="16" spans="2:5" ht="15.5">
      <c r="B16" s="439" t="s">
        <v>248</v>
      </c>
      <c r="C16" s="442"/>
      <c r="D16" s="442"/>
    </row>
    <row r="17" spans="2:4">
      <c r="B17" s="436" t="s">
        <v>249</v>
      </c>
      <c r="C17" s="442" t="s">
        <v>250</v>
      </c>
      <c r="D17" s="442"/>
    </row>
    <row r="18" spans="2:4">
      <c r="B18" s="436" t="s">
        <v>251</v>
      </c>
      <c r="C18" s="431" t="s">
        <v>252</v>
      </c>
      <c r="D18" s="442"/>
    </row>
    <row r="19" spans="2:4">
      <c r="B19" s="436" t="s">
        <v>253</v>
      </c>
      <c r="C19" s="447">
        <v>44805</v>
      </c>
      <c r="D19" s="442"/>
    </row>
  </sheetData>
  <mergeCells count="3">
    <mergeCell ref="C5:D5"/>
    <mergeCell ref="C6:D6"/>
    <mergeCell ref="B8:D8"/>
  </mergeCells>
  <pageMargins left="0.70866141732283472" right="0.70866141732283472" top="0.74803149606299213" bottom="0.74803149606299213" header="0.31496062992125984" footer="0.31496062992125984"/>
  <pageSetup paperSize="9"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979E-CBCB-459D-A00C-F7C6BE29FB49}">
  <dimension ref="A1:BN230"/>
  <sheetViews>
    <sheetView zoomScale="88" zoomScaleNormal="69" workbookViewId="0">
      <pane xSplit="4" ySplit="8" topLeftCell="BZ9" activePane="bottomRight" state="frozen"/>
      <selection activeCell="D1" sqref="D1"/>
      <selection pane="topRight" activeCell="E1" sqref="E1"/>
      <selection pane="bottomLeft" activeCell="D9" sqref="D9"/>
      <selection pane="bottomRight" activeCell="AV49" sqref="AV49"/>
    </sheetView>
  </sheetViews>
  <sheetFormatPr defaultColWidth="8.81640625" defaultRowHeight="12.5" outlineLevelRow="1" outlineLevelCol="1"/>
  <cols>
    <col min="1" max="2" width="7.453125" hidden="1" customWidth="1" outlineLevel="1"/>
    <col min="3" max="3" width="3.6328125" hidden="1" customWidth="1" outlineLevel="1"/>
    <col min="4" max="4" width="34.6328125" customWidth="1" collapsed="1"/>
    <col min="5" max="5" width="8.90625" bestFit="1" customWidth="1"/>
    <col min="6" max="9" width="0" hidden="1" customWidth="1" outlineLevel="1"/>
    <col min="10" max="10" width="9.26953125" bestFit="1" customWidth="1" collapsed="1"/>
    <col min="11" max="14" width="0" hidden="1" customWidth="1" outlineLevel="1"/>
    <col min="15" max="15" width="9.26953125" bestFit="1" customWidth="1" collapsed="1"/>
    <col min="16" max="19" width="0" hidden="1" customWidth="1" outlineLevel="1"/>
    <col min="20" max="20" width="9.26953125" bestFit="1" customWidth="1" collapsed="1"/>
    <col min="21" max="24" width="9.1796875" hidden="1" customWidth="1" outlineLevel="1"/>
    <col min="25" max="25" width="9.26953125" bestFit="1" customWidth="1" collapsed="1"/>
    <col min="26" max="29" width="9.1796875" hidden="1" customWidth="1" outlineLevel="1"/>
    <col min="30" max="30" width="9.6328125" bestFit="1" customWidth="1" collapsed="1"/>
    <col min="31" max="34" width="9.1796875" hidden="1" customWidth="1" outlineLevel="1"/>
    <col min="35" max="35" width="9.6328125" bestFit="1" customWidth="1" collapsed="1"/>
    <col min="36" max="40" width="8.90625" bestFit="1" customWidth="1"/>
    <col min="41" max="41" width="3.36328125" customWidth="1"/>
    <col min="42" max="46" width="8.90625" bestFit="1" customWidth="1"/>
    <col min="47" max="47" width="2.6328125" customWidth="1"/>
    <col min="48" max="53" width="8.90625" bestFit="1"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5</v>
      </c>
      <c r="AR4" s="450">
        <f t="shared" si="0"/>
        <v>20</v>
      </c>
      <c r="AS4" s="450">
        <f t="shared" si="0"/>
        <v>33</v>
      </c>
      <c r="AT4" s="450">
        <f t="shared" si="0"/>
        <v>6</v>
      </c>
      <c r="AU4" s="449"/>
      <c r="AV4" s="450">
        <f>AV8-1990+1</f>
        <v>1</v>
      </c>
      <c r="AW4" s="450">
        <f t="shared" ref="AW4:BA5" si="1">AW8-1990+1</f>
        <v>1</v>
      </c>
      <c r="AX4" s="450">
        <f t="shared" si="1"/>
        <v>11</v>
      </c>
      <c r="AY4" s="450">
        <f t="shared" si="1"/>
        <v>19</v>
      </c>
      <c r="AZ4" s="450">
        <f t="shared" si="1"/>
        <v>26</v>
      </c>
      <c r="BA4" s="450">
        <f t="shared" si="1"/>
        <v>27</v>
      </c>
      <c r="BB4" s="449"/>
      <c r="BC4" s="449"/>
      <c r="BD4" s="449"/>
      <c r="BE4" s="449"/>
      <c r="BF4" s="449"/>
      <c r="BG4" s="449"/>
      <c r="BH4" s="449"/>
      <c r="BI4" s="449"/>
      <c r="BJ4" s="449"/>
      <c r="BK4" s="449"/>
      <c r="BL4" s="449"/>
      <c r="BM4" s="449"/>
      <c r="BN4" s="449"/>
    </row>
    <row r="5" spans="1:66"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35</v>
      </c>
      <c r="BB5" s="449"/>
      <c r="BC5" s="449"/>
      <c r="BD5" s="449"/>
      <c r="BE5" s="449"/>
      <c r="BF5" s="449"/>
      <c r="BG5" s="449"/>
      <c r="BH5" s="449"/>
      <c r="BI5" s="449"/>
      <c r="BJ5" s="449"/>
      <c r="BK5" s="449"/>
      <c r="BL5" s="449"/>
      <c r="BM5" s="449"/>
      <c r="BN5" s="449"/>
    </row>
    <row r="6" spans="1:66"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8</v>
      </c>
      <c r="BB6" s="449"/>
      <c r="BC6" s="449"/>
      <c r="BD6" s="449"/>
      <c r="BE6" s="449"/>
      <c r="BF6" s="449"/>
      <c r="BG6" s="449"/>
      <c r="BH6" s="449"/>
      <c r="BI6" s="449"/>
      <c r="BJ6" s="449"/>
      <c r="BK6" s="449"/>
      <c r="BL6" s="449"/>
      <c r="BM6" s="449"/>
      <c r="BN6" s="449"/>
    </row>
    <row r="7" spans="1:66" ht="14.5" collapsed="1">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263</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M8" si="5">AF8+1</f>
        <v>2018</v>
      </c>
      <c r="AH8" s="450">
        <f t="shared" si="5"/>
        <v>2019</v>
      </c>
      <c r="AI8" s="450">
        <f t="shared" si="5"/>
        <v>2020</v>
      </c>
      <c r="AJ8" s="450">
        <f t="shared" si="5"/>
        <v>2021</v>
      </c>
      <c r="AK8" s="450">
        <f t="shared" si="5"/>
        <v>2022</v>
      </c>
      <c r="AL8" s="450">
        <f t="shared" si="5"/>
        <v>2023</v>
      </c>
      <c r="AM8" s="450">
        <f t="shared" si="5"/>
        <v>2024</v>
      </c>
      <c r="AN8" s="450"/>
      <c r="AO8" s="449"/>
      <c r="AP8" s="450">
        <v>1990</v>
      </c>
      <c r="AQ8" s="450">
        <v>1995</v>
      </c>
      <c r="AR8" s="450">
        <v>2010</v>
      </c>
      <c r="AS8" s="450">
        <v>2023</v>
      </c>
      <c r="AT8" s="450">
        <v>1996</v>
      </c>
      <c r="AU8" s="449"/>
      <c r="AV8" s="450">
        <v>1990</v>
      </c>
      <c r="AW8" s="450">
        <v>1990</v>
      </c>
      <c r="AX8" s="450">
        <v>2000</v>
      </c>
      <c r="AY8" s="450">
        <v>2008</v>
      </c>
      <c r="AZ8" s="450">
        <v>2015</v>
      </c>
      <c r="BA8" s="450">
        <v>2016</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2024</v>
      </c>
      <c r="BB9" s="449"/>
      <c r="BC9" s="449"/>
      <c r="BD9" s="449"/>
      <c r="BE9" s="449"/>
      <c r="BF9" s="449"/>
      <c r="BG9" s="449"/>
      <c r="BH9" s="449"/>
      <c r="BI9" s="449"/>
      <c r="BJ9" s="449"/>
      <c r="BK9" s="449"/>
      <c r="BL9" s="449"/>
      <c r="BM9" s="449"/>
      <c r="BN9" s="449"/>
    </row>
    <row r="10" spans="1:66" ht="13">
      <c r="A10" s="454"/>
      <c r="B10" s="454"/>
      <c r="C10" s="454"/>
      <c r="D10" s="467" t="s">
        <v>71</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
      <c r="A11" s="454"/>
      <c r="B11" s="454">
        <v>4</v>
      </c>
      <c r="C11" s="454"/>
      <c r="D11" s="456"/>
      <c r="E11" s="456">
        <f ca="1">SUM(E12,E17,E21,E36,E37,E49,E50,E51)</f>
        <v>38778.282302759755</v>
      </c>
      <c r="F11" s="456">
        <f t="shared" ref="F11:AJ11" ca="1" si="6">SUM(F12,F17,F21,F36,F37,F49,F50,F51)</f>
        <v>41086.148755342656</v>
      </c>
      <c r="G11" s="456">
        <f t="shared" ca="1" si="6"/>
        <v>42361.606059989463</v>
      </c>
      <c r="H11" s="456">
        <f t="shared" ca="1" si="6"/>
        <v>44132.402412417978</v>
      </c>
      <c r="I11" s="456">
        <f t="shared" ca="1" si="6"/>
        <v>46636.338936559725</v>
      </c>
      <c r="J11" s="456">
        <f t="shared" ca="1" si="6"/>
        <v>49254.873111881709</v>
      </c>
      <c r="K11" s="456">
        <f t="shared" ca="1" si="6"/>
        <v>52720.821873093562</v>
      </c>
      <c r="L11" s="456">
        <f t="shared" ca="1" si="6"/>
        <v>56440.367067184779</v>
      </c>
      <c r="M11" s="456">
        <f t="shared" ca="1" si="6"/>
        <v>59495.74204027751</v>
      </c>
      <c r="N11" s="456">
        <f t="shared" ca="1" si="6"/>
        <v>62955.013432844687</v>
      </c>
      <c r="O11" s="456">
        <f t="shared" ca="1" si="6"/>
        <v>65410.964707908846</v>
      </c>
      <c r="P11" s="456">
        <f t="shared" ca="1" si="6"/>
        <v>68747.627554705905</v>
      </c>
      <c r="Q11" s="456">
        <f t="shared" ca="1" si="6"/>
        <v>71066.725822199864</v>
      </c>
      <c r="R11" s="456">
        <f t="shared" ca="1" si="6"/>
        <v>73104.861857448472</v>
      </c>
      <c r="S11" s="456">
        <f t="shared" ca="1" si="6"/>
        <v>76093.553206377997</v>
      </c>
      <c r="T11" s="456">
        <f t="shared" ca="1" si="6"/>
        <v>79196.477832071876</v>
      </c>
      <c r="U11" s="456">
        <f t="shared" ca="1" si="6"/>
        <v>83975.990966138794</v>
      </c>
      <c r="V11" s="456">
        <f t="shared" ca="1" si="6"/>
        <v>87319.810613642388</v>
      </c>
      <c r="W11" s="456">
        <f t="shared" ca="1" si="6"/>
        <v>88374.137048315519</v>
      </c>
      <c r="X11" s="456">
        <f t="shared" ca="1" si="6"/>
        <v>86133.998397991483</v>
      </c>
      <c r="Y11" s="456">
        <f t="shared" ca="1" si="6"/>
        <v>84284.351507439656</v>
      </c>
      <c r="Z11" s="456">
        <f t="shared" ca="1" si="6"/>
        <v>85704.931624375531</v>
      </c>
      <c r="AA11" s="456">
        <f t="shared" ca="1" si="6"/>
        <v>86027.274744363734</v>
      </c>
      <c r="AB11" s="456">
        <f t="shared" ca="1" si="6"/>
        <v>88031.795198542153</v>
      </c>
      <c r="AC11" s="456">
        <f t="shared" ca="1" si="6"/>
        <v>90283.942489815585</v>
      </c>
      <c r="AD11" s="456">
        <f t="shared" ca="1" si="6"/>
        <v>90339.705944176501</v>
      </c>
      <c r="AE11" s="456">
        <f t="shared" ca="1" si="6"/>
        <v>88850.25624073176</v>
      </c>
      <c r="AF11" s="456">
        <f t="shared" ca="1" si="6"/>
        <v>87008.820976078976</v>
      </c>
      <c r="AG11" s="456">
        <f t="shared" ca="1" si="6"/>
        <v>86607.048949118238</v>
      </c>
      <c r="AH11" s="512">
        <f t="shared" ca="1" si="6"/>
        <v>87072.315247500665</v>
      </c>
      <c r="AI11" s="512">
        <f t="shared" ca="1" si="6"/>
        <v>63970.019870713732</v>
      </c>
      <c r="AJ11" s="512">
        <f t="shared" ca="1" si="6"/>
        <v>75123.843666851419</v>
      </c>
      <c r="AK11" s="512">
        <f t="shared" ref="AK11" ca="1" si="7">SUM(AK12,AK17,AK21,AK36,AK37,AK49,AK50,AK51)</f>
        <v>83318.941413755238</v>
      </c>
      <c r="AL11" s="512">
        <f ca="1">SUM(AL12,AL17,AL21,AL36,AL37,AL49,AL50,AL51)</f>
        <v>87826.23063545335</v>
      </c>
      <c r="AM11" s="512">
        <f ca="1">SUM(AM12,AM17,AM21,AM36,AM37,AM49,AM50,AM51)</f>
        <v>90468.311679249571</v>
      </c>
      <c r="AN11" s="456"/>
      <c r="AO11" s="449"/>
      <c r="AP11" s="457">
        <f t="shared" ref="AP11" ca="1" si="8">SUM(AP12,AP17,AP21,AP36,AP37,AP49,AP50,AP51)</f>
        <v>1</v>
      </c>
      <c r="AQ11" s="457">
        <f t="shared" ref="AQ11" ca="1" si="9">SUM(AQ12,AQ17,AQ21,AQ36,AQ37,AQ49,AQ50,AQ51)</f>
        <v>1</v>
      </c>
      <c r="AR11" s="457">
        <f t="shared" ref="AR11" ca="1" si="10">SUM(AR12,AR17,AR21,AR36,AR37,AR49,AR50,AR51)</f>
        <v>1</v>
      </c>
      <c r="AS11" s="457">
        <f t="shared" ref="AS11" ca="1" si="11">SUM(AS12,AS17,AS21,AS36,AS37,AS49,AS50,AS51)</f>
        <v>0.99999999999999978</v>
      </c>
      <c r="AT11" s="457">
        <f ca="1">SUM(AT12,AT17,AT21,AT36,AT37,AT49,AT50,AT51)</f>
        <v>1</v>
      </c>
      <c r="AU11" s="449"/>
      <c r="AV11" s="458">
        <f t="shared" ref="AV11:BA20" ca="1" si="12">IFERROR(POWER(INDEX($E11:$AN11,AV$5)/INDEX($E11:$AN11,AV$4),1/AV$6)-1,)</f>
        <v>2.4188391856848401E-2</v>
      </c>
      <c r="AW11" s="458">
        <f t="shared" ca="1" si="12"/>
        <v>5.3673842096457092E-2</v>
      </c>
      <c r="AX11" s="458">
        <f t="shared" ca="1" si="12"/>
        <v>3.8327434376668634E-2</v>
      </c>
      <c r="AY11" s="458">
        <f t="shared" ca="1" si="12"/>
        <v>-6.706154046687729E-3</v>
      </c>
      <c r="AZ11" s="458">
        <f t="shared" ca="1" si="12"/>
        <v>-9.167245253010603E-3</v>
      </c>
      <c r="BA11" s="458">
        <f t="shared" ca="1" si="12"/>
        <v>2.2584469120408013E-3</v>
      </c>
      <c r="BB11" s="454"/>
      <c r="BC11" s="459"/>
      <c r="BD11" s="454"/>
      <c r="BE11" s="454"/>
      <c r="BF11" s="454"/>
      <c r="BG11" s="454"/>
      <c r="BH11" s="454"/>
      <c r="BI11" s="454"/>
      <c r="BJ11" s="454"/>
      <c r="BK11" s="454"/>
      <c r="BL11" s="454"/>
      <c r="BM11" s="454"/>
      <c r="BN11" s="454"/>
    </row>
    <row r="12" spans="1:66" ht="13">
      <c r="A12" s="454" t="str">
        <f>ADDRESS(MATCH($D10,'2021'!$A$1:$A$86,0),MATCH($D12,'2021'!$A$1:$AQ$1,0))</f>
        <v>$C$48</v>
      </c>
      <c r="B12" s="454">
        <f>B11+1</f>
        <v>5</v>
      </c>
      <c r="C12" s="454"/>
      <c r="D12" s="462" t="s">
        <v>78</v>
      </c>
      <c r="E12" s="460">
        <f ca="1">INDIRECT("'"&amp;E$8&amp;"'!"&amp;$A12)*VLOOKUP($D$8,Tables!$C$1:$D$3,2,0)</f>
        <v>0</v>
      </c>
      <c r="F12" s="460">
        <f ca="1">INDIRECT("'"&amp;F$8&amp;"'!"&amp;$A12)*VLOOKUP($D$8,Tables!$C$1:$D$3,2,0)</f>
        <v>0</v>
      </c>
      <c r="G12" s="460">
        <f ca="1">INDIRECT("'"&amp;G$8&amp;"'!"&amp;$A12)*VLOOKUP($D$8,Tables!$C$1:$D$3,2,0)</f>
        <v>0</v>
      </c>
      <c r="H12" s="460">
        <f ca="1">INDIRECT("'"&amp;H$8&amp;"'!"&amp;$A12)*VLOOKUP($D$8,Tables!$C$1:$D$3,2,0)</f>
        <v>0</v>
      </c>
      <c r="I12" s="460">
        <f ca="1">INDIRECT("'"&amp;I$8&amp;"'!"&amp;$A12)*VLOOKUP($D$8,Tables!$C$1:$D$3,2,0)</f>
        <v>0</v>
      </c>
      <c r="J12" s="460">
        <f ca="1">INDIRECT("'"&amp;J$8&amp;"'!"&amp;$A12)*VLOOKUP($D$8,Tables!$C$1:$D$3,2,0)</f>
        <v>0</v>
      </c>
      <c r="K12" s="460">
        <f ca="1">INDIRECT("'"&amp;K$8&amp;"'!"&amp;$A12)*VLOOKUP($D$8,Tables!$C$1:$D$3,2,0)</f>
        <v>0</v>
      </c>
      <c r="L12" s="460">
        <f ca="1">INDIRECT("'"&amp;L$8&amp;"'!"&amp;$A12)*VLOOKUP($D$8,Tables!$C$1:$D$3,2,0)</f>
        <v>0</v>
      </c>
      <c r="M12" s="460">
        <f ca="1">INDIRECT("'"&amp;M$8&amp;"'!"&amp;$A12)*VLOOKUP($D$8,Tables!$C$1:$D$3,2,0)</f>
        <v>0</v>
      </c>
      <c r="N12" s="460">
        <f ca="1">INDIRECT("'"&amp;N$8&amp;"'!"&amp;$A12)*VLOOKUP($D$8,Tables!$C$1:$D$3,2,0)</f>
        <v>0</v>
      </c>
      <c r="O12" s="460">
        <f ca="1">INDIRECT("'"&amp;O$8&amp;"'!"&amp;$A12)*VLOOKUP($D$8,Tables!$C$1:$D$3,2,0)</f>
        <v>0</v>
      </c>
      <c r="P12" s="460">
        <f ca="1">INDIRECT("'"&amp;P$8&amp;"'!"&amp;$A12)*VLOOKUP($D$8,Tables!$C$1:$D$3,2,0)</f>
        <v>0</v>
      </c>
      <c r="Q12" s="460">
        <f ca="1">INDIRECT("'"&amp;Q$8&amp;"'!"&amp;$A12)*VLOOKUP($D$8,Tables!$C$1:$D$3,2,0)</f>
        <v>0</v>
      </c>
      <c r="R12" s="460">
        <f ca="1">INDIRECT("'"&amp;R$8&amp;"'!"&amp;$A12)*VLOOKUP($D$8,Tables!$C$1:$D$3,2,0)</f>
        <v>0</v>
      </c>
      <c r="S12" s="460">
        <f ca="1">INDIRECT("'"&amp;S$8&amp;"'!"&amp;$A12)*VLOOKUP($D$8,Tables!$C$1:$D$3,2,0)</f>
        <v>0</v>
      </c>
      <c r="T12" s="460">
        <f ca="1">INDIRECT("'"&amp;T$8&amp;"'!"&amp;$A12)*VLOOKUP($D$8,Tables!$C$1:$D$3,2,0)</f>
        <v>0</v>
      </c>
      <c r="U12" s="460">
        <f ca="1">INDIRECT("'"&amp;U$8&amp;"'!"&amp;$A12)*VLOOKUP($D$8,Tables!$C$1:$D$3,2,0)</f>
        <v>0</v>
      </c>
      <c r="V12" s="460">
        <f ca="1">INDIRECT("'"&amp;V$8&amp;"'!"&amp;$A12)*VLOOKUP($D$8,Tables!$C$1:$D$3,2,0)</f>
        <v>0</v>
      </c>
      <c r="W12" s="460">
        <f ca="1">INDIRECT("'"&amp;W$8&amp;"'!"&amp;$A12)*VLOOKUP($D$8,Tables!$C$1:$D$3,2,0)</f>
        <v>0</v>
      </c>
      <c r="X12" s="460">
        <f ca="1">INDIRECT("'"&amp;X$8&amp;"'!"&amp;$A12)*VLOOKUP($D$8,Tables!$C$1:$D$3,2,0)</f>
        <v>0</v>
      </c>
      <c r="Y12" s="460">
        <f ca="1">INDIRECT("'"&amp;Y$8&amp;"'!"&amp;$A12)*VLOOKUP($D$8,Tables!$C$1:$D$3,2,0)</f>
        <v>0</v>
      </c>
      <c r="Z12" s="460">
        <f ca="1">INDIRECT("'"&amp;Z$8&amp;"'!"&amp;$A12)*VLOOKUP($D$8,Tables!$C$1:$D$3,2,0)</f>
        <v>0</v>
      </c>
      <c r="AA12" s="460">
        <f ca="1">INDIRECT("'"&amp;AA$8&amp;"'!"&amp;$A12)*VLOOKUP($D$8,Tables!$C$1:$D$3,2,0)</f>
        <v>0</v>
      </c>
      <c r="AB12" s="460">
        <f ca="1">INDIRECT("'"&amp;AB$8&amp;"'!"&amp;$A12)*VLOOKUP($D$8,Tables!$C$1:$D$3,2,0)</f>
        <v>0</v>
      </c>
      <c r="AC12" s="460">
        <f ca="1">INDIRECT("'"&amp;AC$8&amp;"'!"&amp;$A12)*VLOOKUP($D$8,Tables!$C$1:$D$3,2,0)</f>
        <v>0</v>
      </c>
      <c r="AD12" s="460">
        <f ca="1">INDIRECT("'"&amp;AD$8&amp;"'!"&amp;$A12)*VLOOKUP($D$8,Tables!$C$1:$D$3,2,0)</f>
        <v>0</v>
      </c>
      <c r="AE12" s="460">
        <f ca="1">INDIRECT("'"&amp;AE$8&amp;"'!"&amp;$A12)*VLOOKUP($D$8,Tables!$C$1:$D$3,2,0)</f>
        <v>0</v>
      </c>
      <c r="AF12" s="460">
        <f ca="1">INDIRECT("'"&amp;AF$8&amp;"'!"&amp;$A12)*VLOOKUP($D$8,Tables!$C$1:$D$3,2,0)</f>
        <v>0</v>
      </c>
      <c r="AG12" s="460">
        <f ca="1">INDIRECT("'"&amp;AG$8&amp;"'!"&amp;$A12)*VLOOKUP($D$8,Tables!$C$1:$D$3,2,0)</f>
        <v>0</v>
      </c>
      <c r="AH12" s="513">
        <f ca="1">INDIRECT("'"&amp;AH$8&amp;"'!"&amp;$A12)*VLOOKUP($D$8,Tables!$C$1:$D$3,2,0)</f>
        <v>0</v>
      </c>
      <c r="AI12" s="513">
        <f ca="1">INDIRECT("'"&amp;AI$8&amp;"'!"&amp;$A12)*VLOOKUP($D$8,Tables!$C$1:$D$3,2,0)</f>
        <v>0</v>
      </c>
      <c r="AJ12" s="513">
        <f ca="1">INDIRECT("'"&amp;AJ$8&amp;"'!"&amp;$A12)*VLOOKUP($D$8,Tables!$C$1:$D$3,2,0)</f>
        <v>0</v>
      </c>
      <c r="AK12" s="513">
        <f ca="1">INDIRECT("'"&amp;AK$8&amp;"'!"&amp;$A12)*VLOOKUP($D$8,Tables!$C$1:$D$3,2,0)</f>
        <v>0</v>
      </c>
      <c r="AL12" s="513">
        <f ca="1">INDIRECT("'"&amp;AL$8&amp;"'!"&amp;$A12)*VLOOKUP($D$8,Tables!$C$1:$D$3,2,0)</f>
        <v>0</v>
      </c>
      <c r="AM12" s="513">
        <f ca="1">INDIRECT("'"&amp;AM$8&amp;"'!"&amp;$A12)*VLOOKUP($D$8,Tables!$C$1:$D$3,2,0)</f>
        <v>0</v>
      </c>
      <c r="AO12" s="449"/>
      <c r="AP12" s="466">
        <f ca="1">HLOOKUP(AP$8,$E$8:$AP$230,$B12,0)/HLOOKUP(AP$8,$E$8:$AN$230,$B11,0)</f>
        <v>0</v>
      </c>
      <c r="AQ12" s="466">
        <f ca="1">HLOOKUP(AQ$8,$E$8:$AP$230,$B12,0)/HLOOKUP(AQ$8,$E$8:$AN$230,$B11,0)</f>
        <v>0</v>
      </c>
      <c r="AR12" s="466">
        <f ca="1">HLOOKUP(AR$8,$E$8:$AP$230,$B12,0)/HLOOKUP(AR$8,$E$8:$AN$230,$B11,0)</f>
        <v>0</v>
      </c>
      <c r="AS12" s="466">
        <f ca="1">HLOOKUP(AS$8,$E$8:$AP$230,$B12,0)/HLOOKUP(AS$8,$E$8:$AN$230,$B11,0)</f>
        <v>0</v>
      </c>
      <c r="AT12" s="466">
        <f ca="1">HLOOKUP(AT$8,$E$8:$AN$230,$B12,0)/HLOOKUP(AT$8,$E$8:$AN$230,$B11,0)</f>
        <v>0</v>
      </c>
      <c r="AU12" s="449"/>
      <c r="AV12" s="505">
        <f t="shared" ca="1" si="12"/>
        <v>0</v>
      </c>
      <c r="AW12" s="466">
        <f t="shared" ca="1" si="12"/>
        <v>0</v>
      </c>
      <c r="AX12" s="466">
        <f t="shared" ca="1" si="12"/>
        <v>0</v>
      </c>
      <c r="AY12" s="466">
        <f t="shared" ca="1" si="12"/>
        <v>0</v>
      </c>
      <c r="AZ12" s="466">
        <f t="shared" ca="1" si="12"/>
        <v>0</v>
      </c>
      <c r="BA12" s="461">
        <f t="shared" ca="1" si="12"/>
        <v>0</v>
      </c>
      <c r="BB12" s="454"/>
      <c r="BC12" s="459"/>
      <c r="BD12" s="454"/>
      <c r="BE12" s="454"/>
      <c r="BF12" s="454"/>
      <c r="BG12" s="454"/>
      <c r="BH12" s="454"/>
      <c r="BI12" s="454"/>
      <c r="BJ12" s="454"/>
      <c r="BK12" s="454"/>
      <c r="BL12" s="454"/>
      <c r="BM12" s="454"/>
      <c r="BN12" s="454"/>
    </row>
    <row r="13" spans="1:66" ht="13" hidden="1" outlineLevel="1">
      <c r="A13" s="454" t="str">
        <f>ADDRESS(MATCH($D10,'2021'!$A$1:$A$86,0),MATCH($D13,'2021'!$A$1:$AQ$1,0))</f>
        <v>$D$48</v>
      </c>
      <c r="B13" s="454">
        <f t="shared" ref="B13:B53" si="13">B12+1</f>
        <v>6</v>
      </c>
      <c r="C13" s="454"/>
      <c r="D13" s="463" t="s">
        <v>79</v>
      </c>
      <c r="E13" s="460">
        <f ca="1">INDIRECT("'"&amp;E$8&amp;"'!"&amp;$A13)*VLOOKUP($D$8,Tables!$C$1:$D$3,2,0)</f>
        <v>0</v>
      </c>
      <c r="F13" s="460">
        <f ca="1">INDIRECT("'"&amp;F$8&amp;"'!"&amp;$A13)*VLOOKUP($D$8,Tables!$C$1:$D$3,2,0)</f>
        <v>0</v>
      </c>
      <c r="G13" s="460">
        <f ca="1">INDIRECT("'"&amp;G$8&amp;"'!"&amp;$A13)*VLOOKUP($D$8,Tables!$C$1:$D$3,2,0)</f>
        <v>0</v>
      </c>
      <c r="H13" s="460">
        <f ca="1">INDIRECT("'"&amp;H$8&amp;"'!"&amp;$A13)*VLOOKUP($D$8,Tables!$C$1:$D$3,2,0)</f>
        <v>0</v>
      </c>
      <c r="I13" s="460">
        <f ca="1">INDIRECT("'"&amp;I$8&amp;"'!"&amp;$A13)*VLOOKUP($D$8,Tables!$C$1:$D$3,2,0)</f>
        <v>0</v>
      </c>
      <c r="J13" s="460">
        <f ca="1">INDIRECT("'"&amp;J$8&amp;"'!"&amp;$A13)*VLOOKUP($D$8,Tables!$C$1:$D$3,2,0)</f>
        <v>0</v>
      </c>
      <c r="K13" s="460">
        <f ca="1">INDIRECT("'"&amp;K$8&amp;"'!"&amp;$A13)*VLOOKUP($D$8,Tables!$C$1:$D$3,2,0)</f>
        <v>0</v>
      </c>
      <c r="L13" s="460">
        <f ca="1">INDIRECT("'"&amp;L$8&amp;"'!"&amp;$A13)*VLOOKUP($D$8,Tables!$C$1:$D$3,2,0)</f>
        <v>0</v>
      </c>
      <c r="M13" s="460">
        <f ca="1">INDIRECT("'"&amp;M$8&amp;"'!"&amp;$A13)*VLOOKUP($D$8,Tables!$C$1:$D$3,2,0)</f>
        <v>0</v>
      </c>
      <c r="N13" s="460">
        <f ca="1">INDIRECT("'"&amp;N$8&amp;"'!"&amp;$A13)*VLOOKUP($D$8,Tables!$C$1:$D$3,2,0)</f>
        <v>0</v>
      </c>
      <c r="O13" s="460">
        <f ca="1">INDIRECT("'"&amp;O$8&amp;"'!"&amp;$A13)*VLOOKUP($D$8,Tables!$C$1:$D$3,2,0)</f>
        <v>0</v>
      </c>
      <c r="P13" s="460">
        <f ca="1">INDIRECT("'"&amp;P$8&amp;"'!"&amp;$A13)*VLOOKUP($D$8,Tables!$C$1:$D$3,2,0)</f>
        <v>0</v>
      </c>
      <c r="Q13" s="460">
        <f ca="1">INDIRECT("'"&amp;Q$8&amp;"'!"&amp;$A13)*VLOOKUP($D$8,Tables!$C$1:$D$3,2,0)</f>
        <v>0</v>
      </c>
      <c r="R13" s="460">
        <f ca="1">INDIRECT("'"&amp;R$8&amp;"'!"&amp;$A13)*VLOOKUP($D$8,Tables!$C$1:$D$3,2,0)</f>
        <v>0</v>
      </c>
      <c r="S13" s="460">
        <f ca="1">INDIRECT("'"&amp;S$8&amp;"'!"&amp;$A13)*VLOOKUP($D$8,Tables!$C$1:$D$3,2,0)</f>
        <v>0</v>
      </c>
      <c r="T13" s="460">
        <f ca="1">INDIRECT("'"&amp;T$8&amp;"'!"&amp;$A13)*VLOOKUP($D$8,Tables!$C$1:$D$3,2,0)</f>
        <v>0</v>
      </c>
      <c r="U13" s="460">
        <f ca="1">INDIRECT("'"&amp;U$8&amp;"'!"&amp;$A13)*VLOOKUP($D$8,Tables!$C$1:$D$3,2,0)</f>
        <v>0</v>
      </c>
      <c r="V13" s="460">
        <f ca="1">INDIRECT("'"&amp;V$8&amp;"'!"&amp;$A13)*VLOOKUP($D$8,Tables!$C$1:$D$3,2,0)</f>
        <v>0</v>
      </c>
      <c r="W13" s="460">
        <f ca="1">INDIRECT("'"&amp;W$8&amp;"'!"&amp;$A13)*VLOOKUP($D$8,Tables!$C$1:$D$3,2,0)</f>
        <v>0</v>
      </c>
      <c r="X13" s="460">
        <f ca="1">INDIRECT("'"&amp;X$8&amp;"'!"&amp;$A13)*VLOOKUP($D$8,Tables!$C$1:$D$3,2,0)</f>
        <v>0</v>
      </c>
      <c r="Y13" s="460">
        <f ca="1">INDIRECT("'"&amp;Y$8&amp;"'!"&amp;$A13)*VLOOKUP($D$8,Tables!$C$1:$D$3,2,0)</f>
        <v>0</v>
      </c>
      <c r="Z13" s="460">
        <f ca="1">INDIRECT("'"&amp;Z$8&amp;"'!"&amp;$A13)*VLOOKUP($D$8,Tables!$C$1:$D$3,2,0)</f>
        <v>0</v>
      </c>
      <c r="AA13" s="460">
        <f ca="1">INDIRECT("'"&amp;AA$8&amp;"'!"&amp;$A13)*VLOOKUP($D$8,Tables!$C$1:$D$3,2,0)</f>
        <v>0</v>
      </c>
      <c r="AB13" s="460">
        <f ca="1">INDIRECT("'"&amp;AB$8&amp;"'!"&amp;$A13)*VLOOKUP($D$8,Tables!$C$1:$D$3,2,0)</f>
        <v>0</v>
      </c>
      <c r="AC13" s="460">
        <f ca="1">INDIRECT("'"&amp;AC$8&amp;"'!"&amp;$A13)*VLOOKUP($D$8,Tables!$C$1:$D$3,2,0)</f>
        <v>0</v>
      </c>
      <c r="AD13" s="460">
        <f ca="1">INDIRECT("'"&amp;AD$8&amp;"'!"&amp;$A13)*VLOOKUP($D$8,Tables!$C$1:$D$3,2,0)</f>
        <v>0</v>
      </c>
      <c r="AE13" s="460">
        <f ca="1">INDIRECT("'"&amp;AE$8&amp;"'!"&amp;$A13)*VLOOKUP($D$8,Tables!$C$1:$D$3,2,0)</f>
        <v>0</v>
      </c>
      <c r="AF13" s="460">
        <f ca="1">INDIRECT("'"&amp;AF$8&amp;"'!"&amp;$A13)*VLOOKUP($D$8,Tables!$C$1:$D$3,2,0)</f>
        <v>0</v>
      </c>
      <c r="AG13" s="460">
        <f ca="1">INDIRECT("'"&amp;AG$8&amp;"'!"&amp;$A13)*VLOOKUP($D$8,Tables!$C$1:$D$3,2,0)</f>
        <v>0</v>
      </c>
      <c r="AH13" s="513">
        <f ca="1">INDIRECT("'"&amp;AH$8&amp;"'!"&amp;$A13)*VLOOKUP($D$8,Tables!$C$1:$D$3,2,0)</f>
        <v>0</v>
      </c>
      <c r="AI13" s="513">
        <f ca="1">INDIRECT("'"&amp;AI$8&amp;"'!"&amp;$A13)*VLOOKUP($D$8,Tables!$C$1:$D$3,2,0)</f>
        <v>0</v>
      </c>
      <c r="AJ13" s="513">
        <f ca="1">INDIRECT("'"&amp;AJ$8&amp;"'!"&amp;$A13)*VLOOKUP($D$8,Tables!$C$1:$D$3,2,0)</f>
        <v>0</v>
      </c>
      <c r="AK13" s="513">
        <f ca="1">INDIRECT("'"&amp;AK$8&amp;"'!"&amp;$A13)*VLOOKUP($D$8,Tables!$C$1:$D$3,2,0)</f>
        <v>0</v>
      </c>
      <c r="AL13" s="513">
        <f ca="1">INDIRECT("'"&amp;AL$8&amp;"'!"&amp;$A13)*VLOOKUP($D$8,Tables!$C$1:$D$3,2,0)</f>
        <v>0</v>
      </c>
      <c r="AM13" s="513">
        <f ca="1">INDIRECT("'"&amp;AM$8&amp;"'!"&amp;$A13)*VLOOKUP($D$8,Tables!$C$1:$D$3,2,0)</f>
        <v>0</v>
      </c>
      <c r="AN13" s="460"/>
      <c r="AO13" s="449"/>
      <c r="AP13" s="466">
        <f ca="1">HLOOKUP(AP$8,$E$8:$AP$230,$B13,0)/HLOOKUP(AP$8,$E$8:$AN$230,$B11,0)</f>
        <v>0</v>
      </c>
      <c r="AQ13" s="466" t="e">
        <f ca="1">HLOOKUP(AQ$8,$E$8:$AP$230,$B13,0)/HLOOKUP(AQ$8,$E$8:$AN$230,$B12,0)</f>
        <v>#DIV/0!</v>
      </c>
      <c r="AR13" s="466">
        <f ca="1">HLOOKUP(AR$8,$E$8:$AP$230,$B13,0)/HLOOKUP(AR$8,$E$8:$AN$230,$B11,0)</f>
        <v>0</v>
      </c>
      <c r="AS13" s="466">
        <f ca="1">HLOOKUP(AS$8,$E$8:$AP$230,$B13,0)/HLOOKUP(AS$8,$E$8:$AN$230,$B11,0)</f>
        <v>0</v>
      </c>
      <c r="AT13" s="466">
        <f ca="1">HLOOKUP(AT$8,$E$8:$AP$230,$B13,0)/HLOOKUP(AT$8,$E$8:$AN$230,$B11,0)</f>
        <v>0</v>
      </c>
      <c r="AU13" s="449"/>
      <c r="AV13" s="505">
        <f t="shared" ca="1" si="12"/>
        <v>0</v>
      </c>
      <c r="AW13" s="466">
        <f t="shared" ca="1" si="12"/>
        <v>0</v>
      </c>
      <c r="AX13" s="466">
        <f t="shared" ca="1" si="12"/>
        <v>0</v>
      </c>
      <c r="AY13" s="466">
        <f t="shared" ca="1" si="12"/>
        <v>0</v>
      </c>
      <c r="AZ13" s="466">
        <f t="shared" ca="1" si="12"/>
        <v>0</v>
      </c>
      <c r="BA13" s="461">
        <f t="shared" ca="1" si="12"/>
        <v>0</v>
      </c>
      <c r="BB13" s="454"/>
      <c r="BC13" s="459"/>
      <c r="BD13" s="454"/>
      <c r="BE13" s="454"/>
      <c r="BF13" s="454"/>
      <c r="BG13" s="454"/>
      <c r="BH13" s="454"/>
      <c r="BI13" s="454"/>
      <c r="BJ13" s="454"/>
      <c r="BK13" s="454"/>
      <c r="BL13" s="454"/>
      <c r="BM13" s="454"/>
      <c r="BN13" s="454"/>
    </row>
    <row r="14" spans="1:66" ht="13" hidden="1" outlineLevel="1">
      <c r="A14" s="454" t="str">
        <f>ADDRESS(MATCH($D10,'2021'!$A$1:$A$86,0),MATCH($D14,'2021'!$A$1:$AQ$1,0))</f>
        <v>$E$48</v>
      </c>
      <c r="B14" s="454">
        <f t="shared" si="13"/>
        <v>7</v>
      </c>
      <c r="C14" s="454"/>
      <c r="D14" s="463" t="s">
        <v>80</v>
      </c>
      <c r="E14" s="460">
        <f ca="1">INDIRECT("'"&amp;E$8&amp;"'!"&amp;$A14)*VLOOKUP($D$8,Tables!$C$1:$D$3,2,0)</f>
        <v>0</v>
      </c>
      <c r="F14" s="460">
        <f ca="1">INDIRECT("'"&amp;F$8&amp;"'!"&amp;$A14)*VLOOKUP($D$8,Tables!$C$1:$D$3,2,0)</f>
        <v>0</v>
      </c>
      <c r="G14" s="460">
        <f ca="1">INDIRECT("'"&amp;G$8&amp;"'!"&amp;$A14)*VLOOKUP($D$8,Tables!$C$1:$D$3,2,0)</f>
        <v>0</v>
      </c>
      <c r="H14" s="460">
        <f ca="1">INDIRECT("'"&amp;H$8&amp;"'!"&amp;$A14)*VLOOKUP($D$8,Tables!$C$1:$D$3,2,0)</f>
        <v>0</v>
      </c>
      <c r="I14" s="460">
        <f ca="1">INDIRECT("'"&amp;I$8&amp;"'!"&amp;$A14)*VLOOKUP($D$8,Tables!$C$1:$D$3,2,0)</f>
        <v>0</v>
      </c>
      <c r="J14" s="460">
        <f ca="1">INDIRECT("'"&amp;J$8&amp;"'!"&amp;$A14)*VLOOKUP($D$8,Tables!$C$1:$D$3,2,0)</f>
        <v>0</v>
      </c>
      <c r="K14" s="460">
        <f ca="1">INDIRECT("'"&amp;K$8&amp;"'!"&amp;$A14)*VLOOKUP($D$8,Tables!$C$1:$D$3,2,0)</f>
        <v>0</v>
      </c>
      <c r="L14" s="460">
        <f ca="1">INDIRECT("'"&amp;L$8&amp;"'!"&amp;$A14)*VLOOKUP($D$8,Tables!$C$1:$D$3,2,0)</f>
        <v>0</v>
      </c>
      <c r="M14" s="460">
        <f ca="1">INDIRECT("'"&amp;M$8&amp;"'!"&amp;$A14)*VLOOKUP($D$8,Tables!$C$1:$D$3,2,0)</f>
        <v>0</v>
      </c>
      <c r="N14" s="460">
        <f ca="1">INDIRECT("'"&amp;N$8&amp;"'!"&amp;$A14)*VLOOKUP($D$8,Tables!$C$1:$D$3,2,0)</f>
        <v>0</v>
      </c>
      <c r="O14" s="460">
        <f ca="1">INDIRECT("'"&amp;O$8&amp;"'!"&amp;$A14)*VLOOKUP($D$8,Tables!$C$1:$D$3,2,0)</f>
        <v>0</v>
      </c>
      <c r="P14" s="460">
        <f ca="1">INDIRECT("'"&amp;P$8&amp;"'!"&amp;$A14)*VLOOKUP($D$8,Tables!$C$1:$D$3,2,0)</f>
        <v>0</v>
      </c>
      <c r="Q14" s="460">
        <f ca="1">INDIRECT("'"&amp;Q$8&amp;"'!"&amp;$A14)*VLOOKUP($D$8,Tables!$C$1:$D$3,2,0)</f>
        <v>0</v>
      </c>
      <c r="R14" s="460">
        <f ca="1">INDIRECT("'"&amp;R$8&amp;"'!"&amp;$A14)*VLOOKUP($D$8,Tables!$C$1:$D$3,2,0)</f>
        <v>0</v>
      </c>
      <c r="S14" s="460">
        <f ca="1">INDIRECT("'"&amp;S$8&amp;"'!"&amp;$A14)*VLOOKUP($D$8,Tables!$C$1:$D$3,2,0)</f>
        <v>0</v>
      </c>
      <c r="T14" s="460">
        <f ca="1">INDIRECT("'"&amp;T$8&amp;"'!"&amp;$A14)*VLOOKUP($D$8,Tables!$C$1:$D$3,2,0)</f>
        <v>0</v>
      </c>
      <c r="U14" s="460">
        <f ca="1">INDIRECT("'"&amp;U$8&amp;"'!"&amp;$A14)*VLOOKUP($D$8,Tables!$C$1:$D$3,2,0)</f>
        <v>0</v>
      </c>
      <c r="V14" s="460">
        <f ca="1">INDIRECT("'"&amp;V$8&amp;"'!"&amp;$A14)*VLOOKUP($D$8,Tables!$C$1:$D$3,2,0)</f>
        <v>0</v>
      </c>
      <c r="W14" s="460">
        <f ca="1">INDIRECT("'"&amp;W$8&amp;"'!"&amp;$A14)*VLOOKUP($D$8,Tables!$C$1:$D$3,2,0)</f>
        <v>0</v>
      </c>
      <c r="X14" s="460">
        <f ca="1">INDIRECT("'"&amp;X$8&amp;"'!"&amp;$A14)*VLOOKUP($D$8,Tables!$C$1:$D$3,2,0)</f>
        <v>0</v>
      </c>
      <c r="Y14" s="460">
        <f ca="1">INDIRECT("'"&amp;Y$8&amp;"'!"&amp;$A14)*VLOOKUP($D$8,Tables!$C$1:$D$3,2,0)</f>
        <v>0</v>
      </c>
      <c r="Z14" s="460">
        <f ca="1">INDIRECT("'"&amp;Z$8&amp;"'!"&amp;$A14)*VLOOKUP($D$8,Tables!$C$1:$D$3,2,0)</f>
        <v>0</v>
      </c>
      <c r="AA14" s="460">
        <f ca="1">INDIRECT("'"&amp;AA$8&amp;"'!"&amp;$A14)*VLOOKUP($D$8,Tables!$C$1:$D$3,2,0)</f>
        <v>0</v>
      </c>
      <c r="AB14" s="460">
        <f ca="1">INDIRECT("'"&amp;AB$8&amp;"'!"&amp;$A14)*VLOOKUP($D$8,Tables!$C$1:$D$3,2,0)</f>
        <v>0</v>
      </c>
      <c r="AC14" s="460">
        <f ca="1">INDIRECT("'"&amp;AC$8&amp;"'!"&amp;$A14)*VLOOKUP($D$8,Tables!$C$1:$D$3,2,0)</f>
        <v>0</v>
      </c>
      <c r="AD14" s="460">
        <f ca="1">INDIRECT("'"&amp;AD$8&amp;"'!"&amp;$A14)*VLOOKUP($D$8,Tables!$C$1:$D$3,2,0)</f>
        <v>0</v>
      </c>
      <c r="AE14" s="460">
        <f ca="1">INDIRECT("'"&amp;AE$8&amp;"'!"&amp;$A14)*VLOOKUP($D$8,Tables!$C$1:$D$3,2,0)</f>
        <v>0</v>
      </c>
      <c r="AF14" s="460">
        <f ca="1">INDIRECT("'"&amp;AF$8&amp;"'!"&amp;$A14)*VLOOKUP($D$8,Tables!$C$1:$D$3,2,0)</f>
        <v>0</v>
      </c>
      <c r="AG14" s="460">
        <f ca="1">INDIRECT("'"&amp;AG$8&amp;"'!"&amp;$A14)*VLOOKUP($D$8,Tables!$C$1:$D$3,2,0)</f>
        <v>0</v>
      </c>
      <c r="AH14" s="513">
        <f ca="1">INDIRECT("'"&amp;AH$8&amp;"'!"&amp;$A14)*VLOOKUP($D$8,Tables!$C$1:$D$3,2,0)</f>
        <v>0</v>
      </c>
      <c r="AI14" s="513">
        <f ca="1">INDIRECT("'"&amp;AI$8&amp;"'!"&amp;$A14)*VLOOKUP($D$8,Tables!$C$1:$D$3,2,0)</f>
        <v>0</v>
      </c>
      <c r="AJ14" s="513">
        <f ca="1">INDIRECT("'"&amp;AJ$8&amp;"'!"&amp;$A14)*VLOOKUP($D$8,Tables!$C$1:$D$3,2,0)</f>
        <v>0</v>
      </c>
      <c r="AK14" s="513">
        <f ca="1">INDIRECT("'"&amp;AK$8&amp;"'!"&amp;$A14)*VLOOKUP($D$8,Tables!$C$1:$D$3,2,0)</f>
        <v>0</v>
      </c>
      <c r="AL14" s="513">
        <f ca="1">INDIRECT("'"&amp;AL$8&amp;"'!"&amp;$A14)*VLOOKUP($D$8,Tables!$C$1:$D$3,2,0)</f>
        <v>0</v>
      </c>
      <c r="AM14" s="513">
        <f ca="1">INDIRECT("'"&amp;AM$8&amp;"'!"&amp;$A14)*VLOOKUP($D$8,Tables!$C$1:$D$3,2,0)</f>
        <v>0</v>
      </c>
      <c r="AN14" s="460"/>
      <c r="AO14" s="449"/>
      <c r="AP14" s="466">
        <f ca="1">HLOOKUP(AP$8,$E$8:$AP$230,$B14,0)/HLOOKUP(AP$8,$E$8:$AN$230,$B11,0)</f>
        <v>0</v>
      </c>
      <c r="AQ14" s="466" t="e">
        <f ca="1">HLOOKUP(AQ$8,$E$8:$AP$230,$B14,0)/HLOOKUP(AQ$8,$E$8:$AN$230,$B13,0)</f>
        <v>#DIV/0!</v>
      </c>
      <c r="AR14" s="466">
        <f ca="1">HLOOKUP(AR$8,$E$8:$AP$230,$B14,0)/HLOOKUP(AR$8,$E$8:$AN$230,$B11,0)</f>
        <v>0</v>
      </c>
      <c r="AS14" s="466">
        <f ca="1">HLOOKUP(AS$8,$E$8:$AP$230,$B14,0)/HLOOKUP(AS$8,$E$8:$AN$230,$B11,0)</f>
        <v>0</v>
      </c>
      <c r="AT14" s="466">
        <f ca="1">HLOOKUP(AT$8,$E$8:$AP$230,$B14,0)/HLOOKUP(AT$8,$E$8:$AN$230,$B11,0)</f>
        <v>0</v>
      </c>
      <c r="AU14" s="449"/>
      <c r="AV14" s="505">
        <f t="shared" ca="1" si="12"/>
        <v>0</v>
      </c>
      <c r="AW14" s="466">
        <f t="shared" ca="1" si="12"/>
        <v>0</v>
      </c>
      <c r="AX14" s="466">
        <f t="shared" ca="1" si="12"/>
        <v>0</v>
      </c>
      <c r="AY14" s="466">
        <f t="shared" ca="1" si="12"/>
        <v>0</v>
      </c>
      <c r="AZ14" s="466">
        <f t="shared" ca="1" si="12"/>
        <v>0</v>
      </c>
      <c r="BA14" s="461">
        <f t="shared" ca="1" si="12"/>
        <v>0</v>
      </c>
      <c r="BB14" s="454"/>
      <c r="BC14" s="459"/>
      <c r="BD14" s="454"/>
      <c r="BE14" s="454"/>
      <c r="BF14" s="454"/>
      <c r="BG14" s="454"/>
      <c r="BH14" s="454"/>
      <c r="BI14" s="454"/>
      <c r="BJ14" s="454"/>
      <c r="BK14" s="454"/>
      <c r="BL14" s="454"/>
      <c r="BM14" s="454"/>
      <c r="BN14" s="454"/>
    </row>
    <row r="15" spans="1:66" ht="13" hidden="1" outlineLevel="1">
      <c r="A15" s="454" t="str">
        <f>ADDRESS(MATCH($D10,'2021'!$A$1:$A$86,0),MATCH($D15,'2021'!$A$1:$AQ$1,0))</f>
        <v>$F$48</v>
      </c>
      <c r="B15" s="454">
        <f t="shared" si="13"/>
        <v>8</v>
      </c>
      <c r="C15" s="454"/>
      <c r="D15" s="463" t="s">
        <v>81</v>
      </c>
      <c r="E15" s="460">
        <f ca="1">INDIRECT("'"&amp;E$8&amp;"'!"&amp;$A15)*VLOOKUP($D$8,Tables!$C$1:$D$3,2,0)</f>
        <v>0</v>
      </c>
      <c r="F15" s="460">
        <f ca="1">INDIRECT("'"&amp;F$8&amp;"'!"&amp;$A15)*VLOOKUP($D$8,Tables!$C$1:$D$3,2,0)</f>
        <v>0</v>
      </c>
      <c r="G15" s="460">
        <f ca="1">INDIRECT("'"&amp;G$8&amp;"'!"&amp;$A15)*VLOOKUP($D$8,Tables!$C$1:$D$3,2,0)</f>
        <v>0</v>
      </c>
      <c r="H15" s="460">
        <f ca="1">INDIRECT("'"&amp;H$8&amp;"'!"&amp;$A15)*VLOOKUP($D$8,Tables!$C$1:$D$3,2,0)</f>
        <v>0</v>
      </c>
      <c r="I15" s="460">
        <f ca="1">INDIRECT("'"&amp;I$8&amp;"'!"&amp;$A15)*VLOOKUP($D$8,Tables!$C$1:$D$3,2,0)</f>
        <v>0</v>
      </c>
      <c r="J15" s="460">
        <f ca="1">INDIRECT("'"&amp;J$8&amp;"'!"&amp;$A15)*VLOOKUP($D$8,Tables!$C$1:$D$3,2,0)</f>
        <v>0</v>
      </c>
      <c r="K15" s="460">
        <f ca="1">INDIRECT("'"&amp;K$8&amp;"'!"&amp;$A15)*VLOOKUP($D$8,Tables!$C$1:$D$3,2,0)</f>
        <v>0</v>
      </c>
      <c r="L15" s="460">
        <f ca="1">INDIRECT("'"&amp;L$8&amp;"'!"&amp;$A15)*VLOOKUP($D$8,Tables!$C$1:$D$3,2,0)</f>
        <v>0</v>
      </c>
      <c r="M15" s="460">
        <f ca="1">INDIRECT("'"&amp;M$8&amp;"'!"&amp;$A15)*VLOOKUP($D$8,Tables!$C$1:$D$3,2,0)</f>
        <v>0</v>
      </c>
      <c r="N15" s="460">
        <f ca="1">INDIRECT("'"&amp;N$8&amp;"'!"&amp;$A15)*VLOOKUP($D$8,Tables!$C$1:$D$3,2,0)</f>
        <v>0</v>
      </c>
      <c r="O15" s="460">
        <f ca="1">INDIRECT("'"&amp;O$8&amp;"'!"&amp;$A15)*VLOOKUP($D$8,Tables!$C$1:$D$3,2,0)</f>
        <v>0</v>
      </c>
      <c r="P15" s="460">
        <f ca="1">INDIRECT("'"&amp;P$8&amp;"'!"&amp;$A15)*VLOOKUP($D$8,Tables!$C$1:$D$3,2,0)</f>
        <v>0</v>
      </c>
      <c r="Q15" s="460">
        <f ca="1">INDIRECT("'"&amp;Q$8&amp;"'!"&amp;$A15)*VLOOKUP($D$8,Tables!$C$1:$D$3,2,0)</f>
        <v>0</v>
      </c>
      <c r="R15" s="460">
        <f ca="1">INDIRECT("'"&amp;R$8&amp;"'!"&amp;$A15)*VLOOKUP($D$8,Tables!$C$1:$D$3,2,0)</f>
        <v>0</v>
      </c>
      <c r="S15" s="460">
        <f ca="1">INDIRECT("'"&amp;S$8&amp;"'!"&amp;$A15)*VLOOKUP($D$8,Tables!$C$1:$D$3,2,0)</f>
        <v>0</v>
      </c>
      <c r="T15" s="460">
        <f ca="1">INDIRECT("'"&amp;T$8&amp;"'!"&amp;$A15)*VLOOKUP($D$8,Tables!$C$1:$D$3,2,0)</f>
        <v>0</v>
      </c>
      <c r="U15" s="460">
        <f ca="1">INDIRECT("'"&amp;U$8&amp;"'!"&amp;$A15)*VLOOKUP($D$8,Tables!$C$1:$D$3,2,0)</f>
        <v>0</v>
      </c>
      <c r="V15" s="460">
        <f ca="1">INDIRECT("'"&amp;V$8&amp;"'!"&amp;$A15)*VLOOKUP($D$8,Tables!$C$1:$D$3,2,0)</f>
        <v>0</v>
      </c>
      <c r="W15" s="460">
        <f ca="1">INDIRECT("'"&amp;W$8&amp;"'!"&amp;$A15)*VLOOKUP($D$8,Tables!$C$1:$D$3,2,0)</f>
        <v>0</v>
      </c>
      <c r="X15" s="460">
        <f ca="1">INDIRECT("'"&amp;X$8&amp;"'!"&amp;$A15)*VLOOKUP($D$8,Tables!$C$1:$D$3,2,0)</f>
        <v>0</v>
      </c>
      <c r="Y15" s="460">
        <f ca="1">INDIRECT("'"&amp;Y$8&amp;"'!"&amp;$A15)*VLOOKUP($D$8,Tables!$C$1:$D$3,2,0)</f>
        <v>0</v>
      </c>
      <c r="Z15" s="460">
        <f ca="1">INDIRECT("'"&amp;Z$8&amp;"'!"&amp;$A15)*VLOOKUP($D$8,Tables!$C$1:$D$3,2,0)</f>
        <v>0</v>
      </c>
      <c r="AA15" s="460">
        <f ca="1">INDIRECT("'"&amp;AA$8&amp;"'!"&amp;$A15)*VLOOKUP($D$8,Tables!$C$1:$D$3,2,0)</f>
        <v>0</v>
      </c>
      <c r="AB15" s="460">
        <f ca="1">INDIRECT("'"&amp;AB$8&amp;"'!"&amp;$A15)*VLOOKUP($D$8,Tables!$C$1:$D$3,2,0)</f>
        <v>0</v>
      </c>
      <c r="AC15" s="460">
        <f ca="1">INDIRECT("'"&amp;AC$8&amp;"'!"&amp;$A15)*VLOOKUP($D$8,Tables!$C$1:$D$3,2,0)</f>
        <v>0</v>
      </c>
      <c r="AD15" s="460">
        <f ca="1">INDIRECT("'"&amp;AD$8&amp;"'!"&amp;$A15)*VLOOKUP($D$8,Tables!$C$1:$D$3,2,0)</f>
        <v>0</v>
      </c>
      <c r="AE15" s="460">
        <f ca="1">INDIRECT("'"&amp;AE$8&amp;"'!"&amp;$A15)*VLOOKUP($D$8,Tables!$C$1:$D$3,2,0)</f>
        <v>0</v>
      </c>
      <c r="AF15" s="460">
        <f ca="1">INDIRECT("'"&amp;AF$8&amp;"'!"&amp;$A15)*VLOOKUP($D$8,Tables!$C$1:$D$3,2,0)</f>
        <v>0</v>
      </c>
      <c r="AG15" s="460">
        <f ca="1">INDIRECT("'"&amp;AG$8&amp;"'!"&amp;$A15)*VLOOKUP($D$8,Tables!$C$1:$D$3,2,0)</f>
        <v>0</v>
      </c>
      <c r="AH15" s="513">
        <f ca="1">INDIRECT("'"&amp;AH$8&amp;"'!"&amp;$A15)*VLOOKUP($D$8,Tables!$C$1:$D$3,2,0)</f>
        <v>0</v>
      </c>
      <c r="AI15" s="513">
        <f ca="1">INDIRECT("'"&amp;AI$8&amp;"'!"&amp;$A15)*VLOOKUP($D$8,Tables!$C$1:$D$3,2,0)</f>
        <v>0</v>
      </c>
      <c r="AJ15" s="513">
        <f ca="1">INDIRECT("'"&amp;AJ$8&amp;"'!"&amp;$A15)*VLOOKUP($D$8,Tables!$C$1:$D$3,2,0)</f>
        <v>0</v>
      </c>
      <c r="AK15" s="513">
        <f ca="1">INDIRECT("'"&amp;AK$8&amp;"'!"&amp;$A15)*VLOOKUP($D$8,Tables!$C$1:$D$3,2,0)</f>
        <v>0</v>
      </c>
      <c r="AL15" s="513">
        <f ca="1">INDIRECT("'"&amp;AL$8&amp;"'!"&amp;$A15)*VLOOKUP($D$8,Tables!$C$1:$D$3,2,0)</f>
        <v>0</v>
      </c>
      <c r="AM15" s="513">
        <f ca="1">INDIRECT("'"&amp;AM$8&amp;"'!"&amp;$A15)*VLOOKUP($D$8,Tables!$C$1:$D$3,2,0)</f>
        <v>0</v>
      </c>
      <c r="AN15" s="460"/>
      <c r="AO15" s="449"/>
      <c r="AP15" s="466">
        <f ca="1">HLOOKUP(AP$8,$E$8:$AP$230,$B15,0)/HLOOKUP(AP$8,$E$8:$AN$230,$B11,0)</f>
        <v>0</v>
      </c>
      <c r="AQ15" s="466" t="e">
        <f ca="1">HLOOKUP(AQ$8,$E$8:$AP$230,$B15,0)/HLOOKUP(AQ$8,$E$8:$AN$230,$B14,0)</f>
        <v>#DIV/0!</v>
      </c>
      <c r="AR15" s="466">
        <f ca="1">HLOOKUP(AR$8,$E$8:$AP$230,$B15,0)/HLOOKUP(AR$8,$E$8:$AN$230,$B11,0)</f>
        <v>0</v>
      </c>
      <c r="AS15" s="466">
        <f ca="1">HLOOKUP(AS$8,$E$8:$AP$230,$B15,0)/HLOOKUP(AS$8,$E$8:$AN$230,$B11,0)</f>
        <v>0</v>
      </c>
      <c r="AT15" s="466">
        <f ca="1">HLOOKUP(AT$8,$E$8:$AP$230,$B15,0)/HLOOKUP(AT$8,$E$8:$AN$230,$B11,0)</f>
        <v>0</v>
      </c>
      <c r="AU15" s="449"/>
      <c r="AV15" s="505">
        <f t="shared" ca="1" si="12"/>
        <v>0</v>
      </c>
      <c r="AW15" s="466">
        <f t="shared" ca="1" si="12"/>
        <v>0</v>
      </c>
      <c r="AX15" s="466">
        <f t="shared" ca="1" si="12"/>
        <v>0</v>
      </c>
      <c r="AY15" s="466">
        <f t="shared" ca="1" si="12"/>
        <v>0</v>
      </c>
      <c r="AZ15" s="466">
        <f t="shared" ca="1" si="12"/>
        <v>0</v>
      </c>
      <c r="BA15" s="461">
        <f t="shared" ca="1" si="12"/>
        <v>0</v>
      </c>
      <c r="BB15" s="454"/>
      <c r="BC15" s="459"/>
      <c r="BD15" s="454"/>
      <c r="BE15" s="454"/>
      <c r="BF15" s="454"/>
      <c r="BG15" s="454"/>
      <c r="BH15" s="454"/>
      <c r="BI15" s="454"/>
      <c r="BJ15" s="454"/>
      <c r="BK15" s="454"/>
      <c r="BL15" s="454"/>
      <c r="BM15" s="454"/>
      <c r="BN15" s="454"/>
    </row>
    <row r="16" spans="1:66" ht="13" hidden="1" outlineLevel="1">
      <c r="A16" s="454" t="str">
        <f>ADDRESS(MATCH($D10,'2021'!$A$1:$A$86,0),MATCH($D16,'2021'!$A$1:$AQ$1,0))</f>
        <v>$G$48</v>
      </c>
      <c r="B16" s="454">
        <f t="shared" si="13"/>
        <v>9</v>
      </c>
      <c r="C16" s="454"/>
      <c r="D16" s="463" t="s">
        <v>149</v>
      </c>
      <c r="E16" s="460">
        <f ca="1">INDIRECT("'"&amp;E$8&amp;"'!"&amp;$A16)*VLOOKUP($D$8,Tables!$C$1:$D$3,2,0)</f>
        <v>0</v>
      </c>
      <c r="F16" s="460">
        <f ca="1">INDIRECT("'"&amp;F$8&amp;"'!"&amp;$A16)*VLOOKUP($D$8,Tables!$C$1:$D$3,2,0)</f>
        <v>0</v>
      </c>
      <c r="G16" s="460">
        <f ca="1">INDIRECT("'"&amp;G$8&amp;"'!"&amp;$A16)*VLOOKUP($D$8,Tables!$C$1:$D$3,2,0)</f>
        <v>0</v>
      </c>
      <c r="H16" s="460">
        <f ca="1">INDIRECT("'"&amp;H$8&amp;"'!"&amp;$A16)*VLOOKUP($D$8,Tables!$C$1:$D$3,2,0)</f>
        <v>0</v>
      </c>
      <c r="I16" s="460">
        <f ca="1">INDIRECT("'"&amp;I$8&amp;"'!"&amp;$A16)*VLOOKUP($D$8,Tables!$C$1:$D$3,2,0)</f>
        <v>0</v>
      </c>
      <c r="J16" s="460">
        <f ca="1">INDIRECT("'"&amp;J$8&amp;"'!"&amp;$A16)*VLOOKUP($D$8,Tables!$C$1:$D$3,2,0)</f>
        <v>0</v>
      </c>
      <c r="K16" s="460">
        <f ca="1">INDIRECT("'"&amp;K$8&amp;"'!"&amp;$A16)*VLOOKUP($D$8,Tables!$C$1:$D$3,2,0)</f>
        <v>0</v>
      </c>
      <c r="L16" s="460">
        <f ca="1">INDIRECT("'"&amp;L$8&amp;"'!"&amp;$A16)*VLOOKUP($D$8,Tables!$C$1:$D$3,2,0)</f>
        <v>0</v>
      </c>
      <c r="M16" s="460">
        <f ca="1">INDIRECT("'"&amp;M$8&amp;"'!"&amp;$A16)*VLOOKUP($D$8,Tables!$C$1:$D$3,2,0)</f>
        <v>0</v>
      </c>
      <c r="N16" s="460">
        <f ca="1">INDIRECT("'"&amp;N$8&amp;"'!"&amp;$A16)*VLOOKUP($D$8,Tables!$C$1:$D$3,2,0)</f>
        <v>0</v>
      </c>
      <c r="O16" s="460">
        <f ca="1">INDIRECT("'"&amp;O$8&amp;"'!"&amp;$A16)*VLOOKUP($D$8,Tables!$C$1:$D$3,2,0)</f>
        <v>0</v>
      </c>
      <c r="P16" s="460">
        <f ca="1">INDIRECT("'"&amp;P$8&amp;"'!"&amp;$A16)*VLOOKUP($D$8,Tables!$C$1:$D$3,2,0)</f>
        <v>0</v>
      </c>
      <c r="Q16" s="460">
        <f ca="1">INDIRECT("'"&amp;Q$8&amp;"'!"&amp;$A16)*VLOOKUP($D$8,Tables!$C$1:$D$3,2,0)</f>
        <v>0</v>
      </c>
      <c r="R16" s="460">
        <f ca="1">INDIRECT("'"&amp;R$8&amp;"'!"&amp;$A16)*VLOOKUP($D$8,Tables!$C$1:$D$3,2,0)</f>
        <v>0</v>
      </c>
      <c r="S16" s="460">
        <f ca="1">INDIRECT("'"&amp;S$8&amp;"'!"&amp;$A16)*VLOOKUP($D$8,Tables!$C$1:$D$3,2,0)</f>
        <v>0</v>
      </c>
      <c r="T16" s="460">
        <f ca="1">INDIRECT("'"&amp;T$8&amp;"'!"&amp;$A16)*VLOOKUP($D$8,Tables!$C$1:$D$3,2,0)</f>
        <v>0</v>
      </c>
      <c r="U16" s="460">
        <f ca="1">INDIRECT("'"&amp;U$8&amp;"'!"&amp;$A16)*VLOOKUP($D$8,Tables!$C$1:$D$3,2,0)</f>
        <v>0</v>
      </c>
      <c r="V16" s="460">
        <f ca="1">INDIRECT("'"&amp;V$8&amp;"'!"&amp;$A16)*VLOOKUP($D$8,Tables!$C$1:$D$3,2,0)</f>
        <v>0</v>
      </c>
      <c r="W16" s="460">
        <f ca="1">INDIRECT("'"&amp;W$8&amp;"'!"&amp;$A16)*VLOOKUP($D$8,Tables!$C$1:$D$3,2,0)</f>
        <v>0</v>
      </c>
      <c r="X16" s="460">
        <f ca="1">INDIRECT("'"&amp;X$8&amp;"'!"&amp;$A16)*VLOOKUP($D$8,Tables!$C$1:$D$3,2,0)</f>
        <v>0</v>
      </c>
      <c r="Y16" s="460">
        <f ca="1">INDIRECT("'"&amp;Y$8&amp;"'!"&amp;$A16)*VLOOKUP($D$8,Tables!$C$1:$D$3,2,0)</f>
        <v>0</v>
      </c>
      <c r="Z16" s="460">
        <f ca="1">INDIRECT("'"&amp;Z$8&amp;"'!"&amp;$A16)*VLOOKUP($D$8,Tables!$C$1:$D$3,2,0)</f>
        <v>0</v>
      </c>
      <c r="AA16" s="460">
        <f ca="1">INDIRECT("'"&amp;AA$8&amp;"'!"&amp;$A16)*VLOOKUP($D$8,Tables!$C$1:$D$3,2,0)</f>
        <v>0</v>
      </c>
      <c r="AB16" s="460">
        <f ca="1">INDIRECT("'"&amp;AB$8&amp;"'!"&amp;$A16)*VLOOKUP($D$8,Tables!$C$1:$D$3,2,0)</f>
        <v>0</v>
      </c>
      <c r="AC16" s="460">
        <f ca="1">INDIRECT("'"&amp;AC$8&amp;"'!"&amp;$A16)*VLOOKUP($D$8,Tables!$C$1:$D$3,2,0)</f>
        <v>0</v>
      </c>
      <c r="AD16" s="460">
        <f ca="1">INDIRECT("'"&amp;AD$8&amp;"'!"&amp;$A16)*VLOOKUP($D$8,Tables!$C$1:$D$3,2,0)</f>
        <v>0</v>
      </c>
      <c r="AE16" s="460">
        <f ca="1">INDIRECT("'"&amp;AE$8&amp;"'!"&amp;$A16)*VLOOKUP($D$8,Tables!$C$1:$D$3,2,0)</f>
        <v>0</v>
      </c>
      <c r="AF16" s="460">
        <f ca="1">INDIRECT("'"&amp;AF$8&amp;"'!"&amp;$A16)*VLOOKUP($D$8,Tables!$C$1:$D$3,2,0)</f>
        <v>0</v>
      </c>
      <c r="AG16" s="460">
        <f ca="1">INDIRECT("'"&amp;AG$8&amp;"'!"&amp;$A16)*VLOOKUP($D$8,Tables!$C$1:$D$3,2,0)</f>
        <v>0</v>
      </c>
      <c r="AH16" s="513">
        <f ca="1">INDIRECT("'"&amp;AH$8&amp;"'!"&amp;$A16)*VLOOKUP($D$8,Tables!$C$1:$D$3,2,0)</f>
        <v>0</v>
      </c>
      <c r="AI16" s="513">
        <f ca="1">INDIRECT("'"&amp;AI$8&amp;"'!"&amp;$A16)*VLOOKUP($D$8,Tables!$C$1:$D$3,2,0)</f>
        <v>0</v>
      </c>
      <c r="AJ16" s="513">
        <f ca="1">INDIRECT("'"&amp;AJ$8&amp;"'!"&amp;$A16)*VLOOKUP($D$8,Tables!$C$1:$D$3,2,0)</f>
        <v>0</v>
      </c>
      <c r="AK16" s="513">
        <f ca="1">INDIRECT("'"&amp;AK$8&amp;"'!"&amp;$A16)*VLOOKUP($D$8,Tables!$C$1:$D$3,2,0)</f>
        <v>0</v>
      </c>
      <c r="AL16" s="513">
        <f ca="1">INDIRECT("'"&amp;AL$8&amp;"'!"&amp;$A16)*VLOOKUP($D$8,Tables!$C$1:$D$3,2,0)</f>
        <v>0</v>
      </c>
      <c r="AM16" s="513">
        <f ca="1">INDIRECT("'"&amp;AM$8&amp;"'!"&amp;$A16)*VLOOKUP($D$8,Tables!$C$1:$D$3,2,0)</f>
        <v>0</v>
      </c>
      <c r="AN16" s="460"/>
      <c r="AO16" s="449"/>
      <c r="AP16" s="466">
        <f ca="1">HLOOKUP(AP$8,$E$8:$AP$230,$B16,0)/HLOOKUP(AP$8,$E$8:$AN$230,$B11,0)</f>
        <v>0</v>
      </c>
      <c r="AQ16" s="466" t="e">
        <f ca="1">HLOOKUP(AQ$8,$E$8:$AP$230,$B16,0)/HLOOKUP(AQ$8,$E$8:$AN$230,$B15,0)</f>
        <v>#DIV/0!</v>
      </c>
      <c r="AR16" s="466">
        <f ca="1">HLOOKUP(AR$8,$E$8:$AP$230,$B16,0)/HLOOKUP(AR$8,$E$8:$AN$230,$B11,0)</f>
        <v>0</v>
      </c>
      <c r="AS16" s="466">
        <f ca="1">HLOOKUP(AS$8,$E$8:$AP$230,$B16,0)/HLOOKUP(AS$8,$E$8:$AN$230,$B11,0)</f>
        <v>0</v>
      </c>
      <c r="AT16" s="466">
        <f ca="1">HLOOKUP(AT$8,$E$8:$AP$230,$B16,0)/HLOOKUP(AT$8,$E$8:$AN$230,$B11,0)</f>
        <v>0</v>
      </c>
      <c r="AU16" s="449"/>
      <c r="AV16" s="505">
        <f t="shared" ca="1" si="12"/>
        <v>0</v>
      </c>
      <c r="AW16" s="466">
        <f t="shared" ca="1" si="12"/>
        <v>0</v>
      </c>
      <c r="AX16" s="466">
        <f t="shared" ca="1" si="12"/>
        <v>0</v>
      </c>
      <c r="AY16" s="466">
        <f t="shared" ca="1" si="12"/>
        <v>0</v>
      </c>
      <c r="AZ16" s="466">
        <f t="shared" ca="1" si="12"/>
        <v>0</v>
      </c>
      <c r="BA16" s="461">
        <f t="shared" ca="1" si="12"/>
        <v>0</v>
      </c>
      <c r="BB16" s="454"/>
      <c r="BC16" s="459"/>
      <c r="BD16" s="454"/>
      <c r="BE16" s="454"/>
      <c r="BF16" s="454"/>
      <c r="BG16" s="454"/>
      <c r="BH16" s="454"/>
      <c r="BI16" s="454"/>
      <c r="BJ16" s="454"/>
      <c r="BK16" s="454"/>
      <c r="BL16" s="454"/>
      <c r="BM16" s="454"/>
      <c r="BN16" s="454"/>
    </row>
    <row r="17" spans="1:66" ht="13" collapsed="1">
      <c r="A17" s="454" t="str">
        <f>ADDRESS(MATCH($D10,'2021'!$A$1:$A$86,0),MATCH($D17,'2021'!$A$1:$AQ$1,0))</f>
        <v>$H$48</v>
      </c>
      <c r="B17" s="454">
        <f t="shared" si="13"/>
        <v>10</v>
      </c>
      <c r="C17" s="454"/>
      <c r="D17" s="463" t="s">
        <v>82</v>
      </c>
      <c r="E17" s="460">
        <f ca="1">INDIRECT("'"&amp;E$8&amp;"'!"&amp;$A17)*VLOOKUP($D$8,Tables!$C$1:$D$3,2,0)</f>
        <v>0</v>
      </c>
      <c r="F17" s="460">
        <f ca="1">INDIRECT("'"&amp;F$8&amp;"'!"&amp;$A17)*VLOOKUP($D$8,Tables!$C$1:$D$3,2,0)</f>
        <v>0</v>
      </c>
      <c r="G17" s="460">
        <f ca="1">INDIRECT("'"&amp;G$8&amp;"'!"&amp;$A17)*VLOOKUP($D$8,Tables!$C$1:$D$3,2,0)</f>
        <v>0</v>
      </c>
      <c r="H17" s="460">
        <f ca="1">INDIRECT("'"&amp;H$8&amp;"'!"&amp;$A17)*VLOOKUP($D$8,Tables!$C$1:$D$3,2,0)</f>
        <v>0</v>
      </c>
      <c r="I17" s="460">
        <f ca="1">INDIRECT("'"&amp;I$8&amp;"'!"&amp;$A17)*VLOOKUP($D$8,Tables!$C$1:$D$3,2,0)</f>
        <v>0</v>
      </c>
      <c r="J17" s="460">
        <f ca="1">INDIRECT("'"&amp;J$8&amp;"'!"&amp;$A17)*VLOOKUP($D$8,Tables!$C$1:$D$3,2,0)</f>
        <v>0</v>
      </c>
      <c r="K17" s="460">
        <f ca="1">INDIRECT("'"&amp;K$8&amp;"'!"&amp;$A17)*VLOOKUP($D$8,Tables!$C$1:$D$3,2,0)</f>
        <v>0</v>
      </c>
      <c r="L17" s="460">
        <f ca="1">INDIRECT("'"&amp;L$8&amp;"'!"&amp;$A17)*VLOOKUP($D$8,Tables!$C$1:$D$3,2,0)</f>
        <v>0</v>
      </c>
      <c r="M17" s="460">
        <f ca="1">INDIRECT("'"&amp;M$8&amp;"'!"&amp;$A17)*VLOOKUP($D$8,Tables!$C$1:$D$3,2,0)</f>
        <v>0</v>
      </c>
      <c r="N17" s="460">
        <f ca="1">INDIRECT("'"&amp;N$8&amp;"'!"&amp;$A17)*VLOOKUP($D$8,Tables!$C$1:$D$3,2,0)</f>
        <v>0</v>
      </c>
      <c r="O17" s="460">
        <f ca="1">INDIRECT("'"&amp;O$8&amp;"'!"&amp;$A17)*VLOOKUP($D$8,Tables!$C$1:$D$3,2,0)</f>
        <v>0</v>
      </c>
      <c r="P17" s="460">
        <f ca="1">INDIRECT("'"&amp;P$8&amp;"'!"&amp;$A17)*VLOOKUP($D$8,Tables!$C$1:$D$3,2,0)</f>
        <v>0</v>
      </c>
      <c r="Q17" s="460">
        <f ca="1">INDIRECT("'"&amp;Q$8&amp;"'!"&amp;$A17)*VLOOKUP($D$8,Tables!$C$1:$D$3,2,0)</f>
        <v>0</v>
      </c>
      <c r="R17" s="460">
        <f ca="1">INDIRECT("'"&amp;R$8&amp;"'!"&amp;$A17)*VLOOKUP($D$8,Tables!$C$1:$D$3,2,0)</f>
        <v>0</v>
      </c>
      <c r="S17" s="460">
        <f ca="1">INDIRECT("'"&amp;S$8&amp;"'!"&amp;$A17)*VLOOKUP($D$8,Tables!$C$1:$D$3,2,0)</f>
        <v>0</v>
      </c>
      <c r="T17" s="460">
        <f ca="1">INDIRECT("'"&amp;T$8&amp;"'!"&amp;$A17)*VLOOKUP($D$8,Tables!$C$1:$D$3,2,0)</f>
        <v>0</v>
      </c>
      <c r="U17" s="460">
        <f ca="1">INDIRECT("'"&amp;U$8&amp;"'!"&amp;$A17)*VLOOKUP($D$8,Tables!$C$1:$D$3,2,0)</f>
        <v>0</v>
      </c>
      <c r="V17" s="460">
        <f ca="1">INDIRECT("'"&amp;V$8&amp;"'!"&amp;$A17)*VLOOKUP($D$8,Tables!$C$1:$D$3,2,0)</f>
        <v>0</v>
      </c>
      <c r="W17" s="460">
        <f ca="1">INDIRECT("'"&amp;W$8&amp;"'!"&amp;$A17)*VLOOKUP($D$8,Tables!$C$1:$D$3,2,0)</f>
        <v>0</v>
      </c>
      <c r="X17" s="460">
        <f ca="1">INDIRECT("'"&amp;X$8&amp;"'!"&amp;$A17)*VLOOKUP($D$8,Tables!$C$1:$D$3,2,0)</f>
        <v>0</v>
      </c>
      <c r="Y17" s="460">
        <f ca="1">INDIRECT("'"&amp;Y$8&amp;"'!"&amp;$A17)*VLOOKUP($D$8,Tables!$C$1:$D$3,2,0)</f>
        <v>0</v>
      </c>
      <c r="Z17" s="460">
        <f ca="1">INDIRECT("'"&amp;Z$8&amp;"'!"&amp;$A17)*VLOOKUP($D$8,Tables!$C$1:$D$3,2,0)</f>
        <v>0</v>
      </c>
      <c r="AA17" s="460">
        <f ca="1">INDIRECT("'"&amp;AA$8&amp;"'!"&amp;$A17)*VLOOKUP($D$8,Tables!$C$1:$D$3,2,0)</f>
        <v>0</v>
      </c>
      <c r="AB17" s="460">
        <f ca="1">INDIRECT("'"&amp;AB$8&amp;"'!"&amp;$A17)*VLOOKUP($D$8,Tables!$C$1:$D$3,2,0)</f>
        <v>0</v>
      </c>
      <c r="AC17" s="460">
        <f ca="1">INDIRECT("'"&amp;AC$8&amp;"'!"&amp;$A17)*VLOOKUP($D$8,Tables!$C$1:$D$3,2,0)</f>
        <v>0</v>
      </c>
      <c r="AD17" s="460">
        <f ca="1">INDIRECT("'"&amp;AD$8&amp;"'!"&amp;$A17)*VLOOKUP($D$8,Tables!$C$1:$D$3,2,0)</f>
        <v>0</v>
      </c>
      <c r="AE17" s="460">
        <f ca="1">INDIRECT("'"&amp;AE$8&amp;"'!"&amp;$A17)*VLOOKUP($D$8,Tables!$C$1:$D$3,2,0)</f>
        <v>0</v>
      </c>
      <c r="AF17" s="460">
        <f ca="1">INDIRECT("'"&amp;AF$8&amp;"'!"&amp;$A17)*VLOOKUP($D$8,Tables!$C$1:$D$3,2,0)</f>
        <v>0</v>
      </c>
      <c r="AG17" s="460">
        <f ca="1">INDIRECT("'"&amp;AG$8&amp;"'!"&amp;$A17)*VLOOKUP($D$8,Tables!$C$1:$D$3,2,0)</f>
        <v>0</v>
      </c>
      <c r="AH17" s="513">
        <f ca="1">INDIRECT("'"&amp;AH$8&amp;"'!"&amp;$A17)*VLOOKUP($D$8,Tables!$C$1:$D$3,2,0)</f>
        <v>0</v>
      </c>
      <c r="AI17" s="513">
        <f ca="1">INDIRECT("'"&amp;AI$8&amp;"'!"&amp;$A17)*VLOOKUP($D$8,Tables!$C$1:$D$3,2,0)</f>
        <v>0</v>
      </c>
      <c r="AJ17" s="513">
        <f ca="1">INDIRECT("'"&amp;AJ$8&amp;"'!"&amp;$A17)*VLOOKUP($D$8,Tables!$C$1:$D$3,2,0)</f>
        <v>0</v>
      </c>
      <c r="AK17" s="513">
        <f ca="1">INDIRECT("'"&amp;AK$8&amp;"'!"&amp;$A17)*VLOOKUP($D$8,Tables!$C$1:$D$3,2,0)</f>
        <v>0</v>
      </c>
      <c r="AL17" s="513">
        <f ca="1">INDIRECT("'"&amp;AL$8&amp;"'!"&amp;$A17)*VLOOKUP($D$8,Tables!$C$1:$D$3,2,0)</f>
        <v>0</v>
      </c>
      <c r="AM17" s="513">
        <f ca="1">INDIRECT("'"&amp;AM$8&amp;"'!"&amp;$A17)*VLOOKUP($D$8,Tables!$C$1:$D$3,2,0)</f>
        <v>0</v>
      </c>
      <c r="AN17" s="460"/>
      <c r="AO17" s="449"/>
      <c r="AP17" s="466">
        <f ca="1">HLOOKUP(AP$8,$E$8:$AP$230,$B17,0)/HLOOKUP(AP$8,$E$8:$AN$230,$B11,0)</f>
        <v>0</v>
      </c>
      <c r="AQ17" s="466">
        <f ca="1">HLOOKUP(AQ$8,$E$8:$AP$230,$B17,0)/HLOOKUP(AQ$8,$E$8:$AN$230,$B11,0)</f>
        <v>0</v>
      </c>
      <c r="AR17" s="466">
        <f ca="1">HLOOKUP(AR$8,$E$8:$AP$230,$B17,0)/HLOOKUP(AR$8,$E$8:$AN$230,$B11,0)</f>
        <v>0</v>
      </c>
      <c r="AS17" s="466">
        <f ca="1">HLOOKUP(AS$8,$E$8:$AP$230,$B17,0)/HLOOKUP(AS$8,$E$8:$AN$230,$B11,0)</f>
        <v>0</v>
      </c>
      <c r="AT17" s="466">
        <f ca="1">HLOOKUP(AT$8,$E$8:$AP$230,$B17,0)/HLOOKUP(AT$8,$E$8:$AN$230,$B11,0)</f>
        <v>0</v>
      </c>
      <c r="AU17" s="449"/>
      <c r="AV17" s="505">
        <f t="shared" ca="1" si="12"/>
        <v>0</v>
      </c>
      <c r="AW17" s="466">
        <f t="shared" ca="1" si="12"/>
        <v>0</v>
      </c>
      <c r="AX17" s="466">
        <f t="shared" ca="1" si="12"/>
        <v>0</v>
      </c>
      <c r="AY17" s="466">
        <f t="shared" ca="1" si="12"/>
        <v>0</v>
      </c>
      <c r="AZ17" s="466">
        <f t="shared" ca="1" si="12"/>
        <v>0</v>
      </c>
      <c r="BA17" s="461">
        <f t="shared" ca="1" si="12"/>
        <v>0</v>
      </c>
      <c r="BB17" s="454"/>
      <c r="BC17" s="459"/>
      <c r="BD17" s="454"/>
      <c r="BE17" s="454"/>
      <c r="BF17" s="454"/>
      <c r="BG17" s="454"/>
      <c r="BH17" s="454"/>
      <c r="BI17" s="454"/>
      <c r="BJ17" s="454"/>
      <c r="BK17" s="454"/>
      <c r="BL17" s="454"/>
      <c r="BM17" s="454"/>
      <c r="BN17" s="454"/>
    </row>
    <row r="18" spans="1:66" ht="13" hidden="1" outlineLevel="1">
      <c r="A18" s="454" t="str">
        <f>ADDRESS(MATCH($D10,'2021'!$A$1:$A$86,0),MATCH($D18,'2021'!$A$1:$AQ$1,0))</f>
        <v>$I$48</v>
      </c>
      <c r="B18" s="454">
        <f t="shared" si="13"/>
        <v>11</v>
      </c>
      <c r="C18" s="454"/>
      <c r="D18" s="463" t="s">
        <v>83</v>
      </c>
      <c r="E18" s="460">
        <f ca="1">INDIRECT("'"&amp;E$8&amp;"'!"&amp;$A18)*VLOOKUP($D$8,Tables!$C$1:$D$3,2,0)</f>
        <v>0</v>
      </c>
      <c r="F18" s="460">
        <f ca="1">INDIRECT("'"&amp;F$8&amp;"'!"&amp;$A18)*VLOOKUP($D$8,Tables!$C$1:$D$3,2,0)</f>
        <v>0</v>
      </c>
      <c r="G18" s="460">
        <f ca="1">INDIRECT("'"&amp;G$8&amp;"'!"&amp;$A18)*VLOOKUP($D$8,Tables!$C$1:$D$3,2,0)</f>
        <v>0</v>
      </c>
      <c r="H18" s="460">
        <f ca="1">INDIRECT("'"&amp;H$8&amp;"'!"&amp;$A18)*VLOOKUP($D$8,Tables!$C$1:$D$3,2,0)</f>
        <v>0</v>
      </c>
      <c r="I18" s="460">
        <f ca="1">INDIRECT("'"&amp;I$8&amp;"'!"&amp;$A18)*VLOOKUP($D$8,Tables!$C$1:$D$3,2,0)</f>
        <v>0</v>
      </c>
      <c r="J18" s="460">
        <f ca="1">INDIRECT("'"&amp;J$8&amp;"'!"&amp;$A18)*VLOOKUP($D$8,Tables!$C$1:$D$3,2,0)</f>
        <v>0</v>
      </c>
      <c r="K18" s="460">
        <f ca="1">INDIRECT("'"&amp;K$8&amp;"'!"&amp;$A18)*VLOOKUP($D$8,Tables!$C$1:$D$3,2,0)</f>
        <v>0</v>
      </c>
      <c r="L18" s="460">
        <f ca="1">INDIRECT("'"&amp;L$8&amp;"'!"&amp;$A18)*VLOOKUP($D$8,Tables!$C$1:$D$3,2,0)</f>
        <v>0</v>
      </c>
      <c r="M18" s="460">
        <f ca="1">INDIRECT("'"&amp;M$8&amp;"'!"&amp;$A18)*VLOOKUP($D$8,Tables!$C$1:$D$3,2,0)</f>
        <v>0</v>
      </c>
      <c r="N18" s="460">
        <f ca="1">INDIRECT("'"&amp;N$8&amp;"'!"&amp;$A18)*VLOOKUP($D$8,Tables!$C$1:$D$3,2,0)</f>
        <v>0</v>
      </c>
      <c r="O18" s="460">
        <f ca="1">INDIRECT("'"&amp;O$8&amp;"'!"&amp;$A18)*VLOOKUP($D$8,Tables!$C$1:$D$3,2,0)</f>
        <v>0</v>
      </c>
      <c r="P18" s="460">
        <f ca="1">INDIRECT("'"&amp;P$8&amp;"'!"&amp;$A18)*VLOOKUP($D$8,Tables!$C$1:$D$3,2,0)</f>
        <v>0</v>
      </c>
      <c r="Q18" s="460">
        <f ca="1">INDIRECT("'"&amp;Q$8&amp;"'!"&amp;$A18)*VLOOKUP($D$8,Tables!$C$1:$D$3,2,0)</f>
        <v>0</v>
      </c>
      <c r="R18" s="460">
        <f ca="1">INDIRECT("'"&amp;R$8&amp;"'!"&amp;$A18)*VLOOKUP($D$8,Tables!$C$1:$D$3,2,0)</f>
        <v>0</v>
      </c>
      <c r="S18" s="460">
        <f ca="1">INDIRECT("'"&amp;S$8&amp;"'!"&amp;$A18)*VLOOKUP($D$8,Tables!$C$1:$D$3,2,0)</f>
        <v>0</v>
      </c>
      <c r="T18" s="460">
        <f ca="1">INDIRECT("'"&amp;T$8&amp;"'!"&amp;$A18)*VLOOKUP($D$8,Tables!$C$1:$D$3,2,0)</f>
        <v>0</v>
      </c>
      <c r="U18" s="460">
        <f ca="1">INDIRECT("'"&amp;U$8&amp;"'!"&amp;$A18)*VLOOKUP($D$8,Tables!$C$1:$D$3,2,0)</f>
        <v>0</v>
      </c>
      <c r="V18" s="460">
        <f ca="1">INDIRECT("'"&amp;V$8&amp;"'!"&amp;$A18)*VLOOKUP($D$8,Tables!$C$1:$D$3,2,0)</f>
        <v>0</v>
      </c>
      <c r="W18" s="460">
        <f ca="1">INDIRECT("'"&amp;W$8&amp;"'!"&amp;$A18)*VLOOKUP($D$8,Tables!$C$1:$D$3,2,0)</f>
        <v>0</v>
      </c>
      <c r="X18" s="460">
        <f ca="1">INDIRECT("'"&amp;X$8&amp;"'!"&amp;$A18)*VLOOKUP($D$8,Tables!$C$1:$D$3,2,0)</f>
        <v>0</v>
      </c>
      <c r="Y18" s="460">
        <f ca="1">INDIRECT("'"&amp;Y$8&amp;"'!"&amp;$A18)*VLOOKUP($D$8,Tables!$C$1:$D$3,2,0)</f>
        <v>0</v>
      </c>
      <c r="Z18" s="460">
        <f ca="1">INDIRECT("'"&amp;Z$8&amp;"'!"&amp;$A18)*VLOOKUP($D$8,Tables!$C$1:$D$3,2,0)</f>
        <v>0</v>
      </c>
      <c r="AA18" s="460">
        <f ca="1">INDIRECT("'"&amp;AA$8&amp;"'!"&amp;$A18)*VLOOKUP($D$8,Tables!$C$1:$D$3,2,0)</f>
        <v>0</v>
      </c>
      <c r="AB18" s="460">
        <f ca="1">INDIRECT("'"&amp;AB$8&amp;"'!"&amp;$A18)*VLOOKUP($D$8,Tables!$C$1:$D$3,2,0)</f>
        <v>0</v>
      </c>
      <c r="AC18" s="460">
        <f ca="1">INDIRECT("'"&amp;AC$8&amp;"'!"&amp;$A18)*VLOOKUP($D$8,Tables!$C$1:$D$3,2,0)</f>
        <v>0</v>
      </c>
      <c r="AD18" s="460">
        <f ca="1">INDIRECT("'"&amp;AD$8&amp;"'!"&amp;$A18)*VLOOKUP($D$8,Tables!$C$1:$D$3,2,0)</f>
        <v>0</v>
      </c>
      <c r="AE18" s="460">
        <f ca="1">INDIRECT("'"&amp;AE$8&amp;"'!"&amp;$A18)*VLOOKUP($D$8,Tables!$C$1:$D$3,2,0)</f>
        <v>0</v>
      </c>
      <c r="AF18" s="460">
        <f ca="1">INDIRECT("'"&amp;AF$8&amp;"'!"&amp;$A18)*VLOOKUP($D$8,Tables!$C$1:$D$3,2,0)</f>
        <v>0</v>
      </c>
      <c r="AG18" s="460">
        <f ca="1">INDIRECT("'"&amp;AG$8&amp;"'!"&amp;$A18)*VLOOKUP($D$8,Tables!$C$1:$D$3,2,0)</f>
        <v>0</v>
      </c>
      <c r="AH18" s="513">
        <f ca="1">INDIRECT("'"&amp;AH$8&amp;"'!"&amp;$A18)*VLOOKUP($D$8,Tables!$C$1:$D$3,2,0)</f>
        <v>0</v>
      </c>
      <c r="AI18" s="513">
        <f ca="1">INDIRECT("'"&amp;AI$8&amp;"'!"&amp;$A18)*VLOOKUP($D$8,Tables!$C$1:$D$3,2,0)</f>
        <v>0</v>
      </c>
      <c r="AJ18" s="513">
        <f ca="1">INDIRECT("'"&amp;AJ$8&amp;"'!"&amp;$A18)*VLOOKUP($D$8,Tables!$C$1:$D$3,2,0)</f>
        <v>0</v>
      </c>
      <c r="AK18" s="513">
        <f ca="1">INDIRECT("'"&amp;AK$8&amp;"'!"&amp;$A18)*VLOOKUP($D$8,Tables!$C$1:$D$3,2,0)</f>
        <v>0</v>
      </c>
      <c r="AL18" s="513">
        <f ca="1">INDIRECT("'"&amp;AL$8&amp;"'!"&amp;$A18)*VLOOKUP($D$8,Tables!$C$1:$D$3,2,0)</f>
        <v>0</v>
      </c>
      <c r="AM18" s="513">
        <f ca="1">INDIRECT("'"&amp;AM$8&amp;"'!"&amp;$A18)*VLOOKUP($D$8,Tables!$C$1:$D$3,2,0)</f>
        <v>0</v>
      </c>
      <c r="AN18" s="460"/>
      <c r="AO18" s="449"/>
      <c r="AP18" s="466">
        <f ca="1">HLOOKUP(AP$8,$E$8:$AP$230,$B18,0)/HLOOKUP(AP$8,$E$8:$AN$230,$B11,0)</f>
        <v>0</v>
      </c>
      <c r="AQ18" s="466">
        <f ca="1">HLOOKUP(AQ$8,$E$8:$AP$230,$B18,0)/HLOOKUP(AQ$8,$E$8:$AN$230,$B11,0)</f>
        <v>0</v>
      </c>
      <c r="AR18" s="466">
        <f ca="1">HLOOKUP(AR$8,$E$8:$AP$230,$B18,0)/HLOOKUP(AR$8,$E$8:$AN$230,$B11,0)</f>
        <v>0</v>
      </c>
      <c r="AS18" s="466">
        <f ca="1">HLOOKUP(AS$8,$E$8:$AP$230,$B18,0)/HLOOKUP(AS$8,$E$8:$AN$230,$B11,0)</f>
        <v>0</v>
      </c>
      <c r="AT18" s="466">
        <f ca="1">HLOOKUP(AT$8,$E$8:$AP$230,$B18,0)/HLOOKUP(AT$8,$E$8:$AN$230,$B11,0)</f>
        <v>0</v>
      </c>
      <c r="AU18" s="449"/>
      <c r="AV18" s="505">
        <f t="shared" ca="1" si="12"/>
        <v>0</v>
      </c>
      <c r="AW18" s="466">
        <f t="shared" ca="1" si="12"/>
        <v>0</v>
      </c>
      <c r="AX18" s="466">
        <f t="shared" ca="1" si="12"/>
        <v>0</v>
      </c>
      <c r="AY18" s="466">
        <f t="shared" ca="1" si="12"/>
        <v>0</v>
      </c>
      <c r="AZ18" s="466">
        <f t="shared" ca="1" si="12"/>
        <v>0</v>
      </c>
      <c r="BA18" s="461">
        <f t="shared" ca="1" si="12"/>
        <v>0</v>
      </c>
      <c r="BB18" s="454"/>
      <c r="BC18" s="459"/>
      <c r="BD18" s="454"/>
      <c r="BE18" s="454"/>
      <c r="BF18" s="454"/>
      <c r="BG18" s="454"/>
      <c r="BH18" s="454"/>
      <c r="BI18" s="454"/>
      <c r="BJ18" s="454"/>
      <c r="BK18" s="454"/>
      <c r="BL18" s="454"/>
      <c r="BM18" s="454"/>
      <c r="BN18" s="454"/>
    </row>
    <row r="19" spans="1:66" ht="13" hidden="1" outlineLevel="1">
      <c r="A19" s="454" t="str">
        <f>ADDRESS(MATCH($D10,'2021'!$A$1:$A$86,0),MATCH($D19,'2021'!$A$1:$AQ$1,0))</f>
        <v>$J$48</v>
      </c>
      <c r="B19" s="454">
        <f t="shared" si="13"/>
        <v>12</v>
      </c>
      <c r="C19" s="454"/>
      <c r="D19" s="463" t="s">
        <v>84</v>
      </c>
      <c r="E19" s="460">
        <f ca="1">INDIRECT("'"&amp;E$8&amp;"'!"&amp;$A19)*VLOOKUP($D$8,Tables!$C$1:$D$3,2,0)</f>
        <v>0</v>
      </c>
      <c r="F19" s="460">
        <f ca="1">INDIRECT("'"&amp;F$8&amp;"'!"&amp;$A19)*VLOOKUP($D$8,Tables!$C$1:$D$3,2,0)</f>
        <v>0</v>
      </c>
      <c r="G19" s="460">
        <f ca="1">INDIRECT("'"&amp;G$8&amp;"'!"&amp;$A19)*VLOOKUP($D$8,Tables!$C$1:$D$3,2,0)</f>
        <v>0</v>
      </c>
      <c r="H19" s="460">
        <f ca="1">INDIRECT("'"&amp;H$8&amp;"'!"&amp;$A19)*VLOOKUP($D$8,Tables!$C$1:$D$3,2,0)</f>
        <v>0</v>
      </c>
      <c r="I19" s="460">
        <f ca="1">INDIRECT("'"&amp;I$8&amp;"'!"&amp;$A19)*VLOOKUP($D$8,Tables!$C$1:$D$3,2,0)</f>
        <v>0</v>
      </c>
      <c r="J19" s="460">
        <f ca="1">INDIRECT("'"&amp;J$8&amp;"'!"&amp;$A19)*VLOOKUP($D$8,Tables!$C$1:$D$3,2,0)</f>
        <v>0</v>
      </c>
      <c r="K19" s="460">
        <f ca="1">INDIRECT("'"&amp;K$8&amp;"'!"&amp;$A19)*VLOOKUP($D$8,Tables!$C$1:$D$3,2,0)</f>
        <v>0</v>
      </c>
      <c r="L19" s="460">
        <f ca="1">INDIRECT("'"&amp;L$8&amp;"'!"&amp;$A19)*VLOOKUP($D$8,Tables!$C$1:$D$3,2,0)</f>
        <v>0</v>
      </c>
      <c r="M19" s="460">
        <f ca="1">INDIRECT("'"&amp;M$8&amp;"'!"&amp;$A19)*VLOOKUP($D$8,Tables!$C$1:$D$3,2,0)</f>
        <v>0</v>
      </c>
      <c r="N19" s="460">
        <f ca="1">INDIRECT("'"&amp;N$8&amp;"'!"&amp;$A19)*VLOOKUP($D$8,Tables!$C$1:$D$3,2,0)</f>
        <v>0</v>
      </c>
      <c r="O19" s="460">
        <f ca="1">INDIRECT("'"&amp;O$8&amp;"'!"&amp;$A19)*VLOOKUP($D$8,Tables!$C$1:$D$3,2,0)</f>
        <v>0</v>
      </c>
      <c r="P19" s="460">
        <f ca="1">INDIRECT("'"&amp;P$8&amp;"'!"&amp;$A19)*VLOOKUP($D$8,Tables!$C$1:$D$3,2,0)</f>
        <v>0</v>
      </c>
      <c r="Q19" s="460">
        <f ca="1">INDIRECT("'"&amp;Q$8&amp;"'!"&amp;$A19)*VLOOKUP($D$8,Tables!$C$1:$D$3,2,0)</f>
        <v>0</v>
      </c>
      <c r="R19" s="460">
        <f ca="1">INDIRECT("'"&amp;R$8&amp;"'!"&amp;$A19)*VLOOKUP($D$8,Tables!$C$1:$D$3,2,0)</f>
        <v>0</v>
      </c>
      <c r="S19" s="460">
        <f ca="1">INDIRECT("'"&amp;S$8&amp;"'!"&amp;$A19)*VLOOKUP($D$8,Tables!$C$1:$D$3,2,0)</f>
        <v>0</v>
      </c>
      <c r="T19" s="460">
        <f ca="1">INDIRECT("'"&amp;T$8&amp;"'!"&amp;$A19)*VLOOKUP($D$8,Tables!$C$1:$D$3,2,0)</f>
        <v>0</v>
      </c>
      <c r="U19" s="460">
        <f ca="1">INDIRECT("'"&amp;U$8&amp;"'!"&amp;$A19)*VLOOKUP($D$8,Tables!$C$1:$D$3,2,0)</f>
        <v>0</v>
      </c>
      <c r="V19" s="460">
        <f ca="1">INDIRECT("'"&amp;V$8&amp;"'!"&amp;$A19)*VLOOKUP($D$8,Tables!$C$1:$D$3,2,0)</f>
        <v>0</v>
      </c>
      <c r="W19" s="460">
        <f ca="1">INDIRECT("'"&amp;W$8&amp;"'!"&amp;$A19)*VLOOKUP($D$8,Tables!$C$1:$D$3,2,0)</f>
        <v>0</v>
      </c>
      <c r="X19" s="460">
        <f ca="1">INDIRECT("'"&amp;X$8&amp;"'!"&amp;$A19)*VLOOKUP($D$8,Tables!$C$1:$D$3,2,0)</f>
        <v>0</v>
      </c>
      <c r="Y19" s="460">
        <f ca="1">INDIRECT("'"&amp;Y$8&amp;"'!"&amp;$A19)*VLOOKUP($D$8,Tables!$C$1:$D$3,2,0)</f>
        <v>0</v>
      </c>
      <c r="Z19" s="460">
        <f ca="1">INDIRECT("'"&amp;Z$8&amp;"'!"&amp;$A19)*VLOOKUP($D$8,Tables!$C$1:$D$3,2,0)</f>
        <v>0</v>
      </c>
      <c r="AA19" s="460">
        <f ca="1">INDIRECT("'"&amp;AA$8&amp;"'!"&amp;$A19)*VLOOKUP($D$8,Tables!$C$1:$D$3,2,0)</f>
        <v>0</v>
      </c>
      <c r="AB19" s="460">
        <f ca="1">INDIRECT("'"&amp;AB$8&amp;"'!"&amp;$A19)*VLOOKUP($D$8,Tables!$C$1:$D$3,2,0)</f>
        <v>0</v>
      </c>
      <c r="AC19" s="460">
        <f ca="1">INDIRECT("'"&amp;AC$8&amp;"'!"&amp;$A19)*VLOOKUP($D$8,Tables!$C$1:$D$3,2,0)</f>
        <v>0</v>
      </c>
      <c r="AD19" s="460">
        <f ca="1">INDIRECT("'"&amp;AD$8&amp;"'!"&amp;$A19)*VLOOKUP($D$8,Tables!$C$1:$D$3,2,0)</f>
        <v>0</v>
      </c>
      <c r="AE19" s="460">
        <f ca="1">INDIRECT("'"&amp;AE$8&amp;"'!"&amp;$A19)*VLOOKUP($D$8,Tables!$C$1:$D$3,2,0)</f>
        <v>0</v>
      </c>
      <c r="AF19" s="460">
        <f ca="1">INDIRECT("'"&amp;AF$8&amp;"'!"&amp;$A19)*VLOOKUP($D$8,Tables!$C$1:$D$3,2,0)</f>
        <v>0</v>
      </c>
      <c r="AG19" s="460">
        <f ca="1">INDIRECT("'"&amp;AG$8&amp;"'!"&amp;$A19)*VLOOKUP($D$8,Tables!$C$1:$D$3,2,0)</f>
        <v>0</v>
      </c>
      <c r="AH19" s="513">
        <f ca="1">INDIRECT("'"&amp;AH$8&amp;"'!"&amp;$A19)*VLOOKUP($D$8,Tables!$C$1:$D$3,2,0)</f>
        <v>0</v>
      </c>
      <c r="AI19" s="513">
        <f ca="1">INDIRECT("'"&amp;AI$8&amp;"'!"&amp;$A19)*VLOOKUP($D$8,Tables!$C$1:$D$3,2,0)</f>
        <v>0</v>
      </c>
      <c r="AJ19" s="513">
        <f ca="1">INDIRECT("'"&amp;AJ$8&amp;"'!"&amp;$A19)*VLOOKUP($D$8,Tables!$C$1:$D$3,2,0)</f>
        <v>0</v>
      </c>
      <c r="AK19" s="513">
        <f ca="1">INDIRECT("'"&amp;AK$8&amp;"'!"&amp;$A19)*VLOOKUP($D$8,Tables!$C$1:$D$3,2,0)</f>
        <v>0</v>
      </c>
      <c r="AL19" s="513">
        <f ca="1">INDIRECT("'"&amp;AL$8&amp;"'!"&amp;$A19)*VLOOKUP($D$8,Tables!$C$1:$D$3,2,0)</f>
        <v>0</v>
      </c>
      <c r="AM19" s="513">
        <f ca="1">INDIRECT("'"&amp;AM$8&amp;"'!"&amp;$A19)*VLOOKUP($D$8,Tables!$C$1:$D$3,2,0)</f>
        <v>0</v>
      </c>
      <c r="AN19" s="460"/>
      <c r="AO19" s="449"/>
      <c r="AP19" s="466">
        <f ca="1">HLOOKUP(AP$8,$E$8:$AP$230,$B19,0)/HLOOKUP(AP$8,$E$8:$AN$230,$B11,0)</f>
        <v>0</v>
      </c>
      <c r="AQ19" s="466">
        <f ca="1">HLOOKUP(AQ$8,$E$8:$AP$230,$B19,0)/HLOOKUP(AQ$8,$E$8:$AN$230,$B11,0)</f>
        <v>0</v>
      </c>
      <c r="AR19" s="466">
        <f ca="1">HLOOKUP(AR$8,$E$8:$AP$230,$B19,0)/HLOOKUP(AR$8,$E$8:$AN$230,$B11,0)</f>
        <v>0</v>
      </c>
      <c r="AS19" s="466">
        <f ca="1">HLOOKUP(AS$8,$E$8:$AP$230,$B19,0)/HLOOKUP(AS$8,$E$8:$AN$230,$B11,0)</f>
        <v>0</v>
      </c>
      <c r="AT19" s="466">
        <f ca="1">HLOOKUP(AT$8,$E$8:$AP$230,$B19,0)/HLOOKUP(AT$8,$E$8:$AN$230,$B11,0)</f>
        <v>0</v>
      </c>
      <c r="AU19" s="449"/>
      <c r="AV19" s="505">
        <f t="shared" ca="1" si="12"/>
        <v>0</v>
      </c>
      <c r="AW19" s="466">
        <f t="shared" ca="1" si="12"/>
        <v>0</v>
      </c>
      <c r="AX19" s="466">
        <f t="shared" ca="1" si="12"/>
        <v>0</v>
      </c>
      <c r="AY19" s="466">
        <f t="shared" ca="1" si="12"/>
        <v>0</v>
      </c>
      <c r="AZ19" s="466">
        <f t="shared" ca="1" si="12"/>
        <v>0</v>
      </c>
      <c r="BA19" s="461">
        <f t="shared" ca="1" si="12"/>
        <v>0</v>
      </c>
      <c r="BB19" s="454"/>
      <c r="BC19" s="459"/>
      <c r="BD19" s="454"/>
      <c r="BE19" s="454"/>
      <c r="BF19" s="454"/>
      <c r="BG19" s="454"/>
      <c r="BH19" s="454"/>
      <c r="BI19" s="454"/>
      <c r="BJ19" s="454"/>
      <c r="BK19" s="454"/>
      <c r="BL19" s="454"/>
      <c r="BM19" s="454"/>
      <c r="BN19" s="454"/>
    </row>
    <row r="20" spans="1:66" ht="13" hidden="1" outlineLevel="1">
      <c r="A20" s="454" t="str">
        <f>ADDRESS(MATCH($D10,'2021'!$A$1:$A$86,0),MATCH($D20,'2021'!$A$1:$AQ$1,0))</f>
        <v>$K$48</v>
      </c>
      <c r="B20" s="454">
        <f t="shared" si="13"/>
        <v>13</v>
      </c>
      <c r="C20" s="454"/>
      <c r="D20" s="463" t="s">
        <v>85</v>
      </c>
      <c r="E20" s="460">
        <f ca="1">INDIRECT("'"&amp;E$8&amp;"'!"&amp;$A20)*VLOOKUP($D$8,Tables!$C$1:$D$3,2,0)</f>
        <v>0</v>
      </c>
      <c r="F20" s="460">
        <f ca="1">INDIRECT("'"&amp;F$8&amp;"'!"&amp;$A20)*VLOOKUP($D$8,Tables!$C$1:$D$3,2,0)</f>
        <v>0</v>
      </c>
      <c r="G20" s="460">
        <f ca="1">INDIRECT("'"&amp;G$8&amp;"'!"&amp;$A20)*VLOOKUP($D$8,Tables!$C$1:$D$3,2,0)</f>
        <v>0</v>
      </c>
      <c r="H20" s="460">
        <f ca="1">INDIRECT("'"&amp;H$8&amp;"'!"&amp;$A20)*VLOOKUP($D$8,Tables!$C$1:$D$3,2,0)</f>
        <v>0</v>
      </c>
      <c r="I20" s="460">
        <f ca="1">INDIRECT("'"&amp;I$8&amp;"'!"&amp;$A20)*VLOOKUP($D$8,Tables!$C$1:$D$3,2,0)</f>
        <v>0</v>
      </c>
      <c r="J20" s="460">
        <f ca="1">INDIRECT("'"&amp;J$8&amp;"'!"&amp;$A20)*VLOOKUP($D$8,Tables!$C$1:$D$3,2,0)</f>
        <v>0</v>
      </c>
      <c r="K20" s="460">
        <f ca="1">INDIRECT("'"&amp;K$8&amp;"'!"&amp;$A20)*VLOOKUP($D$8,Tables!$C$1:$D$3,2,0)</f>
        <v>0</v>
      </c>
      <c r="L20" s="460">
        <f ca="1">INDIRECT("'"&amp;L$8&amp;"'!"&amp;$A20)*VLOOKUP($D$8,Tables!$C$1:$D$3,2,0)</f>
        <v>0</v>
      </c>
      <c r="M20" s="460">
        <f ca="1">INDIRECT("'"&amp;M$8&amp;"'!"&amp;$A20)*VLOOKUP($D$8,Tables!$C$1:$D$3,2,0)</f>
        <v>0</v>
      </c>
      <c r="N20" s="460">
        <f ca="1">INDIRECT("'"&amp;N$8&amp;"'!"&amp;$A20)*VLOOKUP($D$8,Tables!$C$1:$D$3,2,0)</f>
        <v>0</v>
      </c>
      <c r="O20" s="460">
        <f ca="1">INDIRECT("'"&amp;O$8&amp;"'!"&amp;$A20)*VLOOKUP($D$8,Tables!$C$1:$D$3,2,0)</f>
        <v>0</v>
      </c>
      <c r="P20" s="460">
        <f ca="1">INDIRECT("'"&amp;P$8&amp;"'!"&amp;$A20)*VLOOKUP($D$8,Tables!$C$1:$D$3,2,0)</f>
        <v>0</v>
      </c>
      <c r="Q20" s="460">
        <f ca="1">INDIRECT("'"&amp;Q$8&amp;"'!"&amp;$A20)*VLOOKUP($D$8,Tables!$C$1:$D$3,2,0)</f>
        <v>0</v>
      </c>
      <c r="R20" s="460">
        <f ca="1">INDIRECT("'"&amp;R$8&amp;"'!"&amp;$A20)*VLOOKUP($D$8,Tables!$C$1:$D$3,2,0)</f>
        <v>0</v>
      </c>
      <c r="S20" s="460">
        <f ca="1">INDIRECT("'"&amp;S$8&amp;"'!"&amp;$A20)*VLOOKUP($D$8,Tables!$C$1:$D$3,2,0)</f>
        <v>0</v>
      </c>
      <c r="T20" s="460">
        <f ca="1">INDIRECT("'"&amp;T$8&amp;"'!"&amp;$A20)*VLOOKUP($D$8,Tables!$C$1:$D$3,2,0)</f>
        <v>0</v>
      </c>
      <c r="U20" s="460">
        <f ca="1">INDIRECT("'"&amp;U$8&amp;"'!"&amp;$A20)*VLOOKUP($D$8,Tables!$C$1:$D$3,2,0)</f>
        <v>0</v>
      </c>
      <c r="V20" s="460">
        <f ca="1">INDIRECT("'"&amp;V$8&amp;"'!"&amp;$A20)*VLOOKUP($D$8,Tables!$C$1:$D$3,2,0)</f>
        <v>0</v>
      </c>
      <c r="W20" s="460">
        <f ca="1">INDIRECT("'"&amp;W$8&amp;"'!"&amp;$A20)*VLOOKUP($D$8,Tables!$C$1:$D$3,2,0)</f>
        <v>0</v>
      </c>
      <c r="X20" s="460">
        <f ca="1">INDIRECT("'"&amp;X$8&amp;"'!"&amp;$A20)*VLOOKUP($D$8,Tables!$C$1:$D$3,2,0)</f>
        <v>0</v>
      </c>
      <c r="Y20" s="460">
        <f ca="1">INDIRECT("'"&amp;Y$8&amp;"'!"&amp;$A20)*VLOOKUP($D$8,Tables!$C$1:$D$3,2,0)</f>
        <v>0</v>
      </c>
      <c r="Z20" s="460">
        <f ca="1">INDIRECT("'"&amp;Z$8&amp;"'!"&amp;$A20)*VLOOKUP($D$8,Tables!$C$1:$D$3,2,0)</f>
        <v>0</v>
      </c>
      <c r="AA20" s="460">
        <f ca="1">INDIRECT("'"&amp;AA$8&amp;"'!"&amp;$A20)*VLOOKUP($D$8,Tables!$C$1:$D$3,2,0)</f>
        <v>0</v>
      </c>
      <c r="AB20" s="460">
        <f ca="1">INDIRECT("'"&amp;AB$8&amp;"'!"&amp;$A20)*VLOOKUP($D$8,Tables!$C$1:$D$3,2,0)</f>
        <v>0</v>
      </c>
      <c r="AC20" s="460">
        <f ca="1">INDIRECT("'"&amp;AC$8&amp;"'!"&amp;$A20)*VLOOKUP($D$8,Tables!$C$1:$D$3,2,0)</f>
        <v>0</v>
      </c>
      <c r="AD20" s="460">
        <f ca="1">INDIRECT("'"&amp;AD$8&amp;"'!"&amp;$A20)*VLOOKUP($D$8,Tables!$C$1:$D$3,2,0)</f>
        <v>0</v>
      </c>
      <c r="AE20" s="460">
        <f ca="1">INDIRECT("'"&amp;AE$8&amp;"'!"&amp;$A20)*VLOOKUP($D$8,Tables!$C$1:$D$3,2,0)</f>
        <v>0</v>
      </c>
      <c r="AF20" s="460">
        <f ca="1">INDIRECT("'"&amp;AF$8&amp;"'!"&amp;$A20)*VLOOKUP($D$8,Tables!$C$1:$D$3,2,0)</f>
        <v>0</v>
      </c>
      <c r="AG20" s="460">
        <f ca="1">INDIRECT("'"&amp;AG$8&amp;"'!"&amp;$A20)*VLOOKUP($D$8,Tables!$C$1:$D$3,2,0)</f>
        <v>0</v>
      </c>
      <c r="AH20" s="513">
        <f ca="1">INDIRECT("'"&amp;AH$8&amp;"'!"&amp;$A20)*VLOOKUP($D$8,Tables!$C$1:$D$3,2,0)</f>
        <v>0</v>
      </c>
      <c r="AI20" s="513">
        <f ca="1">INDIRECT("'"&amp;AI$8&amp;"'!"&amp;$A20)*VLOOKUP($D$8,Tables!$C$1:$D$3,2,0)</f>
        <v>0</v>
      </c>
      <c r="AJ20" s="513">
        <f ca="1">INDIRECT("'"&amp;AJ$8&amp;"'!"&amp;$A20)*VLOOKUP($D$8,Tables!$C$1:$D$3,2,0)</f>
        <v>0</v>
      </c>
      <c r="AK20" s="513">
        <f ca="1">INDIRECT("'"&amp;AK$8&amp;"'!"&amp;$A20)*VLOOKUP($D$8,Tables!$C$1:$D$3,2,0)</f>
        <v>0</v>
      </c>
      <c r="AL20" s="513">
        <f ca="1">INDIRECT("'"&amp;AL$8&amp;"'!"&amp;$A20)*VLOOKUP($D$8,Tables!$C$1:$D$3,2,0)</f>
        <v>0</v>
      </c>
      <c r="AM20" s="513">
        <f ca="1">INDIRECT("'"&amp;AM$8&amp;"'!"&amp;$A20)*VLOOKUP($D$8,Tables!$C$1:$D$3,2,0)</f>
        <v>0</v>
      </c>
      <c r="AN20" s="460"/>
      <c r="AO20" s="449"/>
      <c r="AP20" s="466">
        <f ca="1">HLOOKUP(AP$8,$E$8:$AP$230,$B20,0)/HLOOKUP(AP$8,$E$8:$AN$230,$B11,0)</f>
        <v>0</v>
      </c>
      <c r="AQ20" s="466">
        <f ca="1">HLOOKUP(AQ$8,$E$8:$AP$230,$B20,0)/HLOOKUP(AQ$8,$E$8:$AN$230,$B11,0)</f>
        <v>0</v>
      </c>
      <c r="AR20" s="466">
        <f ca="1">HLOOKUP(AR$8,$E$8:$AP$230,$B20,0)/HLOOKUP(AR$8,$E$8:$AN$230,$B11,0)</f>
        <v>0</v>
      </c>
      <c r="AS20" s="466">
        <f ca="1">HLOOKUP(AS$8,$E$8:$AP$230,$B20,0)/HLOOKUP(AS$8,$E$8:$AN$230,$B11,0)</f>
        <v>0</v>
      </c>
      <c r="AT20" s="466">
        <f ca="1">HLOOKUP(AT$8,$E$8:$AP$230,$B20,0)/HLOOKUP(AT$8,$E$8:$AN$230,$B11,0)</f>
        <v>0</v>
      </c>
      <c r="AU20" s="449"/>
      <c r="AV20" s="505">
        <f t="shared" ca="1" si="12"/>
        <v>0</v>
      </c>
      <c r="AW20" s="466">
        <f t="shared" ca="1" si="12"/>
        <v>0</v>
      </c>
      <c r="AX20" s="466">
        <f t="shared" ca="1" si="12"/>
        <v>0</v>
      </c>
      <c r="AY20" s="466">
        <f t="shared" ca="1" si="12"/>
        <v>0</v>
      </c>
      <c r="AZ20" s="466">
        <f t="shared" ca="1" si="12"/>
        <v>0</v>
      </c>
      <c r="BA20" s="461">
        <f t="shared" ca="1" si="12"/>
        <v>0</v>
      </c>
      <c r="BB20" s="454"/>
      <c r="BC20" s="459"/>
      <c r="BD20" s="454"/>
      <c r="BE20" s="454"/>
      <c r="BF20" s="454"/>
      <c r="BG20" s="454"/>
      <c r="BH20" s="454"/>
      <c r="BI20" s="454"/>
      <c r="BJ20" s="454"/>
      <c r="BK20" s="454"/>
      <c r="BL20" s="454"/>
      <c r="BM20" s="454"/>
      <c r="BN20" s="454"/>
    </row>
    <row r="21" spans="1:66" ht="13" collapsed="1">
      <c r="A21" s="454" t="str">
        <f>ADDRESS(MATCH($D10,'2021'!$A$1:$A$86,0),MATCH($D21,'2021'!$A$1:$AQ$1,0))</f>
        <v>$L$48</v>
      </c>
      <c r="B21" s="454">
        <f t="shared" si="13"/>
        <v>14</v>
      </c>
      <c r="C21" s="454"/>
      <c r="D21" s="463" t="s">
        <v>86</v>
      </c>
      <c r="E21" s="460">
        <f ca="1">INDIRECT("'"&amp;E$8&amp;"'!"&amp;$A21)*VLOOKUP($D$8,Tables!$C$1:$D$3,2,0)</f>
        <v>38778.282302759755</v>
      </c>
      <c r="F21" s="460">
        <f ca="1">INDIRECT("'"&amp;F$8&amp;"'!"&amp;$A21)*VLOOKUP($D$8,Tables!$C$1:$D$3,2,0)</f>
        <v>41086.148755342656</v>
      </c>
      <c r="G21" s="460">
        <f ca="1">INDIRECT("'"&amp;G$8&amp;"'!"&amp;$A21)*VLOOKUP($D$8,Tables!$C$1:$D$3,2,0)</f>
        <v>42361.606059989463</v>
      </c>
      <c r="H21" s="460">
        <f ca="1">INDIRECT("'"&amp;H$8&amp;"'!"&amp;$A21)*VLOOKUP($D$8,Tables!$C$1:$D$3,2,0)</f>
        <v>44132.402412417978</v>
      </c>
      <c r="I21" s="460">
        <f ca="1">INDIRECT("'"&amp;I$8&amp;"'!"&amp;$A21)*VLOOKUP($D$8,Tables!$C$1:$D$3,2,0)</f>
        <v>46636.338936559725</v>
      </c>
      <c r="J21" s="460">
        <f ca="1">INDIRECT("'"&amp;J$8&amp;"'!"&amp;$A21)*VLOOKUP($D$8,Tables!$C$1:$D$3,2,0)</f>
        <v>49254.873111881709</v>
      </c>
      <c r="K21" s="460">
        <f ca="1">INDIRECT("'"&amp;K$8&amp;"'!"&amp;$A21)*VLOOKUP($D$8,Tables!$C$1:$D$3,2,0)</f>
        <v>52720.821873093562</v>
      </c>
      <c r="L21" s="460">
        <f ca="1">INDIRECT("'"&amp;L$8&amp;"'!"&amp;$A21)*VLOOKUP($D$8,Tables!$C$1:$D$3,2,0)</f>
        <v>56440.367067184779</v>
      </c>
      <c r="M21" s="460">
        <f ca="1">INDIRECT("'"&amp;M$8&amp;"'!"&amp;$A21)*VLOOKUP($D$8,Tables!$C$1:$D$3,2,0)</f>
        <v>59495.74204027751</v>
      </c>
      <c r="N21" s="460">
        <f ca="1">INDIRECT("'"&amp;N$8&amp;"'!"&amp;$A21)*VLOOKUP($D$8,Tables!$C$1:$D$3,2,0)</f>
        <v>62955.013432844687</v>
      </c>
      <c r="O21" s="460">
        <f ca="1">INDIRECT("'"&amp;O$8&amp;"'!"&amp;$A21)*VLOOKUP($D$8,Tables!$C$1:$D$3,2,0)</f>
        <v>65410.964707908846</v>
      </c>
      <c r="P21" s="460">
        <f ca="1">INDIRECT("'"&amp;P$8&amp;"'!"&amp;$A21)*VLOOKUP($D$8,Tables!$C$1:$D$3,2,0)</f>
        <v>68747.627554705905</v>
      </c>
      <c r="Q21" s="460">
        <f ca="1">INDIRECT("'"&amp;Q$8&amp;"'!"&amp;$A21)*VLOOKUP($D$8,Tables!$C$1:$D$3,2,0)</f>
        <v>71066.725822199864</v>
      </c>
      <c r="R21" s="460">
        <f ca="1">INDIRECT("'"&amp;R$8&amp;"'!"&amp;$A21)*VLOOKUP($D$8,Tables!$C$1:$D$3,2,0)</f>
        <v>73104.861857448472</v>
      </c>
      <c r="S21" s="460">
        <f ca="1">INDIRECT("'"&amp;S$8&amp;"'!"&amp;$A21)*VLOOKUP($D$8,Tables!$C$1:$D$3,2,0)</f>
        <v>76093.553206377997</v>
      </c>
      <c r="T21" s="460">
        <f ca="1">INDIRECT("'"&amp;T$8&amp;"'!"&amp;$A21)*VLOOKUP($D$8,Tables!$C$1:$D$3,2,0)</f>
        <v>79177.145998058651</v>
      </c>
      <c r="U21" s="460">
        <f ca="1">INDIRECT("'"&amp;U$8&amp;"'!"&amp;$A21)*VLOOKUP($D$8,Tables!$C$1:$D$3,2,0)</f>
        <v>83893.192634261577</v>
      </c>
      <c r="V21" s="460">
        <f ca="1">INDIRECT("'"&amp;V$8&amp;"'!"&amp;$A21)*VLOOKUP($D$8,Tables!$C$1:$D$3,2,0)</f>
        <v>86998.407053726231</v>
      </c>
      <c r="W21" s="460">
        <f ca="1">INDIRECT("'"&amp;W$8&amp;"'!"&amp;$A21)*VLOOKUP($D$8,Tables!$C$1:$D$3,2,0)</f>
        <v>87297.714242498463</v>
      </c>
      <c r="X21" s="460">
        <f ca="1">INDIRECT("'"&amp;X$8&amp;"'!"&amp;$A21)*VLOOKUP($D$8,Tables!$C$1:$D$3,2,0)</f>
        <v>84653.975353725007</v>
      </c>
      <c r="Y21" s="460">
        <f ca="1">INDIRECT("'"&amp;Y$8&amp;"'!"&amp;$A21)*VLOOKUP($D$8,Tables!$C$1:$D$3,2,0)</f>
        <v>82285.291512905387</v>
      </c>
      <c r="Z21" s="460">
        <f ca="1">INDIRECT("'"&amp;Z$8&amp;"'!"&amp;$A21)*VLOOKUP($D$8,Tables!$C$1:$D$3,2,0)</f>
        <v>83590.887130148447</v>
      </c>
      <c r="AA21" s="516">
        <f ca="1">INDIRECT("'"&amp;AA$8&amp;"'!"&amp;$A21)*VLOOKUP($D$8,Tables!$C$1:$D$3,2,0)</f>
        <v>83990.501788195266</v>
      </c>
      <c r="AB21" s="516">
        <f ca="1">INDIRECT("'"&amp;AB$8&amp;"'!"&amp;$A21)*VLOOKUP($D$8,Tables!$C$1:$D$3,2,0)</f>
        <v>85638.290511933243</v>
      </c>
      <c r="AC21" s="516">
        <f ca="1">INDIRECT("'"&amp;AC$8&amp;"'!"&amp;$A21)*VLOOKUP($D$8,Tables!$C$1:$D$3,2,0)</f>
        <v>87611.348906206913</v>
      </c>
      <c r="AD21" s="516">
        <f ca="1">INDIRECT("'"&amp;AD$8&amp;"'!"&amp;$A21)*VLOOKUP($D$8,Tables!$C$1:$D$3,2,0)</f>
        <v>87438.268736817801</v>
      </c>
      <c r="AE21" s="516">
        <f ca="1">INDIRECT("'"&amp;AE$8&amp;"'!"&amp;$A21)*VLOOKUP($D$8,Tables!$C$1:$D$3,2,0)</f>
        <v>86143.185766235969</v>
      </c>
      <c r="AF21" s="516">
        <f ca="1">INDIRECT("'"&amp;AF$8&amp;"'!"&amp;$A21)*VLOOKUP($D$8,Tables!$C$1:$D$3,2,0)</f>
        <v>83550.344995632462</v>
      </c>
      <c r="AG21" s="516">
        <f ca="1">INDIRECT("'"&amp;AG$8&amp;"'!"&amp;$A21)*VLOOKUP($D$8,Tables!$C$1:$D$3,2,0)</f>
        <v>83271.545896907148</v>
      </c>
      <c r="AH21" s="516">
        <f ca="1">INDIRECT("'"&amp;AH$8&amp;"'!"&amp;$A21)*VLOOKUP($D$8,Tables!$C$1:$D$3,2,0)</f>
        <v>83024.610127813896</v>
      </c>
      <c r="AI21" s="516">
        <f ca="1">INDIRECT("'"&amp;AI$8&amp;"'!"&amp;$A21)*VLOOKUP($D$8,Tables!$C$1:$D$3,2,0)</f>
        <v>60623.632728736258</v>
      </c>
      <c r="AJ21" s="513">
        <f ca="1">INDIRECT("'"&amp;AJ$8&amp;"'!"&amp;$A21)*VLOOKUP($D$8,Tables!$C$1:$D$3,2,0)</f>
        <v>71285.813289377358</v>
      </c>
      <c r="AK21" s="513">
        <f ca="1">INDIRECT("'"&amp;AK$8&amp;"'!"&amp;$A21)*VLOOKUP($D$8,Tables!$C$1:$D$3,2,0)</f>
        <v>78154.895192891941</v>
      </c>
      <c r="AL21" s="513">
        <f ca="1">INDIRECT("'"&amp;AL$8&amp;"'!"&amp;$A21)*VLOOKUP($D$8,Tables!$C$1:$D$3,2,0)</f>
        <v>80804.165888028656</v>
      </c>
      <c r="AM21" s="513">
        <f ca="1">INDIRECT("'"&amp;AM$8&amp;"'!"&amp;$A21)*VLOOKUP($D$8,Tables!$C$1:$D$3,2,0)</f>
        <v>82062.354796209242</v>
      </c>
      <c r="AN21" s="460"/>
      <c r="AO21" s="449"/>
      <c r="AP21" s="466">
        <f ca="1">HLOOKUP(AP$8,$E$8:$AP$230,$B21,0)/HLOOKUP(AP$8,$E$8:$AN$230,$B11,0)</f>
        <v>1</v>
      </c>
      <c r="AQ21" s="466">
        <f ca="1">HLOOKUP(AQ$8,$E$8:$AP$230,$B21,0)/HLOOKUP(AQ$8,$E$8:$AN$230,$B11,0)</f>
        <v>1</v>
      </c>
      <c r="AR21" s="466">
        <f ca="1">HLOOKUP(AR$8,$E$8:$AP$230,$B21,0)/HLOOKUP(AR$8,$E$8:$AN$230,$B11,0)</f>
        <v>0.97628195556137354</v>
      </c>
      <c r="AS21" s="466">
        <f ca="1">HLOOKUP(AS$8,$E$8:$AP$230,$B21,0)/HLOOKUP(AS$8,$E$8:$AN$230,$B11,0)</f>
        <v>0.92004592823103515</v>
      </c>
      <c r="AT21" s="466">
        <f ca="1">HLOOKUP(AT$8,$E$8:$AP$230,$B21,0)/HLOOKUP(AT$8,$E$8:$AN$230,$B11,0)</f>
        <v>1</v>
      </c>
      <c r="AU21" s="449"/>
      <c r="AV21" s="505">
        <f t="shared" ref="AV21:BA30" ca="1" si="14">IFERROR(POWER(INDEX($E21:$AN21,AV$5)/INDEX($E21:$AN21,AV$4),1/AV$6)-1,)</f>
        <v>2.2142598137537828E-2</v>
      </c>
      <c r="AW21" s="466">
        <f t="shared" ca="1" si="14"/>
        <v>5.3673842096457092E-2</v>
      </c>
      <c r="AX21" s="466">
        <f t="shared" ca="1" si="14"/>
        <v>3.6738053866061104E-2</v>
      </c>
      <c r="AY21" s="466">
        <f t="shared" ca="1" si="14"/>
        <v>-9.6086790863544325E-3</v>
      </c>
      <c r="AZ21" s="466">
        <f t="shared" ca="1" si="14"/>
        <v>-1.2865515697431995E-2</v>
      </c>
      <c r="BA21" s="461">
        <f t="shared" ca="1" si="14"/>
        <v>-6.04807132322005E-3</v>
      </c>
      <c r="BB21" s="454"/>
      <c r="BC21" s="459"/>
      <c r="BD21" s="454"/>
      <c r="BE21" s="454"/>
      <c r="BF21" s="454"/>
      <c r="BG21" s="454"/>
      <c r="BH21" s="454"/>
      <c r="BI21" s="454"/>
      <c r="BJ21" s="454"/>
      <c r="BK21" s="454"/>
      <c r="BL21" s="454"/>
      <c r="BM21" s="454"/>
      <c r="BN21" s="454"/>
    </row>
    <row r="22" spans="1:66" ht="13" hidden="1" outlineLevel="1">
      <c r="A22" s="454" t="str">
        <f>ADDRESS(MATCH($D10,'2021'!$A$1:$A$86,0),MATCH($D22,'2021'!$A$1:$AQ$1,0))</f>
        <v>$M$48</v>
      </c>
      <c r="B22" s="454">
        <f t="shared" si="13"/>
        <v>15</v>
      </c>
      <c r="C22" s="454"/>
      <c r="D22" s="463" t="s">
        <v>87</v>
      </c>
      <c r="E22" s="460">
        <f ca="1">INDIRECT("'"&amp;E$8&amp;"'!"&amp;$A22)*VLOOKUP($D$8,Tables!$C$1:$D$3,2,0)</f>
        <v>0</v>
      </c>
      <c r="F22" s="460">
        <f ca="1">INDIRECT("'"&amp;F$8&amp;"'!"&amp;$A22)*VLOOKUP($D$8,Tables!$C$1:$D$3,2,0)</f>
        <v>0</v>
      </c>
      <c r="G22" s="460">
        <f ca="1">INDIRECT("'"&amp;G$8&amp;"'!"&amp;$A22)*VLOOKUP($D$8,Tables!$C$1:$D$3,2,0)</f>
        <v>0</v>
      </c>
      <c r="H22" s="460">
        <f ca="1">INDIRECT("'"&amp;H$8&amp;"'!"&amp;$A22)*VLOOKUP($D$8,Tables!$C$1:$D$3,2,0)</f>
        <v>0</v>
      </c>
      <c r="I22" s="460">
        <f ca="1">INDIRECT("'"&amp;I$8&amp;"'!"&amp;$A22)*VLOOKUP($D$8,Tables!$C$1:$D$3,2,0)</f>
        <v>0</v>
      </c>
      <c r="J22" s="460">
        <f ca="1">INDIRECT("'"&amp;J$8&amp;"'!"&amp;$A22)*VLOOKUP($D$8,Tables!$C$1:$D$3,2,0)</f>
        <v>0</v>
      </c>
      <c r="K22" s="460">
        <f ca="1">INDIRECT("'"&amp;K$8&amp;"'!"&amp;$A22)*VLOOKUP($D$8,Tables!$C$1:$D$3,2,0)</f>
        <v>0</v>
      </c>
      <c r="L22" s="460">
        <f ca="1">INDIRECT("'"&amp;L$8&amp;"'!"&amp;$A22)*VLOOKUP($D$8,Tables!$C$1:$D$3,2,0)</f>
        <v>0</v>
      </c>
      <c r="M22" s="460">
        <f ca="1">INDIRECT("'"&amp;M$8&amp;"'!"&amp;$A22)*VLOOKUP($D$8,Tables!$C$1:$D$3,2,0)</f>
        <v>0</v>
      </c>
      <c r="N22" s="460">
        <f ca="1">INDIRECT("'"&amp;N$8&amp;"'!"&amp;$A22)*VLOOKUP($D$8,Tables!$C$1:$D$3,2,0)</f>
        <v>0</v>
      </c>
      <c r="O22" s="460">
        <f ca="1">INDIRECT("'"&amp;O$8&amp;"'!"&amp;$A22)*VLOOKUP($D$8,Tables!$C$1:$D$3,2,0)</f>
        <v>0</v>
      </c>
      <c r="P22" s="460">
        <f ca="1">INDIRECT("'"&amp;P$8&amp;"'!"&amp;$A22)*VLOOKUP($D$8,Tables!$C$1:$D$3,2,0)</f>
        <v>0</v>
      </c>
      <c r="Q22" s="460">
        <f ca="1">INDIRECT("'"&amp;Q$8&amp;"'!"&amp;$A22)*VLOOKUP($D$8,Tables!$C$1:$D$3,2,0)</f>
        <v>0</v>
      </c>
      <c r="R22" s="460">
        <f ca="1">INDIRECT("'"&amp;R$8&amp;"'!"&amp;$A22)*VLOOKUP($D$8,Tables!$C$1:$D$3,2,0)</f>
        <v>0</v>
      </c>
      <c r="S22" s="460">
        <f ca="1">INDIRECT("'"&amp;S$8&amp;"'!"&amp;$A22)*VLOOKUP($D$8,Tables!$C$1:$D$3,2,0)</f>
        <v>0</v>
      </c>
      <c r="T22" s="460">
        <f ca="1">INDIRECT("'"&amp;T$8&amp;"'!"&amp;$A22)*VLOOKUP($D$8,Tables!$C$1:$D$3,2,0)</f>
        <v>0</v>
      </c>
      <c r="U22" s="460">
        <f ca="1">INDIRECT("'"&amp;U$8&amp;"'!"&amp;$A22)*VLOOKUP($D$8,Tables!$C$1:$D$3,2,0)</f>
        <v>0</v>
      </c>
      <c r="V22" s="460">
        <f ca="1">INDIRECT("'"&amp;V$8&amp;"'!"&amp;$A22)*VLOOKUP($D$8,Tables!$C$1:$D$3,2,0)</f>
        <v>0</v>
      </c>
      <c r="W22" s="460">
        <f ca="1">INDIRECT("'"&amp;W$8&amp;"'!"&amp;$A22)*VLOOKUP($D$8,Tables!$C$1:$D$3,2,0)</f>
        <v>0</v>
      </c>
      <c r="X22" s="460">
        <f ca="1">INDIRECT("'"&amp;X$8&amp;"'!"&amp;$A22)*VLOOKUP($D$8,Tables!$C$1:$D$3,2,0)</f>
        <v>0</v>
      </c>
      <c r="Y22" s="460">
        <f ca="1">INDIRECT("'"&amp;Y$8&amp;"'!"&amp;$A22)*VLOOKUP($D$8,Tables!$C$1:$D$3,2,0)</f>
        <v>0</v>
      </c>
      <c r="Z22" s="460">
        <f ca="1">INDIRECT("'"&amp;Z$8&amp;"'!"&amp;$A22)*VLOOKUP($D$8,Tables!$C$1:$D$3,2,0)</f>
        <v>0</v>
      </c>
      <c r="AA22" s="460">
        <f ca="1">INDIRECT("'"&amp;AA$8&amp;"'!"&amp;$A22)*VLOOKUP($D$8,Tables!$C$1:$D$3,2,0)</f>
        <v>0</v>
      </c>
      <c r="AB22" s="460">
        <f ca="1">INDIRECT("'"&amp;AB$8&amp;"'!"&amp;$A22)*VLOOKUP($D$8,Tables!$C$1:$D$3,2,0)</f>
        <v>0</v>
      </c>
      <c r="AC22" s="460">
        <f ca="1">INDIRECT("'"&amp;AC$8&amp;"'!"&amp;$A22)*VLOOKUP($D$8,Tables!$C$1:$D$3,2,0)</f>
        <v>0</v>
      </c>
      <c r="AD22" s="460">
        <f ca="1">INDIRECT("'"&amp;AD$8&amp;"'!"&amp;$A22)*VLOOKUP($D$8,Tables!$C$1:$D$3,2,0)</f>
        <v>0</v>
      </c>
      <c r="AE22" s="460">
        <f ca="1">INDIRECT("'"&amp;AE$8&amp;"'!"&amp;$A22)*VLOOKUP($D$8,Tables!$C$1:$D$3,2,0)</f>
        <v>0</v>
      </c>
      <c r="AF22" s="460">
        <f ca="1">INDIRECT("'"&amp;AF$8&amp;"'!"&amp;$A22)*VLOOKUP($D$8,Tables!$C$1:$D$3,2,0)</f>
        <v>0</v>
      </c>
      <c r="AG22" s="460">
        <f ca="1">INDIRECT("'"&amp;AG$8&amp;"'!"&amp;$A22)*VLOOKUP($D$8,Tables!$C$1:$D$3,2,0)</f>
        <v>0</v>
      </c>
      <c r="AH22" s="513">
        <f ca="1">INDIRECT("'"&amp;AH$8&amp;"'!"&amp;$A22)*VLOOKUP($D$8,Tables!$C$1:$D$3,2,0)</f>
        <v>0</v>
      </c>
      <c r="AI22" s="513">
        <f ca="1">INDIRECT("'"&amp;AI$8&amp;"'!"&amp;$A22)*VLOOKUP($D$8,Tables!$C$1:$D$3,2,0)</f>
        <v>0</v>
      </c>
      <c r="AJ22" s="513">
        <f ca="1">INDIRECT("'"&amp;AJ$8&amp;"'!"&amp;$A22)*VLOOKUP($D$8,Tables!$C$1:$D$3,2,0)</f>
        <v>0</v>
      </c>
      <c r="AK22" s="513">
        <f ca="1">INDIRECT("'"&amp;AK$8&amp;"'!"&amp;$A22)*VLOOKUP($D$8,Tables!$C$1:$D$3,2,0)</f>
        <v>0</v>
      </c>
      <c r="AL22" s="513">
        <f ca="1">INDIRECT("'"&amp;AL$8&amp;"'!"&amp;$A22)*VLOOKUP($D$8,Tables!$C$1:$D$3,2,0)</f>
        <v>0</v>
      </c>
      <c r="AM22" s="513">
        <f ca="1">INDIRECT("'"&amp;AM$8&amp;"'!"&amp;$A22)*VLOOKUP($D$8,Tables!$C$1:$D$3,2,0)</f>
        <v>0</v>
      </c>
      <c r="AN22" s="460"/>
      <c r="AO22" s="449"/>
      <c r="AP22" s="466">
        <f ca="1">HLOOKUP(AP$8,$E$8:$AP$230,$B22,0)/HLOOKUP(AP$8,$E$8:$AN$230,$B11,0)</f>
        <v>0</v>
      </c>
      <c r="AQ22" s="466">
        <f ca="1">HLOOKUP(AQ$8,$E$8:$AP$230,$B22,0)/HLOOKUP(AQ$8,$E$8:$AN$230,$B11,0)</f>
        <v>0</v>
      </c>
      <c r="AR22" s="466">
        <f ca="1">HLOOKUP(AR$8,$E$8:$AP$230,$B22,0)/HLOOKUP(AR$8,$E$8:$AN$230,$B11,0)</f>
        <v>0</v>
      </c>
      <c r="AS22" s="466">
        <f ca="1">HLOOKUP(AS$8,$E$8:$AP$230,$B22,0)/HLOOKUP(AS$8,$E$8:$AN$230,$B11,0)</f>
        <v>0</v>
      </c>
      <c r="AT22" s="466">
        <f ca="1">HLOOKUP(AT$8,$E$8:$AP$230,$B22,0)/HLOOKUP(AT$8,$E$8:$AN$230,$B11,0)</f>
        <v>0</v>
      </c>
      <c r="AU22" s="449"/>
      <c r="AV22" s="505">
        <f t="shared" ca="1" si="14"/>
        <v>0</v>
      </c>
      <c r="AW22" s="466">
        <f t="shared" ca="1" si="14"/>
        <v>0</v>
      </c>
      <c r="AX22" s="466">
        <f t="shared" ca="1" si="14"/>
        <v>0</v>
      </c>
      <c r="AY22" s="466">
        <f t="shared" ca="1" si="14"/>
        <v>0</v>
      </c>
      <c r="AZ22" s="466">
        <f t="shared" ca="1" si="14"/>
        <v>0</v>
      </c>
      <c r="BA22" s="461">
        <f t="shared" ca="1" si="14"/>
        <v>0</v>
      </c>
      <c r="BB22" s="454"/>
      <c r="BC22" s="459"/>
      <c r="BD22" s="454"/>
      <c r="BE22" s="454"/>
      <c r="BF22" s="454"/>
      <c r="BG22" s="454"/>
      <c r="BH22" s="454"/>
      <c r="BI22" s="454"/>
      <c r="BJ22" s="454"/>
      <c r="BK22" s="454"/>
      <c r="BL22" s="454"/>
      <c r="BM22" s="454"/>
      <c r="BN22" s="454"/>
    </row>
    <row r="23" spans="1:66" ht="13" hidden="1" outlineLevel="1">
      <c r="A23" s="454" t="str">
        <f>ADDRESS(MATCH($D10,'2021'!$A$1:$A$86,0),MATCH($D23,'2021'!$A$1:$AQ$1,0))</f>
        <v>$N$48</v>
      </c>
      <c r="B23" s="454">
        <f t="shared" si="13"/>
        <v>16</v>
      </c>
      <c r="C23" s="454"/>
      <c r="D23" s="463" t="s">
        <v>213</v>
      </c>
      <c r="E23" s="460">
        <f ca="1">INDIRECT("'"&amp;E$8&amp;"'!"&amp;$A23)*VLOOKUP($D$8,Tables!$C$1:$D$3,2,0)</f>
        <v>0</v>
      </c>
      <c r="F23" s="460">
        <f ca="1">INDIRECT("'"&amp;F$8&amp;"'!"&amp;$A23)*VLOOKUP($D$8,Tables!$C$1:$D$3,2,0)</f>
        <v>0</v>
      </c>
      <c r="G23" s="460">
        <f ca="1">INDIRECT("'"&amp;G$8&amp;"'!"&amp;$A23)*VLOOKUP($D$8,Tables!$C$1:$D$3,2,0)</f>
        <v>0</v>
      </c>
      <c r="H23" s="460">
        <f ca="1">INDIRECT("'"&amp;H$8&amp;"'!"&amp;$A23)*VLOOKUP($D$8,Tables!$C$1:$D$3,2,0)</f>
        <v>0</v>
      </c>
      <c r="I23" s="460">
        <f ca="1">INDIRECT("'"&amp;I$8&amp;"'!"&amp;$A23)*VLOOKUP($D$8,Tables!$C$1:$D$3,2,0)</f>
        <v>0</v>
      </c>
      <c r="J23" s="460">
        <f ca="1">INDIRECT("'"&amp;J$8&amp;"'!"&amp;$A23)*VLOOKUP($D$8,Tables!$C$1:$D$3,2,0)</f>
        <v>0</v>
      </c>
      <c r="K23" s="460">
        <f ca="1">INDIRECT("'"&amp;K$8&amp;"'!"&amp;$A23)*VLOOKUP($D$8,Tables!$C$1:$D$3,2,0)</f>
        <v>0</v>
      </c>
      <c r="L23" s="460">
        <f ca="1">INDIRECT("'"&amp;L$8&amp;"'!"&amp;$A23)*VLOOKUP($D$8,Tables!$C$1:$D$3,2,0)</f>
        <v>0</v>
      </c>
      <c r="M23" s="460">
        <f ca="1">INDIRECT("'"&amp;M$8&amp;"'!"&amp;$A23)*VLOOKUP($D$8,Tables!$C$1:$D$3,2,0)</f>
        <v>0</v>
      </c>
      <c r="N23" s="460">
        <f ca="1">INDIRECT("'"&amp;N$8&amp;"'!"&amp;$A23)*VLOOKUP($D$8,Tables!$C$1:$D$3,2,0)</f>
        <v>0</v>
      </c>
      <c r="O23" s="460">
        <f ca="1">INDIRECT("'"&amp;O$8&amp;"'!"&amp;$A23)*VLOOKUP($D$8,Tables!$C$1:$D$3,2,0)</f>
        <v>0</v>
      </c>
      <c r="P23" s="460">
        <f ca="1">INDIRECT("'"&amp;P$8&amp;"'!"&amp;$A23)*VLOOKUP($D$8,Tables!$C$1:$D$3,2,0)</f>
        <v>0</v>
      </c>
      <c r="Q23" s="460">
        <f ca="1">INDIRECT("'"&amp;Q$8&amp;"'!"&amp;$A23)*VLOOKUP($D$8,Tables!$C$1:$D$3,2,0)</f>
        <v>0</v>
      </c>
      <c r="R23" s="460">
        <f ca="1">INDIRECT("'"&amp;R$8&amp;"'!"&amp;$A23)*VLOOKUP($D$8,Tables!$C$1:$D$3,2,0)</f>
        <v>0</v>
      </c>
      <c r="S23" s="460">
        <f ca="1">INDIRECT("'"&amp;S$8&amp;"'!"&amp;$A23)*VLOOKUP($D$8,Tables!$C$1:$D$3,2,0)</f>
        <v>0</v>
      </c>
      <c r="T23" s="460">
        <f ca="1">INDIRECT("'"&amp;T$8&amp;"'!"&amp;$A23)*VLOOKUP($D$8,Tables!$C$1:$D$3,2,0)</f>
        <v>0</v>
      </c>
      <c r="U23" s="460">
        <f ca="1">INDIRECT("'"&amp;U$8&amp;"'!"&amp;$A23)*VLOOKUP($D$8,Tables!$C$1:$D$3,2,0)</f>
        <v>0</v>
      </c>
      <c r="V23" s="460">
        <f ca="1">INDIRECT("'"&amp;V$8&amp;"'!"&amp;$A23)*VLOOKUP($D$8,Tables!$C$1:$D$3,2,0)</f>
        <v>0</v>
      </c>
      <c r="W23" s="460">
        <f ca="1">INDIRECT("'"&amp;W$8&amp;"'!"&amp;$A23)*VLOOKUP($D$8,Tables!$C$1:$D$3,2,0)</f>
        <v>0</v>
      </c>
      <c r="X23" s="460">
        <f ca="1">INDIRECT("'"&amp;X$8&amp;"'!"&amp;$A23)*VLOOKUP($D$8,Tables!$C$1:$D$3,2,0)</f>
        <v>0</v>
      </c>
      <c r="Y23" s="460">
        <f ca="1">INDIRECT("'"&amp;Y$8&amp;"'!"&amp;$A23)*VLOOKUP($D$8,Tables!$C$1:$D$3,2,0)</f>
        <v>0</v>
      </c>
      <c r="Z23" s="460">
        <f ca="1">INDIRECT("'"&amp;Z$8&amp;"'!"&amp;$A23)*VLOOKUP($D$8,Tables!$C$1:$D$3,2,0)</f>
        <v>0</v>
      </c>
      <c r="AA23" s="460">
        <f ca="1">INDIRECT("'"&amp;AA$8&amp;"'!"&amp;$A23)*VLOOKUP($D$8,Tables!$C$1:$D$3,2,0)</f>
        <v>0</v>
      </c>
      <c r="AB23" s="460">
        <f ca="1">INDIRECT("'"&amp;AB$8&amp;"'!"&amp;$A23)*VLOOKUP($D$8,Tables!$C$1:$D$3,2,0)</f>
        <v>0</v>
      </c>
      <c r="AC23" s="460">
        <f ca="1">INDIRECT("'"&amp;AC$8&amp;"'!"&amp;$A23)*VLOOKUP($D$8,Tables!$C$1:$D$3,2,0)</f>
        <v>0</v>
      </c>
      <c r="AD23" s="460">
        <f ca="1">INDIRECT("'"&amp;AD$8&amp;"'!"&amp;$A23)*VLOOKUP($D$8,Tables!$C$1:$D$3,2,0)</f>
        <v>0</v>
      </c>
      <c r="AE23" s="460">
        <f ca="1">INDIRECT("'"&amp;AE$8&amp;"'!"&amp;$A23)*VLOOKUP($D$8,Tables!$C$1:$D$3,2,0)</f>
        <v>0</v>
      </c>
      <c r="AF23" s="460">
        <f ca="1">INDIRECT("'"&amp;AF$8&amp;"'!"&amp;$A23)*VLOOKUP($D$8,Tables!$C$1:$D$3,2,0)</f>
        <v>0</v>
      </c>
      <c r="AG23" s="460">
        <f ca="1">INDIRECT("'"&amp;AG$8&amp;"'!"&amp;$A23)*VLOOKUP($D$8,Tables!$C$1:$D$3,2,0)</f>
        <v>0</v>
      </c>
      <c r="AH23" s="513">
        <f ca="1">INDIRECT("'"&amp;AH$8&amp;"'!"&amp;$A23)*VLOOKUP($D$8,Tables!$C$1:$D$3,2,0)</f>
        <v>0</v>
      </c>
      <c r="AI23" s="513">
        <f ca="1">INDIRECT("'"&amp;AI$8&amp;"'!"&amp;$A23)*VLOOKUP($D$8,Tables!$C$1:$D$3,2,0)</f>
        <v>0</v>
      </c>
      <c r="AJ23" s="513">
        <f ca="1">INDIRECT("'"&amp;AJ$8&amp;"'!"&amp;$A23)*VLOOKUP($D$8,Tables!$C$1:$D$3,2,0)</f>
        <v>0</v>
      </c>
      <c r="AK23" s="513">
        <f ca="1">INDIRECT("'"&amp;AK$8&amp;"'!"&amp;$A23)*VLOOKUP($D$8,Tables!$C$1:$D$3,2,0)</f>
        <v>0</v>
      </c>
      <c r="AL23" s="513">
        <f ca="1">INDIRECT("'"&amp;AL$8&amp;"'!"&amp;$A23)*VLOOKUP($D$8,Tables!$C$1:$D$3,2,0)</f>
        <v>0</v>
      </c>
      <c r="AM23" s="513">
        <f ca="1">INDIRECT("'"&amp;AM$8&amp;"'!"&amp;$A23)*VLOOKUP($D$8,Tables!$C$1:$D$3,2,0)</f>
        <v>0</v>
      </c>
      <c r="AN23" s="460"/>
      <c r="AO23" s="449"/>
      <c r="AP23" s="466">
        <f ca="1">HLOOKUP(AP$8,$E$8:$AP$230,$B23,0)/HLOOKUP(AP$8,$E$8:$AN$230,$B11,0)</f>
        <v>0</v>
      </c>
      <c r="AQ23" s="466">
        <f ca="1">HLOOKUP(AQ$8,$E$8:$AP$230,$B23,0)/HLOOKUP(AQ$8,$E$8:$AN$230,$B11,0)</f>
        <v>0</v>
      </c>
      <c r="AR23" s="466">
        <f ca="1">HLOOKUP(AR$8,$E$8:$AP$230,$B23,0)/HLOOKUP(AR$8,$E$8:$AN$230,$B11,0)</f>
        <v>0</v>
      </c>
      <c r="AS23" s="466">
        <f ca="1">HLOOKUP(AS$8,$E$8:$AP$230,$B23,0)/HLOOKUP(AS$8,$E$8:$AN$230,$B11,0)</f>
        <v>0</v>
      </c>
      <c r="AT23" s="466">
        <f ca="1">HLOOKUP(AT$8,$E$8:$AP$230,$B23,0)/HLOOKUP(AT$8,$E$8:$AN$230,$B11,0)</f>
        <v>0</v>
      </c>
      <c r="AU23" s="449"/>
      <c r="AV23" s="505">
        <f t="shared" ca="1" si="14"/>
        <v>0</v>
      </c>
      <c r="AW23" s="466">
        <f t="shared" ca="1" si="14"/>
        <v>0</v>
      </c>
      <c r="AX23" s="466">
        <f t="shared" ca="1" si="14"/>
        <v>0</v>
      </c>
      <c r="AY23" s="466">
        <f t="shared" ca="1" si="14"/>
        <v>0</v>
      </c>
      <c r="AZ23" s="466">
        <f t="shared" ca="1" si="14"/>
        <v>0</v>
      </c>
      <c r="BA23" s="461">
        <f t="shared" ca="1" si="14"/>
        <v>0</v>
      </c>
      <c r="BB23" s="454"/>
      <c r="BC23" s="459"/>
      <c r="BD23" s="454"/>
      <c r="BE23" s="454"/>
      <c r="BF23" s="454"/>
      <c r="BG23" s="454"/>
      <c r="BH23" s="454"/>
      <c r="BI23" s="454"/>
      <c r="BJ23" s="454"/>
      <c r="BK23" s="454"/>
      <c r="BL23" s="454"/>
      <c r="BM23" s="454"/>
      <c r="BN23" s="454"/>
    </row>
    <row r="24" spans="1:66" ht="13" hidden="1" outlineLevel="1">
      <c r="A24" s="454" t="str">
        <f>ADDRESS(MATCH($D10,'2021'!$A$1:$A$86,0),MATCH($D24,'2021'!$A$1:$AQ$1,0))</f>
        <v>$O$48</v>
      </c>
      <c r="B24" s="454">
        <f t="shared" si="13"/>
        <v>17</v>
      </c>
      <c r="C24" s="454"/>
      <c r="D24" s="463" t="s">
        <v>88</v>
      </c>
      <c r="E24" s="460">
        <f ca="1">INDIRECT("'"&amp;E$8&amp;"'!"&amp;$A24)*VLOOKUP($D$8,Tables!$C$1:$D$3,2,0)</f>
        <v>0</v>
      </c>
      <c r="F24" s="460">
        <f ca="1">INDIRECT("'"&amp;F$8&amp;"'!"&amp;$A24)*VLOOKUP($D$8,Tables!$C$1:$D$3,2,0)</f>
        <v>0</v>
      </c>
      <c r="G24" s="460">
        <f ca="1">INDIRECT("'"&amp;G$8&amp;"'!"&amp;$A24)*VLOOKUP($D$8,Tables!$C$1:$D$3,2,0)</f>
        <v>0</v>
      </c>
      <c r="H24" s="460">
        <f ca="1">INDIRECT("'"&amp;H$8&amp;"'!"&amp;$A24)*VLOOKUP($D$8,Tables!$C$1:$D$3,2,0)</f>
        <v>0</v>
      </c>
      <c r="I24" s="460">
        <f ca="1">INDIRECT("'"&amp;I$8&amp;"'!"&amp;$A24)*VLOOKUP($D$8,Tables!$C$1:$D$3,2,0)</f>
        <v>0</v>
      </c>
      <c r="J24" s="460">
        <f ca="1">INDIRECT("'"&amp;J$8&amp;"'!"&amp;$A24)*VLOOKUP($D$8,Tables!$C$1:$D$3,2,0)</f>
        <v>0</v>
      </c>
      <c r="K24" s="460">
        <f ca="1">INDIRECT("'"&amp;K$8&amp;"'!"&amp;$A24)*VLOOKUP($D$8,Tables!$C$1:$D$3,2,0)</f>
        <v>0</v>
      </c>
      <c r="L24" s="460">
        <f ca="1">INDIRECT("'"&amp;L$8&amp;"'!"&amp;$A24)*VLOOKUP($D$8,Tables!$C$1:$D$3,2,0)</f>
        <v>0</v>
      </c>
      <c r="M24" s="460">
        <f ca="1">INDIRECT("'"&amp;M$8&amp;"'!"&amp;$A24)*VLOOKUP($D$8,Tables!$C$1:$D$3,2,0)</f>
        <v>0</v>
      </c>
      <c r="N24" s="460">
        <f ca="1">INDIRECT("'"&amp;N$8&amp;"'!"&amp;$A24)*VLOOKUP($D$8,Tables!$C$1:$D$3,2,0)</f>
        <v>0</v>
      </c>
      <c r="O24" s="460">
        <f ca="1">INDIRECT("'"&amp;O$8&amp;"'!"&amp;$A24)*VLOOKUP($D$8,Tables!$C$1:$D$3,2,0)</f>
        <v>0</v>
      </c>
      <c r="P24" s="460">
        <f ca="1">INDIRECT("'"&amp;P$8&amp;"'!"&amp;$A24)*VLOOKUP($D$8,Tables!$C$1:$D$3,2,0)</f>
        <v>0</v>
      </c>
      <c r="Q24" s="460">
        <f ca="1">INDIRECT("'"&amp;Q$8&amp;"'!"&amp;$A24)*VLOOKUP($D$8,Tables!$C$1:$D$3,2,0)</f>
        <v>0</v>
      </c>
      <c r="R24" s="460">
        <f ca="1">INDIRECT("'"&amp;R$8&amp;"'!"&amp;$A24)*VLOOKUP($D$8,Tables!$C$1:$D$3,2,0)</f>
        <v>0</v>
      </c>
      <c r="S24" s="460">
        <f ca="1">INDIRECT("'"&amp;S$8&amp;"'!"&amp;$A24)*VLOOKUP($D$8,Tables!$C$1:$D$3,2,0)</f>
        <v>0</v>
      </c>
      <c r="T24" s="460">
        <f ca="1">INDIRECT("'"&amp;T$8&amp;"'!"&amp;$A24)*VLOOKUP($D$8,Tables!$C$1:$D$3,2,0)</f>
        <v>0</v>
      </c>
      <c r="U24" s="460">
        <f ca="1">INDIRECT("'"&amp;U$8&amp;"'!"&amp;$A24)*VLOOKUP($D$8,Tables!$C$1:$D$3,2,0)</f>
        <v>0</v>
      </c>
      <c r="V24" s="460">
        <f ca="1">INDIRECT("'"&amp;V$8&amp;"'!"&amp;$A24)*VLOOKUP($D$8,Tables!$C$1:$D$3,2,0)</f>
        <v>0</v>
      </c>
      <c r="W24" s="460">
        <f ca="1">INDIRECT("'"&amp;W$8&amp;"'!"&amp;$A24)*VLOOKUP($D$8,Tables!$C$1:$D$3,2,0)</f>
        <v>0</v>
      </c>
      <c r="X24" s="460">
        <f ca="1">INDIRECT("'"&amp;X$8&amp;"'!"&amp;$A24)*VLOOKUP($D$8,Tables!$C$1:$D$3,2,0)</f>
        <v>0</v>
      </c>
      <c r="Y24" s="460">
        <f ca="1">INDIRECT("'"&amp;Y$8&amp;"'!"&amp;$A24)*VLOOKUP($D$8,Tables!$C$1:$D$3,2,0)</f>
        <v>0</v>
      </c>
      <c r="Z24" s="460">
        <f ca="1">INDIRECT("'"&amp;Z$8&amp;"'!"&amp;$A24)*VLOOKUP($D$8,Tables!$C$1:$D$3,2,0)</f>
        <v>0</v>
      </c>
      <c r="AA24" s="460">
        <f ca="1">INDIRECT("'"&amp;AA$8&amp;"'!"&amp;$A24)*VLOOKUP($D$8,Tables!$C$1:$D$3,2,0)</f>
        <v>0</v>
      </c>
      <c r="AB24" s="460">
        <f ca="1">INDIRECT("'"&amp;AB$8&amp;"'!"&amp;$A24)*VLOOKUP($D$8,Tables!$C$1:$D$3,2,0)</f>
        <v>0</v>
      </c>
      <c r="AC24" s="460">
        <f ca="1">INDIRECT("'"&amp;AC$8&amp;"'!"&amp;$A24)*VLOOKUP($D$8,Tables!$C$1:$D$3,2,0)</f>
        <v>0</v>
      </c>
      <c r="AD24" s="460">
        <f ca="1">INDIRECT("'"&amp;AD$8&amp;"'!"&amp;$A24)*VLOOKUP($D$8,Tables!$C$1:$D$3,2,0)</f>
        <v>0</v>
      </c>
      <c r="AE24" s="460">
        <f ca="1">INDIRECT("'"&amp;AE$8&amp;"'!"&amp;$A24)*VLOOKUP($D$8,Tables!$C$1:$D$3,2,0)</f>
        <v>0</v>
      </c>
      <c r="AF24" s="460">
        <f ca="1">INDIRECT("'"&amp;AF$8&amp;"'!"&amp;$A24)*VLOOKUP($D$8,Tables!$C$1:$D$3,2,0)</f>
        <v>0</v>
      </c>
      <c r="AG24" s="460">
        <f ca="1">INDIRECT("'"&amp;AG$8&amp;"'!"&amp;$A24)*VLOOKUP($D$8,Tables!$C$1:$D$3,2,0)</f>
        <v>0</v>
      </c>
      <c r="AH24" s="513">
        <f ca="1">INDIRECT("'"&amp;AH$8&amp;"'!"&amp;$A24)*VLOOKUP($D$8,Tables!$C$1:$D$3,2,0)</f>
        <v>0</v>
      </c>
      <c r="AI24" s="513">
        <f ca="1">INDIRECT("'"&amp;AI$8&amp;"'!"&amp;$A24)*VLOOKUP($D$8,Tables!$C$1:$D$3,2,0)</f>
        <v>0</v>
      </c>
      <c r="AJ24" s="513">
        <f ca="1">INDIRECT("'"&amp;AJ$8&amp;"'!"&amp;$A24)*VLOOKUP($D$8,Tables!$C$1:$D$3,2,0)</f>
        <v>0</v>
      </c>
      <c r="AK24" s="513">
        <f ca="1">INDIRECT("'"&amp;AK$8&amp;"'!"&amp;$A24)*VLOOKUP($D$8,Tables!$C$1:$D$3,2,0)</f>
        <v>0</v>
      </c>
      <c r="AL24" s="513">
        <f ca="1">INDIRECT("'"&amp;AL$8&amp;"'!"&amp;$A24)*VLOOKUP($D$8,Tables!$C$1:$D$3,2,0)</f>
        <v>0</v>
      </c>
      <c r="AM24" s="513">
        <f ca="1">INDIRECT("'"&amp;AM$8&amp;"'!"&amp;$A24)*VLOOKUP($D$8,Tables!$C$1:$D$3,2,0)</f>
        <v>0</v>
      </c>
      <c r="AN24" s="460"/>
      <c r="AO24" s="449"/>
      <c r="AP24" s="466">
        <f ca="1">HLOOKUP(AP$8,$E$8:$AP$230,$B24,0)/HLOOKUP(AP$8,$E$8:$AN$230,$B11,0)</f>
        <v>0</v>
      </c>
      <c r="AQ24" s="466">
        <f ca="1">HLOOKUP(AQ$8,$E$8:$AP$230,$B24,0)/HLOOKUP(AQ$8,$E$8:$AN$230,$B11,0)</f>
        <v>0</v>
      </c>
      <c r="AR24" s="466">
        <f ca="1">HLOOKUP(AR$8,$E$8:$AP$230,$B24,0)/HLOOKUP(AR$8,$E$8:$AN$230,$B11,0)</f>
        <v>0</v>
      </c>
      <c r="AS24" s="466">
        <f ca="1">HLOOKUP(AS$8,$E$8:$AP$230,$B24,0)/HLOOKUP(AS$8,$E$8:$AN$230,$B11,0)</f>
        <v>0</v>
      </c>
      <c r="AT24" s="466">
        <f ca="1">HLOOKUP(AT$8,$E$8:$AP$230,$B24,0)/HLOOKUP(AT$8,$E$8:$AN$230,$B11,0)</f>
        <v>0</v>
      </c>
      <c r="AU24" s="449"/>
      <c r="AV24" s="505">
        <f t="shared" ca="1" si="14"/>
        <v>0</v>
      </c>
      <c r="AW24" s="466">
        <f t="shared" ca="1" si="14"/>
        <v>0</v>
      </c>
      <c r="AX24" s="466">
        <f t="shared" ca="1" si="14"/>
        <v>0</v>
      </c>
      <c r="AY24" s="466">
        <f t="shared" ca="1" si="14"/>
        <v>0</v>
      </c>
      <c r="AZ24" s="466">
        <f t="shared" ca="1" si="14"/>
        <v>0</v>
      </c>
      <c r="BA24" s="461">
        <f t="shared" ca="1" si="14"/>
        <v>0</v>
      </c>
      <c r="BB24" s="454"/>
      <c r="BC24" s="459"/>
      <c r="BD24" s="454"/>
      <c r="BE24" s="454"/>
      <c r="BF24" s="454"/>
      <c r="BG24" s="454"/>
      <c r="BH24" s="454"/>
      <c r="BI24" s="454"/>
      <c r="BJ24" s="454"/>
      <c r="BK24" s="454"/>
      <c r="BL24" s="454"/>
      <c r="BM24" s="454"/>
      <c r="BN24" s="454"/>
    </row>
    <row r="25" spans="1:66" ht="13" hidden="1" outlineLevel="1">
      <c r="A25" s="454" t="str">
        <f>ADDRESS(MATCH($D10,'2021'!$A$1:$A$86,0),MATCH($D25,'2021'!$A$1:$AQ$1,0))</f>
        <v>$P$48</v>
      </c>
      <c r="B25" s="454">
        <f t="shared" si="13"/>
        <v>18</v>
      </c>
      <c r="C25" s="454"/>
      <c r="D25" s="463" t="s">
        <v>89</v>
      </c>
      <c r="E25" s="460">
        <f ca="1">INDIRECT("'"&amp;E$8&amp;"'!"&amp;$A25)*VLOOKUP($D$8,Tables!$C$1:$D$3,2,0)</f>
        <v>33320.484468715025</v>
      </c>
      <c r="F25" s="460">
        <f ca="1">INDIRECT("'"&amp;F$8&amp;"'!"&amp;$A25)*VLOOKUP($D$8,Tables!$C$1:$D$3,2,0)</f>
        <v>34438.177139081025</v>
      </c>
      <c r="G25" s="460">
        <f ca="1">INDIRECT("'"&amp;G$8&amp;"'!"&amp;$A25)*VLOOKUP($D$8,Tables!$C$1:$D$3,2,0)</f>
        <v>35000.306453727702</v>
      </c>
      <c r="H25" s="460">
        <f ca="1">INDIRECT("'"&amp;H$8&amp;"'!"&amp;$A25)*VLOOKUP($D$8,Tables!$C$1:$D$3,2,0)</f>
        <v>35956.855695489292</v>
      </c>
      <c r="I25" s="460">
        <f ca="1">INDIRECT("'"&amp;I$8&amp;"'!"&amp;$A25)*VLOOKUP($D$8,Tables!$C$1:$D$3,2,0)</f>
        <v>37617.257238604157</v>
      </c>
      <c r="J25" s="460">
        <f ca="1">INDIRECT("'"&amp;J$8&amp;"'!"&amp;$A25)*VLOOKUP($D$8,Tables!$C$1:$D$3,2,0)</f>
        <v>39471.400809223298</v>
      </c>
      <c r="K25" s="460">
        <f ca="1">INDIRECT("'"&amp;K$8&amp;"'!"&amp;$A25)*VLOOKUP($D$8,Tables!$C$1:$D$3,2,0)</f>
        <v>42058.283933017767</v>
      </c>
      <c r="L25" s="460">
        <f ca="1">INDIRECT("'"&amp;L$8&amp;"'!"&amp;$A25)*VLOOKUP($D$8,Tables!$C$1:$D$3,2,0)</f>
        <v>45037.068261397035</v>
      </c>
      <c r="M25" s="460">
        <f ca="1">INDIRECT("'"&amp;M$8&amp;"'!"&amp;$A25)*VLOOKUP($D$8,Tables!$C$1:$D$3,2,0)</f>
        <v>47540.316982876611</v>
      </c>
      <c r="N25" s="460">
        <f ca="1">INDIRECT("'"&amp;N$8&amp;"'!"&amp;$A25)*VLOOKUP($D$8,Tables!$C$1:$D$3,2,0)</f>
        <v>50658.222690421651</v>
      </c>
      <c r="O25" s="460">
        <f ca="1">INDIRECT("'"&amp;O$8&amp;"'!"&amp;$A25)*VLOOKUP($D$8,Tables!$C$1:$D$3,2,0)</f>
        <v>53149.049358116892</v>
      </c>
      <c r="P25" s="460">
        <f ca="1">INDIRECT("'"&amp;P$8&amp;"'!"&amp;$A25)*VLOOKUP($D$8,Tables!$C$1:$D$3,2,0)</f>
        <v>55504.940381626759</v>
      </c>
      <c r="Q25" s="460">
        <f ca="1">INDIRECT("'"&amp;Q$8&amp;"'!"&amp;$A25)*VLOOKUP($D$8,Tables!$C$1:$D$3,2,0)</f>
        <v>57099.360706216896</v>
      </c>
      <c r="R25" s="460">
        <f ca="1">INDIRECT("'"&amp;R$8&amp;"'!"&amp;$A25)*VLOOKUP($D$8,Tables!$C$1:$D$3,2,0)</f>
        <v>58692.706968509556</v>
      </c>
      <c r="S25" s="460">
        <f ca="1">INDIRECT("'"&amp;S$8&amp;"'!"&amp;$A25)*VLOOKUP($D$8,Tables!$C$1:$D$3,2,0)</f>
        <v>60488.932754703535</v>
      </c>
      <c r="T25" s="460">
        <f ca="1">INDIRECT("'"&amp;T$8&amp;"'!"&amp;$A25)*VLOOKUP($D$8,Tables!$C$1:$D$3,2,0)</f>
        <v>62797.093354346522</v>
      </c>
      <c r="U25" s="460">
        <f ca="1">INDIRECT("'"&amp;U$8&amp;"'!"&amp;$A25)*VLOOKUP($D$8,Tables!$C$1:$D$3,2,0)</f>
        <v>64364.5533897184</v>
      </c>
      <c r="V25" s="460">
        <f ca="1">INDIRECT("'"&amp;V$8&amp;"'!"&amp;$A25)*VLOOKUP($D$8,Tables!$C$1:$D$3,2,0)</f>
        <v>65294.48846271816</v>
      </c>
      <c r="W25" s="460">
        <f ca="1">INDIRECT("'"&amp;W$8&amp;"'!"&amp;$A25)*VLOOKUP($D$8,Tables!$C$1:$D$3,2,0)</f>
        <v>63245.907639221245</v>
      </c>
      <c r="X25" s="460">
        <f ca="1">INDIRECT("'"&amp;X$8&amp;"'!"&amp;$A25)*VLOOKUP($D$8,Tables!$C$1:$D$3,2,0)</f>
        <v>58857.206113423301</v>
      </c>
      <c r="Y25" s="460">
        <f ca="1">INDIRECT("'"&amp;Y$8&amp;"'!"&amp;$A25)*VLOOKUP($D$8,Tables!$C$1:$D$3,2,0)</f>
        <v>53765.224941685032</v>
      </c>
      <c r="Z25" s="460">
        <f ca="1">INDIRECT("'"&amp;Z$8&amp;"'!"&amp;$A25)*VLOOKUP($D$8,Tables!$C$1:$D$3,2,0)</f>
        <v>50708.661404186969</v>
      </c>
      <c r="AA25" s="460">
        <f ca="1">INDIRECT("'"&amp;AA$8&amp;"'!"&amp;$A25)*VLOOKUP($D$8,Tables!$C$1:$D$3,2,0)</f>
        <v>47364.123521008063</v>
      </c>
      <c r="AB25" s="460">
        <f ca="1">INDIRECT("'"&amp;AB$8&amp;"'!"&amp;$A25)*VLOOKUP($D$8,Tables!$C$1:$D$3,2,0)</f>
        <v>45253.427821555415</v>
      </c>
      <c r="AC25" s="460">
        <f ca="1">INDIRECT("'"&amp;AC$8&amp;"'!"&amp;$A25)*VLOOKUP($D$8,Tables!$C$1:$D$3,2,0)</f>
        <v>42919.977696015318</v>
      </c>
      <c r="AD25" s="460">
        <f ca="1">INDIRECT("'"&amp;AD$8&amp;"'!"&amp;$A25)*VLOOKUP($D$8,Tables!$C$1:$D$3,2,0)</f>
        <v>39635.594166823947</v>
      </c>
      <c r="AE25" s="460">
        <f ca="1">INDIRECT("'"&amp;AE$8&amp;"'!"&amp;$A25)*VLOOKUP($D$8,Tables!$C$1:$D$3,2,0)</f>
        <v>35207.054203928419</v>
      </c>
      <c r="AF25" s="460">
        <f ca="1">INDIRECT("'"&amp;AF$8&amp;"'!"&amp;$A25)*VLOOKUP($D$8,Tables!$C$1:$D$3,2,0)</f>
        <v>31229.511120253545</v>
      </c>
      <c r="AG25" s="460">
        <f ca="1">INDIRECT("'"&amp;AG$8&amp;"'!"&amp;$A25)*VLOOKUP($D$8,Tables!$C$1:$D$3,2,0)</f>
        <v>28244.682626554484</v>
      </c>
      <c r="AH25" s="513">
        <f ca="1">INDIRECT("'"&amp;AH$8&amp;"'!"&amp;$A25)*VLOOKUP($D$8,Tables!$C$1:$D$3,2,0)</f>
        <v>26071.625597920312</v>
      </c>
      <c r="AI25" s="513">
        <f ca="1">INDIRECT("'"&amp;AI$8&amp;"'!"&amp;$A25)*VLOOKUP($D$8,Tables!$C$1:$D$3,2,0)</f>
        <v>18028.554499504862</v>
      </c>
      <c r="AJ25" s="513">
        <f ca="1">INDIRECT("'"&amp;AJ$8&amp;"'!"&amp;$A25)*VLOOKUP($D$8,Tables!$C$1:$D$3,2,0)</f>
        <v>20529.760669355284</v>
      </c>
      <c r="AK25" s="513">
        <f ca="1">INDIRECT("'"&amp;AK$8&amp;"'!"&amp;$A25)*VLOOKUP($D$8,Tables!$C$1:$D$3,2,0)</f>
        <v>25533.677108428958</v>
      </c>
      <c r="AL25" s="513">
        <f ca="1">INDIRECT("'"&amp;AL$8&amp;"'!"&amp;$A25)*VLOOKUP($D$8,Tables!$C$1:$D$3,2,0)</f>
        <v>27776.999467686965</v>
      </c>
      <c r="AM25" s="513">
        <f ca="1">INDIRECT("'"&amp;AM$8&amp;"'!"&amp;$A25)*VLOOKUP($D$8,Tables!$C$1:$D$3,2,0)</f>
        <v>28383.159091740934</v>
      </c>
      <c r="AN25" s="460"/>
      <c r="AO25" s="449"/>
      <c r="AP25" s="466">
        <f ca="1">HLOOKUP(AP$8,$E$8:$AP$230,$B25,0)/HLOOKUP(AP$8,$E$8:$AN$230,$B11,0)</f>
        <v>0.85925632828619869</v>
      </c>
      <c r="AQ25" s="466">
        <f ca="1">HLOOKUP(AQ$8,$E$8:$AP$230,$B25,0)/HLOOKUP(AQ$8,$E$8:$AN$230,$B11,0)</f>
        <v>0.8013704698733991</v>
      </c>
      <c r="AR25" s="466">
        <f ca="1">HLOOKUP(AR$8,$E$8:$AP$230,$B25,0)/HLOOKUP(AR$8,$E$8:$AN$230,$B11,0)</f>
        <v>0.63790281327535936</v>
      </c>
      <c r="AS25" s="466">
        <f ca="1">HLOOKUP(AS$8,$E$8:$AP$230,$B25,0)/HLOOKUP(AS$8,$E$8:$AN$230,$B11,0)</f>
        <v>0.31627224881121169</v>
      </c>
      <c r="AT25" s="466">
        <f ca="1">HLOOKUP(AT$8,$E$8:$AP$230,$B25,0)/HLOOKUP(AT$8,$E$8:$AN$230,$B11,0)</f>
        <v>0.79775470940604787</v>
      </c>
      <c r="AU25" s="449"/>
      <c r="AV25" s="505">
        <f t="shared" ca="1" si="14"/>
        <v>-8.283442439324884E-3</v>
      </c>
      <c r="AW25" s="466">
        <f t="shared" ca="1" si="14"/>
        <v>4.7800060942076117E-2</v>
      </c>
      <c r="AX25" s="466">
        <f t="shared" ca="1" si="14"/>
        <v>2.1979339366982042E-2</v>
      </c>
      <c r="AY25" s="466">
        <f t="shared" ca="1" si="14"/>
        <v>-6.9740167847915258E-2</v>
      </c>
      <c r="AZ25" s="466">
        <f t="shared" ca="1" si="14"/>
        <v>-9.9423345852597711E-2</v>
      </c>
      <c r="BA25" s="461">
        <f t="shared" ca="1" si="14"/>
        <v>-2.6571896785901994E-2</v>
      </c>
      <c r="BB25" s="454"/>
      <c r="BC25" s="459"/>
      <c r="BD25" s="454"/>
      <c r="BE25" s="454"/>
      <c r="BF25" s="454"/>
      <c r="BG25" s="454"/>
      <c r="BH25" s="454"/>
      <c r="BI25" s="454"/>
      <c r="BJ25" s="454"/>
      <c r="BK25" s="454"/>
      <c r="BL25" s="454"/>
      <c r="BM25" s="454"/>
      <c r="BN25" s="454"/>
    </row>
    <row r="26" spans="1:66" ht="13" hidden="1" outlineLevel="1">
      <c r="A26" s="454" t="str">
        <f>ADDRESS(MATCH($D10,'2021'!$A$1:$A$86,0),MATCH($D26,'2021'!$A$1:$AQ$1,0))</f>
        <v>$Q$48</v>
      </c>
      <c r="B26" s="454">
        <f t="shared" si="13"/>
        <v>19</v>
      </c>
      <c r="C26" s="454"/>
      <c r="D26" s="463" t="s">
        <v>90</v>
      </c>
      <c r="E26" s="460">
        <f ca="1">INDIRECT("'"&amp;E$8&amp;"'!"&amp;$A26)*VLOOKUP($D$8,Tables!$C$1:$D$3,2,0)</f>
        <v>0</v>
      </c>
      <c r="F26" s="460">
        <f ca="1">INDIRECT("'"&amp;F$8&amp;"'!"&amp;$A26)*VLOOKUP($D$8,Tables!$C$1:$D$3,2,0)</f>
        <v>0</v>
      </c>
      <c r="G26" s="460">
        <f ca="1">INDIRECT("'"&amp;G$8&amp;"'!"&amp;$A26)*VLOOKUP($D$8,Tables!$C$1:$D$3,2,0)</f>
        <v>0</v>
      </c>
      <c r="H26" s="460">
        <f ca="1">INDIRECT("'"&amp;H$8&amp;"'!"&amp;$A26)*VLOOKUP($D$8,Tables!$C$1:$D$3,2,0)</f>
        <v>0</v>
      </c>
      <c r="I26" s="460">
        <f ca="1">INDIRECT("'"&amp;I$8&amp;"'!"&amp;$A26)*VLOOKUP($D$8,Tables!$C$1:$D$3,2,0)</f>
        <v>0</v>
      </c>
      <c r="J26" s="460">
        <f ca="1">INDIRECT("'"&amp;J$8&amp;"'!"&amp;$A26)*VLOOKUP($D$8,Tables!$C$1:$D$3,2,0)</f>
        <v>0</v>
      </c>
      <c r="K26" s="460">
        <f ca="1">INDIRECT("'"&amp;K$8&amp;"'!"&amp;$A26)*VLOOKUP($D$8,Tables!$C$1:$D$3,2,0)</f>
        <v>0</v>
      </c>
      <c r="L26" s="460">
        <f ca="1">INDIRECT("'"&amp;L$8&amp;"'!"&amp;$A26)*VLOOKUP($D$8,Tables!$C$1:$D$3,2,0)</f>
        <v>0</v>
      </c>
      <c r="M26" s="460">
        <f ca="1">INDIRECT("'"&amp;M$8&amp;"'!"&amp;$A26)*VLOOKUP($D$8,Tables!$C$1:$D$3,2,0)</f>
        <v>0</v>
      </c>
      <c r="N26" s="460">
        <f ca="1">INDIRECT("'"&amp;N$8&amp;"'!"&amp;$A26)*VLOOKUP($D$8,Tables!$C$1:$D$3,2,0)</f>
        <v>0</v>
      </c>
      <c r="O26" s="460">
        <f ca="1">INDIRECT("'"&amp;O$8&amp;"'!"&amp;$A26)*VLOOKUP($D$8,Tables!$C$1:$D$3,2,0)</f>
        <v>0</v>
      </c>
      <c r="P26" s="460">
        <f ca="1">INDIRECT("'"&amp;P$8&amp;"'!"&amp;$A26)*VLOOKUP($D$8,Tables!$C$1:$D$3,2,0)</f>
        <v>0</v>
      </c>
      <c r="Q26" s="460">
        <f ca="1">INDIRECT("'"&amp;Q$8&amp;"'!"&amp;$A26)*VLOOKUP($D$8,Tables!$C$1:$D$3,2,0)</f>
        <v>0</v>
      </c>
      <c r="R26" s="460">
        <f ca="1">INDIRECT("'"&amp;R$8&amp;"'!"&amp;$A26)*VLOOKUP($D$8,Tables!$C$1:$D$3,2,0)</f>
        <v>0</v>
      </c>
      <c r="S26" s="460">
        <f ca="1">INDIRECT("'"&amp;S$8&amp;"'!"&amp;$A26)*VLOOKUP($D$8,Tables!$C$1:$D$3,2,0)</f>
        <v>0</v>
      </c>
      <c r="T26" s="460">
        <f ca="1">INDIRECT("'"&amp;T$8&amp;"'!"&amp;$A26)*VLOOKUP($D$8,Tables!$C$1:$D$3,2,0)</f>
        <v>0</v>
      </c>
      <c r="U26" s="460">
        <f ca="1">INDIRECT("'"&amp;U$8&amp;"'!"&amp;$A26)*VLOOKUP($D$8,Tables!$C$1:$D$3,2,0)</f>
        <v>0</v>
      </c>
      <c r="V26" s="460">
        <f ca="1">INDIRECT("'"&amp;V$8&amp;"'!"&amp;$A26)*VLOOKUP($D$8,Tables!$C$1:$D$3,2,0)</f>
        <v>0</v>
      </c>
      <c r="W26" s="460">
        <f ca="1">INDIRECT("'"&amp;W$8&amp;"'!"&amp;$A26)*VLOOKUP($D$8,Tables!$C$1:$D$3,2,0)</f>
        <v>0</v>
      </c>
      <c r="X26" s="460">
        <f ca="1">INDIRECT("'"&amp;X$8&amp;"'!"&amp;$A26)*VLOOKUP($D$8,Tables!$C$1:$D$3,2,0)</f>
        <v>0</v>
      </c>
      <c r="Y26" s="460">
        <f ca="1">INDIRECT("'"&amp;Y$8&amp;"'!"&amp;$A26)*VLOOKUP($D$8,Tables!$C$1:$D$3,2,0)</f>
        <v>0</v>
      </c>
      <c r="Z26" s="460">
        <f ca="1">INDIRECT("'"&amp;Z$8&amp;"'!"&amp;$A26)*VLOOKUP($D$8,Tables!$C$1:$D$3,2,0)</f>
        <v>0</v>
      </c>
      <c r="AA26" s="460">
        <f ca="1">INDIRECT("'"&amp;AA$8&amp;"'!"&amp;$A26)*VLOOKUP($D$8,Tables!$C$1:$D$3,2,0)</f>
        <v>0</v>
      </c>
      <c r="AB26" s="460">
        <f ca="1">INDIRECT("'"&amp;AB$8&amp;"'!"&amp;$A26)*VLOOKUP($D$8,Tables!$C$1:$D$3,2,0)</f>
        <v>0</v>
      </c>
      <c r="AC26" s="460">
        <f ca="1">INDIRECT("'"&amp;AC$8&amp;"'!"&amp;$A26)*VLOOKUP($D$8,Tables!$C$1:$D$3,2,0)</f>
        <v>0</v>
      </c>
      <c r="AD26" s="460">
        <f ca="1">INDIRECT("'"&amp;AD$8&amp;"'!"&amp;$A26)*VLOOKUP($D$8,Tables!$C$1:$D$3,2,0)</f>
        <v>0</v>
      </c>
      <c r="AE26" s="460">
        <f ca="1">INDIRECT("'"&amp;AE$8&amp;"'!"&amp;$A26)*VLOOKUP($D$8,Tables!$C$1:$D$3,2,0)</f>
        <v>0</v>
      </c>
      <c r="AF26" s="460">
        <f ca="1">INDIRECT("'"&amp;AF$8&amp;"'!"&amp;$A26)*VLOOKUP($D$8,Tables!$C$1:$D$3,2,0)</f>
        <v>0</v>
      </c>
      <c r="AG26" s="460">
        <f ca="1">INDIRECT("'"&amp;AG$8&amp;"'!"&amp;$A26)*VLOOKUP($D$8,Tables!$C$1:$D$3,2,0)</f>
        <v>0</v>
      </c>
      <c r="AH26" s="513">
        <f ca="1">INDIRECT("'"&amp;AH$8&amp;"'!"&amp;$A26)*VLOOKUP($D$8,Tables!$C$1:$D$3,2,0)</f>
        <v>0</v>
      </c>
      <c r="AI26" s="513">
        <f ca="1">INDIRECT("'"&amp;AI$8&amp;"'!"&amp;$A26)*VLOOKUP($D$8,Tables!$C$1:$D$3,2,0)</f>
        <v>0</v>
      </c>
      <c r="AJ26" s="513">
        <f ca="1">INDIRECT("'"&amp;AJ$8&amp;"'!"&amp;$A26)*VLOOKUP($D$8,Tables!$C$1:$D$3,2,0)</f>
        <v>0</v>
      </c>
      <c r="AK26" s="513">
        <f ca="1">INDIRECT("'"&amp;AK$8&amp;"'!"&amp;$A26)*VLOOKUP($D$8,Tables!$C$1:$D$3,2,0)</f>
        <v>0</v>
      </c>
      <c r="AL26" s="513">
        <f ca="1">INDIRECT("'"&amp;AL$8&amp;"'!"&amp;$A26)*VLOOKUP($D$8,Tables!$C$1:$D$3,2,0)</f>
        <v>0</v>
      </c>
      <c r="AM26" s="513">
        <f ca="1">INDIRECT("'"&amp;AM$8&amp;"'!"&amp;$A26)*VLOOKUP($D$8,Tables!$C$1:$D$3,2,0)</f>
        <v>0</v>
      </c>
      <c r="AN26" s="460"/>
      <c r="AO26" s="449"/>
      <c r="AP26" s="466">
        <f ca="1">HLOOKUP(AP$8,$E$8:$AP$230,$B26,0)/HLOOKUP(AP$8,$E$8:$AN$230,$B11,0)</f>
        <v>0</v>
      </c>
      <c r="AQ26" s="466">
        <f ca="1">HLOOKUP(AQ$8,$E$8:$AP$230,$B26,0)/HLOOKUP(AQ$8,$E$8:$AN$230,$B11,0)</f>
        <v>0</v>
      </c>
      <c r="AR26" s="466">
        <f ca="1">HLOOKUP(AR$8,$E$8:$AP$230,$B26,0)/HLOOKUP(AR$8,$E$8:$AN$230,$B11,0)</f>
        <v>0</v>
      </c>
      <c r="AS26" s="466">
        <f ca="1">HLOOKUP(AS$8,$E$8:$AP$230,$B26,0)/HLOOKUP(AS$8,$E$8:$AN$230,$B11,0)</f>
        <v>0</v>
      </c>
      <c r="AT26" s="466">
        <f ca="1">HLOOKUP(AT$8,$E$8:$AP$230,$B26,0)/HLOOKUP(AT$8,$E$8:$AN$230,$B11,0)</f>
        <v>0</v>
      </c>
      <c r="AU26" s="449"/>
      <c r="AV26" s="505">
        <f t="shared" ca="1" si="14"/>
        <v>0</v>
      </c>
      <c r="AW26" s="466">
        <f t="shared" ca="1" si="14"/>
        <v>0</v>
      </c>
      <c r="AX26" s="466">
        <f t="shared" ca="1" si="14"/>
        <v>0</v>
      </c>
      <c r="AY26" s="466">
        <f t="shared" ca="1" si="14"/>
        <v>0</v>
      </c>
      <c r="AZ26" s="466">
        <f t="shared" ca="1" si="14"/>
        <v>0</v>
      </c>
      <c r="BA26" s="461">
        <f t="shared" ca="1" si="14"/>
        <v>0</v>
      </c>
      <c r="BB26" s="454"/>
      <c r="BC26" s="459"/>
      <c r="BD26" s="454"/>
      <c r="BE26" s="454"/>
      <c r="BF26" s="454"/>
      <c r="BG26" s="454"/>
      <c r="BH26" s="454"/>
      <c r="BI26" s="454"/>
      <c r="BJ26" s="454"/>
      <c r="BK26" s="454"/>
      <c r="BL26" s="454"/>
      <c r="BM26" s="454"/>
      <c r="BN26" s="454"/>
    </row>
    <row r="27" spans="1:66" ht="13" hidden="1" outlineLevel="1">
      <c r="A27" s="454" t="str">
        <f>ADDRESS(MATCH($D10,'2021'!$A$1:$A$86,0),MATCH($D27,'2021'!$A$1:$AQ$1,0))</f>
        <v>$R$48</v>
      </c>
      <c r="B27" s="454">
        <f t="shared" si="13"/>
        <v>20</v>
      </c>
      <c r="C27" s="454"/>
      <c r="D27" s="463" t="s">
        <v>91</v>
      </c>
      <c r="E27" s="460">
        <f ca="1">INDIRECT("'"&amp;E$8&amp;"'!"&amp;$A27)*VLOOKUP($D$8,Tables!$C$1:$D$3,2,0)</f>
        <v>0</v>
      </c>
      <c r="F27" s="460">
        <f ca="1">INDIRECT("'"&amp;F$8&amp;"'!"&amp;$A27)*VLOOKUP($D$8,Tables!$C$1:$D$3,2,0)</f>
        <v>0</v>
      </c>
      <c r="G27" s="460">
        <f ca="1">INDIRECT("'"&amp;G$8&amp;"'!"&amp;$A27)*VLOOKUP($D$8,Tables!$C$1:$D$3,2,0)</f>
        <v>0</v>
      </c>
      <c r="H27" s="460">
        <f ca="1">INDIRECT("'"&amp;H$8&amp;"'!"&amp;$A27)*VLOOKUP($D$8,Tables!$C$1:$D$3,2,0)</f>
        <v>0</v>
      </c>
      <c r="I27" s="460">
        <f ca="1">INDIRECT("'"&amp;I$8&amp;"'!"&amp;$A27)*VLOOKUP($D$8,Tables!$C$1:$D$3,2,0)</f>
        <v>0</v>
      </c>
      <c r="J27" s="460">
        <f ca="1">INDIRECT("'"&amp;J$8&amp;"'!"&amp;$A27)*VLOOKUP($D$8,Tables!$C$1:$D$3,2,0)</f>
        <v>0</v>
      </c>
      <c r="K27" s="460">
        <f ca="1">INDIRECT("'"&amp;K$8&amp;"'!"&amp;$A27)*VLOOKUP($D$8,Tables!$C$1:$D$3,2,0)</f>
        <v>0</v>
      </c>
      <c r="L27" s="460">
        <f ca="1">INDIRECT("'"&amp;L$8&amp;"'!"&amp;$A27)*VLOOKUP($D$8,Tables!$C$1:$D$3,2,0)</f>
        <v>0</v>
      </c>
      <c r="M27" s="460">
        <f ca="1">INDIRECT("'"&amp;M$8&amp;"'!"&amp;$A27)*VLOOKUP($D$8,Tables!$C$1:$D$3,2,0)</f>
        <v>0</v>
      </c>
      <c r="N27" s="460">
        <f ca="1">INDIRECT("'"&amp;N$8&amp;"'!"&amp;$A27)*VLOOKUP($D$8,Tables!$C$1:$D$3,2,0)</f>
        <v>0</v>
      </c>
      <c r="O27" s="460">
        <f ca="1">INDIRECT("'"&amp;O$8&amp;"'!"&amp;$A27)*VLOOKUP($D$8,Tables!$C$1:$D$3,2,0)</f>
        <v>0</v>
      </c>
      <c r="P27" s="460">
        <f ca="1">INDIRECT("'"&amp;P$8&amp;"'!"&amp;$A27)*VLOOKUP($D$8,Tables!$C$1:$D$3,2,0)</f>
        <v>0</v>
      </c>
      <c r="Q27" s="460">
        <f ca="1">INDIRECT("'"&amp;Q$8&amp;"'!"&amp;$A27)*VLOOKUP($D$8,Tables!$C$1:$D$3,2,0)</f>
        <v>0</v>
      </c>
      <c r="R27" s="460">
        <f ca="1">INDIRECT("'"&amp;R$8&amp;"'!"&amp;$A27)*VLOOKUP($D$8,Tables!$C$1:$D$3,2,0)</f>
        <v>0</v>
      </c>
      <c r="S27" s="460">
        <f ca="1">INDIRECT("'"&amp;S$8&amp;"'!"&amp;$A27)*VLOOKUP($D$8,Tables!$C$1:$D$3,2,0)</f>
        <v>0</v>
      </c>
      <c r="T27" s="460">
        <f ca="1">INDIRECT("'"&amp;T$8&amp;"'!"&amp;$A27)*VLOOKUP($D$8,Tables!$C$1:$D$3,2,0)</f>
        <v>0</v>
      </c>
      <c r="U27" s="460">
        <f ca="1">INDIRECT("'"&amp;U$8&amp;"'!"&amp;$A27)*VLOOKUP($D$8,Tables!$C$1:$D$3,2,0)</f>
        <v>0</v>
      </c>
      <c r="V27" s="460">
        <f ca="1">INDIRECT("'"&amp;V$8&amp;"'!"&amp;$A27)*VLOOKUP($D$8,Tables!$C$1:$D$3,2,0)</f>
        <v>0</v>
      </c>
      <c r="W27" s="460">
        <f ca="1">INDIRECT("'"&amp;W$8&amp;"'!"&amp;$A27)*VLOOKUP($D$8,Tables!$C$1:$D$3,2,0)</f>
        <v>0</v>
      </c>
      <c r="X27" s="460">
        <f ca="1">INDIRECT("'"&amp;X$8&amp;"'!"&amp;$A27)*VLOOKUP($D$8,Tables!$C$1:$D$3,2,0)</f>
        <v>0</v>
      </c>
      <c r="Y27" s="460">
        <f ca="1">INDIRECT("'"&amp;Y$8&amp;"'!"&amp;$A27)*VLOOKUP($D$8,Tables!$C$1:$D$3,2,0)</f>
        <v>0</v>
      </c>
      <c r="Z27" s="460">
        <f ca="1">INDIRECT("'"&amp;Z$8&amp;"'!"&amp;$A27)*VLOOKUP($D$8,Tables!$C$1:$D$3,2,0)</f>
        <v>0</v>
      </c>
      <c r="AA27" s="460">
        <f ca="1">INDIRECT("'"&amp;AA$8&amp;"'!"&amp;$A27)*VLOOKUP($D$8,Tables!$C$1:$D$3,2,0)</f>
        <v>0</v>
      </c>
      <c r="AB27" s="460">
        <f ca="1">INDIRECT("'"&amp;AB$8&amp;"'!"&amp;$A27)*VLOOKUP($D$8,Tables!$C$1:$D$3,2,0)</f>
        <v>0</v>
      </c>
      <c r="AC27" s="460">
        <f ca="1">INDIRECT("'"&amp;AC$8&amp;"'!"&amp;$A27)*VLOOKUP($D$8,Tables!$C$1:$D$3,2,0)</f>
        <v>0</v>
      </c>
      <c r="AD27" s="460">
        <f ca="1">INDIRECT("'"&amp;AD$8&amp;"'!"&amp;$A27)*VLOOKUP($D$8,Tables!$C$1:$D$3,2,0)</f>
        <v>0</v>
      </c>
      <c r="AE27" s="460">
        <f ca="1">INDIRECT("'"&amp;AE$8&amp;"'!"&amp;$A27)*VLOOKUP($D$8,Tables!$C$1:$D$3,2,0)</f>
        <v>0</v>
      </c>
      <c r="AF27" s="516">
        <f ca="1">INDIRECT("'"&amp;AF$8&amp;"'!"&amp;$A27)*VLOOKUP($D$8,Tables!$C$1:$D$3,2,0)</f>
        <v>0</v>
      </c>
      <c r="AG27" s="516">
        <f ca="1">INDIRECT("'"&amp;AG$8&amp;"'!"&amp;$A27)*VLOOKUP($D$8,Tables!$C$1:$D$3,2,0)</f>
        <v>0</v>
      </c>
      <c r="AH27" s="516">
        <f ca="1">INDIRECT("'"&amp;AH$8&amp;"'!"&amp;$A27)*VLOOKUP($D$8,Tables!$C$1:$D$3,2,0)</f>
        <v>0</v>
      </c>
      <c r="AI27" s="513">
        <f ca="1">INDIRECT("'"&amp;AI$8&amp;"'!"&amp;$A27)*VLOOKUP($D$8,Tables!$C$1:$D$3,2,0)</f>
        <v>0</v>
      </c>
      <c r="AJ27" s="513">
        <f ca="1">INDIRECT("'"&amp;AJ$8&amp;"'!"&amp;$A27)*VLOOKUP($D$8,Tables!$C$1:$D$3,2,0)</f>
        <v>0</v>
      </c>
      <c r="AK27" s="513">
        <f ca="1">INDIRECT("'"&amp;AK$8&amp;"'!"&amp;$A27)*VLOOKUP($D$8,Tables!$C$1:$D$3,2,0)</f>
        <v>0</v>
      </c>
      <c r="AL27" s="513">
        <f ca="1">INDIRECT("'"&amp;AL$8&amp;"'!"&amp;$A27)*VLOOKUP($D$8,Tables!$C$1:$D$3,2,0)</f>
        <v>0</v>
      </c>
      <c r="AM27" s="513">
        <f ca="1">INDIRECT("'"&amp;AM$8&amp;"'!"&amp;$A27)*VLOOKUP($D$8,Tables!$C$1:$D$3,2,0)</f>
        <v>0</v>
      </c>
      <c r="AN27" s="516"/>
      <c r="AO27" s="449"/>
      <c r="AP27" s="466">
        <f ca="1">HLOOKUP(AP$8,$E$8:$AP$230,$B27,0)/HLOOKUP(AP$8,$E$8:$AN$230,$B11,0)</f>
        <v>0</v>
      </c>
      <c r="AQ27" s="466">
        <f ca="1">HLOOKUP(AQ$8,$E$8:$AP$230,$B27,0)/HLOOKUP(AQ$8,$E$8:$AN$230,$B11,0)</f>
        <v>0</v>
      </c>
      <c r="AR27" s="466">
        <f ca="1">HLOOKUP(AR$8,$E$8:$AP$230,$B27,0)/HLOOKUP(AR$8,$E$8:$AN$230,$B11,0)</f>
        <v>0</v>
      </c>
      <c r="AS27" s="466">
        <f ca="1">HLOOKUP(AS$8,$E$8:$AP$230,$B27,0)/HLOOKUP(AS$8,$E$8:$AN$230,$B11,0)</f>
        <v>0</v>
      </c>
      <c r="AT27" s="466">
        <f ca="1">HLOOKUP(AT$8,$E$8:$AP$230,$B27,0)/HLOOKUP(AT$8,$E$8:$AN$230,$B11,0)</f>
        <v>0</v>
      </c>
      <c r="AU27" s="449"/>
      <c r="AV27" s="505">
        <f t="shared" ca="1" si="14"/>
        <v>0</v>
      </c>
      <c r="AW27" s="466">
        <f t="shared" ca="1" si="14"/>
        <v>0</v>
      </c>
      <c r="AX27" s="466">
        <f t="shared" ca="1" si="14"/>
        <v>0</v>
      </c>
      <c r="AY27" s="466">
        <f t="shared" ca="1" si="14"/>
        <v>0</v>
      </c>
      <c r="AZ27" s="466">
        <f t="shared" ca="1" si="14"/>
        <v>0</v>
      </c>
      <c r="BA27" s="461">
        <f t="shared" ca="1" si="14"/>
        <v>0</v>
      </c>
      <c r="BB27" s="454"/>
      <c r="BC27" s="459"/>
      <c r="BD27" s="454"/>
      <c r="BE27" s="454"/>
      <c r="BF27" s="454"/>
      <c r="BG27" s="454"/>
      <c r="BH27" s="454"/>
      <c r="BI27" s="454"/>
      <c r="BJ27" s="454"/>
      <c r="BK27" s="454"/>
      <c r="BL27" s="454"/>
      <c r="BM27" s="454"/>
      <c r="BN27" s="454"/>
    </row>
    <row r="28" spans="1:66" ht="13" hidden="1" outlineLevel="1">
      <c r="A28" s="454" t="str">
        <f>ADDRESS(MATCH($D10,'2021'!$A$1:$A$86,0),MATCH($D28,'2021'!$A$1:$AQ$1,0))</f>
        <v>$S$48</v>
      </c>
      <c r="B28" s="454">
        <f t="shared" si="13"/>
        <v>21</v>
      </c>
      <c r="C28" s="454"/>
      <c r="D28" s="463" t="s">
        <v>92</v>
      </c>
      <c r="E28" s="460">
        <f ca="1">INDIRECT("'"&amp;E$8&amp;"'!"&amp;$A28)*VLOOKUP($D$8,Tables!$C$1:$D$3,2,0)</f>
        <v>0</v>
      </c>
      <c r="F28" s="460">
        <f ca="1">INDIRECT("'"&amp;F$8&amp;"'!"&amp;$A28)*VLOOKUP($D$8,Tables!$C$1:$D$3,2,0)</f>
        <v>0</v>
      </c>
      <c r="G28" s="460">
        <f ca="1">INDIRECT("'"&amp;G$8&amp;"'!"&amp;$A28)*VLOOKUP($D$8,Tables!$C$1:$D$3,2,0)</f>
        <v>0</v>
      </c>
      <c r="H28" s="460">
        <f ca="1">INDIRECT("'"&amp;H$8&amp;"'!"&amp;$A28)*VLOOKUP($D$8,Tables!$C$1:$D$3,2,0)</f>
        <v>0</v>
      </c>
      <c r="I28" s="460">
        <f ca="1">INDIRECT("'"&amp;I$8&amp;"'!"&amp;$A28)*VLOOKUP($D$8,Tables!$C$1:$D$3,2,0)</f>
        <v>0</v>
      </c>
      <c r="J28" s="460">
        <f ca="1">INDIRECT("'"&amp;J$8&amp;"'!"&amp;$A28)*VLOOKUP($D$8,Tables!$C$1:$D$3,2,0)</f>
        <v>0</v>
      </c>
      <c r="K28" s="460">
        <f ca="1">INDIRECT("'"&amp;K$8&amp;"'!"&amp;$A28)*VLOOKUP($D$8,Tables!$C$1:$D$3,2,0)</f>
        <v>0</v>
      </c>
      <c r="L28" s="460">
        <f ca="1">INDIRECT("'"&amp;L$8&amp;"'!"&amp;$A28)*VLOOKUP($D$8,Tables!$C$1:$D$3,2,0)</f>
        <v>0</v>
      </c>
      <c r="M28" s="460">
        <f ca="1">INDIRECT("'"&amp;M$8&amp;"'!"&amp;$A28)*VLOOKUP($D$8,Tables!$C$1:$D$3,2,0)</f>
        <v>0</v>
      </c>
      <c r="N28" s="460">
        <f ca="1">INDIRECT("'"&amp;N$8&amp;"'!"&amp;$A28)*VLOOKUP($D$8,Tables!$C$1:$D$3,2,0)</f>
        <v>0</v>
      </c>
      <c r="O28" s="460">
        <f ca="1">INDIRECT("'"&amp;O$8&amp;"'!"&amp;$A28)*VLOOKUP($D$8,Tables!$C$1:$D$3,2,0)</f>
        <v>0</v>
      </c>
      <c r="P28" s="460">
        <f ca="1">INDIRECT("'"&amp;P$8&amp;"'!"&amp;$A28)*VLOOKUP($D$8,Tables!$C$1:$D$3,2,0)</f>
        <v>0</v>
      </c>
      <c r="Q28" s="460">
        <f ca="1">INDIRECT("'"&amp;Q$8&amp;"'!"&amp;$A28)*VLOOKUP($D$8,Tables!$C$1:$D$3,2,0)</f>
        <v>0</v>
      </c>
      <c r="R28" s="460">
        <f ca="1">INDIRECT("'"&amp;R$8&amp;"'!"&amp;$A28)*VLOOKUP($D$8,Tables!$C$1:$D$3,2,0)</f>
        <v>0</v>
      </c>
      <c r="S28" s="460">
        <f ca="1">INDIRECT("'"&amp;S$8&amp;"'!"&amp;$A28)*VLOOKUP($D$8,Tables!$C$1:$D$3,2,0)</f>
        <v>0</v>
      </c>
      <c r="T28" s="460">
        <f ca="1">INDIRECT("'"&amp;T$8&amp;"'!"&amp;$A28)*VLOOKUP($D$8,Tables!$C$1:$D$3,2,0)</f>
        <v>0</v>
      </c>
      <c r="U28" s="460">
        <f ca="1">INDIRECT("'"&amp;U$8&amp;"'!"&amp;$A28)*VLOOKUP($D$8,Tables!$C$1:$D$3,2,0)</f>
        <v>0</v>
      </c>
      <c r="V28" s="460">
        <f ca="1">INDIRECT("'"&amp;V$8&amp;"'!"&amp;$A28)*VLOOKUP($D$8,Tables!$C$1:$D$3,2,0)</f>
        <v>0</v>
      </c>
      <c r="W28" s="460">
        <f ca="1">INDIRECT("'"&amp;W$8&amp;"'!"&amp;$A28)*VLOOKUP($D$8,Tables!$C$1:$D$3,2,0)</f>
        <v>0</v>
      </c>
      <c r="X28" s="460">
        <f ca="1">INDIRECT("'"&amp;X$8&amp;"'!"&amp;$A28)*VLOOKUP($D$8,Tables!$C$1:$D$3,2,0)</f>
        <v>0</v>
      </c>
      <c r="Y28" s="460">
        <f ca="1">INDIRECT("'"&amp;Y$8&amp;"'!"&amp;$A28)*VLOOKUP($D$8,Tables!$C$1:$D$3,2,0)</f>
        <v>0</v>
      </c>
      <c r="Z28" s="460">
        <f ca="1">INDIRECT("'"&amp;Z$8&amp;"'!"&amp;$A28)*VLOOKUP($D$8,Tables!$C$1:$D$3,2,0)</f>
        <v>0</v>
      </c>
      <c r="AA28" s="460">
        <f ca="1">INDIRECT("'"&amp;AA$8&amp;"'!"&amp;$A28)*VLOOKUP($D$8,Tables!$C$1:$D$3,2,0)</f>
        <v>0</v>
      </c>
      <c r="AB28" s="460">
        <f ca="1">INDIRECT("'"&amp;AB$8&amp;"'!"&amp;$A28)*VLOOKUP($D$8,Tables!$C$1:$D$3,2,0)</f>
        <v>0</v>
      </c>
      <c r="AC28" s="460">
        <f ca="1">INDIRECT("'"&amp;AC$8&amp;"'!"&amp;$A28)*VLOOKUP($D$8,Tables!$C$1:$D$3,2,0)</f>
        <v>0</v>
      </c>
      <c r="AD28" s="460">
        <f ca="1">INDIRECT("'"&amp;AD$8&amp;"'!"&amp;$A28)*VLOOKUP($D$8,Tables!$C$1:$D$3,2,0)</f>
        <v>0</v>
      </c>
      <c r="AE28" s="460">
        <f ca="1">INDIRECT("'"&amp;AE$8&amp;"'!"&amp;$A28)*VLOOKUP($D$8,Tables!$C$1:$D$3,2,0)</f>
        <v>0</v>
      </c>
      <c r="AF28" s="460">
        <f ca="1">INDIRECT("'"&amp;AF$8&amp;"'!"&amp;$A28)*VLOOKUP($D$8,Tables!$C$1:$D$3,2,0)</f>
        <v>0</v>
      </c>
      <c r="AG28" s="460">
        <f ca="1">INDIRECT("'"&amp;AG$8&amp;"'!"&amp;$A28)*VLOOKUP($D$8,Tables!$C$1:$D$3,2,0)</f>
        <v>0</v>
      </c>
      <c r="AH28" s="513">
        <f ca="1">INDIRECT("'"&amp;AH$8&amp;"'!"&amp;$A28)*VLOOKUP($D$8,Tables!$C$1:$D$3,2,0)</f>
        <v>0</v>
      </c>
      <c r="AI28" s="513">
        <f ca="1">INDIRECT("'"&amp;AI$8&amp;"'!"&amp;$A28)*VLOOKUP($D$8,Tables!$C$1:$D$3,2,0)</f>
        <v>0</v>
      </c>
      <c r="AJ28" s="513">
        <f ca="1">INDIRECT("'"&amp;AJ$8&amp;"'!"&amp;$A28)*VLOOKUP($D$8,Tables!$C$1:$D$3,2,0)</f>
        <v>0</v>
      </c>
      <c r="AK28" s="513">
        <f ca="1">INDIRECT("'"&amp;AK$8&amp;"'!"&amp;$A28)*VLOOKUP($D$8,Tables!$C$1:$D$3,2,0)</f>
        <v>0</v>
      </c>
      <c r="AL28" s="513">
        <f ca="1">INDIRECT("'"&amp;AL$8&amp;"'!"&amp;$A28)*VLOOKUP($D$8,Tables!$C$1:$D$3,2,0)</f>
        <v>0</v>
      </c>
      <c r="AM28" s="513">
        <f ca="1">INDIRECT("'"&amp;AM$8&amp;"'!"&amp;$A28)*VLOOKUP($D$8,Tables!$C$1:$D$3,2,0)</f>
        <v>0</v>
      </c>
      <c r="AN28" s="460"/>
      <c r="AO28" s="449"/>
      <c r="AP28" s="466">
        <f ca="1">HLOOKUP(AP$8,$E$8:$AP$230,$B28,0)/HLOOKUP(AP$8,$E$8:$AN$230,$B11,0)</f>
        <v>0</v>
      </c>
      <c r="AQ28" s="466">
        <f ca="1">HLOOKUP(AQ$8,$E$8:$AP$230,$B28,0)/HLOOKUP(AQ$8,$E$8:$AN$230,$B11,0)</f>
        <v>0</v>
      </c>
      <c r="AR28" s="466">
        <f ca="1">HLOOKUP(AR$8,$E$8:$AP$230,$B28,0)/HLOOKUP(AR$8,$E$8:$AN$230,$B11,0)</f>
        <v>0</v>
      </c>
      <c r="AS28" s="466">
        <f ca="1">HLOOKUP(AS$8,$E$8:$AP$230,$B28,0)/HLOOKUP(AS$8,$E$8:$AN$230,$B11,0)</f>
        <v>0</v>
      </c>
      <c r="AT28" s="466">
        <f ca="1">HLOOKUP(AT$8,$E$8:$AP$230,$B28,0)/HLOOKUP(AT$8,$E$8:$AN$230,$B11,0)</f>
        <v>0</v>
      </c>
      <c r="AU28" s="449"/>
      <c r="AV28" s="505">
        <f t="shared" ca="1" si="14"/>
        <v>0</v>
      </c>
      <c r="AW28" s="466">
        <f t="shared" ca="1" si="14"/>
        <v>0</v>
      </c>
      <c r="AX28" s="466">
        <f t="shared" ca="1" si="14"/>
        <v>0</v>
      </c>
      <c r="AY28" s="466">
        <f t="shared" ca="1" si="14"/>
        <v>0</v>
      </c>
      <c r="AZ28" s="466">
        <f t="shared" ca="1" si="14"/>
        <v>0</v>
      </c>
      <c r="BA28" s="461">
        <f t="shared" ca="1" si="14"/>
        <v>0</v>
      </c>
      <c r="BB28" s="454"/>
      <c r="BC28" s="459"/>
      <c r="BD28" s="454"/>
      <c r="BE28" s="454"/>
      <c r="BF28" s="454"/>
      <c r="BG28" s="454"/>
      <c r="BH28" s="454"/>
      <c r="BI28" s="454"/>
      <c r="BJ28" s="454"/>
      <c r="BK28" s="454"/>
      <c r="BL28" s="454"/>
      <c r="BM28" s="454"/>
      <c r="BN28" s="454"/>
    </row>
    <row r="29" spans="1:66" ht="13" hidden="1" outlineLevel="1">
      <c r="A29" s="454" t="str">
        <f>ADDRESS(MATCH($D10,'2021'!$A$1:$A$86,0),MATCH($D29,'2021'!$A$1:$AQ$1,0))</f>
        <v>$T$48</v>
      </c>
      <c r="B29" s="454">
        <f t="shared" si="13"/>
        <v>22</v>
      </c>
      <c r="C29" s="454"/>
      <c r="D29" s="463" t="s">
        <v>93</v>
      </c>
      <c r="E29" s="460">
        <f ca="1">INDIRECT("'"&amp;E$8&amp;"'!"&amp;$A29)*VLOOKUP($D$8,Tables!$C$1:$D$3,2,0)</f>
        <v>290.9632878786</v>
      </c>
      <c r="F29" s="460">
        <f ca="1">INDIRECT("'"&amp;F$8&amp;"'!"&amp;$A29)*VLOOKUP($D$8,Tables!$C$1:$D$3,2,0)</f>
        <v>328.08363714379999</v>
      </c>
      <c r="G29" s="460">
        <f ca="1">INDIRECT("'"&amp;G$8&amp;"'!"&amp;$A29)*VLOOKUP($D$8,Tables!$C$1:$D$3,2,0)</f>
        <v>332.04075828279997</v>
      </c>
      <c r="H29" s="460">
        <f ca="1">INDIRECT("'"&amp;H$8&amp;"'!"&amp;$A29)*VLOOKUP($D$8,Tables!$C$1:$D$3,2,0)</f>
        <v>319.70985821739993</v>
      </c>
      <c r="I29" s="460">
        <f ca="1">INDIRECT("'"&amp;I$8&amp;"'!"&amp;$A29)*VLOOKUP($D$8,Tables!$C$1:$D$3,2,0)</f>
        <v>299.89872270859996</v>
      </c>
      <c r="J29" s="460">
        <f ca="1">INDIRECT("'"&amp;J$8&amp;"'!"&amp;$A29)*VLOOKUP($D$8,Tables!$C$1:$D$3,2,0)</f>
        <v>252.36220941299993</v>
      </c>
      <c r="K29" s="460">
        <f ca="1">INDIRECT("'"&amp;K$8&amp;"'!"&amp;$A29)*VLOOKUP($D$8,Tables!$C$1:$D$3,2,0)</f>
        <v>197.85605694999998</v>
      </c>
      <c r="L29" s="460">
        <f ca="1">INDIRECT("'"&amp;L$8&amp;"'!"&amp;$A29)*VLOOKUP($D$8,Tables!$C$1:$D$3,2,0)</f>
        <v>168.31806238339999</v>
      </c>
      <c r="M29" s="460">
        <f ca="1">INDIRECT("'"&amp;M$8&amp;"'!"&amp;$A29)*VLOOKUP($D$8,Tables!$C$1:$D$3,2,0)</f>
        <v>132.29549511159996</v>
      </c>
      <c r="N29" s="460">
        <f ca="1">INDIRECT("'"&amp;N$8&amp;"'!"&amp;$A29)*VLOOKUP($D$8,Tables!$C$1:$D$3,2,0)</f>
        <v>108.09323162919999</v>
      </c>
      <c r="O29" s="460">
        <f ca="1">INDIRECT("'"&amp;O$8&amp;"'!"&amp;$A29)*VLOOKUP($D$8,Tables!$C$1:$D$3,2,0)</f>
        <v>91.3201439626</v>
      </c>
      <c r="P29" s="460">
        <f ca="1">INDIRECT("'"&amp;P$8&amp;"'!"&amp;$A29)*VLOOKUP($D$8,Tables!$C$1:$D$3,2,0)</f>
        <v>65.637151279799994</v>
      </c>
      <c r="Q29" s="460">
        <f ca="1">INDIRECT("'"&amp;Q$8&amp;"'!"&amp;$A29)*VLOOKUP($D$8,Tables!$C$1:$D$3,2,0)</f>
        <v>57.595259932799991</v>
      </c>
      <c r="R29" s="460">
        <f ca="1">INDIRECT("'"&amp;R$8&amp;"'!"&amp;$A29)*VLOOKUP($D$8,Tables!$C$1:$D$3,2,0)</f>
        <v>49.987375420399992</v>
      </c>
      <c r="S29" s="460">
        <f ca="1">INDIRECT("'"&amp;S$8&amp;"'!"&amp;$A29)*VLOOKUP($D$8,Tables!$C$1:$D$3,2,0)</f>
        <v>44.626114522399995</v>
      </c>
      <c r="T29" s="460">
        <f ca="1">INDIRECT("'"&amp;T$8&amp;"'!"&amp;$A29)*VLOOKUP($D$8,Tables!$C$1:$D$3,2,0)</f>
        <v>42.653549420488005</v>
      </c>
      <c r="U29" s="460">
        <f ca="1">INDIRECT("'"&amp;U$8&amp;"'!"&amp;$A29)*VLOOKUP($D$8,Tables!$C$1:$D$3,2,0)</f>
        <v>36.481023648954711</v>
      </c>
      <c r="V29" s="460">
        <f ca="1">INDIRECT("'"&amp;V$8&amp;"'!"&amp;$A29)*VLOOKUP($D$8,Tables!$C$1:$D$3,2,0)</f>
        <v>48.903033696999998</v>
      </c>
      <c r="W29" s="460">
        <f ca="1">INDIRECT("'"&amp;W$8&amp;"'!"&amp;$A29)*VLOOKUP($D$8,Tables!$C$1:$D$3,2,0)</f>
        <v>37.679386619000006</v>
      </c>
      <c r="X29" s="460">
        <f ca="1">INDIRECT("'"&amp;X$8&amp;"'!"&amp;$A29)*VLOOKUP($D$8,Tables!$C$1:$D$3,2,0)</f>
        <v>24.569412301000003</v>
      </c>
      <c r="Y29" s="460">
        <f ca="1">INDIRECT("'"&amp;Y$8&amp;"'!"&amp;$A29)*VLOOKUP($D$8,Tables!$C$1:$D$3,2,0)</f>
        <v>21.551288717000002</v>
      </c>
      <c r="Z29" s="460">
        <f ca="1">INDIRECT("'"&amp;Z$8&amp;"'!"&amp;$A29)*VLOOKUP($D$8,Tables!$C$1:$D$3,2,0)</f>
        <v>23.023567127820002</v>
      </c>
      <c r="AA29" s="460">
        <f ca="1">INDIRECT("'"&amp;AA$8&amp;"'!"&amp;$A29)*VLOOKUP($D$8,Tables!$C$1:$D$3,2,0)</f>
        <v>41.866089928179996</v>
      </c>
      <c r="AB29" s="460">
        <f ca="1">INDIRECT("'"&amp;AB$8&amp;"'!"&amp;$A29)*VLOOKUP($D$8,Tables!$C$1:$D$3,2,0)</f>
        <v>54.575682670501301</v>
      </c>
      <c r="AC29" s="460">
        <f ca="1">INDIRECT("'"&amp;AC$8&amp;"'!"&amp;$A29)*VLOOKUP($D$8,Tables!$C$1:$D$3,2,0)</f>
        <v>88.287995050234983</v>
      </c>
      <c r="AD29" s="460">
        <f ca="1">INDIRECT("'"&amp;AD$8&amp;"'!"&amp;$A29)*VLOOKUP($D$8,Tables!$C$1:$D$3,2,0)</f>
        <v>105.93894512614622</v>
      </c>
      <c r="AE29" s="460">
        <f ca="1">INDIRECT("'"&amp;AE$8&amp;"'!"&amp;$A29)*VLOOKUP($D$8,Tables!$C$1:$D$3,2,0)</f>
        <v>106.70308003812011</v>
      </c>
      <c r="AF29" s="460">
        <f ca="1">INDIRECT("'"&amp;AF$8&amp;"'!"&amp;$A29)*VLOOKUP($D$8,Tables!$C$1:$D$3,2,0)</f>
        <v>94.365613363968677</v>
      </c>
      <c r="AG29" s="460">
        <f ca="1">INDIRECT("'"&amp;AG$8&amp;"'!"&amp;$A29)*VLOOKUP($D$8,Tables!$C$1:$D$3,2,0)</f>
        <v>77.546272568668414</v>
      </c>
      <c r="AH29" s="513">
        <f ca="1">INDIRECT("'"&amp;AH$8&amp;"'!"&amp;$A29)*VLOOKUP($D$8,Tables!$C$1:$D$3,2,0)</f>
        <v>68.213139096605744</v>
      </c>
      <c r="AI29" s="513">
        <f ca="1">INDIRECT("'"&amp;AI$8&amp;"'!"&amp;$A29)*VLOOKUP($D$8,Tables!$C$1:$D$3,2,0)</f>
        <v>48.143208279373376</v>
      </c>
      <c r="AJ29" s="513">
        <f ca="1">INDIRECT("'"&amp;AJ$8&amp;"'!"&amp;$A29)*VLOOKUP($D$8,Tables!$C$1:$D$3,2,0)</f>
        <v>48.783476010966062</v>
      </c>
      <c r="AK29" s="513">
        <f ca="1">INDIRECT("'"&amp;AK$8&amp;"'!"&amp;$A29)*VLOOKUP($D$8,Tables!$C$1:$D$3,2,0)</f>
        <v>67.893005230809408</v>
      </c>
      <c r="AL29" s="513">
        <f ca="1">INDIRECT("'"&amp;AL$8&amp;"'!"&amp;$A29)*VLOOKUP($D$8,Tables!$C$1:$D$3,2,0)</f>
        <v>49.152861240731077</v>
      </c>
      <c r="AM29" s="513">
        <f ca="1">INDIRECT("'"&amp;AM$8&amp;"'!"&amp;$A29)*VLOOKUP($D$8,Tables!$C$1:$D$3,2,0)</f>
        <v>30.708225434464747</v>
      </c>
      <c r="AN29" s="460"/>
      <c r="AO29" s="449"/>
      <c r="AP29" s="466">
        <f ca="1">HLOOKUP(AP$8,$E$8:$AP$230,$B29,0)/HLOOKUP(AP$8,$E$8:$AN$230,$B11,0)</f>
        <v>7.5032536409662702E-3</v>
      </c>
      <c r="AQ29" s="466">
        <f ca="1">HLOOKUP(AQ$8,$E$8:$AP$230,$B29,0)/HLOOKUP(AQ$8,$E$8:$AN$230,$B11,0)</f>
        <v>5.1235988130506997E-3</v>
      </c>
      <c r="AR29" s="466">
        <f ca="1">HLOOKUP(AR$8,$E$8:$AP$230,$B29,0)/HLOOKUP(AR$8,$E$8:$AN$230,$B11,0)</f>
        <v>2.5569739022192871E-4</v>
      </c>
      <c r="AS29" s="466">
        <f ca="1">HLOOKUP(AS$8,$E$8:$AP$230,$B29,0)/HLOOKUP(AS$8,$E$8:$AN$230,$B11,0)</f>
        <v>5.5966037577945694E-4</v>
      </c>
      <c r="AT29" s="466">
        <f ca="1">HLOOKUP(AT$8,$E$8:$AP$230,$B29,0)/HLOOKUP(AT$8,$E$8:$AN$230,$B11,0)</f>
        <v>3.7529016035878072E-3</v>
      </c>
      <c r="AU29" s="449"/>
      <c r="AV29" s="505">
        <f t="shared" ca="1" si="14"/>
        <v>-4.4458422828552391E-2</v>
      </c>
      <c r="AW29" s="466">
        <f t="shared" ca="1" si="14"/>
        <v>-0.10942020228833382</v>
      </c>
      <c r="AX29" s="466">
        <f t="shared" ca="1" si="14"/>
        <v>-0.10475448367022866</v>
      </c>
      <c r="AY29" s="466">
        <f t="shared" ca="1" si="14"/>
        <v>2.6690738564153271E-2</v>
      </c>
      <c r="AZ29" s="466">
        <f t="shared" ca="1" si="14"/>
        <v>-0.10421641903167111</v>
      </c>
      <c r="BA29" s="461">
        <f t="shared" ca="1" si="14"/>
        <v>-0.14417548911600053</v>
      </c>
      <c r="BB29" s="454"/>
      <c r="BC29" s="459"/>
      <c r="BD29" s="454"/>
      <c r="BE29" s="454"/>
      <c r="BF29" s="454"/>
      <c r="BG29" s="454"/>
      <c r="BH29" s="454"/>
      <c r="BI29" s="454"/>
      <c r="BJ29" s="454"/>
      <c r="BK29" s="454"/>
      <c r="BL29" s="454"/>
      <c r="BM29" s="454"/>
      <c r="BN29" s="454"/>
    </row>
    <row r="30" spans="1:66" ht="13" hidden="1" outlineLevel="1">
      <c r="A30" s="454" t="str">
        <f>ADDRESS(MATCH($D10,'2021'!$A$1:$A$86,0),MATCH($D30,'2021'!$A$1:$AQ$1,0))</f>
        <v>$U$48</v>
      </c>
      <c r="B30" s="454">
        <f t="shared" si="13"/>
        <v>23</v>
      </c>
      <c r="C30" s="454"/>
      <c r="D30" s="463" t="s">
        <v>94</v>
      </c>
      <c r="E30" s="460">
        <f ca="1">INDIRECT("'"&amp;E$8&amp;"'!"&amp;$A30)*VLOOKUP($D$8,Tables!$C$1:$D$3,2,0)</f>
        <v>5166.8345461661274</v>
      </c>
      <c r="F30" s="460">
        <f ca="1">INDIRECT("'"&amp;F$8&amp;"'!"&amp;$A30)*VLOOKUP($D$8,Tables!$C$1:$D$3,2,0)</f>
        <v>6319.8879791178333</v>
      </c>
      <c r="G30" s="460">
        <f ca="1">INDIRECT("'"&amp;G$8&amp;"'!"&amp;$A30)*VLOOKUP($D$8,Tables!$C$1:$D$3,2,0)</f>
        <v>7029.2588479789611</v>
      </c>
      <c r="H30" s="460">
        <f ca="1">INDIRECT("'"&amp;H$8&amp;"'!"&amp;$A30)*VLOOKUP($D$8,Tables!$C$1:$D$3,2,0)</f>
        <v>7855.8368587112918</v>
      </c>
      <c r="I30" s="460">
        <f ca="1">INDIRECT("'"&amp;I$8&amp;"'!"&amp;$A30)*VLOOKUP($D$8,Tables!$C$1:$D$3,2,0)</f>
        <v>8719.182975246973</v>
      </c>
      <c r="J30" s="460">
        <f ca="1">INDIRECT("'"&amp;J$8&amp;"'!"&amp;$A30)*VLOOKUP($D$8,Tables!$C$1:$D$3,2,0)</f>
        <v>9531.1100932454028</v>
      </c>
      <c r="K30" s="460">
        <f ca="1">INDIRECT("'"&amp;K$8&amp;"'!"&amp;$A30)*VLOOKUP($D$8,Tables!$C$1:$D$3,2,0)</f>
        <v>10464.68188312579</v>
      </c>
      <c r="L30" s="460">
        <f ca="1">INDIRECT("'"&amp;L$8&amp;"'!"&amp;$A30)*VLOOKUP($D$8,Tables!$C$1:$D$3,2,0)</f>
        <v>11234.98074340434</v>
      </c>
      <c r="M30" s="460">
        <f ca="1">INDIRECT("'"&amp;M$8&amp;"'!"&amp;$A30)*VLOOKUP($D$8,Tables!$C$1:$D$3,2,0)</f>
        <v>11823.129562289298</v>
      </c>
      <c r="N30" s="460">
        <f ca="1">INDIRECT("'"&amp;N$8&amp;"'!"&amp;$A30)*VLOOKUP($D$8,Tables!$C$1:$D$3,2,0)</f>
        <v>12188.69751079384</v>
      </c>
      <c r="O30" s="460">
        <f ca="1">INDIRECT("'"&amp;O$8&amp;"'!"&amp;$A30)*VLOOKUP($D$8,Tables!$C$1:$D$3,2,0)</f>
        <v>12170.595205829357</v>
      </c>
      <c r="P30" s="460">
        <f ca="1">INDIRECT("'"&amp;P$8&amp;"'!"&amp;$A30)*VLOOKUP($D$8,Tables!$C$1:$D$3,2,0)</f>
        <v>13177.050021799343</v>
      </c>
      <c r="Q30" s="460">
        <f ca="1">INDIRECT("'"&amp;Q$8&amp;"'!"&amp;$A30)*VLOOKUP($D$8,Tables!$C$1:$D$3,2,0)</f>
        <v>13909.769856050178</v>
      </c>
      <c r="R30" s="460">
        <f ca="1">INDIRECT("'"&amp;R$8&amp;"'!"&amp;$A30)*VLOOKUP($D$8,Tables!$C$1:$D$3,2,0)</f>
        <v>14362.167513518505</v>
      </c>
      <c r="S30" s="460">
        <f ca="1">INDIRECT("'"&amp;S$8&amp;"'!"&amp;$A30)*VLOOKUP($D$8,Tables!$C$1:$D$3,2,0)</f>
        <v>15559.99433715206</v>
      </c>
      <c r="T30" s="460">
        <f ca="1">INDIRECT("'"&amp;T$8&amp;"'!"&amp;$A30)*VLOOKUP($D$8,Tables!$C$1:$D$3,2,0)</f>
        <v>16337.399094291637</v>
      </c>
      <c r="U30" s="460">
        <f ca="1">INDIRECT("'"&amp;U$8&amp;"'!"&amp;$A30)*VLOOKUP($D$8,Tables!$C$1:$D$3,2,0)</f>
        <v>19492.158220894227</v>
      </c>
      <c r="V30" s="460">
        <f ca="1">INDIRECT("'"&amp;V$8&amp;"'!"&amp;$A30)*VLOOKUP($D$8,Tables!$C$1:$D$3,2,0)</f>
        <v>21655.015557311075</v>
      </c>
      <c r="W30" s="460">
        <f ca="1">INDIRECT("'"&amp;W$8&amp;"'!"&amp;$A30)*VLOOKUP($D$8,Tables!$C$1:$D$3,2,0)</f>
        <v>24014.127216658209</v>
      </c>
      <c r="X30" s="460">
        <f ca="1">INDIRECT("'"&amp;X$8&amp;"'!"&amp;$A30)*VLOOKUP($D$8,Tables!$C$1:$D$3,2,0)</f>
        <v>25772.199828000696</v>
      </c>
      <c r="Y30" s="460">
        <f ca="1">INDIRECT("'"&amp;Y$8&amp;"'!"&amp;$A30)*VLOOKUP($D$8,Tables!$C$1:$D$3,2,0)</f>
        <v>28498.515282503355</v>
      </c>
      <c r="Z30" s="460">
        <f ca="1">INDIRECT("'"&amp;Z$8&amp;"'!"&amp;$A30)*VLOOKUP($D$8,Tables!$C$1:$D$3,2,0)</f>
        <v>32859.202158833657</v>
      </c>
      <c r="AA30" s="460">
        <f ca="1">INDIRECT("'"&amp;AA$8&amp;"'!"&amp;$A30)*VLOOKUP($D$8,Tables!$C$1:$D$3,2,0)</f>
        <v>36584.512177259021</v>
      </c>
      <c r="AB30" s="460">
        <f ca="1">INDIRECT("'"&amp;AB$8&amp;"'!"&amp;$A30)*VLOOKUP($D$8,Tables!$C$1:$D$3,2,0)</f>
        <v>40330.287007707317</v>
      </c>
      <c r="AC30" s="460">
        <f ca="1">INDIRECT("'"&amp;AC$8&amp;"'!"&amp;$A30)*VLOOKUP($D$8,Tables!$C$1:$D$3,2,0)</f>
        <v>44603.083215141356</v>
      </c>
      <c r="AD30" s="460">
        <f ca="1">INDIRECT("'"&amp;AD$8&amp;"'!"&amp;$A30)*VLOOKUP($D$8,Tables!$C$1:$D$3,2,0)</f>
        <v>47696.73562486771</v>
      </c>
      <c r="AE30" s="460">
        <f ca="1">INDIRECT("'"&amp;AE$8&amp;"'!"&amp;$A30)*VLOOKUP($D$8,Tables!$C$1:$D$3,2,0)</f>
        <v>50829.428482269424</v>
      </c>
      <c r="AF30" s="460">
        <f ca="1">INDIRECT("'"&amp;AF$8&amp;"'!"&amp;$A30)*VLOOKUP($D$8,Tables!$C$1:$D$3,2,0)</f>
        <v>52226.468262014962</v>
      </c>
      <c r="AG30" s="460">
        <f ca="1">INDIRECT("'"&amp;AG$8&amp;"'!"&amp;$A30)*VLOOKUP($D$8,Tables!$C$1:$D$3,2,0)</f>
        <v>54949.316997784001</v>
      </c>
      <c r="AH30" s="513">
        <f ca="1">INDIRECT("'"&amp;AH$8&amp;"'!"&amp;$A30)*VLOOKUP($D$8,Tables!$C$1:$D$3,2,0)</f>
        <v>56884.771390796966</v>
      </c>
      <c r="AI30" s="513">
        <f ca="1">INDIRECT("'"&amp;AI$8&amp;"'!"&amp;$A30)*VLOOKUP($D$8,Tables!$C$1:$D$3,2,0)</f>
        <v>42546.93502095202</v>
      </c>
      <c r="AJ30" s="513">
        <f ca="1">INDIRECT("'"&amp;AJ$8&amp;"'!"&amp;$A30)*VLOOKUP($D$8,Tables!$C$1:$D$3,2,0)</f>
        <v>50707.269144011116</v>
      </c>
      <c r="AK30" s="513">
        <f ca="1">INDIRECT("'"&amp;AK$8&amp;"'!"&amp;$A30)*VLOOKUP($D$8,Tables!$C$1:$D$3,2,0)</f>
        <v>52553.325079232163</v>
      </c>
      <c r="AL30" s="513">
        <f ca="1">INDIRECT("'"&amp;AL$8&amp;"'!"&amp;$A30)*VLOOKUP($D$8,Tables!$C$1:$D$3,2,0)</f>
        <v>52978.013559100953</v>
      </c>
      <c r="AM30" s="513">
        <f ca="1">INDIRECT("'"&amp;AM$8&amp;"'!"&amp;$A30)*VLOOKUP($D$8,Tables!$C$1:$D$3,2,0)</f>
        <v>53648.487479033829</v>
      </c>
      <c r="AN30" s="516"/>
      <c r="AO30" s="449"/>
      <c r="AP30" s="466">
        <f ca="1">HLOOKUP(AP$8,$E$8:$AP$230,$B30,0)/HLOOKUP(AP$8,$E$8:$AN$230,$B11,0)</f>
        <v>0.13324041807283496</v>
      </c>
      <c r="AQ30" s="466">
        <f ca="1">HLOOKUP(AQ$8,$E$8:$AP$230,$B30,0)/HLOOKUP(AQ$8,$E$8:$AN$230,$B11,0)</f>
        <v>0.19350593131355001</v>
      </c>
      <c r="AR30" s="466">
        <f ca="1">HLOOKUP(AR$8,$E$8:$AP$230,$B30,0)/HLOOKUP(AR$8,$E$8:$AN$230,$B11,0)</f>
        <v>0.33812344489579221</v>
      </c>
      <c r="AS30" s="466">
        <f ca="1">HLOOKUP(AS$8,$E$8:$AP$230,$B30,0)/HLOOKUP(AS$8,$E$8:$AN$230,$B11,0)</f>
        <v>0.60321401904404393</v>
      </c>
      <c r="AT30" s="466">
        <f ca="1">HLOOKUP(AT$8,$E$8:$AP$230,$B30,0)/HLOOKUP(AT$8,$E$8:$AN$230,$B11,0)</f>
        <v>0.19849238899036423</v>
      </c>
      <c r="AU30" s="449"/>
      <c r="AV30" s="505">
        <f t="shared" ca="1" si="14"/>
        <v>7.5178295868672418E-2</v>
      </c>
      <c r="AW30" s="466">
        <f t="shared" ca="1" si="14"/>
        <v>8.9453569971624347E-2</v>
      </c>
      <c r="AX30" s="466">
        <f t="shared" ca="1" si="14"/>
        <v>8.8665282798814138E-2</v>
      </c>
      <c r="AY30" s="466">
        <f t="shared" ca="1" si="14"/>
        <v>0.11098351634412595</v>
      </c>
      <c r="AZ30" s="466">
        <f t="shared" ca="1" si="14"/>
        <v>4.5025384796633094E-2</v>
      </c>
      <c r="BA30" s="461">
        <f t="shared" ca="1" si="14"/>
        <v>6.7700373711663264E-3</v>
      </c>
      <c r="BB30" s="454"/>
      <c r="BC30" s="459"/>
      <c r="BD30" s="454"/>
      <c r="BE30" s="454"/>
      <c r="BF30" s="454"/>
      <c r="BG30" s="454"/>
      <c r="BH30" s="454"/>
      <c r="BI30" s="454"/>
      <c r="BJ30" s="454"/>
      <c r="BK30" s="454"/>
      <c r="BL30" s="454"/>
      <c r="BM30" s="454"/>
      <c r="BN30" s="454"/>
    </row>
    <row r="31" spans="1:66" ht="13" hidden="1" outlineLevel="1">
      <c r="A31" s="454" t="str">
        <f>ADDRESS(MATCH($D10,'2021'!$A$1:$A$86,0),MATCH($D31,'2021'!$A$1:$AQ$1,0))</f>
        <v>$V$48</v>
      </c>
      <c r="B31" s="454">
        <f t="shared" si="13"/>
        <v>24</v>
      </c>
      <c r="C31" s="454"/>
      <c r="D31" s="463" t="s">
        <v>95</v>
      </c>
      <c r="E31" s="460">
        <f ca="1">INDIRECT("'"&amp;E$8&amp;"'!"&amp;$A31)*VLOOKUP($D$8,Tables!$C$1:$D$3,2,0)</f>
        <v>0</v>
      </c>
      <c r="F31" s="460">
        <f ca="1">INDIRECT("'"&amp;F$8&amp;"'!"&amp;$A31)*VLOOKUP($D$8,Tables!$C$1:$D$3,2,0)</f>
        <v>0</v>
      </c>
      <c r="G31" s="460">
        <f ca="1">INDIRECT("'"&amp;G$8&amp;"'!"&amp;$A31)*VLOOKUP($D$8,Tables!$C$1:$D$3,2,0)</f>
        <v>0</v>
      </c>
      <c r="H31" s="460">
        <f ca="1">INDIRECT("'"&amp;H$8&amp;"'!"&amp;$A31)*VLOOKUP($D$8,Tables!$C$1:$D$3,2,0)</f>
        <v>0</v>
      </c>
      <c r="I31" s="460">
        <f ca="1">INDIRECT("'"&amp;I$8&amp;"'!"&amp;$A31)*VLOOKUP($D$8,Tables!$C$1:$D$3,2,0)</f>
        <v>0</v>
      </c>
      <c r="J31" s="460">
        <f ca="1">INDIRECT("'"&amp;J$8&amp;"'!"&amp;$A31)*VLOOKUP($D$8,Tables!$C$1:$D$3,2,0)</f>
        <v>0</v>
      </c>
      <c r="K31" s="460">
        <f ca="1">INDIRECT("'"&amp;K$8&amp;"'!"&amp;$A31)*VLOOKUP($D$8,Tables!$C$1:$D$3,2,0)</f>
        <v>0</v>
      </c>
      <c r="L31" s="460">
        <f ca="1">INDIRECT("'"&amp;L$8&amp;"'!"&amp;$A31)*VLOOKUP($D$8,Tables!$C$1:$D$3,2,0)</f>
        <v>0</v>
      </c>
      <c r="M31" s="460">
        <f ca="1">INDIRECT("'"&amp;M$8&amp;"'!"&amp;$A31)*VLOOKUP($D$8,Tables!$C$1:$D$3,2,0)</f>
        <v>0</v>
      </c>
      <c r="N31" s="460">
        <f ca="1">INDIRECT("'"&amp;N$8&amp;"'!"&amp;$A31)*VLOOKUP($D$8,Tables!$C$1:$D$3,2,0)</f>
        <v>0</v>
      </c>
      <c r="O31" s="460">
        <f ca="1">INDIRECT("'"&amp;O$8&amp;"'!"&amp;$A31)*VLOOKUP($D$8,Tables!$C$1:$D$3,2,0)</f>
        <v>0</v>
      </c>
      <c r="P31" s="460">
        <f ca="1">INDIRECT("'"&amp;P$8&amp;"'!"&amp;$A31)*VLOOKUP($D$8,Tables!$C$1:$D$3,2,0)</f>
        <v>0</v>
      </c>
      <c r="Q31" s="460">
        <f ca="1">INDIRECT("'"&amp;Q$8&amp;"'!"&amp;$A31)*VLOOKUP($D$8,Tables!$C$1:$D$3,2,0)</f>
        <v>0</v>
      </c>
      <c r="R31" s="460">
        <f ca="1">INDIRECT("'"&amp;R$8&amp;"'!"&amp;$A31)*VLOOKUP($D$8,Tables!$C$1:$D$3,2,0)</f>
        <v>0</v>
      </c>
      <c r="S31" s="460">
        <f ca="1">INDIRECT("'"&amp;S$8&amp;"'!"&amp;$A31)*VLOOKUP($D$8,Tables!$C$1:$D$3,2,0)</f>
        <v>0</v>
      </c>
      <c r="T31" s="460">
        <f ca="1">INDIRECT("'"&amp;T$8&amp;"'!"&amp;$A31)*VLOOKUP($D$8,Tables!$C$1:$D$3,2,0)</f>
        <v>0</v>
      </c>
      <c r="U31" s="460">
        <f ca="1">INDIRECT("'"&amp;U$8&amp;"'!"&amp;$A31)*VLOOKUP($D$8,Tables!$C$1:$D$3,2,0)</f>
        <v>0</v>
      </c>
      <c r="V31" s="460">
        <f ca="1">INDIRECT("'"&amp;V$8&amp;"'!"&amp;$A31)*VLOOKUP($D$8,Tables!$C$1:$D$3,2,0)</f>
        <v>0</v>
      </c>
      <c r="W31" s="460">
        <f ca="1">INDIRECT("'"&amp;W$8&amp;"'!"&amp;$A31)*VLOOKUP($D$8,Tables!$C$1:$D$3,2,0)</f>
        <v>0</v>
      </c>
      <c r="X31" s="460">
        <f ca="1">INDIRECT("'"&amp;X$8&amp;"'!"&amp;$A31)*VLOOKUP($D$8,Tables!$C$1:$D$3,2,0)</f>
        <v>0</v>
      </c>
      <c r="Y31" s="460">
        <f ca="1">INDIRECT("'"&amp;Y$8&amp;"'!"&amp;$A31)*VLOOKUP($D$8,Tables!$C$1:$D$3,2,0)</f>
        <v>0</v>
      </c>
      <c r="Z31" s="460">
        <f ca="1">INDIRECT("'"&amp;Z$8&amp;"'!"&amp;$A31)*VLOOKUP($D$8,Tables!$C$1:$D$3,2,0)</f>
        <v>0</v>
      </c>
      <c r="AA31" s="460">
        <f ca="1">INDIRECT("'"&amp;AA$8&amp;"'!"&amp;$A31)*VLOOKUP($D$8,Tables!$C$1:$D$3,2,0)</f>
        <v>0</v>
      </c>
      <c r="AB31" s="460">
        <f ca="1">INDIRECT("'"&amp;AB$8&amp;"'!"&amp;$A31)*VLOOKUP($D$8,Tables!$C$1:$D$3,2,0)</f>
        <v>0</v>
      </c>
      <c r="AC31" s="460">
        <f ca="1">INDIRECT("'"&amp;AC$8&amp;"'!"&amp;$A31)*VLOOKUP($D$8,Tables!$C$1:$D$3,2,0)</f>
        <v>0</v>
      </c>
      <c r="AD31" s="460">
        <f ca="1">INDIRECT("'"&amp;AD$8&amp;"'!"&amp;$A31)*VLOOKUP($D$8,Tables!$C$1:$D$3,2,0)</f>
        <v>0</v>
      </c>
      <c r="AE31" s="460">
        <f ca="1">INDIRECT("'"&amp;AE$8&amp;"'!"&amp;$A31)*VLOOKUP($D$8,Tables!$C$1:$D$3,2,0)</f>
        <v>0</v>
      </c>
      <c r="AF31" s="460">
        <f ca="1">INDIRECT("'"&amp;AF$8&amp;"'!"&amp;$A31)*VLOOKUP($D$8,Tables!$C$1:$D$3,2,0)</f>
        <v>0</v>
      </c>
      <c r="AG31" s="460">
        <f ca="1">INDIRECT("'"&amp;AG$8&amp;"'!"&amp;$A31)*VLOOKUP($D$8,Tables!$C$1:$D$3,2,0)</f>
        <v>0</v>
      </c>
      <c r="AH31" s="513">
        <f ca="1">INDIRECT("'"&amp;AH$8&amp;"'!"&amp;$A31)*VLOOKUP($D$8,Tables!$C$1:$D$3,2,0)</f>
        <v>0</v>
      </c>
      <c r="AI31" s="513">
        <f ca="1">INDIRECT("'"&amp;AI$8&amp;"'!"&amp;$A31)*VLOOKUP($D$8,Tables!$C$1:$D$3,2,0)</f>
        <v>0</v>
      </c>
      <c r="AJ31" s="513">
        <f ca="1">INDIRECT("'"&amp;AJ$8&amp;"'!"&amp;$A31)*VLOOKUP($D$8,Tables!$C$1:$D$3,2,0)</f>
        <v>0</v>
      </c>
      <c r="AK31" s="513">
        <f ca="1">INDIRECT("'"&amp;AK$8&amp;"'!"&amp;$A31)*VLOOKUP($D$8,Tables!$C$1:$D$3,2,0)</f>
        <v>0</v>
      </c>
      <c r="AL31" s="513">
        <f ca="1">INDIRECT("'"&amp;AL$8&amp;"'!"&amp;$A31)*VLOOKUP($D$8,Tables!$C$1:$D$3,2,0)</f>
        <v>0</v>
      </c>
      <c r="AM31" s="513">
        <f ca="1">INDIRECT("'"&amp;AM$8&amp;"'!"&amp;$A31)*VLOOKUP($D$8,Tables!$C$1:$D$3,2,0)</f>
        <v>0</v>
      </c>
      <c r="AN31" s="460"/>
      <c r="AO31" s="449"/>
      <c r="AP31" s="466">
        <f ca="1">HLOOKUP(AP$8,$E$8:$AP$230,$B31,0)/HLOOKUP(AP$8,$E$8:$AN$230,$B11,0)</f>
        <v>0</v>
      </c>
      <c r="AQ31" s="466">
        <f ca="1">HLOOKUP(AQ$8,$E$8:$AP$230,$B31,0)/HLOOKUP(AQ$8,$E$8:$AN$230,$B11,0)</f>
        <v>0</v>
      </c>
      <c r="AR31" s="466">
        <f ca="1">HLOOKUP(AR$8,$E$8:$AP$230,$B31,0)/HLOOKUP(AR$8,$E$8:$AN$230,$B11,0)</f>
        <v>0</v>
      </c>
      <c r="AS31" s="466">
        <f ca="1">HLOOKUP(AS$8,$E$8:$AP$230,$B31,0)/HLOOKUP(AS$8,$E$8:$AN$230,$B11,0)</f>
        <v>0</v>
      </c>
      <c r="AT31" s="466">
        <f ca="1">HLOOKUP(AT$8,$E$8:$AP$230,$B31,0)/HLOOKUP(AT$8,$E$8:$AN$230,$B11,0)</f>
        <v>0</v>
      </c>
      <c r="AU31" s="449"/>
      <c r="AV31" s="505">
        <f t="shared" ref="AV31:BA40" ca="1" si="15">IFERROR(POWER(INDEX($E31:$AN31,AV$5)/INDEX($E31:$AN31,AV$4),1/AV$6)-1,)</f>
        <v>0</v>
      </c>
      <c r="AW31" s="466">
        <f t="shared" ca="1" si="15"/>
        <v>0</v>
      </c>
      <c r="AX31" s="466">
        <f t="shared" ca="1" si="15"/>
        <v>0</v>
      </c>
      <c r="AY31" s="466">
        <f t="shared" ca="1" si="15"/>
        <v>0</v>
      </c>
      <c r="AZ31" s="466">
        <f t="shared" ca="1" si="15"/>
        <v>0</v>
      </c>
      <c r="BA31" s="461">
        <f t="shared" ca="1" si="15"/>
        <v>0</v>
      </c>
      <c r="BB31" s="454"/>
      <c r="BC31" s="459"/>
      <c r="BD31" s="454"/>
      <c r="BE31" s="454"/>
      <c r="BF31" s="454"/>
      <c r="BG31" s="454"/>
      <c r="BH31" s="454"/>
      <c r="BI31" s="454"/>
      <c r="BJ31" s="454"/>
      <c r="BK31" s="454"/>
      <c r="BL31" s="454"/>
      <c r="BM31" s="454"/>
      <c r="BN31" s="454"/>
    </row>
    <row r="32" spans="1:66" ht="13" hidden="1" outlineLevel="1">
      <c r="A32" s="454" t="str">
        <f>ADDRESS(MATCH($D10,'2021'!$A$1:$A$86,0),MATCH($D32,'2021'!$A$1:$AQ$1,0))</f>
        <v>$W$48</v>
      </c>
      <c r="B32" s="454">
        <f t="shared" si="13"/>
        <v>25</v>
      </c>
      <c r="C32" s="454"/>
      <c r="D32" s="463" t="s">
        <v>96</v>
      </c>
      <c r="E32" s="460">
        <f ca="1">INDIRECT("'"&amp;E$8&amp;"'!"&amp;$A32)*VLOOKUP($D$8,Tables!$C$1:$D$3,2,0)</f>
        <v>0</v>
      </c>
      <c r="F32" s="460">
        <f ca="1">INDIRECT("'"&amp;F$8&amp;"'!"&amp;$A32)*VLOOKUP($D$8,Tables!$C$1:$D$3,2,0)</f>
        <v>0</v>
      </c>
      <c r="G32" s="460">
        <f ca="1">INDIRECT("'"&amp;G$8&amp;"'!"&amp;$A32)*VLOOKUP($D$8,Tables!$C$1:$D$3,2,0)</f>
        <v>0</v>
      </c>
      <c r="H32" s="460">
        <f ca="1">INDIRECT("'"&amp;H$8&amp;"'!"&amp;$A32)*VLOOKUP($D$8,Tables!$C$1:$D$3,2,0)</f>
        <v>0</v>
      </c>
      <c r="I32" s="460">
        <f ca="1">INDIRECT("'"&amp;I$8&amp;"'!"&amp;$A32)*VLOOKUP($D$8,Tables!$C$1:$D$3,2,0)</f>
        <v>0</v>
      </c>
      <c r="J32" s="460">
        <f ca="1">INDIRECT("'"&amp;J$8&amp;"'!"&amp;$A32)*VLOOKUP($D$8,Tables!$C$1:$D$3,2,0)</f>
        <v>0</v>
      </c>
      <c r="K32" s="460">
        <f ca="1">INDIRECT("'"&amp;K$8&amp;"'!"&amp;$A32)*VLOOKUP($D$8,Tables!$C$1:$D$3,2,0)</f>
        <v>0</v>
      </c>
      <c r="L32" s="460">
        <f ca="1">INDIRECT("'"&amp;L$8&amp;"'!"&amp;$A32)*VLOOKUP($D$8,Tables!$C$1:$D$3,2,0)</f>
        <v>0</v>
      </c>
      <c r="M32" s="460">
        <f ca="1">INDIRECT("'"&amp;M$8&amp;"'!"&amp;$A32)*VLOOKUP($D$8,Tables!$C$1:$D$3,2,0)</f>
        <v>0</v>
      </c>
      <c r="N32" s="460">
        <f ca="1">INDIRECT("'"&amp;N$8&amp;"'!"&amp;$A32)*VLOOKUP($D$8,Tables!$C$1:$D$3,2,0)</f>
        <v>0</v>
      </c>
      <c r="O32" s="460">
        <f ca="1">INDIRECT("'"&amp;O$8&amp;"'!"&amp;$A32)*VLOOKUP($D$8,Tables!$C$1:$D$3,2,0)</f>
        <v>0</v>
      </c>
      <c r="P32" s="460">
        <f ca="1">INDIRECT("'"&amp;P$8&amp;"'!"&amp;$A32)*VLOOKUP($D$8,Tables!$C$1:$D$3,2,0)</f>
        <v>0</v>
      </c>
      <c r="Q32" s="460">
        <f ca="1">INDIRECT("'"&amp;Q$8&amp;"'!"&amp;$A32)*VLOOKUP($D$8,Tables!$C$1:$D$3,2,0)</f>
        <v>0</v>
      </c>
      <c r="R32" s="460">
        <f ca="1">INDIRECT("'"&amp;R$8&amp;"'!"&amp;$A32)*VLOOKUP($D$8,Tables!$C$1:$D$3,2,0)</f>
        <v>0</v>
      </c>
      <c r="S32" s="460">
        <f ca="1">INDIRECT("'"&amp;S$8&amp;"'!"&amp;$A32)*VLOOKUP($D$8,Tables!$C$1:$D$3,2,0)</f>
        <v>0</v>
      </c>
      <c r="T32" s="460">
        <f ca="1">INDIRECT("'"&amp;T$8&amp;"'!"&amp;$A32)*VLOOKUP($D$8,Tables!$C$1:$D$3,2,0)</f>
        <v>0</v>
      </c>
      <c r="U32" s="460">
        <f ca="1">INDIRECT("'"&amp;U$8&amp;"'!"&amp;$A32)*VLOOKUP($D$8,Tables!$C$1:$D$3,2,0)</f>
        <v>0</v>
      </c>
      <c r="V32" s="460">
        <f ca="1">INDIRECT("'"&amp;V$8&amp;"'!"&amp;$A32)*VLOOKUP($D$8,Tables!$C$1:$D$3,2,0)</f>
        <v>0</v>
      </c>
      <c r="W32" s="460">
        <f ca="1">INDIRECT("'"&amp;W$8&amp;"'!"&amp;$A32)*VLOOKUP($D$8,Tables!$C$1:$D$3,2,0)</f>
        <v>0</v>
      </c>
      <c r="X32" s="460">
        <f ca="1">INDIRECT("'"&amp;X$8&amp;"'!"&amp;$A32)*VLOOKUP($D$8,Tables!$C$1:$D$3,2,0)</f>
        <v>0</v>
      </c>
      <c r="Y32" s="460">
        <f ca="1">INDIRECT("'"&amp;Y$8&amp;"'!"&amp;$A32)*VLOOKUP($D$8,Tables!$C$1:$D$3,2,0)</f>
        <v>0</v>
      </c>
      <c r="Z32" s="460">
        <f ca="1">INDIRECT("'"&amp;Z$8&amp;"'!"&amp;$A32)*VLOOKUP($D$8,Tables!$C$1:$D$3,2,0)</f>
        <v>0</v>
      </c>
      <c r="AA32" s="460">
        <f ca="1">INDIRECT("'"&amp;AA$8&amp;"'!"&amp;$A32)*VLOOKUP($D$8,Tables!$C$1:$D$3,2,0)</f>
        <v>0</v>
      </c>
      <c r="AB32" s="460">
        <f ca="1">INDIRECT("'"&amp;AB$8&amp;"'!"&amp;$A32)*VLOOKUP($D$8,Tables!$C$1:$D$3,2,0)</f>
        <v>0</v>
      </c>
      <c r="AC32" s="460">
        <f ca="1">INDIRECT("'"&amp;AC$8&amp;"'!"&amp;$A32)*VLOOKUP($D$8,Tables!$C$1:$D$3,2,0)</f>
        <v>0</v>
      </c>
      <c r="AD32" s="460">
        <f ca="1">INDIRECT("'"&amp;AD$8&amp;"'!"&amp;$A32)*VLOOKUP($D$8,Tables!$C$1:$D$3,2,0)</f>
        <v>0</v>
      </c>
      <c r="AE32" s="460">
        <f ca="1">INDIRECT("'"&amp;AE$8&amp;"'!"&amp;$A32)*VLOOKUP($D$8,Tables!$C$1:$D$3,2,0)</f>
        <v>0</v>
      </c>
      <c r="AF32" s="460">
        <f ca="1">INDIRECT("'"&amp;AF$8&amp;"'!"&amp;$A32)*VLOOKUP($D$8,Tables!$C$1:$D$3,2,0)</f>
        <v>0</v>
      </c>
      <c r="AG32" s="460">
        <f ca="1">INDIRECT("'"&amp;AG$8&amp;"'!"&amp;$A32)*VLOOKUP($D$8,Tables!$C$1:$D$3,2,0)</f>
        <v>0</v>
      </c>
      <c r="AH32" s="513">
        <f ca="1">INDIRECT("'"&amp;AH$8&amp;"'!"&amp;$A32)*VLOOKUP($D$8,Tables!$C$1:$D$3,2,0)</f>
        <v>0</v>
      </c>
      <c r="AI32" s="513">
        <f ca="1">INDIRECT("'"&amp;AI$8&amp;"'!"&amp;$A32)*VLOOKUP($D$8,Tables!$C$1:$D$3,2,0)</f>
        <v>0</v>
      </c>
      <c r="AJ32" s="513">
        <f ca="1">INDIRECT("'"&amp;AJ$8&amp;"'!"&amp;$A32)*VLOOKUP($D$8,Tables!$C$1:$D$3,2,0)</f>
        <v>0</v>
      </c>
      <c r="AK32" s="513">
        <f ca="1">INDIRECT("'"&amp;AK$8&amp;"'!"&amp;$A32)*VLOOKUP($D$8,Tables!$C$1:$D$3,2,0)</f>
        <v>0</v>
      </c>
      <c r="AL32" s="513">
        <f ca="1">INDIRECT("'"&amp;AL$8&amp;"'!"&amp;$A32)*VLOOKUP($D$8,Tables!$C$1:$D$3,2,0)</f>
        <v>0</v>
      </c>
      <c r="AM32" s="513">
        <f ca="1">INDIRECT("'"&amp;AM$8&amp;"'!"&amp;$A32)*VLOOKUP($D$8,Tables!$C$1:$D$3,2,0)</f>
        <v>0</v>
      </c>
      <c r="AN32" s="460"/>
      <c r="AO32" s="449"/>
      <c r="AP32" s="466">
        <f ca="1">HLOOKUP(AP$8,$E$8:$AP$230,$B32,0)/HLOOKUP(AP$8,$E$8:$AN$230,$B11,0)</f>
        <v>0</v>
      </c>
      <c r="AQ32" s="466">
        <f ca="1">HLOOKUP(AQ$8,$E$8:$AP$230,$B32,0)/HLOOKUP(AQ$8,$E$8:$AN$230,$B11,0)</f>
        <v>0</v>
      </c>
      <c r="AR32" s="466">
        <f ca="1">HLOOKUP(AR$8,$E$8:$AP$230,$B32,0)/HLOOKUP(AR$8,$E$8:$AN$230,$B11,0)</f>
        <v>0</v>
      </c>
      <c r="AS32" s="466">
        <f ca="1">HLOOKUP(AS$8,$E$8:$AP$230,$B32,0)/HLOOKUP(AS$8,$E$8:$AN$230,$B11,0)</f>
        <v>0</v>
      </c>
      <c r="AT32" s="466">
        <f ca="1">HLOOKUP(AT$8,$E$8:$AP$230,$B32,0)/HLOOKUP(AT$8,$E$8:$AN$230,$B11,0)</f>
        <v>0</v>
      </c>
      <c r="AU32" s="449"/>
      <c r="AV32" s="505">
        <f t="shared" ca="1" si="15"/>
        <v>0</v>
      </c>
      <c r="AW32" s="466">
        <f t="shared" ca="1" si="15"/>
        <v>0</v>
      </c>
      <c r="AX32" s="466">
        <f t="shared" ca="1" si="15"/>
        <v>0</v>
      </c>
      <c r="AY32" s="466">
        <f t="shared" ca="1" si="15"/>
        <v>0</v>
      </c>
      <c r="AZ32" s="466">
        <f t="shared" ca="1" si="15"/>
        <v>0</v>
      </c>
      <c r="BA32" s="461">
        <f t="shared" ca="1" si="15"/>
        <v>0</v>
      </c>
      <c r="BB32" s="454"/>
      <c r="BC32" s="459"/>
      <c r="BD32" s="454"/>
      <c r="BE32" s="454"/>
      <c r="BF32" s="454"/>
      <c r="BG32" s="454"/>
      <c r="BH32" s="454"/>
      <c r="BI32" s="454"/>
      <c r="BJ32" s="454"/>
      <c r="BK32" s="454"/>
      <c r="BL32" s="454"/>
      <c r="BM32" s="454"/>
      <c r="BN32" s="454"/>
    </row>
    <row r="33" spans="1:66" ht="13" hidden="1" outlineLevel="1">
      <c r="A33" s="454" t="str">
        <f>ADDRESS(MATCH($D10,'2021'!$A$1:$A$86,0),MATCH($D33,'2021'!$A$1:$AQ$1,0))</f>
        <v>$X$48</v>
      </c>
      <c r="B33" s="454">
        <f t="shared" si="13"/>
        <v>26</v>
      </c>
      <c r="C33" s="454"/>
      <c r="D33" s="463" t="s">
        <v>97</v>
      </c>
      <c r="E33" s="460">
        <f ca="1">INDIRECT("'"&amp;E$8&amp;"'!"&amp;$A33)*VLOOKUP($D$8,Tables!$C$1:$D$3,2,0)</f>
        <v>0</v>
      </c>
      <c r="F33" s="460">
        <f ca="1">INDIRECT("'"&amp;F$8&amp;"'!"&amp;$A33)*VLOOKUP($D$8,Tables!$C$1:$D$3,2,0)</f>
        <v>0</v>
      </c>
      <c r="G33" s="460">
        <f ca="1">INDIRECT("'"&amp;G$8&amp;"'!"&amp;$A33)*VLOOKUP($D$8,Tables!$C$1:$D$3,2,0)</f>
        <v>0</v>
      </c>
      <c r="H33" s="460">
        <f ca="1">INDIRECT("'"&amp;H$8&amp;"'!"&amp;$A33)*VLOOKUP($D$8,Tables!$C$1:$D$3,2,0)</f>
        <v>0</v>
      </c>
      <c r="I33" s="460">
        <f ca="1">INDIRECT("'"&amp;I$8&amp;"'!"&amp;$A33)*VLOOKUP($D$8,Tables!$C$1:$D$3,2,0)</f>
        <v>0</v>
      </c>
      <c r="J33" s="460">
        <f ca="1">INDIRECT("'"&amp;J$8&amp;"'!"&amp;$A33)*VLOOKUP($D$8,Tables!$C$1:$D$3,2,0)</f>
        <v>0</v>
      </c>
      <c r="K33" s="460">
        <f ca="1">INDIRECT("'"&amp;K$8&amp;"'!"&amp;$A33)*VLOOKUP($D$8,Tables!$C$1:$D$3,2,0)</f>
        <v>0</v>
      </c>
      <c r="L33" s="460">
        <f ca="1">INDIRECT("'"&amp;L$8&amp;"'!"&amp;$A33)*VLOOKUP($D$8,Tables!$C$1:$D$3,2,0)</f>
        <v>0</v>
      </c>
      <c r="M33" s="460">
        <f ca="1">INDIRECT("'"&amp;M$8&amp;"'!"&amp;$A33)*VLOOKUP($D$8,Tables!$C$1:$D$3,2,0)</f>
        <v>0</v>
      </c>
      <c r="N33" s="460">
        <f ca="1">INDIRECT("'"&amp;N$8&amp;"'!"&amp;$A33)*VLOOKUP($D$8,Tables!$C$1:$D$3,2,0)</f>
        <v>0</v>
      </c>
      <c r="O33" s="460">
        <f ca="1">INDIRECT("'"&amp;O$8&amp;"'!"&amp;$A33)*VLOOKUP($D$8,Tables!$C$1:$D$3,2,0)</f>
        <v>0</v>
      </c>
      <c r="P33" s="460">
        <f ca="1">INDIRECT("'"&amp;P$8&amp;"'!"&amp;$A33)*VLOOKUP($D$8,Tables!$C$1:$D$3,2,0)</f>
        <v>0</v>
      </c>
      <c r="Q33" s="460">
        <f ca="1">INDIRECT("'"&amp;Q$8&amp;"'!"&amp;$A33)*VLOOKUP($D$8,Tables!$C$1:$D$3,2,0)</f>
        <v>0</v>
      </c>
      <c r="R33" s="460">
        <f ca="1">INDIRECT("'"&amp;R$8&amp;"'!"&amp;$A33)*VLOOKUP($D$8,Tables!$C$1:$D$3,2,0)</f>
        <v>0</v>
      </c>
      <c r="S33" s="460">
        <f ca="1">INDIRECT("'"&amp;S$8&amp;"'!"&amp;$A33)*VLOOKUP($D$8,Tables!$C$1:$D$3,2,0)</f>
        <v>0</v>
      </c>
      <c r="T33" s="460">
        <f ca="1">INDIRECT("'"&amp;T$8&amp;"'!"&amp;$A33)*VLOOKUP($D$8,Tables!$C$1:$D$3,2,0)</f>
        <v>0</v>
      </c>
      <c r="U33" s="460">
        <f ca="1">INDIRECT("'"&amp;U$8&amp;"'!"&amp;$A33)*VLOOKUP($D$8,Tables!$C$1:$D$3,2,0)</f>
        <v>0</v>
      </c>
      <c r="V33" s="460">
        <f ca="1">INDIRECT("'"&amp;V$8&amp;"'!"&amp;$A33)*VLOOKUP($D$8,Tables!$C$1:$D$3,2,0)</f>
        <v>0</v>
      </c>
      <c r="W33" s="460">
        <f ca="1">INDIRECT("'"&amp;W$8&amp;"'!"&amp;$A33)*VLOOKUP($D$8,Tables!$C$1:$D$3,2,0)</f>
        <v>0</v>
      </c>
      <c r="X33" s="460">
        <f ca="1">INDIRECT("'"&amp;X$8&amp;"'!"&amp;$A33)*VLOOKUP($D$8,Tables!$C$1:$D$3,2,0)</f>
        <v>0</v>
      </c>
      <c r="Y33" s="460">
        <f ca="1">INDIRECT("'"&amp;Y$8&amp;"'!"&amp;$A33)*VLOOKUP($D$8,Tables!$C$1:$D$3,2,0)</f>
        <v>0</v>
      </c>
      <c r="Z33" s="460">
        <f ca="1">INDIRECT("'"&amp;Z$8&amp;"'!"&amp;$A33)*VLOOKUP($D$8,Tables!$C$1:$D$3,2,0)</f>
        <v>0</v>
      </c>
      <c r="AA33" s="460">
        <f ca="1">INDIRECT("'"&amp;AA$8&amp;"'!"&amp;$A33)*VLOOKUP($D$8,Tables!$C$1:$D$3,2,0)</f>
        <v>0</v>
      </c>
      <c r="AB33" s="460">
        <f ca="1">INDIRECT("'"&amp;AB$8&amp;"'!"&amp;$A33)*VLOOKUP($D$8,Tables!$C$1:$D$3,2,0)</f>
        <v>0</v>
      </c>
      <c r="AC33" s="460">
        <f ca="1">INDIRECT("'"&amp;AC$8&amp;"'!"&amp;$A33)*VLOOKUP($D$8,Tables!$C$1:$D$3,2,0)</f>
        <v>0</v>
      </c>
      <c r="AD33" s="460">
        <f ca="1">INDIRECT("'"&amp;AD$8&amp;"'!"&amp;$A33)*VLOOKUP($D$8,Tables!$C$1:$D$3,2,0)</f>
        <v>0</v>
      </c>
      <c r="AE33" s="460">
        <f ca="1">INDIRECT("'"&amp;AE$8&amp;"'!"&amp;$A33)*VLOOKUP($D$8,Tables!$C$1:$D$3,2,0)</f>
        <v>0</v>
      </c>
      <c r="AF33" s="460">
        <f ca="1">INDIRECT("'"&amp;AF$8&amp;"'!"&amp;$A33)*VLOOKUP($D$8,Tables!$C$1:$D$3,2,0)</f>
        <v>0</v>
      </c>
      <c r="AG33" s="460">
        <f ca="1">INDIRECT("'"&amp;AG$8&amp;"'!"&amp;$A33)*VLOOKUP($D$8,Tables!$C$1:$D$3,2,0)</f>
        <v>0</v>
      </c>
      <c r="AH33" s="513">
        <f ca="1">INDIRECT("'"&amp;AH$8&amp;"'!"&amp;$A33)*VLOOKUP($D$8,Tables!$C$1:$D$3,2,0)</f>
        <v>0</v>
      </c>
      <c r="AI33" s="513">
        <f ca="1">INDIRECT("'"&amp;AI$8&amp;"'!"&amp;$A33)*VLOOKUP($D$8,Tables!$C$1:$D$3,2,0)</f>
        <v>0</v>
      </c>
      <c r="AJ33" s="513">
        <f ca="1">INDIRECT("'"&amp;AJ$8&amp;"'!"&amp;$A33)*VLOOKUP($D$8,Tables!$C$1:$D$3,2,0)</f>
        <v>0</v>
      </c>
      <c r="AK33" s="513">
        <f ca="1">INDIRECT("'"&amp;AK$8&amp;"'!"&amp;$A33)*VLOOKUP($D$8,Tables!$C$1:$D$3,2,0)</f>
        <v>0</v>
      </c>
      <c r="AL33" s="513">
        <f ca="1">INDIRECT("'"&amp;AL$8&amp;"'!"&amp;$A33)*VLOOKUP($D$8,Tables!$C$1:$D$3,2,0)</f>
        <v>0</v>
      </c>
      <c r="AM33" s="513">
        <f ca="1">INDIRECT("'"&amp;AM$8&amp;"'!"&amp;$A33)*VLOOKUP($D$8,Tables!$C$1:$D$3,2,0)</f>
        <v>0</v>
      </c>
      <c r="AN33" s="460"/>
      <c r="AO33" s="449"/>
      <c r="AP33" s="466">
        <f ca="1">HLOOKUP(AP$8,$E$8:$AP$230,$B33,0)/HLOOKUP(AP$8,$E$8:$AN$230,$B11,0)</f>
        <v>0</v>
      </c>
      <c r="AQ33" s="466">
        <f ca="1">HLOOKUP(AQ$8,$E$8:$AP$230,$B33,0)/HLOOKUP(AQ$8,$E$8:$AN$230,$B11,0)</f>
        <v>0</v>
      </c>
      <c r="AR33" s="466">
        <f ca="1">HLOOKUP(AR$8,$E$8:$AP$230,$B33,0)/HLOOKUP(AR$8,$E$8:$AN$230,$B11,0)</f>
        <v>0</v>
      </c>
      <c r="AS33" s="466">
        <f ca="1">HLOOKUP(AS$8,$E$8:$AP$230,$B33,0)/HLOOKUP(AS$8,$E$8:$AN$230,$B11,0)</f>
        <v>0</v>
      </c>
      <c r="AT33" s="466">
        <f ca="1">HLOOKUP(AT$8,$E$8:$AP$230,$B33,0)/HLOOKUP(AT$8,$E$8:$AN$230,$B11,0)</f>
        <v>0</v>
      </c>
      <c r="AU33" s="449"/>
      <c r="AV33" s="505">
        <f t="shared" ca="1" si="15"/>
        <v>0</v>
      </c>
      <c r="AW33" s="466">
        <f t="shared" ca="1" si="15"/>
        <v>0</v>
      </c>
      <c r="AX33" s="466">
        <f t="shared" ca="1" si="15"/>
        <v>0</v>
      </c>
      <c r="AY33" s="466">
        <f t="shared" ca="1" si="15"/>
        <v>0</v>
      </c>
      <c r="AZ33" s="466">
        <f t="shared" ca="1" si="15"/>
        <v>0</v>
      </c>
      <c r="BA33" s="461">
        <f t="shared" ca="1" si="15"/>
        <v>0</v>
      </c>
      <c r="BB33" s="454"/>
      <c r="BC33" s="459"/>
      <c r="BD33" s="454"/>
      <c r="BE33" s="454"/>
      <c r="BF33" s="454"/>
      <c r="BG33" s="454"/>
      <c r="BH33" s="454"/>
      <c r="BI33" s="454"/>
      <c r="BJ33" s="454"/>
      <c r="BK33" s="454"/>
      <c r="BL33" s="454"/>
      <c r="BM33" s="454"/>
      <c r="BN33" s="454"/>
    </row>
    <row r="34" spans="1:66" ht="13" hidden="1" outlineLevel="1">
      <c r="A34" s="454" t="str">
        <f>ADDRESS(MATCH($D10,'2021'!$A$1:$A$86,0),MATCH($D34,'2021'!$A$1:$AQ$1,0))</f>
        <v>$Y$48</v>
      </c>
      <c r="B34" s="454">
        <f t="shared" si="13"/>
        <v>27</v>
      </c>
      <c r="C34" s="454"/>
      <c r="D34" s="463" t="s">
        <v>98</v>
      </c>
      <c r="E34" s="460">
        <f ca="1">INDIRECT("'"&amp;E$8&amp;"'!"&amp;$A34)*VLOOKUP($D$8,Tables!$C$1:$D$3,2,0)</f>
        <v>0</v>
      </c>
      <c r="F34" s="460">
        <f ca="1">INDIRECT("'"&amp;F$8&amp;"'!"&amp;$A34)*VLOOKUP($D$8,Tables!$C$1:$D$3,2,0)</f>
        <v>0</v>
      </c>
      <c r="G34" s="460">
        <f ca="1">INDIRECT("'"&amp;G$8&amp;"'!"&amp;$A34)*VLOOKUP($D$8,Tables!$C$1:$D$3,2,0)</f>
        <v>0</v>
      </c>
      <c r="H34" s="460">
        <f ca="1">INDIRECT("'"&amp;H$8&amp;"'!"&amp;$A34)*VLOOKUP($D$8,Tables!$C$1:$D$3,2,0)</f>
        <v>0</v>
      </c>
      <c r="I34" s="460">
        <f ca="1">INDIRECT("'"&amp;I$8&amp;"'!"&amp;$A34)*VLOOKUP($D$8,Tables!$C$1:$D$3,2,0)</f>
        <v>0</v>
      </c>
      <c r="J34" s="460">
        <f ca="1">INDIRECT("'"&amp;J$8&amp;"'!"&amp;$A34)*VLOOKUP($D$8,Tables!$C$1:$D$3,2,0)</f>
        <v>0</v>
      </c>
      <c r="K34" s="460">
        <f ca="1">INDIRECT("'"&amp;K$8&amp;"'!"&amp;$A34)*VLOOKUP($D$8,Tables!$C$1:$D$3,2,0)</f>
        <v>0</v>
      </c>
      <c r="L34" s="460">
        <f ca="1">INDIRECT("'"&amp;L$8&amp;"'!"&amp;$A34)*VLOOKUP($D$8,Tables!$C$1:$D$3,2,0)</f>
        <v>0</v>
      </c>
      <c r="M34" s="460">
        <f ca="1">INDIRECT("'"&amp;M$8&amp;"'!"&amp;$A34)*VLOOKUP($D$8,Tables!$C$1:$D$3,2,0)</f>
        <v>0</v>
      </c>
      <c r="N34" s="460">
        <f ca="1">INDIRECT("'"&amp;N$8&amp;"'!"&amp;$A34)*VLOOKUP($D$8,Tables!$C$1:$D$3,2,0)</f>
        <v>0</v>
      </c>
      <c r="O34" s="460">
        <f ca="1">INDIRECT("'"&amp;O$8&amp;"'!"&amp;$A34)*VLOOKUP($D$8,Tables!$C$1:$D$3,2,0)</f>
        <v>0</v>
      </c>
      <c r="P34" s="460">
        <f ca="1">INDIRECT("'"&amp;P$8&amp;"'!"&amp;$A34)*VLOOKUP($D$8,Tables!$C$1:$D$3,2,0)</f>
        <v>0</v>
      </c>
      <c r="Q34" s="460">
        <f ca="1">INDIRECT("'"&amp;Q$8&amp;"'!"&amp;$A34)*VLOOKUP($D$8,Tables!$C$1:$D$3,2,0)</f>
        <v>0</v>
      </c>
      <c r="R34" s="460">
        <f ca="1">INDIRECT("'"&amp;R$8&amp;"'!"&amp;$A34)*VLOOKUP($D$8,Tables!$C$1:$D$3,2,0)</f>
        <v>0</v>
      </c>
      <c r="S34" s="460">
        <f ca="1">INDIRECT("'"&amp;S$8&amp;"'!"&amp;$A34)*VLOOKUP($D$8,Tables!$C$1:$D$3,2,0)</f>
        <v>0</v>
      </c>
      <c r="T34" s="460">
        <f ca="1">INDIRECT("'"&amp;T$8&amp;"'!"&amp;$A34)*VLOOKUP($D$8,Tables!$C$1:$D$3,2,0)</f>
        <v>0</v>
      </c>
      <c r="U34" s="460">
        <f ca="1">INDIRECT("'"&amp;U$8&amp;"'!"&amp;$A34)*VLOOKUP($D$8,Tables!$C$1:$D$3,2,0)</f>
        <v>0</v>
      </c>
      <c r="V34" s="460">
        <f ca="1">INDIRECT("'"&amp;V$8&amp;"'!"&amp;$A34)*VLOOKUP($D$8,Tables!$C$1:$D$3,2,0)</f>
        <v>0</v>
      </c>
      <c r="W34" s="460">
        <f ca="1">INDIRECT("'"&amp;W$8&amp;"'!"&amp;$A34)*VLOOKUP($D$8,Tables!$C$1:$D$3,2,0)</f>
        <v>0</v>
      </c>
      <c r="X34" s="460">
        <f ca="1">INDIRECT("'"&amp;X$8&amp;"'!"&amp;$A34)*VLOOKUP($D$8,Tables!$C$1:$D$3,2,0)</f>
        <v>0</v>
      </c>
      <c r="Y34" s="460">
        <f ca="1">INDIRECT("'"&amp;Y$8&amp;"'!"&amp;$A34)*VLOOKUP($D$8,Tables!$C$1:$D$3,2,0)</f>
        <v>0</v>
      </c>
      <c r="Z34" s="460">
        <f ca="1">INDIRECT("'"&amp;Z$8&amp;"'!"&amp;$A34)*VLOOKUP($D$8,Tables!$C$1:$D$3,2,0)</f>
        <v>0</v>
      </c>
      <c r="AA34" s="460">
        <f ca="1">INDIRECT("'"&amp;AA$8&amp;"'!"&amp;$A34)*VLOOKUP($D$8,Tables!$C$1:$D$3,2,0)</f>
        <v>0</v>
      </c>
      <c r="AB34" s="460">
        <f ca="1">INDIRECT("'"&amp;AB$8&amp;"'!"&amp;$A34)*VLOOKUP($D$8,Tables!$C$1:$D$3,2,0)</f>
        <v>0</v>
      </c>
      <c r="AC34" s="460">
        <f ca="1">INDIRECT("'"&amp;AC$8&amp;"'!"&amp;$A34)*VLOOKUP($D$8,Tables!$C$1:$D$3,2,0)</f>
        <v>0</v>
      </c>
      <c r="AD34" s="460">
        <f ca="1">INDIRECT("'"&amp;AD$8&amp;"'!"&amp;$A34)*VLOOKUP($D$8,Tables!$C$1:$D$3,2,0)</f>
        <v>0</v>
      </c>
      <c r="AE34" s="460">
        <f ca="1">INDIRECT("'"&amp;AE$8&amp;"'!"&amp;$A34)*VLOOKUP($D$8,Tables!$C$1:$D$3,2,0)</f>
        <v>0</v>
      </c>
      <c r="AF34" s="460">
        <f ca="1">INDIRECT("'"&amp;AF$8&amp;"'!"&amp;$A34)*VLOOKUP($D$8,Tables!$C$1:$D$3,2,0)</f>
        <v>0</v>
      </c>
      <c r="AG34" s="460">
        <f ca="1">INDIRECT("'"&amp;AG$8&amp;"'!"&amp;$A34)*VLOOKUP($D$8,Tables!$C$1:$D$3,2,0)</f>
        <v>0</v>
      </c>
      <c r="AH34" s="513">
        <f ca="1">INDIRECT("'"&amp;AH$8&amp;"'!"&amp;$A34)*VLOOKUP($D$8,Tables!$C$1:$D$3,2,0)</f>
        <v>0</v>
      </c>
      <c r="AI34" s="513">
        <f ca="1">INDIRECT("'"&amp;AI$8&amp;"'!"&amp;$A34)*VLOOKUP($D$8,Tables!$C$1:$D$3,2,0)</f>
        <v>0</v>
      </c>
      <c r="AJ34" s="513">
        <f ca="1">INDIRECT("'"&amp;AJ$8&amp;"'!"&amp;$A34)*VLOOKUP($D$8,Tables!$C$1:$D$3,2,0)</f>
        <v>0</v>
      </c>
      <c r="AK34" s="513">
        <f ca="1">INDIRECT("'"&amp;AK$8&amp;"'!"&amp;$A34)*VLOOKUP($D$8,Tables!$C$1:$D$3,2,0)</f>
        <v>0</v>
      </c>
      <c r="AL34" s="513">
        <f ca="1">INDIRECT("'"&amp;AL$8&amp;"'!"&amp;$A34)*VLOOKUP($D$8,Tables!$C$1:$D$3,2,0)</f>
        <v>0</v>
      </c>
      <c r="AM34" s="513">
        <f ca="1">INDIRECT("'"&amp;AM$8&amp;"'!"&amp;$A34)*VLOOKUP($D$8,Tables!$C$1:$D$3,2,0)</f>
        <v>0</v>
      </c>
      <c r="AN34" s="460"/>
      <c r="AO34" s="449"/>
      <c r="AP34" s="466">
        <f ca="1">HLOOKUP(AP$8,$E$8:$AP$230,$B34,0)/HLOOKUP(AP$8,$E$8:$AN$230,$B11,0)</f>
        <v>0</v>
      </c>
      <c r="AQ34" s="466">
        <f ca="1">HLOOKUP(AQ$8,$E$8:$AP$230,$B34,0)/HLOOKUP(AQ$8,$E$8:$AN$230,$B11,0)</f>
        <v>0</v>
      </c>
      <c r="AR34" s="466">
        <f ca="1">HLOOKUP(AR$8,$E$8:$AP$230,$B34,0)/HLOOKUP(AR$8,$E$8:$AN$230,$B11,0)</f>
        <v>0</v>
      </c>
      <c r="AS34" s="466">
        <f ca="1">HLOOKUP(AS$8,$E$8:$AP$230,$B34,0)/HLOOKUP(AS$8,$E$8:$AN$230,$B11,0)</f>
        <v>0</v>
      </c>
      <c r="AT34" s="466">
        <f ca="1">HLOOKUP(AT$8,$E$8:$AP$230,$B34,0)/HLOOKUP(AT$8,$E$8:$AN$230,$B11,0)</f>
        <v>0</v>
      </c>
      <c r="AU34" s="449"/>
      <c r="AV34" s="505">
        <f t="shared" ca="1" si="15"/>
        <v>0</v>
      </c>
      <c r="AW34" s="466">
        <f t="shared" ca="1" si="15"/>
        <v>0</v>
      </c>
      <c r="AX34" s="466">
        <f t="shared" ca="1" si="15"/>
        <v>0</v>
      </c>
      <c r="AY34" s="466">
        <f t="shared" ca="1" si="15"/>
        <v>0</v>
      </c>
      <c r="AZ34" s="466">
        <f t="shared" ca="1" si="15"/>
        <v>0</v>
      </c>
      <c r="BA34" s="461">
        <f t="shared" ca="1" si="15"/>
        <v>0</v>
      </c>
      <c r="BB34" s="454"/>
      <c r="BC34" s="459"/>
      <c r="BD34" s="454"/>
      <c r="BE34" s="454"/>
      <c r="BF34" s="454"/>
      <c r="BG34" s="454"/>
      <c r="BH34" s="454"/>
      <c r="BI34" s="454"/>
      <c r="BJ34" s="454"/>
      <c r="BK34" s="454"/>
      <c r="BL34" s="454"/>
      <c r="BM34" s="454"/>
      <c r="BN34" s="454"/>
    </row>
    <row r="35" spans="1:66" ht="13" hidden="1" outlineLevel="1">
      <c r="A35" s="454" t="str">
        <f>ADDRESS(MATCH($D10,'2021'!$A$1:$A$86,0),MATCH($D35,'2021'!$A$1:$AQ$1,0))</f>
        <v>$Z$48</v>
      </c>
      <c r="B35" s="454">
        <f t="shared" si="13"/>
        <v>28</v>
      </c>
      <c r="C35" s="454"/>
      <c r="D35" s="463" t="s">
        <v>99</v>
      </c>
      <c r="E35" s="460">
        <f ca="1">INDIRECT("'"&amp;E$8&amp;"'!"&amp;$A35)*VLOOKUP($D$8,Tables!$C$1:$D$3,2,0)</f>
        <v>0</v>
      </c>
      <c r="F35" s="460">
        <f ca="1">INDIRECT("'"&amp;F$8&amp;"'!"&amp;$A35)*VLOOKUP($D$8,Tables!$C$1:$D$3,2,0)</f>
        <v>0</v>
      </c>
      <c r="G35" s="460">
        <f ca="1">INDIRECT("'"&amp;G$8&amp;"'!"&amp;$A35)*VLOOKUP($D$8,Tables!$C$1:$D$3,2,0)</f>
        <v>0</v>
      </c>
      <c r="H35" s="460">
        <f ca="1">INDIRECT("'"&amp;H$8&amp;"'!"&amp;$A35)*VLOOKUP($D$8,Tables!$C$1:$D$3,2,0)</f>
        <v>0</v>
      </c>
      <c r="I35" s="460">
        <f ca="1">INDIRECT("'"&amp;I$8&amp;"'!"&amp;$A35)*VLOOKUP($D$8,Tables!$C$1:$D$3,2,0)</f>
        <v>0</v>
      </c>
      <c r="J35" s="460">
        <f ca="1">INDIRECT("'"&amp;J$8&amp;"'!"&amp;$A35)*VLOOKUP($D$8,Tables!$C$1:$D$3,2,0)</f>
        <v>0</v>
      </c>
      <c r="K35" s="460">
        <f ca="1">INDIRECT("'"&amp;K$8&amp;"'!"&amp;$A35)*VLOOKUP($D$8,Tables!$C$1:$D$3,2,0)</f>
        <v>0</v>
      </c>
      <c r="L35" s="460">
        <f ca="1">INDIRECT("'"&amp;L$8&amp;"'!"&amp;$A35)*VLOOKUP($D$8,Tables!$C$1:$D$3,2,0)</f>
        <v>0</v>
      </c>
      <c r="M35" s="460">
        <f ca="1">INDIRECT("'"&amp;M$8&amp;"'!"&amp;$A35)*VLOOKUP($D$8,Tables!$C$1:$D$3,2,0)</f>
        <v>0</v>
      </c>
      <c r="N35" s="460">
        <f ca="1">INDIRECT("'"&amp;N$8&amp;"'!"&amp;$A35)*VLOOKUP($D$8,Tables!$C$1:$D$3,2,0)</f>
        <v>0</v>
      </c>
      <c r="O35" s="460">
        <f ca="1">INDIRECT("'"&amp;O$8&amp;"'!"&amp;$A35)*VLOOKUP($D$8,Tables!$C$1:$D$3,2,0)</f>
        <v>0</v>
      </c>
      <c r="P35" s="460">
        <f ca="1">INDIRECT("'"&amp;P$8&amp;"'!"&amp;$A35)*VLOOKUP($D$8,Tables!$C$1:$D$3,2,0)</f>
        <v>0</v>
      </c>
      <c r="Q35" s="460">
        <f ca="1">INDIRECT("'"&amp;Q$8&amp;"'!"&amp;$A35)*VLOOKUP($D$8,Tables!$C$1:$D$3,2,0)</f>
        <v>0</v>
      </c>
      <c r="R35" s="460">
        <f ca="1">INDIRECT("'"&amp;R$8&amp;"'!"&amp;$A35)*VLOOKUP($D$8,Tables!$C$1:$D$3,2,0)</f>
        <v>0</v>
      </c>
      <c r="S35" s="460">
        <f ca="1">INDIRECT("'"&amp;S$8&amp;"'!"&amp;$A35)*VLOOKUP($D$8,Tables!$C$1:$D$3,2,0)</f>
        <v>0</v>
      </c>
      <c r="T35" s="460">
        <f ca="1">INDIRECT("'"&amp;T$8&amp;"'!"&amp;$A35)*VLOOKUP($D$8,Tables!$C$1:$D$3,2,0)</f>
        <v>0</v>
      </c>
      <c r="U35" s="460">
        <f ca="1">INDIRECT("'"&amp;U$8&amp;"'!"&amp;$A35)*VLOOKUP($D$8,Tables!$C$1:$D$3,2,0)</f>
        <v>0</v>
      </c>
      <c r="V35" s="460">
        <f ca="1">INDIRECT("'"&amp;V$8&amp;"'!"&amp;$A35)*VLOOKUP($D$8,Tables!$C$1:$D$3,2,0)</f>
        <v>0</v>
      </c>
      <c r="W35" s="460">
        <f ca="1">INDIRECT("'"&amp;W$8&amp;"'!"&amp;$A35)*VLOOKUP($D$8,Tables!$C$1:$D$3,2,0)</f>
        <v>0</v>
      </c>
      <c r="X35" s="460">
        <f ca="1">INDIRECT("'"&amp;X$8&amp;"'!"&amp;$A35)*VLOOKUP($D$8,Tables!$C$1:$D$3,2,0)</f>
        <v>0</v>
      </c>
      <c r="Y35" s="460">
        <f ca="1">INDIRECT("'"&amp;Y$8&amp;"'!"&amp;$A35)*VLOOKUP($D$8,Tables!$C$1:$D$3,2,0)</f>
        <v>0</v>
      </c>
      <c r="Z35" s="460">
        <f ca="1">INDIRECT("'"&amp;Z$8&amp;"'!"&amp;$A35)*VLOOKUP($D$8,Tables!$C$1:$D$3,2,0)</f>
        <v>0</v>
      </c>
      <c r="AA35" s="460">
        <f ca="1">INDIRECT("'"&amp;AA$8&amp;"'!"&amp;$A35)*VLOOKUP($D$8,Tables!$C$1:$D$3,2,0)</f>
        <v>0</v>
      </c>
      <c r="AB35" s="460">
        <f ca="1">INDIRECT("'"&amp;AB$8&amp;"'!"&amp;$A35)*VLOOKUP($D$8,Tables!$C$1:$D$3,2,0)</f>
        <v>0</v>
      </c>
      <c r="AC35" s="460">
        <f ca="1">INDIRECT("'"&amp;AC$8&amp;"'!"&amp;$A35)*VLOOKUP($D$8,Tables!$C$1:$D$3,2,0)</f>
        <v>0</v>
      </c>
      <c r="AD35" s="460">
        <f ca="1">INDIRECT("'"&amp;AD$8&amp;"'!"&amp;$A35)*VLOOKUP($D$8,Tables!$C$1:$D$3,2,0)</f>
        <v>0</v>
      </c>
      <c r="AE35" s="460">
        <f ca="1">INDIRECT("'"&amp;AE$8&amp;"'!"&amp;$A35)*VLOOKUP($D$8,Tables!$C$1:$D$3,2,0)</f>
        <v>0</v>
      </c>
      <c r="AF35" s="460">
        <f ca="1">INDIRECT("'"&amp;AF$8&amp;"'!"&amp;$A35)*VLOOKUP($D$8,Tables!$C$1:$D$3,2,0)</f>
        <v>0</v>
      </c>
      <c r="AG35" s="460">
        <f ca="1">INDIRECT("'"&amp;AG$8&amp;"'!"&amp;$A35)*VLOOKUP($D$8,Tables!$C$1:$D$3,2,0)</f>
        <v>0</v>
      </c>
      <c r="AH35" s="513">
        <f ca="1">INDIRECT("'"&amp;AH$8&amp;"'!"&amp;$A35)*VLOOKUP($D$8,Tables!$C$1:$D$3,2,0)</f>
        <v>0</v>
      </c>
      <c r="AI35" s="513">
        <f ca="1">INDIRECT("'"&amp;AI$8&amp;"'!"&amp;$A35)*VLOOKUP($D$8,Tables!$C$1:$D$3,2,0)</f>
        <v>0</v>
      </c>
      <c r="AJ35" s="513">
        <f ca="1">INDIRECT("'"&amp;AJ$8&amp;"'!"&amp;$A35)*VLOOKUP($D$8,Tables!$C$1:$D$3,2,0)</f>
        <v>0</v>
      </c>
      <c r="AK35" s="513">
        <f ca="1">INDIRECT("'"&amp;AK$8&amp;"'!"&amp;$A35)*VLOOKUP($D$8,Tables!$C$1:$D$3,2,0)</f>
        <v>0</v>
      </c>
      <c r="AL35" s="513">
        <f ca="1">INDIRECT("'"&amp;AL$8&amp;"'!"&amp;$A35)*VLOOKUP($D$8,Tables!$C$1:$D$3,2,0)</f>
        <v>0</v>
      </c>
      <c r="AM35" s="513">
        <f ca="1">INDIRECT("'"&amp;AM$8&amp;"'!"&amp;$A35)*VLOOKUP($D$8,Tables!$C$1:$D$3,2,0)</f>
        <v>0</v>
      </c>
      <c r="AN35" s="460"/>
      <c r="AO35" s="449"/>
      <c r="AP35" s="466">
        <f ca="1">HLOOKUP(AP$8,$E$8:$AP$230,$B35,0)/HLOOKUP(AP$8,$E$8:$AN$230,$B11,0)</f>
        <v>0</v>
      </c>
      <c r="AQ35" s="466">
        <f ca="1">HLOOKUP(AQ$8,$E$8:$AP$230,$B35,0)/HLOOKUP(AQ$8,$E$8:$AN$230,$B11,0)</f>
        <v>0</v>
      </c>
      <c r="AR35" s="466">
        <f ca="1">HLOOKUP(AR$8,$E$8:$AP$230,$B35,0)/HLOOKUP(AR$8,$E$8:$AN$230,$B11,0)</f>
        <v>0</v>
      </c>
      <c r="AS35" s="466">
        <f ca="1">HLOOKUP(AS$8,$E$8:$AP$230,$B35,0)/HLOOKUP(AS$8,$E$8:$AN$230,$B11,0)</f>
        <v>0</v>
      </c>
      <c r="AT35" s="466">
        <f ca="1">HLOOKUP(AT$8,$E$8:$AP$230,$B35,0)/HLOOKUP(AT$8,$E$8:$AN$230,$B11,0)</f>
        <v>0</v>
      </c>
      <c r="AU35" s="449"/>
      <c r="AV35" s="505">
        <f t="shared" ca="1" si="15"/>
        <v>0</v>
      </c>
      <c r="AW35" s="466">
        <f t="shared" ca="1" si="15"/>
        <v>0</v>
      </c>
      <c r="AX35" s="466">
        <f t="shared" ca="1" si="15"/>
        <v>0</v>
      </c>
      <c r="AY35" s="466">
        <f t="shared" ca="1" si="15"/>
        <v>0</v>
      </c>
      <c r="AZ35" s="466">
        <f t="shared" ca="1" si="15"/>
        <v>0</v>
      </c>
      <c r="BA35" s="461">
        <f t="shared" ca="1" si="15"/>
        <v>0</v>
      </c>
      <c r="BB35" s="454"/>
      <c r="BC35" s="459"/>
      <c r="BD35" s="454"/>
      <c r="BE35" s="454"/>
      <c r="BF35" s="454"/>
      <c r="BG35" s="454"/>
      <c r="BH35" s="454"/>
      <c r="BI35" s="454"/>
      <c r="BJ35" s="454"/>
      <c r="BK35" s="454"/>
      <c r="BL35" s="454"/>
      <c r="BM35" s="454"/>
      <c r="BN35" s="454"/>
    </row>
    <row r="36" spans="1:66" ht="13" collapsed="1">
      <c r="A36" s="454" t="str">
        <f>ADDRESS(MATCH($D10,'2021'!$A$1:$A$86,0),MATCH($D36,'2021'!$A$1:$AQ$1,0))</f>
        <v>$AA$48</v>
      </c>
      <c r="B36" s="454">
        <f>B35+1</f>
        <v>29</v>
      </c>
      <c r="C36" s="454"/>
      <c r="D36" s="463" t="s">
        <v>100</v>
      </c>
      <c r="E36" s="460">
        <f ca="1">INDIRECT("'"&amp;E$8&amp;"'!"&amp;$A36)*VLOOKUP($D$8,Tables!$C$1:$D$3,2,0)</f>
        <v>0</v>
      </c>
      <c r="F36" s="460">
        <f ca="1">INDIRECT("'"&amp;F$8&amp;"'!"&amp;$A36)*VLOOKUP($D$8,Tables!$C$1:$D$3,2,0)</f>
        <v>0</v>
      </c>
      <c r="G36" s="460">
        <f ca="1">INDIRECT("'"&amp;G$8&amp;"'!"&amp;$A36)*VLOOKUP($D$8,Tables!$C$1:$D$3,2,0)</f>
        <v>0</v>
      </c>
      <c r="H36" s="460">
        <f ca="1">INDIRECT("'"&amp;H$8&amp;"'!"&amp;$A36)*VLOOKUP($D$8,Tables!$C$1:$D$3,2,0)</f>
        <v>0</v>
      </c>
      <c r="I36" s="460">
        <f ca="1">INDIRECT("'"&amp;I$8&amp;"'!"&amp;$A36)*VLOOKUP($D$8,Tables!$C$1:$D$3,2,0)</f>
        <v>0</v>
      </c>
      <c r="J36" s="460">
        <f ca="1">INDIRECT("'"&amp;J$8&amp;"'!"&amp;$A36)*VLOOKUP($D$8,Tables!$C$1:$D$3,2,0)</f>
        <v>0</v>
      </c>
      <c r="K36" s="460">
        <f ca="1">INDIRECT("'"&amp;K$8&amp;"'!"&amp;$A36)*VLOOKUP($D$8,Tables!$C$1:$D$3,2,0)</f>
        <v>0</v>
      </c>
      <c r="L36" s="460">
        <f ca="1">INDIRECT("'"&amp;L$8&amp;"'!"&amp;$A36)*VLOOKUP($D$8,Tables!$C$1:$D$3,2,0)</f>
        <v>0</v>
      </c>
      <c r="M36" s="460">
        <f ca="1">INDIRECT("'"&amp;M$8&amp;"'!"&amp;$A36)*VLOOKUP($D$8,Tables!$C$1:$D$3,2,0)</f>
        <v>0</v>
      </c>
      <c r="N36" s="460">
        <f ca="1">INDIRECT("'"&amp;N$8&amp;"'!"&amp;$A36)*VLOOKUP($D$8,Tables!$C$1:$D$3,2,0)</f>
        <v>0</v>
      </c>
      <c r="O36" s="460">
        <f ca="1">INDIRECT("'"&amp;O$8&amp;"'!"&amp;$A36)*VLOOKUP($D$8,Tables!$C$1:$D$3,2,0)</f>
        <v>0</v>
      </c>
      <c r="P36" s="460">
        <f ca="1">INDIRECT("'"&amp;P$8&amp;"'!"&amp;$A36)*VLOOKUP($D$8,Tables!$C$1:$D$3,2,0)</f>
        <v>0</v>
      </c>
      <c r="Q36" s="460">
        <f ca="1">INDIRECT("'"&amp;Q$8&amp;"'!"&amp;$A36)*VLOOKUP($D$8,Tables!$C$1:$D$3,2,0)</f>
        <v>0</v>
      </c>
      <c r="R36" s="460">
        <f ca="1">INDIRECT("'"&amp;R$8&amp;"'!"&amp;$A36)*VLOOKUP($D$8,Tables!$C$1:$D$3,2,0)</f>
        <v>0</v>
      </c>
      <c r="S36" s="460">
        <f ca="1">INDIRECT("'"&amp;S$8&amp;"'!"&amp;$A36)*VLOOKUP($D$8,Tables!$C$1:$D$3,2,0)</f>
        <v>0</v>
      </c>
      <c r="T36" s="460">
        <f ca="1">INDIRECT("'"&amp;T$8&amp;"'!"&amp;$A36)*VLOOKUP($D$8,Tables!$C$1:$D$3,2,0)</f>
        <v>0</v>
      </c>
      <c r="U36" s="460">
        <f ca="1">INDIRECT("'"&amp;U$8&amp;"'!"&amp;$A36)*VLOOKUP($D$8,Tables!$C$1:$D$3,2,0)</f>
        <v>0</v>
      </c>
      <c r="V36" s="460">
        <f ca="1">INDIRECT("'"&amp;V$8&amp;"'!"&amp;$A36)*VLOOKUP($D$8,Tables!$C$1:$D$3,2,0)</f>
        <v>0</v>
      </c>
      <c r="W36" s="460">
        <f ca="1">INDIRECT("'"&amp;W$8&amp;"'!"&amp;$A36)*VLOOKUP($D$8,Tables!$C$1:$D$3,2,0)</f>
        <v>0</v>
      </c>
      <c r="X36" s="460">
        <f ca="1">INDIRECT("'"&amp;X$8&amp;"'!"&amp;$A36)*VLOOKUP($D$8,Tables!$C$1:$D$3,2,0)</f>
        <v>0</v>
      </c>
      <c r="Y36" s="460">
        <f ca="1">INDIRECT("'"&amp;Y$8&amp;"'!"&amp;$A36)*VLOOKUP($D$8,Tables!$C$1:$D$3,2,0)</f>
        <v>0</v>
      </c>
      <c r="Z36" s="460">
        <f ca="1">INDIRECT("'"&amp;Z$8&amp;"'!"&amp;$A36)*VLOOKUP($D$8,Tables!$C$1:$D$3,2,0)</f>
        <v>0</v>
      </c>
      <c r="AA36" s="460">
        <f ca="1">INDIRECT("'"&amp;AA$8&amp;"'!"&amp;$A36)*VLOOKUP($D$8,Tables!$C$1:$D$3,2,0)</f>
        <v>0</v>
      </c>
      <c r="AB36" s="460">
        <f ca="1">INDIRECT("'"&amp;AB$8&amp;"'!"&amp;$A36)*VLOOKUP($D$8,Tables!$C$1:$D$3,2,0)</f>
        <v>0</v>
      </c>
      <c r="AC36" s="460">
        <f ca="1">INDIRECT("'"&amp;AC$8&amp;"'!"&amp;$A36)*VLOOKUP($D$8,Tables!$C$1:$D$3,2,0)</f>
        <v>0</v>
      </c>
      <c r="AD36" s="460">
        <f ca="1">INDIRECT("'"&amp;AD$8&amp;"'!"&amp;$A36)*VLOOKUP($D$8,Tables!$C$1:$D$3,2,0)</f>
        <v>0</v>
      </c>
      <c r="AE36" s="460">
        <f ca="1">INDIRECT("'"&amp;AE$8&amp;"'!"&amp;$A36)*VLOOKUP($D$8,Tables!$C$1:$D$3,2,0)</f>
        <v>0</v>
      </c>
      <c r="AF36" s="460">
        <f ca="1">INDIRECT("'"&amp;AF$8&amp;"'!"&amp;$A36)*VLOOKUP($D$8,Tables!$C$1:$D$3,2,0)</f>
        <v>0</v>
      </c>
      <c r="AG36" s="515">
        <f ca="1">INDIRECT("'"&amp;AG$8&amp;"'!"&amp;$A36)*VLOOKUP($D$8,Tables!$C$1:$D$3,2,0)</f>
        <v>0</v>
      </c>
      <c r="AH36" s="513">
        <f ca="1">INDIRECT("'"&amp;AH$8&amp;"'!"&amp;$A36)*VLOOKUP($D$8,Tables!$C$1:$D$3,2,0)</f>
        <v>0</v>
      </c>
      <c r="AI36" s="513">
        <f ca="1">INDIRECT("'"&amp;AI$8&amp;"'!"&amp;$A36)*VLOOKUP($D$8,Tables!$C$1:$D$3,2,0)</f>
        <v>0</v>
      </c>
      <c r="AJ36" s="513">
        <f ca="1">INDIRECT("'"&amp;AJ$8&amp;"'!"&amp;$A36)*VLOOKUP($D$8,Tables!$C$1:$D$3,2,0)</f>
        <v>0</v>
      </c>
      <c r="AK36" s="513">
        <f ca="1">INDIRECT("'"&amp;AK$8&amp;"'!"&amp;$A36)*VLOOKUP($D$8,Tables!$C$1:$D$3,2,0)</f>
        <v>0</v>
      </c>
      <c r="AL36" s="513">
        <f ca="1">INDIRECT("'"&amp;AL$8&amp;"'!"&amp;$A36)*VLOOKUP($D$8,Tables!$C$1:$D$3,2,0)</f>
        <v>0</v>
      </c>
      <c r="AM36" s="513">
        <f ca="1">INDIRECT("'"&amp;AM$8&amp;"'!"&amp;$A36)*VLOOKUP($D$8,Tables!$C$1:$D$3,2,0)</f>
        <v>0</v>
      </c>
      <c r="AN36" s="460"/>
      <c r="AO36" s="449"/>
      <c r="AP36" s="466">
        <f ca="1">HLOOKUP(AP$8,$E$8:$AP$230,$B36,0)/HLOOKUP(AP$8,$E$8:$AN$230,$B11,0)</f>
        <v>0</v>
      </c>
      <c r="AQ36" s="466">
        <f ca="1">HLOOKUP(AQ$8,$E$8:$AP$230,$B36,0)/HLOOKUP(AQ$8,$E$8:$AN$230,$B11,0)</f>
        <v>0</v>
      </c>
      <c r="AR36" s="466">
        <f ca="1">HLOOKUP(AR$8,$E$8:$AP$230,$B36,0)/HLOOKUP(AR$8,$E$8:$AN$230,$B11,0)</f>
        <v>0</v>
      </c>
      <c r="AS36" s="466">
        <f ca="1">HLOOKUP(AS$8,$E$8:$AP$230,$B36,0)/HLOOKUP(AS$8,$E$8:$AN$230,$B11,0)</f>
        <v>0</v>
      </c>
      <c r="AT36" s="466">
        <f ca="1">HLOOKUP(AT$8,$E$8:$AP$230,$B36,0)/HLOOKUP(AT$8,$E$8:$AN$230,$B11,0)</f>
        <v>0</v>
      </c>
      <c r="AU36" s="449"/>
      <c r="AV36" s="505">
        <f t="shared" ca="1" si="15"/>
        <v>0</v>
      </c>
      <c r="AW36" s="466">
        <f t="shared" ca="1" si="15"/>
        <v>0</v>
      </c>
      <c r="AX36" s="466">
        <f t="shared" ca="1" si="15"/>
        <v>0</v>
      </c>
      <c r="AY36" s="466">
        <f t="shared" ca="1" si="15"/>
        <v>0</v>
      </c>
      <c r="AZ36" s="466">
        <f t="shared" ca="1" si="15"/>
        <v>0</v>
      </c>
      <c r="BA36" s="461">
        <f t="shared" ca="1" si="15"/>
        <v>0</v>
      </c>
      <c r="BB36" s="454"/>
      <c r="BC36" s="459"/>
      <c r="BD36" s="454"/>
      <c r="BE36" s="454"/>
      <c r="BF36" s="454"/>
      <c r="BG36" s="454"/>
      <c r="BH36" s="454"/>
      <c r="BI36" s="454"/>
      <c r="BJ36" s="454"/>
      <c r="BK36" s="454"/>
      <c r="BL36" s="454"/>
      <c r="BM36" s="454"/>
      <c r="BN36" s="454"/>
    </row>
    <row r="37" spans="1:66" ht="13">
      <c r="A37" s="454" t="str">
        <f>ADDRESS(MATCH($D10,'2021'!$A$1:$A$86,0),MATCH($D37,'2021'!$A$1:$AQ$1,0))</f>
        <v>$AB$48</v>
      </c>
      <c r="B37" s="454">
        <f t="shared" si="13"/>
        <v>30</v>
      </c>
      <c r="C37" s="454"/>
      <c r="D37" s="463" t="s">
        <v>101</v>
      </c>
      <c r="E37" s="460">
        <f ca="1">INDIRECT("'"&amp;E$8&amp;"'!"&amp;$A37)*VLOOKUP($D$8,Tables!$C$1:$D$3,2,0)</f>
        <v>0</v>
      </c>
      <c r="F37" s="460">
        <f ca="1">INDIRECT("'"&amp;F$8&amp;"'!"&amp;$A37)*VLOOKUP($D$8,Tables!$C$1:$D$3,2,0)</f>
        <v>0</v>
      </c>
      <c r="G37" s="460">
        <f ca="1">INDIRECT("'"&amp;G$8&amp;"'!"&amp;$A37)*VLOOKUP($D$8,Tables!$C$1:$D$3,2,0)</f>
        <v>0</v>
      </c>
      <c r="H37" s="460">
        <f ca="1">INDIRECT("'"&amp;H$8&amp;"'!"&amp;$A37)*VLOOKUP($D$8,Tables!$C$1:$D$3,2,0)</f>
        <v>0</v>
      </c>
      <c r="I37" s="460">
        <f ca="1">INDIRECT("'"&amp;I$8&amp;"'!"&amp;$A37)*VLOOKUP($D$8,Tables!$C$1:$D$3,2,0)</f>
        <v>0</v>
      </c>
      <c r="J37" s="460">
        <f ca="1">INDIRECT("'"&amp;J$8&amp;"'!"&amp;$A37)*VLOOKUP($D$8,Tables!$C$1:$D$3,2,0)</f>
        <v>0</v>
      </c>
      <c r="K37" s="460">
        <f ca="1">INDIRECT("'"&amp;K$8&amp;"'!"&amp;$A37)*VLOOKUP($D$8,Tables!$C$1:$D$3,2,0)</f>
        <v>0</v>
      </c>
      <c r="L37" s="460">
        <f ca="1">INDIRECT("'"&amp;L$8&amp;"'!"&amp;$A37)*VLOOKUP($D$8,Tables!$C$1:$D$3,2,0)</f>
        <v>0</v>
      </c>
      <c r="M37" s="460">
        <f ca="1">INDIRECT("'"&amp;M$8&amp;"'!"&amp;$A37)*VLOOKUP($D$8,Tables!$C$1:$D$3,2,0)</f>
        <v>0</v>
      </c>
      <c r="N37" s="460">
        <f ca="1">INDIRECT("'"&amp;N$8&amp;"'!"&amp;$A37)*VLOOKUP($D$8,Tables!$C$1:$D$3,2,0)</f>
        <v>0</v>
      </c>
      <c r="O37" s="460">
        <f ca="1">INDIRECT("'"&amp;O$8&amp;"'!"&amp;$A37)*VLOOKUP($D$8,Tables!$C$1:$D$3,2,0)</f>
        <v>0</v>
      </c>
      <c r="P37" s="460">
        <f ca="1">INDIRECT("'"&amp;P$8&amp;"'!"&amp;$A37)*VLOOKUP($D$8,Tables!$C$1:$D$3,2,0)</f>
        <v>0</v>
      </c>
      <c r="Q37" s="460">
        <f ca="1">INDIRECT("'"&amp;Q$8&amp;"'!"&amp;$A37)*VLOOKUP($D$8,Tables!$C$1:$D$3,2,0)</f>
        <v>0</v>
      </c>
      <c r="R37" s="460">
        <f ca="1">INDIRECT("'"&amp;R$8&amp;"'!"&amp;$A37)*VLOOKUP($D$8,Tables!$C$1:$D$3,2,0)</f>
        <v>0</v>
      </c>
      <c r="S37" s="460">
        <f ca="1">INDIRECT("'"&amp;S$8&amp;"'!"&amp;$A37)*VLOOKUP($D$8,Tables!$C$1:$D$3,2,0)</f>
        <v>0</v>
      </c>
      <c r="T37" s="460">
        <f ca="1">INDIRECT("'"&amp;T$8&amp;"'!"&amp;$A37)*VLOOKUP($D$8,Tables!$C$1:$D$3,2,0)</f>
        <v>19.331834013222515</v>
      </c>
      <c r="U37" s="460">
        <f ca="1">INDIRECT("'"&amp;U$8&amp;"'!"&amp;$A37)*VLOOKUP($D$8,Tables!$C$1:$D$3,2,0)</f>
        <v>82.798331877216327</v>
      </c>
      <c r="V37" s="460">
        <f ca="1">INDIRECT("'"&amp;V$8&amp;"'!"&amp;$A37)*VLOOKUP($D$8,Tables!$C$1:$D$3,2,0)</f>
        <v>321.40355991615331</v>
      </c>
      <c r="W37" s="460">
        <f ca="1">INDIRECT("'"&amp;W$8&amp;"'!"&amp;$A37)*VLOOKUP($D$8,Tables!$C$1:$D$3,2,0)</f>
        <v>1076.4228058170509</v>
      </c>
      <c r="X37" s="460">
        <f ca="1">INDIRECT("'"&amp;X$8&amp;"'!"&amp;$A37)*VLOOKUP($D$8,Tables!$C$1:$D$3,2,0)</f>
        <v>1480.0230442664772</v>
      </c>
      <c r="Y37" s="460">
        <f ca="1">INDIRECT("'"&amp;Y$8&amp;"'!"&amp;$A37)*VLOOKUP($D$8,Tables!$C$1:$D$3,2,0)</f>
        <v>1999.059994534271</v>
      </c>
      <c r="Z37" s="460">
        <f ca="1">INDIRECT("'"&amp;Z$8&amp;"'!"&amp;$A37)*VLOOKUP($D$8,Tables!$C$1:$D$3,2,0)</f>
        <v>2113.3042423523539</v>
      </c>
      <c r="AA37" s="460">
        <f ca="1">INDIRECT("'"&amp;AA$8&amp;"'!"&amp;$A37)*VLOOKUP($D$8,Tables!$C$1:$D$3,2,0)</f>
        <v>2035.0111151244025</v>
      </c>
      <c r="AB37" s="460">
        <f ca="1">INDIRECT("'"&amp;AB$8&amp;"'!"&amp;$A37)*VLOOKUP($D$8,Tables!$C$1:$D$3,2,0)</f>
        <v>2391.1427701565531</v>
      </c>
      <c r="AC37" s="460">
        <f ca="1">INDIRECT("'"&amp;AC$8&amp;"'!"&amp;$A37)*VLOOKUP($D$8,Tables!$C$1:$D$3,2,0)</f>
        <v>2667.9034042423536</v>
      </c>
      <c r="AD37" s="460">
        <f ca="1">INDIRECT("'"&amp;AD$8&amp;"'!"&amp;$A37)*VLOOKUP($D$8,Tables!$C$1:$D$3,2,0)</f>
        <v>2891.3284071908183</v>
      </c>
      <c r="AE37" s="460">
        <f ca="1">INDIRECT("'"&amp;AE$8&amp;"'!"&amp;$A37)*VLOOKUP($D$8,Tables!$C$1:$D$3,2,0)</f>
        <v>2691.2145151743107</v>
      </c>
      <c r="AF37" s="460">
        <f ca="1">INDIRECT("'"&amp;AF$8&amp;"'!"&amp;$A37)*VLOOKUP($D$8,Tables!$C$1:$D$3,2,0)</f>
        <v>3431.6798674157203</v>
      </c>
      <c r="AG37" s="460">
        <f ca="1">INDIRECT("'"&amp;AG$8&amp;"'!"&amp;$A37)*VLOOKUP($D$8,Tables!$C$1:$D$3,2,0)</f>
        <v>3290.8993287922126</v>
      </c>
      <c r="AH37" s="513">
        <f ca="1">INDIRECT("'"&amp;AH$8&amp;"'!"&amp;$A37)*VLOOKUP($D$8,Tables!$C$1:$D$3,2,0)</f>
        <v>3950.0947649850823</v>
      </c>
      <c r="AI37" s="513">
        <f ca="1">INDIRECT("'"&amp;AI$8&amp;"'!"&amp;$A37)*VLOOKUP($D$8,Tables!$C$1:$D$3,2,0)</f>
        <v>3228.0657407924409</v>
      </c>
      <c r="AJ37" s="513">
        <f ca="1">INDIRECT("'"&amp;AJ$8&amp;"'!"&amp;$A37)*VLOOKUP($D$8,Tables!$C$1:$D$3,2,0)</f>
        <v>3610.4835937019811</v>
      </c>
      <c r="AK37" s="513">
        <f ca="1">INDIRECT("'"&amp;AK$8&amp;"'!"&amp;$A37)*VLOOKUP($D$8,Tables!$C$1:$D$3,2,0)</f>
        <v>4576.0037132660964</v>
      </c>
      <c r="AL37" s="513">
        <f ca="1">INDIRECT("'"&amp;AL$8&amp;"'!"&amp;$A37)*VLOOKUP($D$8,Tables!$C$1:$D$3,2,0)</f>
        <v>6079.1716189765511</v>
      </c>
      <c r="AM37" s="513">
        <f ca="1">INDIRECT("'"&amp;AM$8&amp;"'!"&amp;$A37)*VLOOKUP($D$8,Tables!$C$1:$D$3,2,0)</f>
        <v>7128.2306989029403</v>
      </c>
      <c r="AN37" s="460"/>
      <c r="AO37" s="449"/>
      <c r="AP37" s="466">
        <f ca="1">HLOOKUP(AP$8,$E$8:$AP$230,$B37,0)/HLOOKUP(AP$8,$E$8:$AN$230,$B11,0)</f>
        <v>0</v>
      </c>
      <c r="AQ37" s="466">
        <f ca="1">HLOOKUP(AQ$8,$E$8:$AP$230,$B37,0)/HLOOKUP(AQ$8,$E$8:$AN$230,$B11,0)</f>
        <v>0</v>
      </c>
      <c r="AR37" s="466">
        <f ca="1">HLOOKUP(AR$8,$E$8:$AP$230,$B37,0)/HLOOKUP(AR$8,$E$8:$AN$230,$B11,0)</f>
        <v>2.3718044438626511E-2</v>
      </c>
      <c r="AS37" s="466">
        <f ca="1">HLOOKUP(AS$8,$E$8:$AP$230,$B37,0)/HLOOKUP(AS$8,$E$8:$AN$230,$B11,0)</f>
        <v>6.9218177473764145E-2</v>
      </c>
      <c r="AT37" s="466">
        <f ca="1">HLOOKUP(AT$8,$E$8:$AP$230,$B37,0)/HLOOKUP(AT$8,$E$8:$AN$230,$B11,0)</f>
        <v>0</v>
      </c>
      <c r="AU37" s="449"/>
      <c r="AV37" s="505">
        <f t="shared" ca="1" si="15"/>
        <v>0</v>
      </c>
      <c r="AW37" s="466">
        <f t="shared" ca="1" si="15"/>
        <v>0</v>
      </c>
      <c r="AX37" s="466">
        <f t="shared" ca="1" si="15"/>
        <v>0</v>
      </c>
      <c r="AY37" s="466">
        <f t="shared" ca="1" si="15"/>
        <v>0.17258942668361232</v>
      </c>
      <c r="AZ37" s="466">
        <f t="shared" ca="1" si="15"/>
        <v>8.1129014819327105E-2</v>
      </c>
      <c r="BA37" s="461">
        <f t="shared" ca="1" si="15"/>
        <v>0.12948164789923178</v>
      </c>
      <c r="BB37" s="454"/>
      <c r="BC37" s="459"/>
      <c r="BD37" s="454"/>
      <c r="BE37" s="454"/>
      <c r="BF37" s="454"/>
      <c r="BG37" s="454"/>
      <c r="BH37" s="454"/>
      <c r="BI37" s="454"/>
      <c r="BJ37" s="454"/>
      <c r="BK37" s="454"/>
      <c r="BL37" s="454"/>
      <c r="BM37" s="454"/>
      <c r="BN37" s="454"/>
    </row>
    <row r="38" spans="1:66" ht="13" hidden="1" outlineLevel="1">
      <c r="A38" s="454" t="str">
        <f>ADDRESS(MATCH($D10,'2021'!$A$1:$A$86,0),MATCH($D38,'2021'!$A$1:$AQ$1,0))</f>
        <v>$AC$48</v>
      </c>
      <c r="B38" s="454">
        <f t="shared" si="13"/>
        <v>31</v>
      </c>
      <c r="C38" s="454"/>
      <c r="D38" s="463" t="s">
        <v>102</v>
      </c>
      <c r="E38" s="460">
        <f ca="1">INDIRECT("'"&amp;E$8&amp;"'!"&amp;$A38)*VLOOKUP($D$8,Tables!$C$1:$D$3,2,0)</f>
        <v>0</v>
      </c>
      <c r="F38" s="460">
        <f ca="1">INDIRECT("'"&amp;F$8&amp;"'!"&amp;$A38)*VLOOKUP($D$8,Tables!$C$1:$D$3,2,0)</f>
        <v>0</v>
      </c>
      <c r="G38" s="460">
        <f ca="1">INDIRECT("'"&amp;G$8&amp;"'!"&amp;$A38)*VLOOKUP($D$8,Tables!$C$1:$D$3,2,0)</f>
        <v>0</v>
      </c>
      <c r="H38" s="460">
        <f ca="1">INDIRECT("'"&amp;H$8&amp;"'!"&amp;$A38)*VLOOKUP($D$8,Tables!$C$1:$D$3,2,0)</f>
        <v>0</v>
      </c>
      <c r="I38" s="460">
        <f ca="1">INDIRECT("'"&amp;I$8&amp;"'!"&amp;$A38)*VLOOKUP($D$8,Tables!$C$1:$D$3,2,0)</f>
        <v>0</v>
      </c>
      <c r="J38" s="460">
        <f ca="1">INDIRECT("'"&amp;J$8&amp;"'!"&amp;$A38)*VLOOKUP($D$8,Tables!$C$1:$D$3,2,0)</f>
        <v>0</v>
      </c>
      <c r="K38" s="460">
        <f ca="1">INDIRECT("'"&amp;K$8&amp;"'!"&amp;$A38)*VLOOKUP($D$8,Tables!$C$1:$D$3,2,0)</f>
        <v>0</v>
      </c>
      <c r="L38" s="460">
        <f ca="1">INDIRECT("'"&amp;L$8&amp;"'!"&amp;$A38)*VLOOKUP($D$8,Tables!$C$1:$D$3,2,0)</f>
        <v>0</v>
      </c>
      <c r="M38" s="460">
        <f ca="1">INDIRECT("'"&amp;M$8&amp;"'!"&amp;$A38)*VLOOKUP($D$8,Tables!$C$1:$D$3,2,0)</f>
        <v>0</v>
      </c>
      <c r="N38" s="460">
        <f ca="1">INDIRECT("'"&amp;N$8&amp;"'!"&amp;$A38)*VLOOKUP($D$8,Tables!$C$1:$D$3,2,0)</f>
        <v>0</v>
      </c>
      <c r="O38" s="460">
        <f ca="1">INDIRECT("'"&amp;O$8&amp;"'!"&amp;$A38)*VLOOKUP($D$8,Tables!$C$1:$D$3,2,0)</f>
        <v>0</v>
      </c>
      <c r="P38" s="460">
        <f ca="1">INDIRECT("'"&amp;P$8&amp;"'!"&amp;$A38)*VLOOKUP($D$8,Tables!$C$1:$D$3,2,0)</f>
        <v>0</v>
      </c>
      <c r="Q38" s="460">
        <f ca="1">INDIRECT("'"&amp;Q$8&amp;"'!"&amp;$A38)*VLOOKUP($D$8,Tables!$C$1:$D$3,2,0)</f>
        <v>0</v>
      </c>
      <c r="R38" s="460">
        <f ca="1">INDIRECT("'"&amp;R$8&amp;"'!"&amp;$A38)*VLOOKUP($D$8,Tables!$C$1:$D$3,2,0)</f>
        <v>0</v>
      </c>
      <c r="S38" s="460">
        <f ca="1">INDIRECT("'"&amp;S$8&amp;"'!"&amp;$A38)*VLOOKUP($D$8,Tables!$C$1:$D$3,2,0)</f>
        <v>0</v>
      </c>
      <c r="T38" s="460">
        <f ca="1">INDIRECT("'"&amp;T$8&amp;"'!"&amp;$A38)*VLOOKUP($D$8,Tables!$C$1:$D$3,2,0)</f>
        <v>0</v>
      </c>
      <c r="U38" s="460">
        <f ca="1">INDIRECT("'"&amp;U$8&amp;"'!"&amp;$A38)*VLOOKUP($D$8,Tables!$C$1:$D$3,2,0)</f>
        <v>0</v>
      </c>
      <c r="V38" s="460">
        <f ca="1">INDIRECT("'"&amp;V$8&amp;"'!"&amp;$A38)*VLOOKUP($D$8,Tables!$C$1:$D$3,2,0)</f>
        <v>0</v>
      </c>
      <c r="W38" s="460">
        <f ca="1">INDIRECT("'"&amp;W$8&amp;"'!"&amp;$A38)*VLOOKUP($D$8,Tables!$C$1:$D$3,2,0)</f>
        <v>0</v>
      </c>
      <c r="X38" s="460">
        <f ca="1">INDIRECT("'"&amp;X$8&amp;"'!"&amp;$A38)*VLOOKUP($D$8,Tables!$C$1:$D$3,2,0)</f>
        <v>0</v>
      </c>
      <c r="Y38" s="460">
        <f ca="1">INDIRECT("'"&amp;Y$8&amp;"'!"&amp;$A38)*VLOOKUP($D$8,Tables!$C$1:$D$3,2,0)</f>
        <v>0</v>
      </c>
      <c r="Z38" s="460">
        <f ca="1">INDIRECT("'"&amp;Z$8&amp;"'!"&amp;$A38)*VLOOKUP($D$8,Tables!$C$1:$D$3,2,0)</f>
        <v>0</v>
      </c>
      <c r="AA38" s="460">
        <f ca="1">INDIRECT("'"&amp;AA$8&amp;"'!"&amp;$A38)*VLOOKUP($D$8,Tables!$C$1:$D$3,2,0)</f>
        <v>0</v>
      </c>
      <c r="AB38" s="460">
        <f ca="1">INDIRECT("'"&amp;AB$8&amp;"'!"&amp;$A38)*VLOOKUP($D$8,Tables!$C$1:$D$3,2,0)</f>
        <v>0</v>
      </c>
      <c r="AC38" s="460">
        <f ca="1">INDIRECT("'"&amp;AC$8&amp;"'!"&amp;$A38)*VLOOKUP($D$8,Tables!$C$1:$D$3,2,0)</f>
        <v>0</v>
      </c>
      <c r="AD38" s="460">
        <f ca="1">INDIRECT("'"&amp;AD$8&amp;"'!"&amp;$A38)*VLOOKUP($D$8,Tables!$C$1:$D$3,2,0)</f>
        <v>0</v>
      </c>
      <c r="AE38" s="460">
        <f ca="1">INDIRECT("'"&amp;AE$8&amp;"'!"&amp;$A38)*VLOOKUP($D$8,Tables!$C$1:$D$3,2,0)</f>
        <v>0</v>
      </c>
      <c r="AF38" s="460">
        <f ca="1">INDIRECT("'"&amp;AF$8&amp;"'!"&amp;$A38)*VLOOKUP($D$8,Tables!$C$1:$D$3,2,0)</f>
        <v>0</v>
      </c>
      <c r="AG38" s="460">
        <f ca="1">INDIRECT("'"&amp;AG$8&amp;"'!"&amp;$A38)*VLOOKUP($D$8,Tables!$C$1:$D$3,2,0)</f>
        <v>0</v>
      </c>
      <c r="AH38" s="513">
        <f ca="1">INDIRECT("'"&amp;AH$8&amp;"'!"&amp;$A38)*VLOOKUP($D$8,Tables!$C$1:$D$3,2,0)</f>
        <v>0</v>
      </c>
      <c r="AI38" s="513">
        <f ca="1">INDIRECT("'"&amp;AI$8&amp;"'!"&amp;$A38)*VLOOKUP($D$8,Tables!$C$1:$D$3,2,0)</f>
        <v>0</v>
      </c>
      <c r="AJ38" s="513">
        <f ca="1">INDIRECT("'"&amp;AJ$8&amp;"'!"&amp;$A38)*VLOOKUP($D$8,Tables!$C$1:$D$3,2,0)</f>
        <v>0</v>
      </c>
      <c r="AK38" s="513">
        <f ca="1">INDIRECT("'"&amp;AK$8&amp;"'!"&amp;$A38)*VLOOKUP($D$8,Tables!$C$1:$D$3,2,0)</f>
        <v>0</v>
      </c>
      <c r="AL38" s="513">
        <f ca="1">INDIRECT("'"&amp;AL$8&amp;"'!"&amp;$A38)*VLOOKUP($D$8,Tables!$C$1:$D$3,2,0)</f>
        <v>0</v>
      </c>
      <c r="AM38" s="513">
        <f ca="1">INDIRECT("'"&amp;AM$8&amp;"'!"&amp;$A38)*VLOOKUP($D$8,Tables!$C$1:$D$3,2,0)</f>
        <v>0</v>
      </c>
      <c r="AN38" s="460"/>
      <c r="AO38" s="449"/>
      <c r="AP38" s="466">
        <f ca="1">HLOOKUP(AP$8,$E$8:$AP$230,$B38,0)/HLOOKUP(AP$8,$E$8:$AN$230,$B11,0)</f>
        <v>0</v>
      </c>
      <c r="AQ38" s="466">
        <f ca="1">HLOOKUP(AQ$8,$E$8:$AP$230,$B38,0)/HLOOKUP(AQ$8,$E$8:$AN$230,$B11,0)</f>
        <v>0</v>
      </c>
      <c r="AR38" s="466">
        <f ca="1">HLOOKUP(AR$8,$E$8:$AP$230,$B38,0)/HLOOKUP(AR$8,$E$8:$AN$230,$B11,0)</f>
        <v>0</v>
      </c>
      <c r="AS38" s="466">
        <f ca="1">HLOOKUP(AS$8,$E$8:$AP$230,$B38,0)/HLOOKUP(AS$8,$E$8:$AN$230,$B11,0)</f>
        <v>0</v>
      </c>
      <c r="AT38" s="466">
        <f ca="1">HLOOKUP(AT$8,$E$8:$AP$230,$B38,0)/HLOOKUP(AT$8,$E$8:$AN$230,$B11,0)</f>
        <v>0</v>
      </c>
      <c r="AU38" s="449"/>
      <c r="AV38" s="505">
        <f t="shared" ca="1" si="15"/>
        <v>0</v>
      </c>
      <c r="AW38" s="466">
        <f t="shared" ca="1" si="15"/>
        <v>0</v>
      </c>
      <c r="AX38" s="466">
        <f t="shared" ca="1" si="15"/>
        <v>0</v>
      </c>
      <c r="AY38" s="466">
        <f t="shared" ca="1" si="15"/>
        <v>0</v>
      </c>
      <c r="AZ38" s="466">
        <f t="shared" ca="1" si="15"/>
        <v>0</v>
      </c>
      <c r="BA38" s="461">
        <f t="shared" ca="1" si="15"/>
        <v>0</v>
      </c>
      <c r="BB38" s="454"/>
      <c r="BC38" s="459"/>
      <c r="BD38" s="454"/>
      <c r="BE38" s="454"/>
      <c r="BF38" s="454"/>
      <c r="BG38" s="454"/>
      <c r="BH38" s="454"/>
      <c r="BI38" s="454"/>
      <c r="BJ38" s="454"/>
      <c r="BK38" s="454"/>
      <c r="BL38" s="454"/>
      <c r="BM38" s="454"/>
      <c r="BN38" s="454"/>
    </row>
    <row r="39" spans="1:66" ht="13" hidden="1" outlineLevel="1">
      <c r="A39" s="454" t="str">
        <f>ADDRESS(MATCH($D10,'2021'!$A$1:$A$86,0),MATCH($D39,'2021'!$A$1:$AQ$1,0))</f>
        <v>$AD$48</v>
      </c>
      <c r="B39" s="454">
        <f t="shared" si="13"/>
        <v>32</v>
      </c>
      <c r="C39" s="454"/>
      <c r="D39" s="463" t="s">
        <v>103</v>
      </c>
      <c r="E39" s="460">
        <f ca="1">INDIRECT("'"&amp;E$8&amp;"'!"&amp;$A39)*VLOOKUP($D$8,Tables!$C$1:$D$3,2,0)</f>
        <v>0</v>
      </c>
      <c r="F39" s="460">
        <f ca="1">INDIRECT("'"&amp;F$8&amp;"'!"&amp;$A39)*VLOOKUP($D$8,Tables!$C$1:$D$3,2,0)</f>
        <v>0</v>
      </c>
      <c r="G39" s="460">
        <f ca="1">INDIRECT("'"&amp;G$8&amp;"'!"&amp;$A39)*VLOOKUP($D$8,Tables!$C$1:$D$3,2,0)</f>
        <v>0</v>
      </c>
      <c r="H39" s="460">
        <f ca="1">INDIRECT("'"&amp;H$8&amp;"'!"&amp;$A39)*VLOOKUP($D$8,Tables!$C$1:$D$3,2,0)</f>
        <v>0</v>
      </c>
      <c r="I39" s="460">
        <f ca="1">INDIRECT("'"&amp;I$8&amp;"'!"&amp;$A39)*VLOOKUP($D$8,Tables!$C$1:$D$3,2,0)</f>
        <v>0</v>
      </c>
      <c r="J39" s="460">
        <f ca="1">INDIRECT("'"&amp;J$8&amp;"'!"&amp;$A39)*VLOOKUP($D$8,Tables!$C$1:$D$3,2,0)</f>
        <v>0</v>
      </c>
      <c r="K39" s="460">
        <f ca="1">INDIRECT("'"&amp;K$8&amp;"'!"&amp;$A39)*VLOOKUP($D$8,Tables!$C$1:$D$3,2,0)</f>
        <v>0</v>
      </c>
      <c r="L39" s="460">
        <f ca="1">INDIRECT("'"&amp;L$8&amp;"'!"&amp;$A39)*VLOOKUP($D$8,Tables!$C$1:$D$3,2,0)</f>
        <v>0</v>
      </c>
      <c r="M39" s="460">
        <f ca="1">INDIRECT("'"&amp;M$8&amp;"'!"&amp;$A39)*VLOOKUP($D$8,Tables!$C$1:$D$3,2,0)</f>
        <v>0</v>
      </c>
      <c r="N39" s="460">
        <f ca="1">INDIRECT("'"&amp;N$8&amp;"'!"&amp;$A39)*VLOOKUP($D$8,Tables!$C$1:$D$3,2,0)</f>
        <v>0</v>
      </c>
      <c r="O39" s="460">
        <f ca="1">INDIRECT("'"&amp;O$8&amp;"'!"&amp;$A39)*VLOOKUP($D$8,Tables!$C$1:$D$3,2,0)</f>
        <v>0</v>
      </c>
      <c r="P39" s="460">
        <f ca="1">INDIRECT("'"&amp;P$8&amp;"'!"&amp;$A39)*VLOOKUP($D$8,Tables!$C$1:$D$3,2,0)</f>
        <v>0</v>
      </c>
      <c r="Q39" s="460">
        <f ca="1">INDIRECT("'"&amp;Q$8&amp;"'!"&amp;$A39)*VLOOKUP($D$8,Tables!$C$1:$D$3,2,0)</f>
        <v>0</v>
      </c>
      <c r="R39" s="460">
        <f ca="1">INDIRECT("'"&amp;R$8&amp;"'!"&amp;$A39)*VLOOKUP($D$8,Tables!$C$1:$D$3,2,0)</f>
        <v>0</v>
      </c>
      <c r="S39" s="460">
        <f ca="1">INDIRECT("'"&amp;S$8&amp;"'!"&amp;$A39)*VLOOKUP($D$8,Tables!$C$1:$D$3,2,0)</f>
        <v>0</v>
      </c>
      <c r="T39" s="460">
        <f ca="1">INDIRECT("'"&amp;T$8&amp;"'!"&amp;$A39)*VLOOKUP($D$8,Tables!$C$1:$D$3,2,0)</f>
        <v>0</v>
      </c>
      <c r="U39" s="460">
        <f ca="1">INDIRECT("'"&amp;U$8&amp;"'!"&amp;$A39)*VLOOKUP($D$8,Tables!$C$1:$D$3,2,0)</f>
        <v>0</v>
      </c>
      <c r="V39" s="460">
        <f ca="1">INDIRECT("'"&amp;V$8&amp;"'!"&amp;$A39)*VLOOKUP($D$8,Tables!$C$1:$D$3,2,0)</f>
        <v>0</v>
      </c>
      <c r="W39" s="460">
        <f ca="1">INDIRECT("'"&amp;W$8&amp;"'!"&amp;$A39)*VLOOKUP($D$8,Tables!$C$1:$D$3,2,0)</f>
        <v>0</v>
      </c>
      <c r="X39" s="460">
        <f ca="1">INDIRECT("'"&amp;X$8&amp;"'!"&amp;$A39)*VLOOKUP($D$8,Tables!$C$1:$D$3,2,0)</f>
        <v>0</v>
      </c>
      <c r="Y39" s="460">
        <f ca="1">INDIRECT("'"&amp;Y$8&amp;"'!"&amp;$A39)*VLOOKUP($D$8,Tables!$C$1:$D$3,2,0)</f>
        <v>0</v>
      </c>
      <c r="Z39" s="460">
        <f ca="1">INDIRECT("'"&amp;Z$8&amp;"'!"&amp;$A39)*VLOOKUP($D$8,Tables!$C$1:$D$3,2,0)</f>
        <v>0</v>
      </c>
      <c r="AA39" s="460">
        <f ca="1">INDIRECT("'"&amp;AA$8&amp;"'!"&amp;$A39)*VLOOKUP($D$8,Tables!$C$1:$D$3,2,0)</f>
        <v>0</v>
      </c>
      <c r="AB39" s="460">
        <f ca="1">INDIRECT("'"&amp;AB$8&amp;"'!"&amp;$A39)*VLOOKUP($D$8,Tables!$C$1:$D$3,2,0)</f>
        <v>0</v>
      </c>
      <c r="AC39" s="460">
        <f ca="1">INDIRECT("'"&amp;AC$8&amp;"'!"&amp;$A39)*VLOOKUP($D$8,Tables!$C$1:$D$3,2,0)</f>
        <v>0</v>
      </c>
      <c r="AD39" s="460">
        <f ca="1">INDIRECT("'"&amp;AD$8&amp;"'!"&amp;$A39)*VLOOKUP($D$8,Tables!$C$1:$D$3,2,0)</f>
        <v>0</v>
      </c>
      <c r="AE39" s="460">
        <f ca="1">INDIRECT("'"&amp;AE$8&amp;"'!"&amp;$A39)*VLOOKUP($D$8,Tables!$C$1:$D$3,2,0)</f>
        <v>0</v>
      </c>
      <c r="AF39" s="460">
        <f ca="1">INDIRECT("'"&amp;AF$8&amp;"'!"&amp;$A39)*VLOOKUP($D$8,Tables!$C$1:$D$3,2,0)</f>
        <v>0</v>
      </c>
      <c r="AG39" s="460">
        <f ca="1">INDIRECT("'"&amp;AG$8&amp;"'!"&amp;$A39)*VLOOKUP($D$8,Tables!$C$1:$D$3,2,0)</f>
        <v>0</v>
      </c>
      <c r="AH39" s="513">
        <f ca="1">INDIRECT("'"&amp;AH$8&amp;"'!"&amp;$A39)*VLOOKUP($D$8,Tables!$C$1:$D$3,2,0)</f>
        <v>0</v>
      </c>
      <c r="AI39" s="513">
        <f ca="1">INDIRECT("'"&amp;AI$8&amp;"'!"&amp;$A39)*VLOOKUP($D$8,Tables!$C$1:$D$3,2,0)</f>
        <v>0</v>
      </c>
      <c r="AJ39" s="513">
        <f ca="1">INDIRECT("'"&amp;AJ$8&amp;"'!"&amp;$A39)*VLOOKUP($D$8,Tables!$C$1:$D$3,2,0)</f>
        <v>0</v>
      </c>
      <c r="AK39" s="513">
        <f ca="1">INDIRECT("'"&amp;AK$8&amp;"'!"&amp;$A39)*VLOOKUP($D$8,Tables!$C$1:$D$3,2,0)</f>
        <v>0</v>
      </c>
      <c r="AL39" s="513">
        <f ca="1">INDIRECT("'"&amp;AL$8&amp;"'!"&amp;$A39)*VLOOKUP($D$8,Tables!$C$1:$D$3,2,0)</f>
        <v>0</v>
      </c>
      <c r="AM39" s="513">
        <f ca="1">INDIRECT("'"&amp;AM$8&amp;"'!"&amp;$A39)*VLOOKUP($D$8,Tables!$C$1:$D$3,2,0)</f>
        <v>0</v>
      </c>
      <c r="AN39" s="460"/>
      <c r="AO39" s="449"/>
      <c r="AP39" s="466">
        <f ca="1">HLOOKUP(AP$8,$E$8:$AP$230,$B39,0)/HLOOKUP(AP$8,$E$8:$AN$230,$B11,0)</f>
        <v>0</v>
      </c>
      <c r="AQ39" s="466">
        <f ca="1">HLOOKUP(AQ$8,$E$8:$AP$230,$B39,0)/HLOOKUP(AQ$8,$E$8:$AN$230,$B11,0)</f>
        <v>0</v>
      </c>
      <c r="AR39" s="466">
        <f ca="1">HLOOKUP(AR$8,$E$8:$AP$230,$B39,0)/HLOOKUP(AR$8,$E$8:$AN$230,$B11,0)</f>
        <v>0</v>
      </c>
      <c r="AS39" s="466">
        <f ca="1">HLOOKUP(AS$8,$E$8:$AP$230,$B39,0)/HLOOKUP(AS$8,$E$8:$AN$230,$B11,0)</f>
        <v>0</v>
      </c>
      <c r="AT39" s="466">
        <f ca="1">HLOOKUP(AT$8,$E$8:$AP$230,$B39,0)/HLOOKUP(AT$8,$E$8:$AN$230,$B11,0)</f>
        <v>0</v>
      </c>
      <c r="AU39" s="449"/>
      <c r="AV39" s="505">
        <f t="shared" ca="1" si="15"/>
        <v>0</v>
      </c>
      <c r="AW39" s="466">
        <f t="shared" ca="1" si="15"/>
        <v>0</v>
      </c>
      <c r="AX39" s="466">
        <f t="shared" ca="1" si="15"/>
        <v>0</v>
      </c>
      <c r="AY39" s="466">
        <f t="shared" ca="1" si="15"/>
        <v>0</v>
      </c>
      <c r="AZ39" s="466">
        <f t="shared" ca="1" si="15"/>
        <v>0</v>
      </c>
      <c r="BA39" s="461">
        <f t="shared" ca="1" si="15"/>
        <v>0</v>
      </c>
      <c r="BB39" s="454"/>
      <c r="BC39" s="459"/>
      <c r="BD39" s="454"/>
      <c r="BE39" s="454"/>
      <c r="BF39" s="454"/>
      <c r="BG39" s="454"/>
      <c r="BH39" s="454"/>
      <c r="BI39" s="454"/>
      <c r="BJ39" s="454"/>
      <c r="BK39" s="454"/>
      <c r="BL39" s="454"/>
      <c r="BM39" s="454"/>
      <c r="BN39" s="454"/>
    </row>
    <row r="40" spans="1:66" ht="13" hidden="1" outlineLevel="1">
      <c r="A40" s="454" t="str">
        <f>ADDRESS(MATCH($D10,'2021'!$A$1:$A$86,0),MATCH($D40,'2021'!$A$1:$AQ$1,0))</f>
        <v>$AE$48</v>
      </c>
      <c r="B40" s="454">
        <f t="shared" si="13"/>
        <v>33</v>
      </c>
      <c r="C40" s="454"/>
      <c r="D40" s="463" t="s">
        <v>104</v>
      </c>
      <c r="E40" s="460">
        <f ca="1">INDIRECT("'"&amp;E$8&amp;"'!"&amp;$A40)*VLOOKUP($D$8,Tables!$C$1:$D$3,2,0)</f>
        <v>0</v>
      </c>
      <c r="F40" s="460">
        <f ca="1">INDIRECT("'"&amp;F$8&amp;"'!"&amp;$A40)*VLOOKUP($D$8,Tables!$C$1:$D$3,2,0)</f>
        <v>0</v>
      </c>
      <c r="G40" s="460">
        <f ca="1">INDIRECT("'"&amp;G$8&amp;"'!"&amp;$A40)*VLOOKUP($D$8,Tables!$C$1:$D$3,2,0)</f>
        <v>0</v>
      </c>
      <c r="H40" s="460">
        <f ca="1">INDIRECT("'"&amp;H$8&amp;"'!"&amp;$A40)*VLOOKUP($D$8,Tables!$C$1:$D$3,2,0)</f>
        <v>0</v>
      </c>
      <c r="I40" s="460">
        <f ca="1">INDIRECT("'"&amp;I$8&amp;"'!"&amp;$A40)*VLOOKUP($D$8,Tables!$C$1:$D$3,2,0)</f>
        <v>0</v>
      </c>
      <c r="J40" s="460">
        <f ca="1">INDIRECT("'"&amp;J$8&amp;"'!"&amp;$A40)*VLOOKUP($D$8,Tables!$C$1:$D$3,2,0)</f>
        <v>0</v>
      </c>
      <c r="K40" s="460">
        <f ca="1">INDIRECT("'"&amp;K$8&amp;"'!"&amp;$A40)*VLOOKUP($D$8,Tables!$C$1:$D$3,2,0)</f>
        <v>0</v>
      </c>
      <c r="L40" s="460">
        <f ca="1">INDIRECT("'"&amp;L$8&amp;"'!"&amp;$A40)*VLOOKUP($D$8,Tables!$C$1:$D$3,2,0)</f>
        <v>0</v>
      </c>
      <c r="M40" s="460">
        <f ca="1">INDIRECT("'"&amp;M$8&amp;"'!"&amp;$A40)*VLOOKUP($D$8,Tables!$C$1:$D$3,2,0)</f>
        <v>0</v>
      </c>
      <c r="N40" s="460">
        <f ca="1">INDIRECT("'"&amp;N$8&amp;"'!"&amp;$A40)*VLOOKUP($D$8,Tables!$C$1:$D$3,2,0)</f>
        <v>0</v>
      </c>
      <c r="O40" s="460">
        <f ca="1">INDIRECT("'"&amp;O$8&amp;"'!"&amp;$A40)*VLOOKUP($D$8,Tables!$C$1:$D$3,2,0)</f>
        <v>0</v>
      </c>
      <c r="P40" s="460">
        <f ca="1">INDIRECT("'"&amp;P$8&amp;"'!"&amp;$A40)*VLOOKUP($D$8,Tables!$C$1:$D$3,2,0)</f>
        <v>0</v>
      </c>
      <c r="Q40" s="460">
        <f ca="1">INDIRECT("'"&amp;Q$8&amp;"'!"&amp;$A40)*VLOOKUP($D$8,Tables!$C$1:$D$3,2,0)</f>
        <v>0</v>
      </c>
      <c r="R40" s="460">
        <f ca="1">INDIRECT("'"&amp;R$8&amp;"'!"&amp;$A40)*VLOOKUP($D$8,Tables!$C$1:$D$3,2,0)</f>
        <v>0</v>
      </c>
      <c r="S40" s="460">
        <f ca="1">INDIRECT("'"&amp;S$8&amp;"'!"&amp;$A40)*VLOOKUP($D$8,Tables!$C$1:$D$3,2,0)</f>
        <v>0</v>
      </c>
      <c r="T40" s="460">
        <f ca="1">INDIRECT("'"&amp;T$8&amp;"'!"&amp;$A40)*VLOOKUP($D$8,Tables!$C$1:$D$3,2,0)</f>
        <v>0</v>
      </c>
      <c r="U40" s="460">
        <f ca="1">INDIRECT("'"&amp;U$8&amp;"'!"&amp;$A40)*VLOOKUP($D$8,Tables!$C$1:$D$3,2,0)</f>
        <v>0</v>
      </c>
      <c r="V40" s="460">
        <f ca="1">INDIRECT("'"&amp;V$8&amp;"'!"&amp;$A40)*VLOOKUP($D$8,Tables!$C$1:$D$3,2,0)</f>
        <v>0</v>
      </c>
      <c r="W40" s="460">
        <f ca="1">INDIRECT("'"&amp;W$8&amp;"'!"&amp;$A40)*VLOOKUP($D$8,Tables!$C$1:$D$3,2,0)</f>
        <v>0</v>
      </c>
      <c r="X40" s="460">
        <f ca="1">INDIRECT("'"&amp;X$8&amp;"'!"&amp;$A40)*VLOOKUP($D$8,Tables!$C$1:$D$3,2,0)</f>
        <v>0</v>
      </c>
      <c r="Y40" s="460">
        <f ca="1">INDIRECT("'"&amp;Y$8&amp;"'!"&amp;$A40)*VLOOKUP($D$8,Tables!$C$1:$D$3,2,0)</f>
        <v>0</v>
      </c>
      <c r="Z40" s="460">
        <f ca="1">INDIRECT("'"&amp;Z$8&amp;"'!"&amp;$A40)*VLOOKUP($D$8,Tables!$C$1:$D$3,2,0)</f>
        <v>0</v>
      </c>
      <c r="AA40" s="460">
        <f ca="1">INDIRECT("'"&amp;AA$8&amp;"'!"&amp;$A40)*VLOOKUP($D$8,Tables!$C$1:$D$3,2,0)</f>
        <v>0</v>
      </c>
      <c r="AB40" s="460">
        <f ca="1">INDIRECT("'"&amp;AB$8&amp;"'!"&amp;$A40)*VLOOKUP($D$8,Tables!$C$1:$D$3,2,0)</f>
        <v>0</v>
      </c>
      <c r="AC40" s="460">
        <f ca="1">INDIRECT("'"&amp;AC$8&amp;"'!"&amp;$A40)*VLOOKUP($D$8,Tables!$C$1:$D$3,2,0)</f>
        <v>0</v>
      </c>
      <c r="AD40" s="460">
        <f ca="1">INDIRECT("'"&amp;AD$8&amp;"'!"&amp;$A40)*VLOOKUP($D$8,Tables!$C$1:$D$3,2,0)</f>
        <v>0</v>
      </c>
      <c r="AE40" s="460">
        <f ca="1">INDIRECT("'"&amp;AE$8&amp;"'!"&amp;$A40)*VLOOKUP($D$8,Tables!$C$1:$D$3,2,0)</f>
        <v>0</v>
      </c>
      <c r="AF40" s="460">
        <f ca="1">INDIRECT("'"&amp;AF$8&amp;"'!"&amp;$A40)*VLOOKUP($D$8,Tables!$C$1:$D$3,2,0)</f>
        <v>0</v>
      </c>
      <c r="AG40" s="460">
        <f ca="1">INDIRECT("'"&amp;AG$8&amp;"'!"&amp;$A40)*VLOOKUP($D$8,Tables!$C$1:$D$3,2,0)</f>
        <v>0</v>
      </c>
      <c r="AH40" s="513">
        <f ca="1">INDIRECT("'"&amp;AH$8&amp;"'!"&amp;$A40)*VLOOKUP($D$8,Tables!$C$1:$D$3,2,0)</f>
        <v>0</v>
      </c>
      <c r="AI40" s="513">
        <f ca="1">INDIRECT("'"&amp;AI$8&amp;"'!"&amp;$A40)*VLOOKUP($D$8,Tables!$C$1:$D$3,2,0)</f>
        <v>0</v>
      </c>
      <c r="AJ40" s="513">
        <f ca="1">INDIRECT("'"&amp;AJ$8&amp;"'!"&amp;$A40)*VLOOKUP($D$8,Tables!$C$1:$D$3,2,0)</f>
        <v>0</v>
      </c>
      <c r="AK40" s="513">
        <f ca="1">INDIRECT("'"&amp;AK$8&amp;"'!"&amp;$A40)*VLOOKUP($D$8,Tables!$C$1:$D$3,2,0)</f>
        <v>0</v>
      </c>
      <c r="AL40" s="513">
        <f ca="1">INDIRECT("'"&amp;AL$8&amp;"'!"&amp;$A40)*VLOOKUP($D$8,Tables!$C$1:$D$3,2,0)</f>
        <v>0</v>
      </c>
      <c r="AM40" s="513">
        <f ca="1">INDIRECT("'"&amp;AM$8&amp;"'!"&amp;$A40)*VLOOKUP($D$8,Tables!$C$1:$D$3,2,0)</f>
        <v>0</v>
      </c>
      <c r="AN40" s="460"/>
      <c r="AO40" s="449"/>
      <c r="AP40" s="466">
        <f ca="1">HLOOKUP(AP$8,$E$8:$AP$230,$B40,0)/HLOOKUP(AP$8,$E$8:$AN$230,$B11,0)</f>
        <v>0</v>
      </c>
      <c r="AQ40" s="466">
        <f ca="1">HLOOKUP(AQ$8,$E$8:$AP$230,$B40,0)/HLOOKUP(AQ$8,$E$8:$AN$230,$B11,0)</f>
        <v>0</v>
      </c>
      <c r="AR40" s="466">
        <f ca="1">HLOOKUP(AR$8,$E$8:$AP$230,$B40,0)/HLOOKUP(AR$8,$E$8:$AN$230,$B11,0)</f>
        <v>0</v>
      </c>
      <c r="AS40" s="466">
        <f ca="1">HLOOKUP(AS$8,$E$8:$AP$230,$B40,0)/HLOOKUP(AS$8,$E$8:$AN$230,$B11,0)</f>
        <v>0</v>
      </c>
      <c r="AT40" s="466">
        <f ca="1">HLOOKUP(AT$8,$E$8:$AP$230,$B40,0)/HLOOKUP(AT$8,$E$8:$AN$230,$B11,0)</f>
        <v>0</v>
      </c>
      <c r="AU40" s="449"/>
      <c r="AV40" s="505">
        <f t="shared" ca="1" si="15"/>
        <v>0</v>
      </c>
      <c r="AW40" s="466">
        <f t="shared" ca="1" si="15"/>
        <v>0</v>
      </c>
      <c r="AX40" s="466">
        <f t="shared" ca="1" si="15"/>
        <v>0</v>
      </c>
      <c r="AY40" s="466">
        <f t="shared" ca="1" si="15"/>
        <v>0</v>
      </c>
      <c r="AZ40" s="466">
        <f t="shared" ca="1" si="15"/>
        <v>0</v>
      </c>
      <c r="BA40" s="461">
        <f t="shared" ca="1" si="15"/>
        <v>0</v>
      </c>
      <c r="BB40" s="454"/>
      <c r="BC40" s="459"/>
      <c r="BD40" s="454"/>
      <c r="BE40" s="454"/>
      <c r="BF40" s="454"/>
      <c r="BG40" s="454"/>
      <c r="BH40" s="454"/>
      <c r="BI40" s="454"/>
      <c r="BJ40" s="454"/>
      <c r="BK40" s="454"/>
      <c r="BL40" s="454"/>
      <c r="BM40" s="454"/>
      <c r="BN40" s="454"/>
    </row>
    <row r="41" spans="1:66" ht="13" hidden="1" outlineLevel="1">
      <c r="A41" s="454" t="str">
        <f>ADDRESS(MATCH($D10,'2021'!$A$1:$A$86,0),MATCH($D41,'2021'!$A$1:$AQ$1,0))</f>
        <v>$AF$48</v>
      </c>
      <c r="B41" s="454">
        <f t="shared" si="13"/>
        <v>34</v>
      </c>
      <c r="C41" s="454"/>
      <c r="D41" s="463" t="s">
        <v>208</v>
      </c>
      <c r="E41" s="460">
        <f ca="1">INDIRECT("'"&amp;E$8&amp;"'!"&amp;$A41)*VLOOKUP($D$8,Tables!$C$1:$D$3,2,0)</f>
        <v>0</v>
      </c>
      <c r="F41" s="460">
        <f ca="1">INDIRECT("'"&amp;F$8&amp;"'!"&amp;$A41)*VLOOKUP($D$8,Tables!$C$1:$D$3,2,0)</f>
        <v>0</v>
      </c>
      <c r="G41" s="460">
        <f ca="1">INDIRECT("'"&amp;G$8&amp;"'!"&amp;$A41)*VLOOKUP($D$8,Tables!$C$1:$D$3,2,0)</f>
        <v>0</v>
      </c>
      <c r="H41" s="460">
        <f ca="1">INDIRECT("'"&amp;H$8&amp;"'!"&amp;$A41)*VLOOKUP($D$8,Tables!$C$1:$D$3,2,0)</f>
        <v>0</v>
      </c>
      <c r="I41" s="460">
        <f ca="1">INDIRECT("'"&amp;I$8&amp;"'!"&amp;$A41)*VLOOKUP($D$8,Tables!$C$1:$D$3,2,0)</f>
        <v>0</v>
      </c>
      <c r="J41" s="460">
        <f ca="1">INDIRECT("'"&amp;J$8&amp;"'!"&amp;$A41)*VLOOKUP($D$8,Tables!$C$1:$D$3,2,0)</f>
        <v>0</v>
      </c>
      <c r="K41" s="460">
        <f ca="1">INDIRECT("'"&amp;K$8&amp;"'!"&amp;$A41)*VLOOKUP($D$8,Tables!$C$1:$D$3,2,0)</f>
        <v>0</v>
      </c>
      <c r="L41" s="460">
        <f ca="1">INDIRECT("'"&amp;L$8&amp;"'!"&amp;$A41)*VLOOKUP($D$8,Tables!$C$1:$D$3,2,0)</f>
        <v>0</v>
      </c>
      <c r="M41" s="460">
        <f ca="1">INDIRECT("'"&amp;M$8&amp;"'!"&amp;$A41)*VLOOKUP($D$8,Tables!$C$1:$D$3,2,0)</f>
        <v>0</v>
      </c>
      <c r="N41" s="460">
        <f ca="1">INDIRECT("'"&amp;N$8&amp;"'!"&amp;$A41)*VLOOKUP($D$8,Tables!$C$1:$D$3,2,0)</f>
        <v>0</v>
      </c>
      <c r="O41" s="460">
        <f ca="1">INDIRECT("'"&amp;O$8&amp;"'!"&amp;$A41)*VLOOKUP($D$8,Tables!$C$1:$D$3,2,0)</f>
        <v>0</v>
      </c>
      <c r="P41" s="460">
        <f ca="1">INDIRECT("'"&amp;P$8&amp;"'!"&amp;$A41)*VLOOKUP($D$8,Tables!$C$1:$D$3,2,0)</f>
        <v>0</v>
      </c>
      <c r="Q41" s="460">
        <f ca="1">INDIRECT("'"&amp;Q$8&amp;"'!"&amp;$A41)*VLOOKUP($D$8,Tables!$C$1:$D$3,2,0)</f>
        <v>0</v>
      </c>
      <c r="R41" s="460">
        <f ca="1">INDIRECT("'"&amp;R$8&amp;"'!"&amp;$A41)*VLOOKUP($D$8,Tables!$C$1:$D$3,2,0)</f>
        <v>0</v>
      </c>
      <c r="S41" s="460">
        <f ca="1">INDIRECT("'"&amp;S$8&amp;"'!"&amp;$A41)*VLOOKUP($D$8,Tables!$C$1:$D$3,2,0)</f>
        <v>0</v>
      </c>
      <c r="T41" s="460">
        <f ca="1">INDIRECT("'"&amp;T$8&amp;"'!"&amp;$A41)*VLOOKUP($D$8,Tables!$C$1:$D$3,2,0)</f>
        <v>0</v>
      </c>
      <c r="U41" s="460">
        <f ca="1">INDIRECT("'"&amp;U$8&amp;"'!"&amp;$A41)*VLOOKUP($D$8,Tables!$C$1:$D$3,2,0)</f>
        <v>0</v>
      </c>
      <c r="V41" s="460">
        <f ca="1">INDIRECT("'"&amp;V$8&amp;"'!"&amp;$A41)*VLOOKUP($D$8,Tables!$C$1:$D$3,2,0)</f>
        <v>0</v>
      </c>
      <c r="W41" s="460">
        <f ca="1">INDIRECT("'"&amp;W$8&amp;"'!"&amp;$A41)*VLOOKUP($D$8,Tables!$C$1:$D$3,2,0)</f>
        <v>0</v>
      </c>
      <c r="X41" s="460">
        <f ca="1">INDIRECT("'"&amp;X$8&amp;"'!"&amp;$A41)*VLOOKUP($D$8,Tables!$C$1:$D$3,2,0)</f>
        <v>0</v>
      </c>
      <c r="Y41" s="460">
        <f ca="1">INDIRECT("'"&amp;Y$8&amp;"'!"&amp;$A41)*VLOOKUP($D$8,Tables!$C$1:$D$3,2,0)</f>
        <v>0</v>
      </c>
      <c r="Z41" s="460">
        <f ca="1">INDIRECT("'"&amp;Z$8&amp;"'!"&amp;$A41)*VLOOKUP($D$8,Tables!$C$1:$D$3,2,0)</f>
        <v>0</v>
      </c>
      <c r="AA41" s="460">
        <f ca="1">INDIRECT("'"&amp;AA$8&amp;"'!"&amp;$A41)*VLOOKUP($D$8,Tables!$C$1:$D$3,2,0)</f>
        <v>0</v>
      </c>
      <c r="AB41" s="460">
        <f ca="1">INDIRECT("'"&amp;AB$8&amp;"'!"&amp;$A41)*VLOOKUP($D$8,Tables!$C$1:$D$3,2,0)</f>
        <v>0</v>
      </c>
      <c r="AC41" s="460">
        <f ca="1">INDIRECT("'"&amp;AC$8&amp;"'!"&amp;$A41)*VLOOKUP($D$8,Tables!$C$1:$D$3,2,0)</f>
        <v>0</v>
      </c>
      <c r="AD41" s="460">
        <f ca="1">INDIRECT("'"&amp;AD$8&amp;"'!"&amp;$A41)*VLOOKUP($D$8,Tables!$C$1:$D$3,2,0)</f>
        <v>0</v>
      </c>
      <c r="AE41" s="460">
        <f ca="1">INDIRECT("'"&amp;AE$8&amp;"'!"&amp;$A41)*VLOOKUP($D$8,Tables!$C$1:$D$3,2,0)</f>
        <v>0</v>
      </c>
      <c r="AF41" s="460">
        <f ca="1">INDIRECT("'"&amp;AF$8&amp;"'!"&amp;$A41)*VLOOKUP($D$8,Tables!$C$1:$D$3,2,0)</f>
        <v>0</v>
      </c>
      <c r="AG41" s="460">
        <f ca="1">INDIRECT("'"&amp;AG$8&amp;"'!"&amp;$A41)*VLOOKUP($D$8,Tables!$C$1:$D$3,2,0)</f>
        <v>0</v>
      </c>
      <c r="AH41" s="513">
        <f ca="1">INDIRECT("'"&amp;AH$8&amp;"'!"&amp;$A41)*VLOOKUP($D$8,Tables!$C$1:$D$3,2,0)</f>
        <v>0</v>
      </c>
      <c r="AI41" s="513">
        <f ca="1">INDIRECT("'"&amp;AI$8&amp;"'!"&amp;$A41)*VLOOKUP($D$8,Tables!$C$1:$D$3,2,0)</f>
        <v>0</v>
      </c>
      <c r="AJ41" s="513">
        <f ca="1">INDIRECT("'"&amp;AJ$8&amp;"'!"&amp;$A41)*VLOOKUP($D$8,Tables!$C$1:$D$3,2,0)</f>
        <v>0</v>
      </c>
      <c r="AK41" s="513">
        <f ca="1">INDIRECT("'"&amp;AK$8&amp;"'!"&amp;$A41)*VLOOKUP($D$8,Tables!$C$1:$D$3,2,0)</f>
        <v>0</v>
      </c>
      <c r="AL41" s="513">
        <f ca="1">INDIRECT("'"&amp;AL$8&amp;"'!"&amp;$A41)*VLOOKUP($D$8,Tables!$C$1:$D$3,2,0)</f>
        <v>0</v>
      </c>
      <c r="AM41" s="513">
        <f ca="1">INDIRECT("'"&amp;AM$8&amp;"'!"&amp;$A41)*VLOOKUP($D$8,Tables!$C$1:$D$3,2,0)</f>
        <v>0</v>
      </c>
      <c r="AN41" s="460"/>
      <c r="AO41" s="449"/>
      <c r="AP41" s="466">
        <f ca="1">HLOOKUP(AP$8,$E$8:$AP$230,$B41,0)/HLOOKUP(AP$8,$E$8:$AN$230,$B11,0)</f>
        <v>0</v>
      </c>
      <c r="AQ41" s="466">
        <f ca="1">HLOOKUP(AQ$8,$E$8:$AP$230,$B41,0)/HLOOKUP(AQ$8,$E$8:$AN$230,$B11,0)</f>
        <v>0</v>
      </c>
      <c r="AR41" s="466">
        <f ca="1">HLOOKUP(AR$8,$E$8:$AP$230,$B41,0)/HLOOKUP(AR$8,$E$8:$AN$230,$B11,0)</f>
        <v>0</v>
      </c>
      <c r="AS41" s="466">
        <f ca="1">HLOOKUP(AS$8,$E$8:$AP$230,$B41,0)/HLOOKUP(AS$8,$E$8:$AN$230,$B11,0)</f>
        <v>0</v>
      </c>
      <c r="AT41" s="466">
        <f ca="1">HLOOKUP(AT$8,$E$8:$AP$230,$B41,0)/HLOOKUP(AT$8,$E$8:$AN$230,$B11,0)</f>
        <v>0</v>
      </c>
      <c r="AU41" s="449"/>
      <c r="AV41" s="505">
        <f t="shared" ref="AV41:BA52" ca="1" si="16">IFERROR(POWER(INDEX($E41:$AN41,AV$5)/INDEX($E41:$AN41,AV$4),1/AV$6)-1,)</f>
        <v>0</v>
      </c>
      <c r="AW41" s="466">
        <f t="shared" ca="1" si="16"/>
        <v>0</v>
      </c>
      <c r="AX41" s="466">
        <f t="shared" ca="1" si="16"/>
        <v>0</v>
      </c>
      <c r="AY41" s="466">
        <f t="shared" ca="1" si="16"/>
        <v>0</v>
      </c>
      <c r="AZ41" s="466">
        <f t="shared" ca="1" si="16"/>
        <v>0</v>
      </c>
      <c r="BA41" s="461">
        <f t="shared" ca="1" si="16"/>
        <v>0</v>
      </c>
      <c r="BB41" s="454"/>
      <c r="BC41" s="459"/>
      <c r="BD41" s="454"/>
      <c r="BE41" s="454"/>
      <c r="BF41" s="454"/>
      <c r="BG41" s="454"/>
      <c r="BH41" s="454"/>
      <c r="BI41" s="454"/>
      <c r="BJ41" s="454"/>
      <c r="BK41" s="454"/>
      <c r="BL41" s="454"/>
      <c r="BM41" s="454"/>
      <c r="BN41" s="454"/>
    </row>
    <row r="42" spans="1:66" ht="13" hidden="1" outlineLevel="1">
      <c r="A42" s="454" t="str">
        <f>ADDRESS(MATCH($D10,'2021'!$A$1:$A$86,0),MATCH($D42,'2021'!$A$1:$AQ$1,0))</f>
        <v>$AG$48</v>
      </c>
      <c r="B42" s="454">
        <f t="shared" si="13"/>
        <v>35</v>
      </c>
      <c r="C42" s="454"/>
      <c r="D42" s="463" t="s">
        <v>105</v>
      </c>
      <c r="E42" s="460">
        <f ca="1">INDIRECT("'"&amp;E$8&amp;"'!"&amp;$A42)*VLOOKUP($D$8,Tables!$C$1:$D$3,2,0)</f>
        <v>0</v>
      </c>
      <c r="F42" s="460">
        <f ca="1">INDIRECT("'"&amp;F$8&amp;"'!"&amp;$A42)*VLOOKUP($D$8,Tables!$C$1:$D$3,2,0)</f>
        <v>0</v>
      </c>
      <c r="G42" s="460">
        <f ca="1">INDIRECT("'"&amp;G$8&amp;"'!"&amp;$A42)*VLOOKUP($D$8,Tables!$C$1:$D$3,2,0)</f>
        <v>0</v>
      </c>
      <c r="H42" s="460">
        <f ca="1">INDIRECT("'"&amp;H$8&amp;"'!"&amp;$A42)*VLOOKUP($D$8,Tables!$C$1:$D$3,2,0)</f>
        <v>0</v>
      </c>
      <c r="I42" s="460">
        <f ca="1">INDIRECT("'"&amp;I$8&amp;"'!"&amp;$A42)*VLOOKUP($D$8,Tables!$C$1:$D$3,2,0)</f>
        <v>0</v>
      </c>
      <c r="J42" s="460">
        <f ca="1">INDIRECT("'"&amp;J$8&amp;"'!"&amp;$A42)*VLOOKUP($D$8,Tables!$C$1:$D$3,2,0)</f>
        <v>0</v>
      </c>
      <c r="K42" s="460">
        <f ca="1">INDIRECT("'"&amp;K$8&amp;"'!"&amp;$A42)*VLOOKUP($D$8,Tables!$C$1:$D$3,2,0)</f>
        <v>0</v>
      </c>
      <c r="L42" s="460">
        <f ca="1">INDIRECT("'"&amp;L$8&amp;"'!"&amp;$A42)*VLOOKUP($D$8,Tables!$C$1:$D$3,2,0)</f>
        <v>0</v>
      </c>
      <c r="M42" s="460">
        <f ca="1">INDIRECT("'"&amp;M$8&amp;"'!"&amp;$A42)*VLOOKUP($D$8,Tables!$C$1:$D$3,2,0)</f>
        <v>0</v>
      </c>
      <c r="N42" s="460">
        <f ca="1">INDIRECT("'"&amp;N$8&amp;"'!"&amp;$A42)*VLOOKUP($D$8,Tables!$C$1:$D$3,2,0)</f>
        <v>0</v>
      </c>
      <c r="O42" s="460">
        <f ca="1">INDIRECT("'"&amp;O$8&amp;"'!"&amp;$A42)*VLOOKUP($D$8,Tables!$C$1:$D$3,2,0)</f>
        <v>0</v>
      </c>
      <c r="P42" s="460">
        <f ca="1">INDIRECT("'"&amp;P$8&amp;"'!"&amp;$A42)*VLOOKUP($D$8,Tables!$C$1:$D$3,2,0)</f>
        <v>0</v>
      </c>
      <c r="Q42" s="460">
        <f ca="1">INDIRECT("'"&amp;Q$8&amp;"'!"&amp;$A42)*VLOOKUP($D$8,Tables!$C$1:$D$3,2,0)</f>
        <v>0</v>
      </c>
      <c r="R42" s="460">
        <f ca="1">INDIRECT("'"&amp;R$8&amp;"'!"&amp;$A42)*VLOOKUP($D$8,Tables!$C$1:$D$3,2,0)</f>
        <v>0</v>
      </c>
      <c r="S42" s="460">
        <f ca="1">INDIRECT("'"&amp;S$8&amp;"'!"&amp;$A42)*VLOOKUP($D$8,Tables!$C$1:$D$3,2,0)</f>
        <v>0</v>
      </c>
      <c r="T42" s="460">
        <f ca="1">INDIRECT("'"&amp;T$8&amp;"'!"&amp;$A42)*VLOOKUP($D$8,Tables!$C$1:$D$3,2,0)</f>
        <v>0</v>
      </c>
      <c r="U42" s="460">
        <f ca="1">INDIRECT("'"&amp;U$8&amp;"'!"&amp;$A42)*VLOOKUP($D$8,Tables!$C$1:$D$3,2,0)</f>
        <v>0</v>
      </c>
      <c r="V42" s="460">
        <f ca="1">INDIRECT("'"&amp;V$8&amp;"'!"&amp;$A42)*VLOOKUP($D$8,Tables!$C$1:$D$3,2,0)</f>
        <v>0</v>
      </c>
      <c r="W42" s="460">
        <f ca="1">INDIRECT("'"&amp;W$8&amp;"'!"&amp;$A42)*VLOOKUP($D$8,Tables!$C$1:$D$3,2,0)</f>
        <v>0</v>
      </c>
      <c r="X42" s="460">
        <f ca="1">INDIRECT("'"&amp;X$8&amp;"'!"&amp;$A42)*VLOOKUP($D$8,Tables!$C$1:$D$3,2,0)</f>
        <v>0</v>
      </c>
      <c r="Y42" s="460">
        <f ca="1">INDIRECT("'"&amp;Y$8&amp;"'!"&amp;$A42)*VLOOKUP($D$8,Tables!$C$1:$D$3,2,0)</f>
        <v>0</v>
      </c>
      <c r="Z42" s="460">
        <f ca="1">INDIRECT("'"&amp;Z$8&amp;"'!"&amp;$A42)*VLOOKUP($D$8,Tables!$C$1:$D$3,2,0)</f>
        <v>0</v>
      </c>
      <c r="AA42" s="460">
        <f ca="1">INDIRECT("'"&amp;AA$8&amp;"'!"&amp;$A42)*VLOOKUP($D$8,Tables!$C$1:$D$3,2,0)</f>
        <v>0</v>
      </c>
      <c r="AB42" s="460">
        <f ca="1">INDIRECT("'"&amp;AB$8&amp;"'!"&amp;$A42)*VLOOKUP($D$8,Tables!$C$1:$D$3,2,0)</f>
        <v>0</v>
      </c>
      <c r="AC42" s="460">
        <f ca="1">INDIRECT("'"&amp;AC$8&amp;"'!"&amp;$A42)*VLOOKUP($D$8,Tables!$C$1:$D$3,2,0)</f>
        <v>0</v>
      </c>
      <c r="AD42" s="460">
        <f ca="1">INDIRECT("'"&amp;AD$8&amp;"'!"&amp;$A42)*VLOOKUP($D$8,Tables!$C$1:$D$3,2,0)</f>
        <v>0</v>
      </c>
      <c r="AE42" s="460">
        <f ca="1">INDIRECT("'"&amp;AE$8&amp;"'!"&amp;$A42)*VLOOKUP($D$8,Tables!$C$1:$D$3,2,0)</f>
        <v>0</v>
      </c>
      <c r="AF42" s="460">
        <f ca="1">INDIRECT("'"&amp;AF$8&amp;"'!"&amp;$A42)*VLOOKUP($D$8,Tables!$C$1:$D$3,2,0)</f>
        <v>0</v>
      </c>
      <c r="AG42" s="460">
        <f ca="1">INDIRECT("'"&amp;AG$8&amp;"'!"&amp;$A42)*VLOOKUP($D$8,Tables!$C$1:$D$3,2,0)</f>
        <v>0</v>
      </c>
      <c r="AH42" s="513">
        <f ca="1">INDIRECT("'"&amp;AH$8&amp;"'!"&amp;$A42)*VLOOKUP($D$8,Tables!$C$1:$D$3,2,0)</f>
        <v>0</v>
      </c>
      <c r="AI42" s="513">
        <f ca="1">INDIRECT("'"&amp;AI$8&amp;"'!"&amp;$A42)*VLOOKUP($D$8,Tables!$C$1:$D$3,2,0)</f>
        <v>0</v>
      </c>
      <c r="AJ42" s="513">
        <f ca="1">INDIRECT("'"&amp;AJ$8&amp;"'!"&amp;$A42)*VLOOKUP($D$8,Tables!$C$1:$D$3,2,0)</f>
        <v>0</v>
      </c>
      <c r="AK42" s="513">
        <f ca="1">INDIRECT("'"&amp;AK$8&amp;"'!"&amp;$A42)*VLOOKUP($D$8,Tables!$C$1:$D$3,2,0)</f>
        <v>0</v>
      </c>
      <c r="AL42" s="513">
        <f ca="1">INDIRECT("'"&amp;AL$8&amp;"'!"&amp;$A42)*VLOOKUP($D$8,Tables!$C$1:$D$3,2,0)</f>
        <v>0</v>
      </c>
      <c r="AM42" s="513">
        <f ca="1">INDIRECT("'"&amp;AM$8&amp;"'!"&amp;$A42)*VLOOKUP($D$8,Tables!$C$1:$D$3,2,0)</f>
        <v>0</v>
      </c>
      <c r="AN42" s="460"/>
      <c r="AO42" s="449"/>
      <c r="AP42" s="466">
        <f ca="1">HLOOKUP(AP$8,$E$8:$AP$230,$B42,0)/HLOOKUP(AP$8,$E$8:$AN$230,$B11,0)</f>
        <v>0</v>
      </c>
      <c r="AQ42" s="466">
        <f ca="1">HLOOKUP(AQ$8,$E$8:$AP$230,$B42,0)/HLOOKUP(AQ$8,$E$8:$AN$230,$B11,0)</f>
        <v>0</v>
      </c>
      <c r="AR42" s="466">
        <f ca="1">HLOOKUP(AR$8,$E$8:$AP$230,$B42,0)/HLOOKUP(AR$8,$E$8:$AN$230,$B11,0)</f>
        <v>0</v>
      </c>
      <c r="AS42" s="466">
        <f ca="1">HLOOKUP(AS$8,$E$8:$AP$230,$B42,0)/HLOOKUP(AS$8,$E$8:$AN$230,$B11,0)</f>
        <v>0</v>
      </c>
      <c r="AT42" s="466">
        <f ca="1">HLOOKUP(AT$8,$E$8:$AP$230,$B42,0)/HLOOKUP(AT$8,$E$8:$AN$230,$B11,0)</f>
        <v>0</v>
      </c>
      <c r="AU42" s="449"/>
      <c r="AV42" s="505">
        <f t="shared" ca="1" si="16"/>
        <v>0</v>
      </c>
      <c r="AW42" s="466">
        <f t="shared" ca="1" si="16"/>
        <v>0</v>
      </c>
      <c r="AX42" s="466">
        <f t="shared" ca="1" si="16"/>
        <v>0</v>
      </c>
      <c r="AY42" s="466">
        <f t="shared" ca="1" si="16"/>
        <v>0</v>
      </c>
      <c r="AZ42" s="466">
        <f t="shared" ca="1" si="16"/>
        <v>0</v>
      </c>
      <c r="BA42" s="461">
        <f t="shared" ca="1" si="16"/>
        <v>0</v>
      </c>
      <c r="BB42" s="454"/>
      <c r="BC42" s="459"/>
      <c r="BD42" s="454"/>
      <c r="BE42" s="454"/>
      <c r="BF42" s="454"/>
      <c r="BG42" s="454"/>
      <c r="BH42" s="454"/>
      <c r="BI42" s="454"/>
      <c r="BJ42" s="454"/>
      <c r="BK42" s="454"/>
      <c r="BL42" s="454"/>
      <c r="BM42" s="454"/>
      <c r="BN42" s="454"/>
    </row>
    <row r="43" spans="1:66" ht="13" hidden="1" outlineLevel="1">
      <c r="A43" s="454" t="str">
        <f>ADDRESS(MATCH($D10,'2021'!$A$1:$A$86,0),MATCH($D43,'2021'!$A$1:$AQ$1,0))</f>
        <v>$AH$48</v>
      </c>
      <c r="B43" s="454">
        <f t="shared" si="13"/>
        <v>36</v>
      </c>
      <c r="C43" s="454"/>
      <c r="D43" s="463" t="s">
        <v>106</v>
      </c>
      <c r="E43" s="460">
        <f ca="1">INDIRECT("'"&amp;E$8&amp;"'!"&amp;$A43)*VLOOKUP($D$8,Tables!$C$1:$D$3,2,0)</f>
        <v>0</v>
      </c>
      <c r="F43" s="460">
        <f ca="1">INDIRECT("'"&amp;F$8&amp;"'!"&amp;$A43)*VLOOKUP($D$8,Tables!$C$1:$D$3,2,0)</f>
        <v>0</v>
      </c>
      <c r="G43" s="460">
        <f ca="1">INDIRECT("'"&amp;G$8&amp;"'!"&amp;$A43)*VLOOKUP($D$8,Tables!$C$1:$D$3,2,0)</f>
        <v>0</v>
      </c>
      <c r="H43" s="460">
        <f ca="1">INDIRECT("'"&amp;H$8&amp;"'!"&amp;$A43)*VLOOKUP($D$8,Tables!$C$1:$D$3,2,0)</f>
        <v>0</v>
      </c>
      <c r="I43" s="460">
        <f ca="1">INDIRECT("'"&amp;I$8&amp;"'!"&amp;$A43)*VLOOKUP($D$8,Tables!$C$1:$D$3,2,0)</f>
        <v>0</v>
      </c>
      <c r="J43" s="460">
        <f ca="1">INDIRECT("'"&amp;J$8&amp;"'!"&amp;$A43)*VLOOKUP($D$8,Tables!$C$1:$D$3,2,0)</f>
        <v>0</v>
      </c>
      <c r="K43" s="460">
        <f ca="1">INDIRECT("'"&amp;K$8&amp;"'!"&amp;$A43)*VLOOKUP($D$8,Tables!$C$1:$D$3,2,0)</f>
        <v>0</v>
      </c>
      <c r="L43" s="460">
        <f ca="1">INDIRECT("'"&amp;L$8&amp;"'!"&amp;$A43)*VLOOKUP($D$8,Tables!$C$1:$D$3,2,0)</f>
        <v>0</v>
      </c>
      <c r="M43" s="460">
        <f ca="1">INDIRECT("'"&amp;M$8&amp;"'!"&amp;$A43)*VLOOKUP($D$8,Tables!$C$1:$D$3,2,0)</f>
        <v>0</v>
      </c>
      <c r="N43" s="460">
        <f ca="1">INDIRECT("'"&amp;N$8&amp;"'!"&amp;$A43)*VLOOKUP($D$8,Tables!$C$1:$D$3,2,0)</f>
        <v>0</v>
      </c>
      <c r="O43" s="460">
        <f ca="1">INDIRECT("'"&amp;O$8&amp;"'!"&amp;$A43)*VLOOKUP($D$8,Tables!$C$1:$D$3,2,0)</f>
        <v>0</v>
      </c>
      <c r="P43" s="460">
        <f ca="1">INDIRECT("'"&amp;P$8&amp;"'!"&amp;$A43)*VLOOKUP($D$8,Tables!$C$1:$D$3,2,0)</f>
        <v>0</v>
      </c>
      <c r="Q43" s="460">
        <f ca="1">INDIRECT("'"&amp;Q$8&amp;"'!"&amp;$A43)*VLOOKUP($D$8,Tables!$C$1:$D$3,2,0)</f>
        <v>0</v>
      </c>
      <c r="R43" s="460">
        <f ca="1">INDIRECT("'"&amp;R$8&amp;"'!"&amp;$A43)*VLOOKUP($D$8,Tables!$C$1:$D$3,2,0)</f>
        <v>0</v>
      </c>
      <c r="S43" s="460">
        <f ca="1">INDIRECT("'"&amp;S$8&amp;"'!"&amp;$A43)*VLOOKUP($D$8,Tables!$C$1:$D$3,2,0)</f>
        <v>0</v>
      </c>
      <c r="T43" s="460">
        <f ca="1">INDIRECT("'"&amp;T$8&amp;"'!"&amp;$A43)*VLOOKUP($D$8,Tables!$C$1:$D$3,2,0)</f>
        <v>0</v>
      </c>
      <c r="U43" s="460">
        <f ca="1">INDIRECT("'"&amp;U$8&amp;"'!"&amp;$A43)*VLOOKUP($D$8,Tables!$C$1:$D$3,2,0)</f>
        <v>0</v>
      </c>
      <c r="V43" s="460">
        <f ca="1">INDIRECT("'"&amp;V$8&amp;"'!"&amp;$A43)*VLOOKUP($D$8,Tables!$C$1:$D$3,2,0)</f>
        <v>0</v>
      </c>
      <c r="W43" s="460">
        <f ca="1">INDIRECT("'"&amp;W$8&amp;"'!"&amp;$A43)*VLOOKUP($D$8,Tables!$C$1:$D$3,2,0)</f>
        <v>0</v>
      </c>
      <c r="X43" s="460">
        <f ca="1">INDIRECT("'"&amp;X$8&amp;"'!"&amp;$A43)*VLOOKUP($D$8,Tables!$C$1:$D$3,2,0)</f>
        <v>0</v>
      </c>
      <c r="Y43" s="460">
        <f ca="1">INDIRECT("'"&amp;Y$8&amp;"'!"&amp;$A43)*VLOOKUP($D$8,Tables!$C$1:$D$3,2,0)</f>
        <v>0</v>
      </c>
      <c r="Z43" s="460">
        <f ca="1">INDIRECT("'"&amp;Z$8&amp;"'!"&amp;$A43)*VLOOKUP($D$8,Tables!$C$1:$D$3,2,0)</f>
        <v>0</v>
      </c>
      <c r="AA43" s="460">
        <f ca="1">INDIRECT("'"&amp;AA$8&amp;"'!"&amp;$A43)*VLOOKUP($D$8,Tables!$C$1:$D$3,2,0)</f>
        <v>0</v>
      </c>
      <c r="AB43" s="460">
        <f ca="1">INDIRECT("'"&amp;AB$8&amp;"'!"&amp;$A43)*VLOOKUP($D$8,Tables!$C$1:$D$3,2,0)</f>
        <v>0</v>
      </c>
      <c r="AC43" s="460">
        <f ca="1">INDIRECT("'"&amp;AC$8&amp;"'!"&amp;$A43)*VLOOKUP($D$8,Tables!$C$1:$D$3,2,0)</f>
        <v>0</v>
      </c>
      <c r="AD43" s="460">
        <f ca="1">INDIRECT("'"&amp;AD$8&amp;"'!"&amp;$A43)*VLOOKUP($D$8,Tables!$C$1:$D$3,2,0)</f>
        <v>0</v>
      </c>
      <c r="AE43" s="460">
        <f ca="1">INDIRECT("'"&amp;AE$8&amp;"'!"&amp;$A43)*VLOOKUP($D$8,Tables!$C$1:$D$3,2,0)</f>
        <v>0</v>
      </c>
      <c r="AF43" s="460">
        <f ca="1">INDIRECT("'"&amp;AF$8&amp;"'!"&amp;$A43)*VLOOKUP($D$8,Tables!$C$1:$D$3,2,0)</f>
        <v>0</v>
      </c>
      <c r="AG43" s="460">
        <f ca="1">INDIRECT("'"&amp;AG$8&amp;"'!"&amp;$A43)*VLOOKUP($D$8,Tables!$C$1:$D$3,2,0)</f>
        <v>0</v>
      </c>
      <c r="AH43" s="513">
        <f ca="1">INDIRECT("'"&amp;AH$8&amp;"'!"&amp;$A43)*VLOOKUP($D$8,Tables!$C$1:$D$3,2,0)</f>
        <v>0</v>
      </c>
      <c r="AI43" s="513">
        <f ca="1">INDIRECT("'"&amp;AI$8&amp;"'!"&amp;$A43)*VLOOKUP($D$8,Tables!$C$1:$D$3,2,0)</f>
        <v>0</v>
      </c>
      <c r="AJ43" s="513">
        <f ca="1">INDIRECT("'"&amp;AJ$8&amp;"'!"&amp;$A43)*VLOOKUP($D$8,Tables!$C$1:$D$3,2,0)</f>
        <v>0</v>
      </c>
      <c r="AK43" s="513">
        <f ca="1">INDIRECT("'"&amp;AK$8&amp;"'!"&amp;$A43)*VLOOKUP($D$8,Tables!$C$1:$D$3,2,0)</f>
        <v>0</v>
      </c>
      <c r="AL43" s="513">
        <f ca="1">INDIRECT("'"&amp;AL$8&amp;"'!"&amp;$A43)*VLOOKUP($D$8,Tables!$C$1:$D$3,2,0)</f>
        <v>0</v>
      </c>
      <c r="AM43" s="513">
        <f ca="1">INDIRECT("'"&amp;AM$8&amp;"'!"&amp;$A43)*VLOOKUP($D$8,Tables!$C$1:$D$3,2,0)</f>
        <v>0</v>
      </c>
      <c r="AN43" s="460"/>
      <c r="AO43" s="449"/>
      <c r="AP43" s="466">
        <f ca="1">HLOOKUP(AP$8,$E$8:$AP$230,$B43,0)/HLOOKUP(AP$8,$E$8:$AN$230,$B11,0)</f>
        <v>0</v>
      </c>
      <c r="AQ43" s="466">
        <f ca="1">HLOOKUP(AQ$8,$E$8:$AP$230,$B43,0)/HLOOKUP(AQ$8,$E$8:$AN$230,$B11,0)</f>
        <v>0</v>
      </c>
      <c r="AR43" s="466">
        <f ca="1">HLOOKUP(AR$8,$E$8:$AP$230,$B43,0)/HLOOKUP(AR$8,$E$8:$AN$230,$B11,0)</f>
        <v>0</v>
      </c>
      <c r="AS43" s="466">
        <f ca="1">HLOOKUP(AS$8,$E$8:$AP$230,$B43,0)/HLOOKUP(AS$8,$E$8:$AN$230,$B11,0)</f>
        <v>0</v>
      </c>
      <c r="AT43" s="466">
        <f ca="1">HLOOKUP(AT$8,$E$8:$AP$230,$B43,0)/HLOOKUP(AT$8,$E$8:$AN$230,$B11,0)</f>
        <v>0</v>
      </c>
      <c r="AU43" s="449"/>
      <c r="AV43" s="505">
        <f t="shared" ca="1" si="16"/>
        <v>0</v>
      </c>
      <c r="AW43" s="466">
        <f t="shared" ca="1" si="16"/>
        <v>0</v>
      </c>
      <c r="AX43" s="466">
        <f t="shared" ca="1" si="16"/>
        <v>0</v>
      </c>
      <c r="AY43" s="466">
        <f t="shared" ca="1" si="16"/>
        <v>0</v>
      </c>
      <c r="AZ43" s="466">
        <f t="shared" ca="1" si="16"/>
        <v>0</v>
      </c>
      <c r="BA43" s="461">
        <f t="shared" ca="1" si="16"/>
        <v>0</v>
      </c>
      <c r="BB43" s="454"/>
      <c r="BC43" s="459"/>
      <c r="BD43" s="454"/>
      <c r="BE43" s="454"/>
      <c r="BF43" s="454"/>
      <c r="BG43" s="454"/>
      <c r="BH43" s="454"/>
      <c r="BI43" s="454"/>
      <c r="BJ43" s="454"/>
      <c r="BK43" s="454"/>
      <c r="BL43" s="454"/>
      <c r="BM43" s="454"/>
      <c r="BN43" s="454"/>
    </row>
    <row r="44" spans="1:66" ht="13" hidden="1" outlineLevel="1">
      <c r="A44" s="454" t="str">
        <f>ADDRESS(MATCH($D10,'2021'!$A$1:$A$86,0),MATCH($D44,'2021'!$A$1:$AQ$1,0))</f>
        <v>$AI$48</v>
      </c>
      <c r="B44" s="454">
        <f t="shared" si="13"/>
        <v>37</v>
      </c>
      <c r="C44" s="454"/>
      <c r="D44" s="463" t="s">
        <v>211</v>
      </c>
      <c r="E44" s="460">
        <f ca="1">INDIRECT("'"&amp;E$8&amp;"'!"&amp;$A44)*VLOOKUP($D$8,Tables!$C$1:$D$3,2,0)</f>
        <v>0</v>
      </c>
      <c r="F44" s="460">
        <f ca="1">INDIRECT("'"&amp;F$8&amp;"'!"&amp;$A44)*VLOOKUP($D$8,Tables!$C$1:$D$3,2,0)</f>
        <v>0</v>
      </c>
      <c r="G44" s="460">
        <f ca="1">INDIRECT("'"&amp;G$8&amp;"'!"&amp;$A44)*VLOOKUP($D$8,Tables!$C$1:$D$3,2,0)</f>
        <v>0</v>
      </c>
      <c r="H44" s="460">
        <f ca="1">INDIRECT("'"&amp;H$8&amp;"'!"&amp;$A44)*VLOOKUP($D$8,Tables!$C$1:$D$3,2,0)</f>
        <v>0</v>
      </c>
      <c r="I44" s="460">
        <f ca="1">INDIRECT("'"&amp;I$8&amp;"'!"&amp;$A44)*VLOOKUP($D$8,Tables!$C$1:$D$3,2,0)</f>
        <v>0</v>
      </c>
      <c r="J44" s="460">
        <f ca="1">INDIRECT("'"&amp;J$8&amp;"'!"&amp;$A44)*VLOOKUP($D$8,Tables!$C$1:$D$3,2,0)</f>
        <v>0</v>
      </c>
      <c r="K44" s="460">
        <f ca="1">INDIRECT("'"&amp;K$8&amp;"'!"&amp;$A44)*VLOOKUP($D$8,Tables!$C$1:$D$3,2,0)</f>
        <v>0</v>
      </c>
      <c r="L44" s="460">
        <f ca="1">INDIRECT("'"&amp;L$8&amp;"'!"&amp;$A44)*VLOOKUP($D$8,Tables!$C$1:$D$3,2,0)</f>
        <v>0</v>
      </c>
      <c r="M44" s="460">
        <f ca="1">INDIRECT("'"&amp;M$8&amp;"'!"&amp;$A44)*VLOOKUP($D$8,Tables!$C$1:$D$3,2,0)</f>
        <v>0</v>
      </c>
      <c r="N44" s="460">
        <f ca="1">INDIRECT("'"&amp;N$8&amp;"'!"&amp;$A44)*VLOOKUP($D$8,Tables!$C$1:$D$3,2,0)</f>
        <v>0</v>
      </c>
      <c r="O44" s="460">
        <f ca="1">INDIRECT("'"&amp;O$8&amp;"'!"&amp;$A44)*VLOOKUP($D$8,Tables!$C$1:$D$3,2,0)</f>
        <v>0</v>
      </c>
      <c r="P44" s="460">
        <f ca="1">INDIRECT("'"&amp;P$8&amp;"'!"&amp;$A44)*VLOOKUP($D$8,Tables!$C$1:$D$3,2,0)</f>
        <v>0</v>
      </c>
      <c r="Q44" s="460">
        <f ca="1">INDIRECT("'"&amp;Q$8&amp;"'!"&amp;$A44)*VLOOKUP($D$8,Tables!$C$1:$D$3,2,0)</f>
        <v>0</v>
      </c>
      <c r="R44" s="460">
        <f ca="1">INDIRECT("'"&amp;R$8&amp;"'!"&amp;$A44)*VLOOKUP($D$8,Tables!$C$1:$D$3,2,0)</f>
        <v>0</v>
      </c>
      <c r="S44" s="460">
        <f ca="1">INDIRECT("'"&amp;S$8&amp;"'!"&amp;$A44)*VLOOKUP($D$8,Tables!$C$1:$D$3,2,0)</f>
        <v>0</v>
      </c>
      <c r="T44" s="460">
        <f ca="1">INDIRECT("'"&amp;T$8&amp;"'!"&amp;$A44)*VLOOKUP($D$8,Tables!$C$1:$D$3,2,0)</f>
        <v>19.045700788155617</v>
      </c>
      <c r="U44" s="460">
        <f ca="1">INDIRECT("'"&amp;U$8&amp;"'!"&amp;$A44)*VLOOKUP($D$8,Tables!$C$1:$D$3,2,0)</f>
        <v>60.336276112815035</v>
      </c>
      <c r="V44" s="460">
        <f ca="1">INDIRECT("'"&amp;V$8&amp;"'!"&amp;$A44)*VLOOKUP($D$8,Tables!$C$1:$D$3,2,0)</f>
        <v>199.75904607082134</v>
      </c>
      <c r="W44" s="460">
        <f ca="1">INDIRECT("'"&amp;W$8&amp;"'!"&amp;$A44)*VLOOKUP($D$8,Tables!$C$1:$D$3,2,0)</f>
        <v>447.02868326272727</v>
      </c>
      <c r="X44" s="460">
        <f ca="1">INDIRECT("'"&amp;X$8&amp;"'!"&amp;$A44)*VLOOKUP($D$8,Tables!$C$1:$D$3,2,0)</f>
        <v>659.27117603001057</v>
      </c>
      <c r="Y44" s="460">
        <f ca="1">INDIRECT("'"&amp;Y$8&amp;"'!"&amp;$A44)*VLOOKUP($D$8,Tables!$C$1:$D$3,2,0)</f>
        <v>901.11511562490057</v>
      </c>
      <c r="Z44" s="460">
        <f ca="1">INDIRECT("'"&amp;Z$8&amp;"'!"&amp;$A44)*VLOOKUP($D$8,Tables!$C$1:$D$3,2,0)</f>
        <v>1059.1521261773171</v>
      </c>
      <c r="AA44" s="460">
        <f ca="1">INDIRECT("'"&amp;AA$8&amp;"'!"&amp;$A44)*VLOOKUP($D$8,Tables!$C$1:$D$3,2,0)</f>
        <v>970.1118709042089</v>
      </c>
      <c r="AB44" s="460">
        <f ca="1">INDIRECT("'"&amp;AB$8&amp;"'!"&amp;$A44)*VLOOKUP($D$8,Tables!$C$1:$D$3,2,0)</f>
        <v>1311.2919814466918</v>
      </c>
      <c r="AC44" s="460">
        <f ca="1">INDIRECT("'"&amp;AC$8&amp;"'!"&amp;$A44)*VLOOKUP($D$8,Tables!$C$1:$D$3,2,0)</f>
        <v>1659.5068004405114</v>
      </c>
      <c r="AD44" s="460">
        <f ca="1">INDIRECT("'"&amp;AD$8&amp;"'!"&amp;$A44)*VLOOKUP($D$8,Tables!$C$1:$D$3,2,0)</f>
        <v>1789.2732956897239</v>
      </c>
      <c r="AE44" s="460">
        <f ca="1">INDIRECT("'"&amp;AE$8&amp;"'!"&amp;$A44)*VLOOKUP($D$8,Tables!$C$1:$D$3,2,0)</f>
        <v>1540.3010209893137</v>
      </c>
      <c r="AF44" s="460">
        <f ca="1">INDIRECT("'"&amp;AF$8&amp;"'!"&amp;$A44)*VLOOKUP($D$8,Tables!$C$1:$D$3,2,0)</f>
        <v>2408.4636850019224</v>
      </c>
      <c r="AG44" s="460">
        <f ca="1">INDIRECT("'"&amp;AG$8&amp;"'!"&amp;$A44)*VLOOKUP($D$8,Tables!$C$1:$D$3,2,0)</f>
        <v>2355.6279018336104</v>
      </c>
      <c r="AH44" s="513">
        <f ca="1">INDIRECT("'"&amp;AH$8&amp;"'!"&amp;$A44)*VLOOKUP($D$8,Tables!$C$1:$D$3,2,0)</f>
        <v>3074.923987888124</v>
      </c>
      <c r="AI44" s="513">
        <f ca="1">INDIRECT("'"&amp;AI$8&amp;"'!"&amp;$A44)*VLOOKUP($D$8,Tables!$C$1:$D$3,2,0)</f>
        <v>2576.0848133671238</v>
      </c>
      <c r="AJ44" s="513">
        <f ca="1">INDIRECT("'"&amp;AJ$8&amp;"'!"&amp;$A44)*VLOOKUP($D$8,Tables!$C$1:$D$3,2,0)</f>
        <v>2928.6961702336116</v>
      </c>
      <c r="AK44" s="513">
        <f ca="1">INDIRECT("'"&amp;AK$8&amp;"'!"&amp;$A44)*VLOOKUP($D$8,Tables!$C$1:$D$3,2,0)</f>
        <v>3722.5973520606999</v>
      </c>
      <c r="AL44" s="513">
        <f ca="1">INDIRECT("'"&amp;AL$8&amp;"'!"&amp;$A44)*VLOOKUP($D$8,Tables!$C$1:$D$3,2,0)</f>
        <v>4849.4955921824476</v>
      </c>
      <c r="AM44" s="513">
        <f ca="1">INDIRECT("'"&amp;AM$8&amp;"'!"&amp;$A44)*VLOOKUP($D$8,Tables!$C$1:$D$3,2,0)</f>
        <v>5319.4917020289085</v>
      </c>
      <c r="AN44" s="460"/>
      <c r="AO44" s="449"/>
      <c r="AP44" s="466">
        <f ca="1">HLOOKUP(AP$8,$E$8:$AP$230,$B44,0)/HLOOKUP(AP$8,$E$8:$AN$230,$B11,0)</f>
        <v>0</v>
      </c>
      <c r="AQ44" s="466">
        <f ca="1">HLOOKUP(AQ$8,$E$8:$AP$230,$B44,0)/HLOOKUP(AQ$8,$E$8:$AN$230,$B11,0)</f>
        <v>0</v>
      </c>
      <c r="AR44" s="466">
        <f ca="1">HLOOKUP(AR$8,$E$8:$AP$230,$B44,0)/HLOOKUP(AR$8,$E$8:$AN$230,$B11,0)</f>
        <v>1.0691369151073797E-2</v>
      </c>
      <c r="AS44" s="466">
        <f ca="1">HLOOKUP(AS$8,$E$8:$AP$230,$B44,0)/HLOOKUP(AS$8,$E$8:$AN$230,$B11,0)</f>
        <v>5.5216938687845975E-2</v>
      </c>
      <c r="AT44" s="466">
        <f ca="1">HLOOKUP(AT$8,$E$8:$AP$230,$B44,0)/HLOOKUP(AT$8,$E$8:$AN$230,$B11,0)</f>
        <v>0</v>
      </c>
      <c r="AU44" s="449"/>
      <c r="AV44" s="505">
        <f t="shared" ca="1" si="16"/>
        <v>0</v>
      </c>
      <c r="AW44" s="466">
        <f t="shared" ca="1" si="16"/>
        <v>0</v>
      </c>
      <c r="AX44" s="466">
        <f t="shared" ca="1" si="16"/>
        <v>0</v>
      </c>
      <c r="AY44" s="466">
        <f t="shared" ca="1" si="16"/>
        <v>0.21372866011246705</v>
      </c>
      <c r="AZ44" s="466">
        <f t="shared" ca="1" si="16"/>
        <v>0.14495765759041257</v>
      </c>
      <c r="BA44" s="461">
        <f t="shared" ca="1" si="16"/>
        <v>0.16757037377751716</v>
      </c>
      <c r="BB44" s="454"/>
      <c r="BC44" s="459"/>
      <c r="BD44" s="454"/>
      <c r="BE44" s="454"/>
      <c r="BF44" s="454"/>
      <c r="BG44" s="454"/>
      <c r="BH44" s="454"/>
      <c r="BI44" s="454"/>
      <c r="BJ44" s="454"/>
      <c r="BK44" s="454"/>
      <c r="BL44" s="454"/>
      <c r="BM44" s="454"/>
      <c r="BN44" s="454"/>
    </row>
    <row r="45" spans="1:66" ht="13" hidden="1" outlineLevel="1">
      <c r="A45" s="454" t="str">
        <f>ADDRESS(MATCH($D10,'2021'!$A$1:$A$86,0),MATCH($D45,'2021'!$A$1:$AQ$1,0))</f>
        <v>$AJ$48</v>
      </c>
      <c r="B45" s="454">
        <f t="shared" si="13"/>
        <v>38</v>
      </c>
      <c r="C45" s="454"/>
      <c r="D45" s="463" t="s">
        <v>212</v>
      </c>
      <c r="E45" s="460">
        <f ca="1">INDIRECT("'"&amp;E$8&amp;"'!"&amp;$A45)*VLOOKUP($D$8,Tables!$C$1:$D$3,2,0)</f>
        <v>0</v>
      </c>
      <c r="F45" s="460">
        <f ca="1">INDIRECT("'"&amp;F$8&amp;"'!"&amp;$A45)*VLOOKUP($D$8,Tables!$C$1:$D$3,2,0)</f>
        <v>0</v>
      </c>
      <c r="G45" s="460">
        <f ca="1">INDIRECT("'"&amp;G$8&amp;"'!"&amp;$A45)*VLOOKUP($D$8,Tables!$C$1:$D$3,2,0)</f>
        <v>0</v>
      </c>
      <c r="H45" s="460">
        <f ca="1">INDIRECT("'"&amp;H$8&amp;"'!"&amp;$A45)*VLOOKUP($D$8,Tables!$C$1:$D$3,2,0)</f>
        <v>0</v>
      </c>
      <c r="I45" s="460">
        <f ca="1">INDIRECT("'"&amp;I$8&amp;"'!"&amp;$A45)*VLOOKUP($D$8,Tables!$C$1:$D$3,2,0)</f>
        <v>0</v>
      </c>
      <c r="J45" s="460">
        <f ca="1">INDIRECT("'"&amp;J$8&amp;"'!"&amp;$A45)*VLOOKUP($D$8,Tables!$C$1:$D$3,2,0)</f>
        <v>0</v>
      </c>
      <c r="K45" s="460">
        <f ca="1">INDIRECT("'"&amp;K$8&amp;"'!"&amp;$A45)*VLOOKUP($D$8,Tables!$C$1:$D$3,2,0)</f>
        <v>0</v>
      </c>
      <c r="L45" s="460">
        <f ca="1">INDIRECT("'"&amp;L$8&amp;"'!"&amp;$A45)*VLOOKUP($D$8,Tables!$C$1:$D$3,2,0)</f>
        <v>0</v>
      </c>
      <c r="M45" s="460">
        <f ca="1">INDIRECT("'"&amp;M$8&amp;"'!"&amp;$A45)*VLOOKUP($D$8,Tables!$C$1:$D$3,2,0)</f>
        <v>0</v>
      </c>
      <c r="N45" s="460">
        <f ca="1">INDIRECT("'"&amp;N$8&amp;"'!"&amp;$A45)*VLOOKUP($D$8,Tables!$C$1:$D$3,2,0)</f>
        <v>0</v>
      </c>
      <c r="O45" s="460">
        <f ca="1">INDIRECT("'"&amp;O$8&amp;"'!"&amp;$A45)*VLOOKUP($D$8,Tables!$C$1:$D$3,2,0)</f>
        <v>0</v>
      </c>
      <c r="P45" s="460">
        <f ca="1">INDIRECT("'"&amp;P$8&amp;"'!"&amp;$A45)*VLOOKUP($D$8,Tables!$C$1:$D$3,2,0)</f>
        <v>0</v>
      </c>
      <c r="Q45" s="460">
        <f ca="1">INDIRECT("'"&amp;Q$8&amp;"'!"&amp;$A45)*VLOOKUP($D$8,Tables!$C$1:$D$3,2,0)</f>
        <v>0</v>
      </c>
      <c r="R45" s="460">
        <f ca="1">INDIRECT("'"&amp;R$8&amp;"'!"&amp;$A45)*VLOOKUP($D$8,Tables!$C$1:$D$3,2,0)</f>
        <v>0</v>
      </c>
      <c r="S45" s="460">
        <f ca="1">INDIRECT("'"&amp;S$8&amp;"'!"&amp;$A45)*VLOOKUP($D$8,Tables!$C$1:$D$3,2,0)</f>
        <v>0</v>
      </c>
      <c r="T45" s="460">
        <f ca="1">INDIRECT("'"&amp;T$8&amp;"'!"&amp;$A45)*VLOOKUP($D$8,Tables!$C$1:$D$3,2,0)</f>
        <v>0.28613322506689826</v>
      </c>
      <c r="U45" s="460">
        <f ca="1">INDIRECT("'"&amp;U$8&amp;"'!"&amp;$A45)*VLOOKUP($D$8,Tables!$C$1:$D$3,2,0)</f>
        <v>22.462055764401285</v>
      </c>
      <c r="V45" s="460">
        <f ca="1">INDIRECT("'"&amp;V$8&amp;"'!"&amp;$A45)*VLOOKUP($D$8,Tables!$C$1:$D$3,2,0)</f>
        <v>121.64451384533197</v>
      </c>
      <c r="W45" s="460">
        <f ca="1">INDIRECT("'"&amp;W$8&amp;"'!"&amp;$A45)*VLOOKUP($D$8,Tables!$C$1:$D$3,2,0)</f>
        <v>629.39412255432342</v>
      </c>
      <c r="X45" s="460">
        <f ca="1">INDIRECT("'"&amp;X$8&amp;"'!"&amp;$A45)*VLOOKUP($D$8,Tables!$C$1:$D$3,2,0)</f>
        <v>820.75186823646675</v>
      </c>
      <c r="Y45" s="460">
        <f ca="1">INDIRECT("'"&amp;Y$8&amp;"'!"&amp;$A45)*VLOOKUP($D$8,Tables!$C$1:$D$3,2,0)</f>
        <v>1097.9448789093703</v>
      </c>
      <c r="Z45" s="460">
        <f ca="1">INDIRECT("'"&amp;Z$8&amp;"'!"&amp;$A45)*VLOOKUP($D$8,Tables!$C$1:$D$3,2,0)</f>
        <v>1054.1521161750372</v>
      </c>
      <c r="AA45" s="460">
        <f ca="1">INDIRECT("'"&amp;AA$8&amp;"'!"&amp;$A45)*VLOOKUP($D$8,Tables!$C$1:$D$3,2,0)</f>
        <v>1064.8992442201934</v>
      </c>
      <c r="AB45" s="460">
        <f ca="1">INDIRECT("'"&amp;AB$8&amp;"'!"&amp;$A45)*VLOOKUP($D$8,Tables!$C$1:$D$3,2,0)</f>
        <v>1079.8507887098615</v>
      </c>
      <c r="AC45" s="460">
        <f ca="1">INDIRECT("'"&amp;AC$8&amp;"'!"&amp;$A45)*VLOOKUP($D$8,Tables!$C$1:$D$3,2,0)</f>
        <v>1008.3966038018424</v>
      </c>
      <c r="AD45" s="460">
        <f ca="1">INDIRECT("'"&amp;AD$8&amp;"'!"&amp;$A45)*VLOOKUP($D$8,Tables!$C$1:$D$3,2,0)</f>
        <v>1102.0551115010944</v>
      </c>
      <c r="AE45" s="460">
        <f ca="1">INDIRECT("'"&amp;AE$8&amp;"'!"&amp;$A45)*VLOOKUP($D$8,Tables!$C$1:$D$3,2,0)</f>
        <v>1150.913494184997</v>
      </c>
      <c r="AF45" s="460">
        <f ca="1">INDIRECT("'"&amp;AF$8&amp;"'!"&amp;$A45)*VLOOKUP($D$8,Tables!$C$1:$D$3,2,0)</f>
        <v>1023.2161824137976</v>
      </c>
      <c r="AG45" s="460">
        <f ca="1">INDIRECT("'"&amp;AG$8&amp;"'!"&amp;$A45)*VLOOKUP($D$8,Tables!$C$1:$D$3,2,0)</f>
        <v>935.27142695860232</v>
      </c>
      <c r="AH45" s="513">
        <f ca="1">INDIRECT("'"&amp;AH$8&amp;"'!"&amp;$A45)*VLOOKUP($D$8,Tables!$C$1:$D$3,2,0)</f>
        <v>875.17077709695798</v>
      </c>
      <c r="AI45" s="513">
        <f ca="1">INDIRECT("'"&amp;AI$8&amp;"'!"&amp;$A45)*VLOOKUP($D$8,Tables!$C$1:$D$3,2,0)</f>
        <v>651.98092742531708</v>
      </c>
      <c r="AJ45" s="513">
        <f ca="1">INDIRECT("'"&amp;AJ$8&amp;"'!"&amp;$A45)*VLOOKUP($D$8,Tables!$C$1:$D$3,2,0)</f>
        <v>681.78742346836952</v>
      </c>
      <c r="AK45" s="513">
        <f ca="1">INDIRECT("'"&amp;AK$8&amp;"'!"&amp;$A45)*VLOOKUP($D$8,Tables!$C$1:$D$3,2,0)</f>
        <v>853.40636120539625</v>
      </c>
      <c r="AL45" s="513">
        <f ca="1">INDIRECT("'"&amp;AL$8&amp;"'!"&amp;$A45)*VLOOKUP($D$8,Tables!$C$1:$D$3,2,0)</f>
        <v>1229.6760267941033</v>
      </c>
      <c r="AM45" s="513">
        <f ca="1">INDIRECT("'"&amp;AM$8&amp;"'!"&amp;$A45)*VLOOKUP($D$8,Tables!$C$1:$D$3,2,0)</f>
        <v>1808.7389968740322</v>
      </c>
      <c r="AN45" s="460"/>
      <c r="AO45" s="449"/>
      <c r="AP45" s="466">
        <f ca="1">HLOOKUP(AP$8,$E$8:$AP$230,$B45,0)/HLOOKUP(AP$8,$E$8:$AN$230,$B11,0)</f>
        <v>0</v>
      </c>
      <c r="AQ45" s="466">
        <f ca="1">HLOOKUP(AQ$8,$E$8:$AP$230,$B45,0)/HLOOKUP(AQ$8,$E$8:$AN$230,$B11,0)</f>
        <v>0</v>
      </c>
      <c r="AR45" s="466">
        <f ca="1">HLOOKUP(AR$8,$E$8:$AP$230,$B45,0)/HLOOKUP(AR$8,$E$8:$AN$230,$B11,0)</f>
        <v>1.3026675287552712E-2</v>
      </c>
      <c r="AS45" s="466">
        <f ca="1">HLOOKUP(AS$8,$E$8:$AP$230,$B45,0)/HLOOKUP(AS$8,$E$8:$AN$230,$B11,0)</f>
        <v>1.4001238785918161E-2</v>
      </c>
      <c r="AT45" s="466">
        <f ca="1">HLOOKUP(AT$8,$E$8:$AP$230,$B45,0)/HLOOKUP(AT$8,$E$8:$AN$230,$B11,0)</f>
        <v>0</v>
      </c>
      <c r="AU45" s="449"/>
      <c r="AV45" s="505">
        <f t="shared" ca="1" si="16"/>
        <v>0</v>
      </c>
      <c r="AW45" s="466">
        <f t="shared" ca="1" si="16"/>
        <v>0</v>
      </c>
      <c r="AX45" s="466">
        <f t="shared" ca="1" si="16"/>
        <v>0</v>
      </c>
      <c r="AY45" s="466">
        <f t="shared" ca="1" si="16"/>
        <v>0.14050307077713664</v>
      </c>
      <c r="AZ45" s="466">
        <f t="shared" ca="1" si="16"/>
        <v>-5.5999175513254951E-2</v>
      </c>
      <c r="BA45" s="461">
        <f t="shared" ca="1" si="16"/>
        <v>5.8136395354063231E-2</v>
      </c>
      <c r="BB45" s="454"/>
      <c r="BC45" s="459"/>
      <c r="BD45" s="454"/>
      <c r="BE45" s="454"/>
      <c r="BF45" s="454"/>
      <c r="BG45" s="454"/>
      <c r="BH45" s="454"/>
      <c r="BI45" s="454"/>
      <c r="BJ45" s="454"/>
      <c r="BK45" s="454"/>
      <c r="BL45" s="454"/>
      <c r="BM45" s="454"/>
      <c r="BN45" s="454"/>
    </row>
    <row r="46" spans="1:66" ht="13" hidden="1" outlineLevel="1">
      <c r="A46" s="454" t="str">
        <f>ADDRESS(MATCH($D10,'2021'!$A$1:$A$86,0),MATCH($D46,'2021'!$A$1:$AQ$1,0))</f>
        <v>$AK$48</v>
      </c>
      <c r="B46" s="454">
        <f t="shared" si="13"/>
        <v>39</v>
      </c>
      <c r="C46" s="454"/>
      <c r="D46" s="463" t="s">
        <v>209</v>
      </c>
      <c r="E46" s="460">
        <f ca="1">INDIRECT("'"&amp;E$8&amp;"'!"&amp;$A46)*VLOOKUP($D$8,Tables!$C$1:$D$3,2,0)</f>
        <v>0</v>
      </c>
      <c r="F46" s="460">
        <f ca="1">INDIRECT("'"&amp;F$8&amp;"'!"&amp;$A46)*VLOOKUP($D$8,Tables!$C$1:$D$3,2,0)</f>
        <v>0</v>
      </c>
      <c r="G46" s="460">
        <f ca="1">INDIRECT("'"&amp;G$8&amp;"'!"&amp;$A46)*VLOOKUP($D$8,Tables!$C$1:$D$3,2,0)</f>
        <v>0</v>
      </c>
      <c r="H46" s="460">
        <f ca="1">INDIRECT("'"&amp;H$8&amp;"'!"&amp;$A46)*VLOOKUP($D$8,Tables!$C$1:$D$3,2,0)</f>
        <v>0</v>
      </c>
      <c r="I46" s="460">
        <f ca="1">INDIRECT("'"&amp;I$8&amp;"'!"&amp;$A46)*VLOOKUP($D$8,Tables!$C$1:$D$3,2,0)</f>
        <v>0</v>
      </c>
      <c r="J46" s="460">
        <f ca="1">INDIRECT("'"&amp;J$8&amp;"'!"&amp;$A46)*VLOOKUP($D$8,Tables!$C$1:$D$3,2,0)</f>
        <v>0</v>
      </c>
      <c r="K46" s="460">
        <f ca="1">INDIRECT("'"&amp;K$8&amp;"'!"&amp;$A46)*VLOOKUP($D$8,Tables!$C$1:$D$3,2,0)</f>
        <v>0</v>
      </c>
      <c r="L46" s="460">
        <f ca="1">INDIRECT("'"&amp;L$8&amp;"'!"&amp;$A46)*VLOOKUP($D$8,Tables!$C$1:$D$3,2,0)</f>
        <v>0</v>
      </c>
      <c r="M46" s="460">
        <f ca="1">INDIRECT("'"&amp;M$8&amp;"'!"&amp;$A46)*VLOOKUP($D$8,Tables!$C$1:$D$3,2,0)</f>
        <v>0</v>
      </c>
      <c r="N46" s="460">
        <f ca="1">INDIRECT("'"&amp;N$8&amp;"'!"&amp;$A46)*VLOOKUP($D$8,Tables!$C$1:$D$3,2,0)</f>
        <v>0</v>
      </c>
      <c r="O46" s="460">
        <f ca="1">INDIRECT("'"&amp;O$8&amp;"'!"&amp;$A46)*VLOOKUP($D$8,Tables!$C$1:$D$3,2,0)</f>
        <v>0</v>
      </c>
      <c r="P46" s="460">
        <f ca="1">INDIRECT("'"&amp;P$8&amp;"'!"&amp;$A46)*VLOOKUP($D$8,Tables!$C$1:$D$3,2,0)</f>
        <v>0</v>
      </c>
      <c r="Q46" s="460">
        <f ca="1">INDIRECT("'"&amp;Q$8&amp;"'!"&amp;$A46)*VLOOKUP($D$8,Tables!$C$1:$D$3,2,0)</f>
        <v>0</v>
      </c>
      <c r="R46" s="460">
        <f ca="1">INDIRECT("'"&amp;R$8&amp;"'!"&amp;$A46)*VLOOKUP($D$8,Tables!$C$1:$D$3,2,0)</f>
        <v>0</v>
      </c>
      <c r="S46" s="460">
        <f ca="1">INDIRECT("'"&amp;S$8&amp;"'!"&amp;$A46)*VLOOKUP($D$8,Tables!$C$1:$D$3,2,0)</f>
        <v>0</v>
      </c>
      <c r="T46" s="460">
        <f ca="1">INDIRECT("'"&amp;T$8&amp;"'!"&amp;$A46)*VLOOKUP($D$8,Tables!$C$1:$D$3,2,0)</f>
        <v>0</v>
      </c>
      <c r="U46" s="460">
        <f ca="1">INDIRECT("'"&amp;U$8&amp;"'!"&amp;$A46)*VLOOKUP($D$8,Tables!$C$1:$D$3,2,0)</f>
        <v>0</v>
      </c>
      <c r="V46" s="460">
        <f ca="1">INDIRECT("'"&amp;V$8&amp;"'!"&amp;$A46)*VLOOKUP($D$8,Tables!$C$1:$D$3,2,0)</f>
        <v>0</v>
      </c>
      <c r="W46" s="460">
        <f ca="1">INDIRECT("'"&amp;W$8&amp;"'!"&amp;$A46)*VLOOKUP($D$8,Tables!$C$1:$D$3,2,0)</f>
        <v>0</v>
      </c>
      <c r="X46" s="460">
        <f ca="1">INDIRECT("'"&amp;X$8&amp;"'!"&amp;$A46)*VLOOKUP($D$8,Tables!$C$1:$D$3,2,0)</f>
        <v>0</v>
      </c>
      <c r="Y46" s="460">
        <f ca="1">INDIRECT("'"&amp;Y$8&amp;"'!"&amp;$A46)*VLOOKUP($D$8,Tables!$C$1:$D$3,2,0)</f>
        <v>0</v>
      </c>
      <c r="Z46" s="460">
        <f ca="1">INDIRECT("'"&amp;Z$8&amp;"'!"&amp;$A46)*VLOOKUP($D$8,Tables!$C$1:$D$3,2,0)</f>
        <v>0</v>
      </c>
      <c r="AA46" s="460">
        <f ca="1">INDIRECT("'"&amp;AA$8&amp;"'!"&amp;$A46)*VLOOKUP($D$8,Tables!$C$1:$D$3,2,0)</f>
        <v>0</v>
      </c>
      <c r="AB46" s="460">
        <f ca="1">INDIRECT("'"&amp;AB$8&amp;"'!"&amp;$A46)*VLOOKUP($D$8,Tables!$C$1:$D$3,2,0)</f>
        <v>0</v>
      </c>
      <c r="AC46" s="460">
        <f ca="1">INDIRECT("'"&amp;AC$8&amp;"'!"&amp;$A46)*VLOOKUP($D$8,Tables!$C$1:$D$3,2,0)</f>
        <v>0</v>
      </c>
      <c r="AD46" s="460">
        <f ca="1">INDIRECT("'"&amp;AD$8&amp;"'!"&amp;$A46)*VLOOKUP($D$8,Tables!$C$1:$D$3,2,0)</f>
        <v>0</v>
      </c>
      <c r="AE46" s="460">
        <f ca="1">INDIRECT("'"&amp;AE$8&amp;"'!"&amp;$A46)*VLOOKUP($D$8,Tables!$C$1:$D$3,2,0)</f>
        <v>0</v>
      </c>
      <c r="AF46" s="460">
        <f ca="1">INDIRECT("'"&amp;AF$8&amp;"'!"&amp;$A46)*VLOOKUP($D$8,Tables!$C$1:$D$3,2,0)</f>
        <v>0</v>
      </c>
      <c r="AG46" s="460">
        <f ca="1">INDIRECT("'"&amp;AG$8&amp;"'!"&amp;$A46)*VLOOKUP($D$8,Tables!$C$1:$D$3,2,0)</f>
        <v>0</v>
      </c>
      <c r="AH46" s="513">
        <f ca="1">INDIRECT("'"&amp;AH$8&amp;"'!"&amp;$A46)*VLOOKUP($D$8,Tables!$C$1:$D$3,2,0)</f>
        <v>0</v>
      </c>
      <c r="AI46" s="513">
        <f ca="1">INDIRECT("'"&amp;AI$8&amp;"'!"&amp;$A46)*VLOOKUP($D$8,Tables!$C$1:$D$3,2,0)</f>
        <v>0</v>
      </c>
      <c r="AJ46" s="513">
        <f ca="1">INDIRECT("'"&amp;AJ$8&amp;"'!"&amp;$A46)*VLOOKUP($D$8,Tables!$C$1:$D$3,2,0)</f>
        <v>0</v>
      </c>
      <c r="AK46" s="513">
        <f ca="1">INDIRECT("'"&amp;AK$8&amp;"'!"&amp;$A46)*VLOOKUP($D$8,Tables!$C$1:$D$3,2,0)</f>
        <v>0</v>
      </c>
      <c r="AL46" s="513">
        <f ca="1">INDIRECT("'"&amp;AL$8&amp;"'!"&amp;$A46)*VLOOKUP($D$8,Tables!$C$1:$D$3,2,0)</f>
        <v>0</v>
      </c>
      <c r="AM46" s="513">
        <f ca="1">INDIRECT("'"&amp;AM$8&amp;"'!"&amp;$A46)*VLOOKUP($D$8,Tables!$C$1:$D$3,2,0)</f>
        <v>0</v>
      </c>
      <c r="AN46" s="460"/>
      <c r="AO46" s="449"/>
      <c r="AP46" s="466">
        <f ca="1">HLOOKUP(AP$8,$E$8:$AP$230,$B46,0)/HLOOKUP(AP$8,$E$8:$AN$230,$B11,0)</f>
        <v>0</v>
      </c>
      <c r="AQ46" s="466">
        <f ca="1">HLOOKUP(AQ$8,$E$8:$AP$230,$B46,0)/HLOOKUP(AQ$8,$E$8:$AN$230,$B11,0)</f>
        <v>0</v>
      </c>
      <c r="AR46" s="466">
        <f ca="1">HLOOKUP(AR$8,$E$8:$AP$230,$B46,0)/HLOOKUP(AR$8,$E$8:$AN$230,$B11,0)</f>
        <v>0</v>
      </c>
      <c r="AS46" s="466">
        <f ca="1">HLOOKUP(AS$8,$E$8:$AP$230,$B46,0)/HLOOKUP(AS$8,$E$8:$AN$230,$B11,0)</f>
        <v>0</v>
      </c>
      <c r="AT46" s="466">
        <f ca="1">HLOOKUP(AT$8,$E$8:$AP$230,$B46,0)/HLOOKUP(AT$8,$E$8:$AN$230,$B11,0)</f>
        <v>0</v>
      </c>
      <c r="AU46" s="449"/>
      <c r="AV46" s="505">
        <f t="shared" ca="1" si="16"/>
        <v>0</v>
      </c>
      <c r="AW46" s="466">
        <f t="shared" ca="1" si="16"/>
        <v>0</v>
      </c>
      <c r="AX46" s="466">
        <f t="shared" ca="1" si="16"/>
        <v>0</v>
      </c>
      <c r="AY46" s="466">
        <f t="shared" ca="1" si="16"/>
        <v>0</v>
      </c>
      <c r="AZ46" s="466">
        <f t="shared" ca="1" si="16"/>
        <v>0</v>
      </c>
      <c r="BA46" s="461">
        <f t="shared" ca="1" si="16"/>
        <v>0</v>
      </c>
      <c r="BB46" s="454"/>
      <c r="BC46" s="459"/>
      <c r="BD46" s="454"/>
      <c r="BE46" s="454"/>
      <c r="BF46" s="454"/>
      <c r="BG46" s="454"/>
      <c r="BH46" s="454"/>
      <c r="BI46" s="454"/>
      <c r="BJ46" s="454"/>
      <c r="BK46" s="454"/>
      <c r="BL46" s="454"/>
      <c r="BM46" s="454"/>
      <c r="BN46" s="454"/>
    </row>
    <row r="47" spans="1:66" ht="13" hidden="1" outlineLevel="1">
      <c r="A47" s="454" t="str">
        <f>ADDRESS(MATCH($D10,'2021'!$A$1:$A$86,0),MATCH($D47,'2021'!$A$1:$AQ$1,0))</f>
        <v>$AL$48</v>
      </c>
      <c r="B47" s="454">
        <f t="shared" si="13"/>
        <v>40</v>
      </c>
      <c r="C47" s="454"/>
      <c r="D47" s="464" t="s">
        <v>210</v>
      </c>
      <c r="E47" s="460">
        <f ca="1">INDIRECT("'"&amp;E$8&amp;"'!"&amp;$A47)*VLOOKUP($D$8,Tables!$C$1:$D$3,2,0)</f>
        <v>0</v>
      </c>
      <c r="F47" s="460">
        <f ca="1">INDIRECT("'"&amp;F$8&amp;"'!"&amp;$A47)*VLOOKUP($D$8,Tables!$C$1:$D$3,2,0)</f>
        <v>0</v>
      </c>
      <c r="G47" s="460">
        <f ca="1">INDIRECT("'"&amp;G$8&amp;"'!"&amp;$A47)*VLOOKUP($D$8,Tables!$C$1:$D$3,2,0)</f>
        <v>0</v>
      </c>
      <c r="H47" s="460">
        <f ca="1">INDIRECT("'"&amp;H$8&amp;"'!"&amp;$A47)*VLOOKUP($D$8,Tables!$C$1:$D$3,2,0)</f>
        <v>0</v>
      </c>
      <c r="I47" s="460">
        <f ca="1">INDIRECT("'"&amp;I$8&amp;"'!"&amp;$A47)*VLOOKUP($D$8,Tables!$C$1:$D$3,2,0)</f>
        <v>0</v>
      </c>
      <c r="J47" s="460">
        <f ca="1">INDIRECT("'"&amp;J$8&amp;"'!"&amp;$A47)*VLOOKUP($D$8,Tables!$C$1:$D$3,2,0)</f>
        <v>0</v>
      </c>
      <c r="K47" s="460">
        <f ca="1">INDIRECT("'"&amp;K$8&amp;"'!"&amp;$A47)*VLOOKUP($D$8,Tables!$C$1:$D$3,2,0)</f>
        <v>0</v>
      </c>
      <c r="L47" s="460">
        <f ca="1">INDIRECT("'"&amp;L$8&amp;"'!"&amp;$A47)*VLOOKUP($D$8,Tables!$C$1:$D$3,2,0)</f>
        <v>0</v>
      </c>
      <c r="M47" s="460">
        <f ca="1">INDIRECT("'"&amp;M$8&amp;"'!"&amp;$A47)*VLOOKUP($D$8,Tables!$C$1:$D$3,2,0)</f>
        <v>0</v>
      </c>
      <c r="N47" s="460">
        <f ca="1">INDIRECT("'"&amp;N$8&amp;"'!"&amp;$A47)*VLOOKUP($D$8,Tables!$C$1:$D$3,2,0)</f>
        <v>0</v>
      </c>
      <c r="O47" s="460">
        <f ca="1">INDIRECT("'"&amp;O$8&amp;"'!"&amp;$A47)*VLOOKUP($D$8,Tables!$C$1:$D$3,2,0)</f>
        <v>0</v>
      </c>
      <c r="P47" s="460">
        <f ca="1">INDIRECT("'"&amp;P$8&amp;"'!"&amp;$A47)*VLOOKUP($D$8,Tables!$C$1:$D$3,2,0)</f>
        <v>0</v>
      </c>
      <c r="Q47" s="460">
        <f ca="1">INDIRECT("'"&amp;Q$8&amp;"'!"&amp;$A47)*VLOOKUP($D$8,Tables!$C$1:$D$3,2,0)</f>
        <v>0</v>
      </c>
      <c r="R47" s="460">
        <f ca="1">INDIRECT("'"&amp;R$8&amp;"'!"&amp;$A47)*VLOOKUP($D$8,Tables!$C$1:$D$3,2,0)</f>
        <v>0</v>
      </c>
      <c r="S47" s="460">
        <f ca="1">INDIRECT("'"&amp;S$8&amp;"'!"&amp;$A47)*VLOOKUP($D$8,Tables!$C$1:$D$3,2,0)</f>
        <v>0</v>
      </c>
      <c r="T47" s="460">
        <f ca="1">INDIRECT("'"&amp;T$8&amp;"'!"&amp;$A47)*VLOOKUP($D$8,Tables!$C$1:$D$3,2,0)</f>
        <v>0</v>
      </c>
      <c r="U47" s="460">
        <f ca="1">INDIRECT("'"&amp;U$8&amp;"'!"&amp;$A47)*VLOOKUP($D$8,Tables!$C$1:$D$3,2,0)</f>
        <v>0</v>
      </c>
      <c r="V47" s="460">
        <f ca="1">INDIRECT("'"&amp;V$8&amp;"'!"&amp;$A47)*VLOOKUP($D$8,Tables!$C$1:$D$3,2,0)</f>
        <v>0</v>
      </c>
      <c r="W47" s="460">
        <f ca="1">INDIRECT("'"&amp;W$8&amp;"'!"&amp;$A47)*VLOOKUP($D$8,Tables!$C$1:$D$3,2,0)</f>
        <v>0</v>
      </c>
      <c r="X47" s="460">
        <f ca="1">INDIRECT("'"&amp;X$8&amp;"'!"&amp;$A47)*VLOOKUP($D$8,Tables!$C$1:$D$3,2,0)</f>
        <v>0</v>
      </c>
      <c r="Y47" s="460">
        <f ca="1">INDIRECT("'"&amp;Y$8&amp;"'!"&amp;$A47)*VLOOKUP($D$8,Tables!$C$1:$D$3,2,0)</f>
        <v>0</v>
      </c>
      <c r="Z47" s="460">
        <f ca="1">INDIRECT("'"&amp;Z$8&amp;"'!"&amp;$A47)*VLOOKUP($D$8,Tables!$C$1:$D$3,2,0)</f>
        <v>0</v>
      </c>
      <c r="AA47" s="460">
        <f ca="1">INDIRECT("'"&amp;AA$8&amp;"'!"&amp;$A47)*VLOOKUP($D$8,Tables!$C$1:$D$3,2,0)</f>
        <v>0</v>
      </c>
      <c r="AB47" s="460">
        <f ca="1">INDIRECT("'"&amp;AB$8&amp;"'!"&amp;$A47)*VLOOKUP($D$8,Tables!$C$1:$D$3,2,0)</f>
        <v>0</v>
      </c>
      <c r="AC47" s="460">
        <f ca="1">INDIRECT("'"&amp;AC$8&amp;"'!"&amp;$A47)*VLOOKUP($D$8,Tables!$C$1:$D$3,2,0)</f>
        <v>0</v>
      </c>
      <c r="AD47" s="460">
        <f ca="1">INDIRECT("'"&amp;AD$8&amp;"'!"&amp;$A47)*VLOOKUP($D$8,Tables!$C$1:$D$3,2,0)</f>
        <v>0</v>
      </c>
      <c r="AE47" s="460">
        <f ca="1">INDIRECT("'"&amp;AE$8&amp;"'!"&amp;$A47)*VLOOKUP($D$8,Tables!$C$1:$D$3,2,0)</f>
        <v>0</v>
      </c>
      <c r="AF47" s="460">
        <f ca="1">INDIRECT("'"&amp;AF$8&amp;"'!"&amp;$A47)*VLOOKUP($D$8,Tables!$C$1:$D$3,2,0)</f>
        <v>0</v>
      </c>
      <c r="AG47" s="460">
        <f ca="1">INDIRECT("'"&amp;AG$8&amp;"'!"&amp;$A47)*VLOOKUP($D$8,Tables!$C$1:$D$3,2,0)</f>
        <v>0</v>
      </c>
      <c r="AH47" s="513">
        <f ca="1">INDIRECT("'"&amp;AH$8&amp;"'!"&amp;$A47)*VLOOKUP($D$8,Tables!$C$1:$D$3,2,0)</f>
        <v>0</v>
      </c>
      <c r="AI47" s="513">
        <f ca="1">INDIRECT("'"&amp;AI$8&amp;"'!"&amp;$A47)*VLOOKUP($D$8,Tables!$C$1:$D$3,2,0)</f>
        <v>0</v>
      </c>
      <c r="AJ47" s="513">
        <f ca="1">INDIRECT("'"&amp;AJ$8&amp;"'!"&amp;$A47)*VLOOKUP($D$8,Tables!$C$1:$D$3,2,0)</f>
        <v>0</v>
      </c>
      <c r="AK47" s="513">
        <f ca="1">INDIRECT("'"&amp;AK$8&amp;"'!"&amp;$A47)*VLOOKUP($D$8,Tables!$C$1:$D$3,2,0)</f>
        <v>0</v>
      </c>
      <c r="AL47" s="513">
        <f ca="1">INDIRECT("'"&amp;AL$8&amp;"'!"&amp;$A47)*VLOOKUP($D$8,Tables!$C$1:$D$3,2,0)</f>
        <v>0</v>
      </c>
      <c r="AM47" s="513">
        <f ca="1">INDIRECT("'"&amp;AM$8&amp;"'!"&amp;$A47)*VLOOKUP($D$8,Tables!$C$1:$D$3,2,0)</f>
        <v>0</v>
      </c>
      <c r="AN47" s="460"/>
      <c r="AO47" s="449"/>
      <c r="AP47" s="466">
        <f ca="1">HLOOKUP(AP$8,$E$8:$AP$230,$B47,0)/HLOOKUP(AP$8,$E$8:$AN$230,$B11,0)</f>
        <v>0</v>
      </c>
      <c r="AQ47" s="466">
        <f ca="1">HLOOKUP(AQ$8,$E$8:$AP$230,$B47,0)/HLOOKUP(AQ$8,$E$8:$AN$230,$B11,0)</f>
        <v>0</v>
      </c>
      <c r="AR47" s="466">
        <f ca="1">HLOOKUP(AR$8,$E$8:$AP$230,$B47,0)/HLOOKUP(AR$8,$E$8:$AN$230,$B11,0)</f>
        <v>0</v>
      </c>
      <c r="AS47" s="466">
        <f ca="1">HLOOKUP(AS$8,$E$8:$AP$230,$B47,0)/HLOOKUP(AS$8,$E$8:$AN$230,$B11,0)</f>
        <v>0</v>
      </c>
      <c r="AT47" s="466">
        <f ca="1">HLOOKUP(AT$8,$E$8:$AP$230,$B47,0)/HLOOKUP(AT$8,$E$8:$AN$230,$B11,0)</f>
        <v>0</v>
      </c>
      <c r="AU47" s="449"/>
      <c r="AV47" s="505">
        <f t="shared" ca="1" si="16"/>
        <v>0</v>
      </c>
      <c r="AW47" s="466">
        <f t="shared" ca="1" si="16"/>
        <v>0</v>
      </c>
      <c r="AX47" s="466">
        <f t="shared" ca="1" si="16"/>
        <v>0</v>
      </c>
      <c r="AY47" s="466">
        <f t="shared" ca="1" si="16"/>
        <v>0</v>
      </c>
      <c r="AZ47" s="466">
        <f t="shared" ca="1" si="16"/>
        <v>0</v>
      </c>
      <c r="BA47" s="461">
        <f t="shared" ca="1" si="16"/>
        <v>0</v>
      </c>
      <c r="BB47" s="454"/>
      <c r="BC47" s="459"/>
      <c r="BD47" s="454"/>
      <c r="BE47" s="454"/>
      <c r="BF47" s="454"/>
      <c r="BG47" s="454"/>
      <c r="BH47" s="454"/>
      <c r="BI47" s="454"/>
      <c r="BJ47" s="454"/>
      <c r="BK47" s="454"/>
      <c r="BL47" s="454"/>
      <c r="BM47" s="454"/>
      <c r="BN47" s="454"/>
    </row>
    <row r="48" spans="1:66" ht="13" hidden="1" outlineLevel="1">
      <c r="A48" s="454" t="str">
        <f>ADDRESS(MATCH($D10,'2021'!$A$1:$A$86,0),MATCH($D48,'2021'!$A$1:$AQ$1,0))</f>
        <v>$AM$48</v>
      </c>
      <c r="B48" s="454">
        <f t="shared" si="13"/>
        <v>41</v>
      </c>
      <c r="C48" s="454"/>
      <c r="D48" s="464" t="s">
        <v>207</v>
      </c>
      <c r="E48" s="460">
        <f ca="1">INDIRECT("'"&amp;E$8&amp;"'!"&amp;$A48)*VLOOKUP($D$8,Tables!$C$1:$D$3,2,0)</f>
        <v>0</v>
      </c>
      <c r="F48" s="460">
        <f ca="1">INDIRECT("'"&amp;F$8&amp;"'!"&amp;$A48)*VLOOKUP($D$8,Tables!$C$1:$D$3,2,0)</f>
        <v>0</v>
      </c>
      <c r="G48" s="460">
        <f ca="1">INDIRECT("'"&amp;G$8&amp;"'!"&amp;$A48)*VLOOKUP($D$8,Tables!$C$1:$D$3,2,0)</f>
        <v>0</v>
      </c>
      <c r="H48" s="460">
        <f ca="1">INDIRECT("'"&amp;H$8&amp;"'!"&amp;$A48)*VLOOKUP($D$8,Tables!$C$1:$D$3,2,0)</f>
        <v>0</v>
      </c>
      <c r="I48" s="460">
        <f ca="1">INDIRECT("'"&amp;I$8&amp;"'!"&amp;$A48)*VLOOKUP($D$8,Tables!$C$1:$D$3,2,0)</f>
        <v>0</v>
      </c>
      <c r="J48" s="460">
        <f ca="1">INDIRECT("'"&amp;J$8&amp;"'!"&amp;$A48)*VLOOKUP($D$8,Tables!$C$1:$D$3,2,0)</f>
        <v>0</v>
      </c>
      <c r="K48" s="460">
        <f ca="1">INDIRECT("'"&amp;K$8&amp;"'!"&amp;$A48)*VLOOKUP($D$8,Tables!$C$1:$D$3,2,0)</f>
        <v>0</v>
      </c>
      <c r="L48" s="460">
        <f ca="1">INDIRECT("'"&amp;L$8&amp;"'!"&amp;$A48)*VLOOKUP($D$8,Tables!$C$1:$D$3,2,0)</f>
        <v>0</v>
      </c>
      <c r="M48" s="460">
        <f ca="1">INDIRECT("'"&amp;M$8&amp;"'!"&amp;$A48)*VLOOKUP($D$8,Tables!$C$1:$D$3,2,0)</f>
        <v>0</v>
      </c>
      <c r="N48" s="460">
        <f ca="1">INDIRECT("'"&amp;N$8&amp;"'!"&amp;$A48)*VLOOKUP($D$8,Tables!$C$1:$D$3,2,0)</f>
        <v>0</v>
      </c>
      <c r="O48" s="460">
        <f ca="1">INDIRECT("'"&amp;O$8&amp;"'!"&amp;$A48)*VLOOKUP($D$8,Tables!$C$1:$D$3,2,0)</f>
        <v>0</v>
      </c>
      <c r="P48" s="460">
        <f ca="1">INDIRECT("'"&amp;P$8&amp;"'!"&amp;$A48)*VLOOKUP($D$8,Tables!$C$1:$D$3,2,0)</f>
        <v>0</v>
      </c>
      <c r="Q48" s="460">
        <f ca="1">INDIRECT("'"&amp;Q$8&amp;"'!"&amp;$A48)*VLOOKUP($D$8,Tables!$C$1:$D$3,2,0)</f>
        <v>0</v>
      </c>
      <c r="R48" s="460">
        <f ca="1">INDIRECT("'"&amp;R$8&amp;"'!"&amp;$A48)*VLOOKUP($D$8,Tables!$C$1:$D$3,2,0)</f>
        <v>0</v>
      </c>
      <c r="S48" s="460">
        <f ca="1">INDIRECT("'"&amp;S$8&amp;"'!"&amp;$A48)*VLOOKUP($D$8,Tables!$C$1:$D$3,2,0)</f>
        <v>0</v>
      </c>
      <c r="T48" s="460">
        <f ca="1">INDIRECT("'"&amp;T$8&amp;"'!"&amp;$A48)*VLOOKUP($D$8,Tables!$C$1:$D$3,2,0)</f>
        <v>0</v>
      </c>
      <c r="U48" s="460">
        <f ca="1">INDIRECT("'"&amp;U$8&amp;"'!"&amp;$A48)*VLOOKUP($D$8,Tables!$C$1:$D$3,2,0)</f>
        <v>0</v>
      </c>
      <c r="V48" s="460">
        <f ca="1">INDIRECT("'"&amp;V$8&amp;"'!"&amp;$A48)*VLOOKUP($D$8,Tables!$C$1:$D$3,2,0)</f>
        <v>0</v>
      </c>
      <c r="W48" s="460">
        <f ca="1">INDIRECT("'"&amp;W$8&amp;"'!"&amp;$A48)*VLOOKUP($D$8,Tables!$C$1:$D$3,2,0)</f>
        <v>0</v>
      </c>
      <c r="X48" s="460">
        <f ca="1">INDIRECT("'"&amp;X$8&amp;"'!"&amp;$A48)*VLOOKUP($D$8,Tables!$C$1:$D$3,2,0)</f>
        <v>0</v>
      </c>
      <c r="Y48" s="460">
        <f ca="1">INDIRECT("'"&amp;Y$8&amp;"'!"&amp;$A48)*VLOOKUP($D$8,Tables!$C$1:$D$3,2,0)</f>
        <v>0</v>
      </c>
      <c r="Z48" s="460">
        <f ca="1">INDIRECT("'"&amp;Z$8&amp;"'!"&amp;$A48)*VLOOKUP($D$8,Tables!$C$1:$D$3,2,0)</f>
        <v>0</v>
      </c>
      <c r="AA48" s="460">
        <f ca="1">INDIRECT("'"&amp;AA$8&amp;"'!"&amp;$A48)*VLOOKUP($D$8,Tables!$C$1:$D$3,2,0)</f>
        <v>0</v>
      </c>
      <c r="AB48" s="460">
        <f ca="1">INDIRECT("'"&amp;AB$8&amp;"'!"&amp;$A48)*VLOOKUP($D$8,Tables!$C$1:$D$3,2,0)</f>
        <v>0</v>
      </c>
      <c r="AC48" s="460">
        <f ca="1">INDIRECT("'"&amp;AC$8&amp;"'!"&amp;$A48)*VLOOKUP($D$8,Tables!$C$1:$D$3,2,0)</f>
        <v>0</v>
      </c>
      <c r="AD48" s="460">
        <f ca="1">INDIRECT("'"&amp;AD$8&amp;"'!"&amp;$A48)*VLOOKUP($D$8,Tables!$C$1:$D$3,2,0)</f>
        <v>0</v>
      </c>
      <c r="AE48" s="460">
        <f ca="1">INDIRECT("'"&amp;AE$8&amp;"'!"&amp;$A48)*VLOOKUP($D$8,Tables!$C$1:$D$3,2,0)</f>
        <v>0</v>
      </c>
      <c r="AF48" s="460">
        <f ca="1">INDIRECT("'"&amp;AF$8&amp;"'!"&amp;$A48)*VLOOKUP($D$8,Tables!$C$1:$D$3,2,0)</f>
        <v>0</v>
      </c>
      <c r="AG48" s="460">
        <f ca="1">INDIRECT("'"&amp;AG$8&amp;"'!"&amp;$A48)*VLOOKUP($D$8,Tables!$C$1:$D$3,2,0)</f>
        <v>0</v>
      </c>
      <c r="AH48" s="513">
        <f ca="1">INDIRECT("'"&amp;AH$8&amp;"'!"&amp;$A48)*VLOOKUP($D$8,Tables!$C$1:$D$3,2,0)</f>
        <v>0</v>
      </c>
      <c r="AI48" s="513">
        <f ca="1">INDIRECT("'"&amp;AI$8&amp;"'!"&amp;$A48)*VLOOKUP($D$8,Tables!$C$1:$D$3,2,0)</f>
        <v>0</v>
      </c>
      <c r="AJ48" s="513">
        <f ca="1">INDIRECT("'"&amp;AJ$8&amp;"'!"&amp;$A48)*VLOOKUP($D$8,Tables!$C$1:$D$3,2,0)</f>
        <v>0</v>
      </c>
      <c r="AK48" s="513">
        <f ca="1">INDIRECT("'"&amp;AK$8&amp;"'!"&amp;$A48)*VLOOKUP($D$8,Tables!$C$1:$D$3,2,0)</f>
        <v>0</v>
      </c>
      <c r="AL48" s="513">
        <f ca="1">INDIRECT("'"&amp;AL$8&amp;"'!"&amp;$A48)*VLOOKUP($D$8,Tables!$C$1:$D$3,2,0)</f>
        <v>0</v>
      </c>
      <c r="AM48" s="513">
        <f ca="1">INDIRECT("'"&amp;AM$8&amp;"'!"&amp;$A48)*VLOOKUP($D$8,Tables!$C$1:$D$3,2,0)</f>
        <v>0</v>
      </c>
      <c r="AN48" s="460"/>
      <c r="AO48" s="449"/>
      <c r="AP48" s="466">
        <f ca="1">HLOOKUP(AP$8,$E$8:$AP$230,$B48,0)/HLOOKUP(AP$8,$E$8:$AN$230,$B11,0)</f>
        <v>0</v>
      </c>
      <c r="AQ48" s="466">
        <f ca="1">HLOOKUP(AQ$8,$E$8:$AP$230,$B48,0)/HLOOKUP(AQ$8,$E$8:$AN$230,$B11,0)</f>
        <v>0</v>
      </c>
      <c r="AR48" s="466">
        <f ca="1">HLOOKUP(AR$8,$E$8:$AP$230,$B48,0)/HLOOKUP(AR$8,$E$8:$AN$230,$B11,0)</f>
        <v>0</v>
      </c>
      <c r="AS48" s="466">
        <f ca="1">HLOOKUP(AS$8,$E$8:$AP$230,$B48,0)/HLOOKUP(AS$8,$E$8:$AN$230,$B11,0)</f>
        <v>0</v>
      </c>
      <c r="AT48" s="466">
        <f ca="1">HLOOKUP(AT$8,$E$8:$AP$230,$B48,0)/HLOOKUP(AT$8,$E$8:$AN$230,$B11,0)</f>
        <v>0</v>
      </c>
      <c r="AU48" s="449"/>
      <c r="AV48" s="505">
        <f t="shared" ca="1" si="16"/>
        <v>0</v>
      </c>
      <c r="AW48" s="466">
        <f t="shared" ca="1" si="16"/>
        <v>0</v>
      </c>
      <c r="AX48" s="466">
        <f t="shared" ca="1" si="16"/>
        <v>0</v>
      </c>
      <c r="AY48" s="466">
        <f t="shared" ca="1" si="16"/>
        <v>0</v>
      </c>
      <c r="AZ48" s="466">
        <f t="shared" ca="1" si="16"/>
        <v>0</v>
      </c>
      <c r="BA48" s="461">
        <f t="shared" ca="1" si="16"/>
        <v>0</v>
      </c>
      <c r="BB48" s="454"/>
      <c r="BC48" s="459"/>
      <c r="BD48" s="454"/>
      <c r="BE48" s="454"/>
      <c r="BF48" s="454"/>
      <c r="BG48" s="454"/>
      <c r="BH48" s="454"/>
      <c r="BI48" s="454"/>
      <c r="BJ48" s="454"/>
      <c r="BK48" s="454"/>
      <c r="BL48" s="454"/>
      <c r="BM48" s="454"/>
      <c r="BN48" s="454"/>
    </row>
    <row r="49" spans="1:66" ht="13" collapsed="1">
      <c r="A49" s="454" t="str">
        <f>ADDRESS(MATCH($D10,'2021'!$A$1:$A$86,0),MATCH($D49,'2021'!$A$1:$AQ$1,0))</f>
        <v>$AN$48</v>
      </c>
      <c r="B49" s="454">
        <f t="shared" si="13"/>
        <v>42</v>
      </c>
      <c r="C49" s="454"/>
      <c r="D49" s="464" t="s">
        <v>117</v>
      </c>
      <c r="E49" s="460">
        <f ca="1">INDIRECT("'"&amp;E$8&amp;"'!"&amp;$A49)*VLOOKUP($D$8,Tables!$C$1:$D$3,2,0)</f>
        <v>0</v>
      </c>
      <c r="F49" s="460">
        <f ca="1">INDIRECT("'"&amp;F$8&amp;"'!"&amp;$A49)*VLOOKUP($D$8,Tables!$C$1:$D$3,2,0)</f>
        <v>0</v>
      </c>
      <c r="G49" s="460">
        <f ca="1">INDIRECT("'"&amp;G$8&amp;"'!"&amp;$A49)*VLOOKUP($D$8,Tables!$C$1:$D$3,2,0)</f>
        <v>0</v>
      </c>
      <c r="H49" s="460">
        <f ca="1">INDIRECT("'"&amp;H$8&amp;"'!"&amp;$A49)*VLOOKUP($D$8,Tables!$C$1:$D$3,2,0)</f>
        <v>0</v>
      </c>
      <c r="I49" s="460">
        <f ca="1">INDIRECT("'"&amp;I$8&amp;"'!"&amp;$A49)*VLOOKUP($D$8,Tables!$C$1:$D$3,2,0)</f>
        <v>0</v>
      </c>
      <c r="J49" s="460">
        <f ca="1">INDIRECT("'"&amp;J$8&amp;"'!"&amp;$A49)*VLOOKUP($D$8,Tables!$C$1:$D$3,2,0)</f>
        <v>0</v>
      </c>
      <c r="K49" s="460">
        <f ca="1">INDIRECT("'"&amp;K$8&amp;"'!"&amp;$A49)*VLOOKUP($D$8,Tables!$C$1:$D$3,2,0)</f>
        <v>0</v>
      </c>
      <c r="L49" s="460">
        <f ca="1">INDIRECT("'"&amp;L$8&amp;"'!"&amp;$A49)*VLOOKUP($D$8,Tables!$C$1:$D$3,2,0)</f>
        <v>0</v>
      </c>
      <c r="M49" s="460">
        <f ca="1">INDIRECT("'"&amp;M$8&amp;"'!"&amp;$A49)*VLOOKUP($D$8,Tables!$C$1:$D$3,2,0)</f>
        <v>0</v>
      </c>
      <c r="N49" s="460">
        <f ca="1">INDIRECT("'"&amp;N$8&amp;"'!"&amp;$A49)*VLOOKUP($D$8,Tables!$C$1:$D$3,2,0)</f>
        <v>0</v>
      </c>
      <c r="O49" s="460">
        <f ca="1">INDIRECT("'"&amp;O$8&amp;"'!"&amp;$A49)*VLOOKUP($D$8,Tables!$C$1:$D$3,2,0)</f>
        <v>0</v>
      </c>
      <c r="P49" s="460">
        <f ca="1">INDIRECT("'"&amp;P$8&amp;"'!"&amp;$A49)*VLOOKUP($D$8,Tables!$C$1:$D$3,2,0)</f>
        <v>0</v>
      </c>
      <c r="Q49" s="460">
        <f ca="1">INDIRECT("'"&amp;Q$8&amp;"'!"&amp;$A49)*VLOOKUP($D$8,Tables!$C$1:$D$3,2,0)</f>
        <v>0</v>
      </c>
      <c r="R49" s="460">
        <f ca="1">INDIRECT("'"&amp;R$8&amp;"'!"&amp;$A49)*VLOOKUP($D$8,Tables!$C$1:$D$3,2,0)</f>
        <v>0</v>
      </c>
      <c r="S49" s="460">
        <f ca="1">INDIRECT("'"&amp;S$8&amp;"'!"&amp;$A49)*VLOOKUP($D$8,Tables!$C$1:$D$3,2,0)</f>
        <v>0</v>
      </c>
      <c r="T49" s="460">
        <f ca="1">INDIRECT("'"&amp;T$8&amp;"'!"&amp;$A49)*VLOOKUP($D$8,Tables!$C$1:$D$3,2,0)</f>
        <v>0</v>
      </c>
      <c r="U49" s="460">
        <f ca="1">INDIRECT("'"&amp;U$8&amp;"'!"&amp;$A49)*VLOOKUP($D$8,Tables!$C$1:$D$3,2,0)</f>
        <v>0</v>
      </c>
      <c r="V49" s="460">
        <f ca="1">INDIRECT("'"&amp;V$8&amp;"'!"&amp;$A49)*VLOOKUP($D$8,Tables!$C$1:$D$3,2,0)</f>
        <v>0</v>
      </c>
      <c r="W49" s="460">
        <f ca="1">INDIRECT("'"&amp;W$8&amp;"'!"&amp;$A49)*VLOOKUP($D$8,Tables!$C$1:$D$3,2,0)</f>
        <v>0</v>
      </c>
      <c r="X49" s="460">
        <f ca="1">INDIRECT("'"&amp;X$8&amp;"'!"&amp;$A49)*VLOOKUP($D$8,Tables!$C$1:$D$3,2,0)</f>
        <v>0</v>
      </c>
      <c r="Y49" s="460">
        <f ca="1">INDIRECT("'"&amp;Y$8&amp;"'!"&amp;$A49)*VLOOKUP($D$8,Tables!$C$1:$D$3,2,0)</f>
        <v>0</v>
      </c>
      <c r="Z49" s="460">
        <f ca="1">INDIRECT("'"&amp;Z$8&amp;"'!"&amp;$A49)*VLOOKUP($D$8,Tables!$C$1:$D$3,2,0)</f>
        <v>0</v>
      </c>
      <c r="AA49" s="460">
        <f ca="1">INDIRECT("'"&amp;AA$8&amp;"'!"&amp;$A49)*VLOOKUP($D$8,Tables!$C$1:$D$3,2,0)</f>
        <v>0</v>
      </c>
      <c r="AB49" s="460">
        <f ca="1">INDIRECT("'"&amp;AB$8&amp;"'!"&amp;$A49)*VLOOKUP($D$8,Tables!$C$1:$D$3,2,0)</f>
        <v>0</v>
      </c>
      <c r="AC49" s="460">
        <f ca="1">INDIRECT("'"&amp;AC$8&amp;"'!"&amp;$A49)*VLOOKUP($D$8,Tables!$C$1:$D$3,2,0)</f>
        <v>0</v>
      </c>
      <c r="AD49" s="460">
        <f ca="1">INDIRECT("'"&amp;AD$8&amp;"'!"&amp;$A49)*VLOOKUP($D$8,Tables!$C$1:$D$3,2,0)</f>
        <v>0</v>
      </c>
      <c r="AE49" s="460">
        <f ca="1">INDIRECT("'"&amp;AE$8&amp;"'!"&amp;$A49)*VLOOKUP($D$8,Tables!$C$1:$D$3,2,0)</f>
        <v>0</v>
      </c>
      <c r="AF49" s="460">
        <f ca="1">INDIRECT("'"&amp;AF$8&amp;"'!"&amp;$A49)*VLOOKUP($D$8,Tables!$C$1:$D$3,2,0)</f>
        <v>0</v>
      </c>
      <c r="AG49" s="460">
        <f ca="1">INDIRECT("'"&amp;AG$8&amp;"'!"&amp;$A49)*VLOOKUP($D$8,Tables!$C$1:$D$3,2,0)</f>
        <v>0</v>
      </c>
      <c r="AH49" s="513">
        <f ca="1">INDIRECT("'"&amp;AH$8&amp;"'!"&amp;$A49)*VLOOKUP($D$8,Tables!$C$1:$D$3,2,0)</f>
        <v>0</v>
      </c>
      <c r="AI49" s="513">
        <f ca="1">INDIRECT("'"&amp;AI$8&amp;"'!"&amp;$A49)*VLOOKUP($D$8,Tables!$C$1:$D$3,2,0)</f>
        <v>0</v>
      </c>
      <c r="AJ49" s="513">
        <f ca="1">INDIRECT("'"&amp;AJ$8&amp;"'!"&amp;$A49)*VLOOKUP($D$8,Tables!$C$1:$D$3,2,0)</f>
        <v>0</v>
      </c>
      <c r="AK49" s="513">
        <f ca="1">INDIRECT("'"&amp;AK$8&amp;"'!"&amp;$A49)*VLOOKUP($D$8,Tables!$C$1:$D$3,2,0)</f>
        <v>0</v>
      </c>
      <c r="AL49" s="513">
        <f ca="1">INDIRECT("'"&amp;AL$8&amp;"'!"&amp;$A49)*VLOOKUP($D$8,Tables!$C$1:$D$3,2,0)</f>
        <v>0</v>
      </c>
      <c r="AM49" s="513">
        <f ca="1">INDIRECT("'"&amp;AM$8&amp;"'!"&amp;$A49)*VLOOKUP($D$8,Tables!$C$1:$D$3,2,0)</f>
        <v>0</v>
      </c>
      <c r="AN49" s="460"/>
      <c r="AO49" s="449"/>
      <c r="AP49" s="466">
        <f ca="1">HLOOKUP(AP$8,$E$8:$AP$230,$B49,0)/HLOOKUP(AP$8,$E$8:$AN$230,$B11,0)</f>
        <v>0</v>
      </c>
      <c r="AQ49" s="466">
        <f ca="1">HLOOKUP(AQ$8,$E$8:$AP$230,$B49,0)/HLOOKUP(AQ$8,$E$8:$AN$230,$B11,0)</f>
        <v>0</v>
      </c>
      <c r="AR49" s="466">
        <f ca="1">HLOOKUP(AR$8,$E$8:$AP$230,$B49,0)/HLOOKUP(AR$8,$E$8:$AN$230,$B11,0)</f>
        <v>0</v>
      </c>
      <c r="AS49" s="466">
        <f ca="1">HLOOKUP(AS$8,$E$8:$AP$230,$B49,0)/HLOOKUP(AS$8,$E$8:$AN$230,$B11,0)</f>
        <v>0</v>
      </c>
      <c r="AT49" s="466">
        <f ca="1">HLOOKUP(AT$8,$E$8:$AP$230,$B49,0)/HLOOKUP(AT$8,$E$8:$AN$230,$B11,0)</f>
        <v>0</v>
      </c>
      <c r="AU49" s="449"/>
      <c r="AV49" s="505">
        <f t="shared" ca="1" si="16"/>
        <v>0</v>
      </c>
      <c r="AW49" s="466">
        <f t="shared" ca="1" si="16"/>
        <v>0</v>
      </c>
      <c r="AX49" s="466">
        <f t="shared" ca="1" si="16"/>
        <v>0</v>
      </c>
      <c r="AY49" s="466">
        <f t="shared" ca="1" si="16"/>
        <v>0</v>
      </c>
      <c r="AZ49" s="466">
        <f t="shared" ca="1" si="16"/>
        <v>0</v>
      </c>
      <c r="BA49" s="461">
        <f t="shared" ca="1" si="16"/>
        <v>0</v>
      </c>
      <c r="BB49" s="454"/>
      <c r="BC49" s="459"/>
      <c r="BD49" s="454"/>
      <c r="BE49" s="454"/>
      <c r="BF49" s="454"/>
      <c r="BG49" s="454"/>
      <c r="BH49" s="454"/>
      <c r="BI49" s="454"/>
      <c r="BJ49" s="454"/>
      <c r="BK49" s="454"/>
      <c r="BL49" s="454"/>
      <c r="BM49" s="454"/>
      <c r="BN49" s="454"/>
    </row>
    <row r="50" spans="1:66" ht="13">
      <c r="A50" s="454" t="str">
        <f>ADDRESS(MATCH($D10,'2021'!$A$1:$A$86,0),MATCH($D50,'2021'!$A$1:$AQ$1,0))</f>
        <v>$AO$48</v>
      </c>
      <c r="B50" s="454">
        <f t="shared" si="13"/>
        <v>43</v>
      </c>
      <c r="C50" s="454"/>
      <c r="D50" s="464" t="s">
        <v>107</v>
      </c>
      <c r="E50" s="460">
        <f ca="1">INDIRECT("'"&amp;E$8&amp;"'!"&amp;$A50)*VLOOKUP($D$8,Tables!$C$1:$D$3,2,0)</f>
        <v>0</v>
      </c>
      <c r="F50" s="460">
        <f ca="1">INDIRECT("'"&amp;F$8&amp;"'!"&amp;$A50)*VLOOKUP($D$8,Tables!$C$1:$D$3,2,0)</f>
        <v>0</v>
      </c>
      <c r="G50" s="460">
        <f ca="1">INDIRECT("'"&amp;G$8&amp;"'!"&amp;$A50)*VLOOKUP($D$8,Tables!$C$1:$D$3,2,0)</f>
        <v>0</v>
      </c>
      <c r="H50" s="460">
        <f ca="1">INDIRECT("'"&amp;H$8&amp;"'!"&amp;$A50)*VLOOKUP($D$8,Tables!$C$1:$D$3,2,0)</f>
        <v>0</v>
      </c>
      <c r="I50" s="460">
        <f ca="1">INDIRECT("'"&amp;I$8&amp;"'!"&amp;$A50)*VLOOKUP($D$8,Tables!$C$1:$D$3,2,0)</f>
        <v>0</v>
      </c>
      <c r="J50" s="460">
        <f ca="1">INDIRECT("'"&amp;J$8&amp;"'!"&amp;$A50)*VLOOKUP($D$8,Tables!$C$1:$D$3,2,0)</f>
        <v>0</v>
      </c>
      <c r="K50" s="460">
        <f ca="1">INDIRECT("'"&amp;K$8&amp;"'!"&amp;$A50)*VLOOKUP($D$8,Tables!$C$1:$D$3,2,0)</f>
        <v>0</v>
      </c>
      <c r="L50" s="460">
        <f ca="1">INDIRECT("'"&amp;L$8&amp;"'!"&amp;$A50)*VLOOKUP($D$8,Tables!$C$1:$D$3,2,0)</f>
        <v>0</v>
      </c>
      <c r="M50" s="460">
        <f ca="1">INDIRECT("'"&amp;M$8&amp;"'!"&amp;$A50)*VLOOKUP($D$8,Tables!$C$1:$D$3,2,0)</f>
        <v>0</v>
      </c>
      <c r="N50" s="460">
        <f ca="1">INDIRECT("'"&amp;N$8&amp;"'!"&amp;$A50)*VLOOKUP($D$8,Tables!$C$1:$D$3,2,0)</f>
        <v>0</v>
      </c>
      <c r="O50" s="460">
        <f ca="1">INDIRECT("'"&amp;O$8&amp;"'!"&amp;$A50)*VLOOKUP($D$8,Tables!$C$1:$D$3,2,0)</f>
        <v>0</v>
      </c>
      <c r="P50" s="460">
        <f ca="1">INDIRECT("'"&amp;P$8&amp;"'!"&amp;$A50)*VLOOKUP($D$8,Tables!$C$1:$D$3,2,0)</f>
        <v>0</v>
      </c>
      <c r="Q50" s="460">
        <f ca="1">INDIRECT("'"&amp;Q$8&amp;"'!"&amp;$A50)*VLOOKUP($D$8,Tables!$C$1:$D$3,2,0)</f>
        <v>0</v>
      </c>
      <c r="R50" s="460">
        <f ca="1">INDIRECT("'"&amp;R$8&amp;"'!"&amp;$A50)*VLOOKUP($D$8,Tables!$C$1:$D$3,2,0)</f>
        <v>0</v>
      </c>
      <c r="S50" s="460">
        <f ca="1">INDIRECT("'"&amp;S$8&amp;"'!"&amp;$A50)*VLOOKUP($D$8,Tables!$C$1:$D$3,2,0)</f>
        <v>0</v>
      </c>
      <c r="T50" s="460">
        <f ca="1">INDIRECT("'"&amp;T$8&amp;"'!"&amp;$A50)*VLOOKUP($D$8,Tables!$C$1:$D$3,2,0)</f>
        <v>0</v>
      </c>
      <c r="U50" s="460">
        <f ca="1">INDIRECT("'"&amp;U$8&amp;"'!"&amp;$A50)*VLOOKUP($D$8,Tables!$C$1:$D$3,2,0)</f>
        <v>0</v>
      </c>
      <c r="V50" s="460">
        <f ca="1">INDIRECT("'"&amp;V$8&amp;"'!"&amp;$A50)*VLOOKUP($D$8,Tables!$C$1:$D$3,2,0)</f>
        <v>0</v>
      </c>
      <c r="W50" s="460">
        <f ca="1">INDIRECT("'"&amp;W$8&amp;"'!"&amp;$A50)*VLOOKUP($D$8,Tables!$C$1:$D$3,2,0)</f>
        <v>0</v>
      </c>
      <c r="X50" s="460">
        <f ca="1">INDIRECT("'"&amp;X$8&amp;"'!"&amp;$A50)*VLOOKUP($D$8,Tables!$C$1:$D$3,2,0)</f>
        <v>0</v>
      </c>
      <c r="Y50" s="460">
        <f ca="1">INDIRECT("'"&amp;Y$8&amp;"'!"&amp;$A50)*VLOOKUP($D$8,Tables!$C$1:$D$3,2,0)</f>
        <v>0</v>
      </c>
      <c r="Z50" s="460">
        <f ca="1">INDIRECT("'"&amp;Z$8&amp;"'!"&amp;$A50)*VLOOKUP($D$8,Tables!$C$1:$D$3,2,0)</f>
        <v>0.74025187472583642</v>
      </c>
      <c r="AA50" s="460">
        <f ca="1">INDIRECT("'"&amp;AA$8&amp;"'!"&amp;$A50)*VLOOKUP($D$8,Tables!$C$1:$D$3,2,0)</f>
        <v>1.7618410440676615</v>
      </c>
      <c r="AB50" s="460">
        <f ca="1">INDIRECT("'"&amp;AB$8&amp;"'!"&amp;$A50)*VLOOKUP($D$8,Tables!$C$1:$D$3,2,0)</f>
        <v>2.3619164523497709</v>
      </c>
      <c r="AC50" s="460">
        <f ca="1">INDIRECT("'"&amp;AC$8&amp;"'!"&amp;$A50)*VLOOKUP($D$8,Tables!$C$1:$D$3,2,0)</f>
        <v>4.6901793663142284</v>
      </c>
      <c r="AD50" s="460">
        <f ca="1">INDIRECT("'"&amp;AD$8&amp;"'!"&amp;$A50)*VLOOKUP($D$8,Tables!$C$1:$D$3,2,0)</f>
        <v>10.108800167883786</v>
      </c>
      <c r="AE50" s="460">
        <f ca="1">INDIRECT("'"&amp;AE$8&amp;"'!"&amp;$A50)*VLOOKUP($D$8,Tables!$C$1:$D$3,2,0)</f>
        <v>15.855959321474991</v>
      </c>
      <c r="AF50" s="460">
        <f ca="1">INDIRECT("'"&amp;AF$8&amp;"'!"&amp;$A50)*VLOOKUP($D$8,Tables!$C$1:$D$3,2,0)</f>
        <v>26.796113030794835</v>
      </c>
      <c r="AG50" s="460">
        <f ca="1">INDIRECT("'"&amp;AG$8&amp;"'!"&amp;$A50)*VLOOKUP($D$8,Tables!$C$1:$D$3,2,0)</f>
        <v>44.603723418883064</v>
      </c>
      <c r="AH50" s="513">
        <f ca="1">INDIRECT("'"&amp;AH$8&amp;"'!"&amp;$A50)*VLOOKUP($D$8,Tables!$C$1:$D$3,2,0)</f>
        <v>97.610354701688323</v>
      </c>
      <c r="AI50" s="513">
        <f ca="1">INDIRECT("'"&amp;AI$8&amp;"'!"&amp;$A50)*VLOOKUP($D$8,Tables!$C$1:$D$3,2,0)</f>
        <v>118.32140118503908</v>
      </c>
      <c r="AJ50" s="513">
        <f ca="1">INDIRECT("'"&amp;AJ$8&amp;"'!"&amp;$A50)*VLOOKUP($D$8,Tables!$C$1:$D$3,2,0)</f>
        <v>227.54678377207676</v>
      </c>
      <c r="AK50" s="513">
        <f ca="1">INDIRECT("'"&amp;AK$8&amp;"'!"&amp;$A50)*VLOOKUP($D$8,Tables!$C$1:$D$3,2,0)</f>
        <v>588.04250759720389</v>
      </c>
      <c r="AL50" s="513">
        <f ca="1">INDIRECT("'"&amp;AL$8&amp;"'!"&amp;$A50)*VLOOKUP($D$8,Tables!$C$1:$D$3,2,0)</f>
        <v>942.89312844813173</v>
      </c>
      <c r="AM50" s="513">
        <f ca="1">INDIRECT("'"&amp;AM$8&amp;"'!"&amp;$A50)*VLOOKUP($D$8,Tables!$C$1:$D$3,2,0)</f>
        <v>1277.7261841373816</v>
      </c>
      <c r="AN50" s="460"/>
      <c r="AO50" s="449"/>
      <c r="AP50" s="466">
        <f ca="1">HLOOKUP(AP$8,$E$8:$AP$230,$B50,0)/HLOOKUP(AP$8,$E$8:$AN$230,$B11,0)</f>
        <v>0</v>
      </c>
      <c r="AQ50" s="466">
        <f ca="1">HLOOKUP(AQ$8,$E$8:$AP$230,$B50,0)/HLOOKUP(AQ$8,$E$8:$AN$230,$B11,0)</f>
        <v>0</v>
      </c>
      <c r="AR50" s="466">
        <f ca="1">HLOOKUP(AR$8,$E$8:$AP$230,$B50,0)/HLOOKUP(AR$8,$E$8:$AN$230,$B11,0)</f>
        <v>0</v>
      </c>
      <c r="AS50" s="466">
        <f ca="1">HLOOKUP(AS$8,$E$8:$AP$230,$B50,0)/HLOOKUP(AS$8,$E$8:$AN$230,$B11,0)</f>
        <v>1.0735894295200554E-2</v>
      </c>
      <c r="AT50" s="466">
        <f ca="1">HLOOKUP(AT$8,$E$8:$AP$230,$B50,0)/HLOOKUP(AT$8,$E$8:$AN$230,$B11,0)</f>
        <v>0</v>
      </c>
      <c r="AU50" s="449"/>
      <c r="AV50" s="505">
        <f t="shared" ca="1" si="16"/>
        <v>0</v>
      </c>
      <c r="AW50" s="466">
        <f t="shared" ca="1" si="16"/>
        <v>0</v>
      </c>
      <c r="AX50" s="466">
        <f t="shared" ca="1" si="16"/>
        <v>0</v>
      </c>
      <c r="AY50" s="466">
        <f t="shared" ca="1" si="16"/>
        <v>0</v>
      </c>
      <c r="AZ50" s="466">
        <f t="shared" ca="1" si="16"/>
        <v>0.76278387788853808</v>
      </c>
      <c r="BA50" s="461">
        <f t="shared" ca="1" si="16"/>
        <v>0.73093459906346858</v>
      </c>
      <c r="BB50" s="454"/>
      <c r="BC50" s="459"/>
      <c r="BD50" s="454"/>
      <c r="BE50" s="454"/>
      <c r="BF50" s="454"/>
      <c r="BG50" s="454"/>
      <c r="BH50" s="454"/>
      <c r="BI50" s="454"/>
      <c r="BJ50" s="454"/>
      <c r="BK50" s="454"/>
      <c r="BL50" s="454"/>
      <c r="BM50" s="454"/>
      <c r="BN50" s="454"/>
    </row>
    <row r="51" spans="1:66" ht="13">
      <c r="A51" s="454" t="str">
        <f>ADDRESS(MATCH($D10,'2021'!$A$1:$A$86,0),MATCH($D51,'2021'!$A$1:$AQ$1,0))</f>
        <v>$AP$48</v>
      </c>
      <c r="B51" s="454">
        <f t="shared" si="13"/>
        <v>44</v>
      </c>
      <c r="C51" s="454"/>
      <c r="D51" s="464" t="s">
        <v>108</v>
      </c>
      <c r="E51" s="460">
        <f ca="1">INDIRECT("'"&amp;E$8&amp;"'!"&amp;$A51)*VLOOKUP($D$8,Tables!$C$1:$D$3,2,0)</f>
        <v>0</v>
      </c>
      <c r="F51" s="460">
        <f ca="1">INDIRECT("'"&amp;F$8&amp;"'!"&amp;$A51)*VLOOKUP($D$8,Tables!$C$1:$D$3,2,0)</f>
        <v>0</v>
      </c>
      <c r="G51" s="460">
        <f ca="1">INDIRECT("'"&amp;G$8&amp;"'!"&amp;$A51)*VLOOKUP($D$8,Tables!$C$1:$D$3,2,0)</f>
        <v>0</v>
      </c>
      <c r="H51" s="460">
        <f ca="1">INDIRECT("'"&amp;H$8&amp;"'!"&amp;$A51)*VLOOKUP($D$8,Tables!$C$1:$D$3,2,0)</f>
        <v>0</v>
      </c>
      <c r="I51" s="460">
        <f ca="1">INDIRECT("'"&amp;I$8&amp;"'!"&amp;$A51)*VLOOKUP($D$8,Tables!$C$1:$D$3,2,0)</f>
        <v>0</v>
      </c>
      <c r="J51" s="460">
        <f ca="1">INDIRECT("'"&amp;J$8&amp;"'!"&amp;$A51)*VLOOKUP($D$8,Tables!$C$1:$D$3,2,0)</f>
        <v>0</v>
      </c>
      <c r="K51" s="460">
        <f ca="1">INDIRECT("'"&amp;K$8&amp;"'!"&amp;$A51)*VLOOKUP($D$8,Tables!$C$1:$D$3,2,0)</f>
        <v>0</v>
      </c>
      <c r="L51" s="460">
        <f ca="1">INDIRECT("'"&amp;L$8&amp;"'!"&amp;$A51)*VLOOKUP($D$8,Tables!$C$1:$D$3,2,0)</f>
        <v>0</v>
      </c>
      <c r="M51" s="460">
        <f ca="1">INDIRECT("'"&amp;M$8&amp;"'!"&amp;$A51)*VLOOKUP($D$8,Tables!$C$1:$D$3,2,0)</f>
        <v>0</v>
      </c>
      <c r="N51" s="460">
        <f ca="1">INDIRECT("'"&amp;N$8&amp;"'!"&amp;$A51)*VLOOKUP($D$8,Tables!$C$1:$D$3,2,0)</f>
        <v>0</v>
      </c>
      <c r="O51" s="460">
        <f ca="1">INDIRECT("'"&amp;O$8&amp;"'!"&amp;$A51)*VLOOKUP($D$8,Tables!$C$1:$D$3,2,0)</f>
        <v>0</v>
      </c>
      <c r="P51" s="460">
        <f ca="1">INDIRECT("'"&amp;P$8&amp;"'!"&amp;$A51)*VLOOKUP($D$8,Tables!$C$1:$D$3,2,0)</f>
        <v>0</v>
      </c>
      <c r="Q51" s="460">
        <f ca="1">INDIRECT("'"&amp;Q$8&amp;"'!"&amp;$A51)*VLOOKUP($D$8,Tables!$C$1:$D$3,2,0)</f>
        <v>0</v>
      </c>
      <c r="R51" s="460">
        <f ca="1">INDIRECT("'"&amp;R$8&amp;"'!"&amp;$A51)*VLOOKUP($D$8,Tables!$C$1:$D$3,2,0)</f>
        <v>0</v>
      </c>
      <c r="S51" s="460">
        <f ca="1">INDIRECT("'"&amp;S$8&amp;"'!"&amp;$A51)*VLOOKUP($D$8,Tables!$C$1:$D$3,2,0)</f>
        <v>0</v>
      </c>
      <c r="T51" s="460">
        <f ca="1">INDIRECT("'"&amp;T$8&amp;"'!"&amp;$A51)*VLOOKUP($D$8,Tables!$C$1:$D$3,2,0)</f>
        <v>0</v>
      </c>
      <c r="U51" s="460">
        <f ca="1">INDIRECT("'"&amp;U$8&amp;"'!"&amp;$A51)*VLOOKUP($D$8,Tables!$C$1:$D$3,2,0)</f>
        <v>0</v>
      </c>
      <c r="V51" s="460">
        <f ca="1">INDIRECT("'"&amp;V$8&amp;"'!"&amp;$A51)*VLOOKUP($D$8,Tables!$C$1:$D$3,2,0)</f>
        <v>0</v>
      </c>
      <c r="W51" s="460">
        <f ca="1">INDIRECT("'"&amp;W$8&amp;"'!"&amp;$A51)*VLOOKUP($D$8,Tables!$C$1:$D$3,2,0)</f>
        <v>0</v>
      </c>
      <c r="X51" s="460">
        <f ca="1">INDIRECT("'"&amp;X$8&amp;"'!"&amp;$A51)*VLOOKUP($D$8,Tables!$C$1:$D$3,2,0)</f>
        <v>0</v>
      </c>
      <c r="Y51" s="460">
        <f ca="1">INDIRECT("'"&amp;Y$8&amp;"'!"&amp;$A51)*VLOOKUP($D$8,Tables!$C$1:$D$3,2,0)</f>
        <v>0</v>
      </c>
      <c r="Z51" s="460">
        <f ca="1">INDIRECT("'"&amp;Z$8&amp;"'!"&amp;$A51)*VLOOKUP($D$8,Tables!$C$1:$D$3,2,0)</f>
        <v>0</v>
      </c>
      <c r="AA51" s="460">
        <f ca="1">INDIRECT("'"&amp;AA$8&amp;"'!"&amp;$A51)*VLOOKUP($D$8,Tables!$C$1:$D$3,2,0)</f>
        <v>0</v>
      </c>
      <c r="AB51" s="460">
        <f ca="1">INDIRECT("'"&amp;AB$8&amp;"'!"&amp;$A51)*VLOOKUP($D$8,Tables!$C$1:$D$3,2,0)</f>
        <v>0</v>
      </c>
      <c r="AC51" s="460">
        <f ca="1">INDIRECT("'"&amp;AC$8&amp;"'!"&amp;$A51)*VLOOKUP($D$8,Tables!$C$1:$D$3,2,0)</f>
        <v>0</v>
      </c>
      <c r="AD51" s="460">
        <f ca="1">INDIRECT("'"&amp;AD$8&amp;"'!"&amp;$A51)*VLOOKUP($D$8,Tables!$C$1:$D$3,2,0)</f>
        <v>0</v>
      </c>
      <c r="AE51" s="460">
        <f ca="1">INDIRECT("'"&amp;AE$8&amp;"'!"&amp;$A51)*VLOOKUP($D$8,Tables!$C$1:$D$3,2,0)</f>
        <v>0</v>
      </c>
      <c r="AF51" s="460">
        <f ca="1">INDIRECT("'"&amp;AF$8&amp;"'!"&amp;$A51)*VLOOKUP($D$8,Tables!$C$1:$D$3,2,0)</f>
        <v>0</v>
      </c>
      <c r="AG51" s="460">
        <f ca="1">INDIRECT("'"&amp;AG$8&amp;"'!"&amp;$A51)*VLOOKUP($D$8,Tables!$C$1:$D$3,2,0)</f>
        <v>0</v>
      </c>
      <c r="AH51" s="513">
        <f ca="1">INDIRECT("'"&amp;AH$8&amp;"'!"&amp;$A51)*VLOOKUP($D$8,Tables!$C$1:$D$3,2,0)</f>
        <v>0</v>
      </c>
      <c r="AI51" s="513">
        <f ca="1">INDIRECT("'"&amp;AI$8&amp;"'!"&amp;$A51)*VLOOKUP($D$8,Tables!$C$1:$D$3,2,0)</f>
        <v>0</v>
      </c>
      <c r="AJ51" s="513">
        <f ca="1">INDIRECT("'"&amp;AJ$8&amp;"'!"&amp;$A51)*VLOOKUP($D$8,Tables!$C$1:$D$3,2,0)</f>
        <v>0</v>
      </c>
      <c r="AK51" s="513">
        <f ca="1">INDIRECT("'"&amp;AK$8&amp;"'!"&amp;$A51)*VLOOKUP($D$8,Tables!$C$1:$D$3,2,0)</f>
        <v>0</v>
      </c>
      <c r="AL51" s="513">
        <f ca="1">INDIRECT("'"&amp;AL$8&amp;"'!"&amp;$A51)*VLOOKUP($D$8,Tables!$C$1:$D$3,2,0)</f>
        <v>0</v>
      </c>
      <c r="AM51" s="513">
        <f ca="1">INDIRECT("'"&amp;AM$8&amp;"'!"&amp;$A51)*VLOOKUP($D$8,Tables!$C$1:$D$3,2,0)</f>
        <v>0</v>
      </c>
      <c r="AN51" s="460"/>
      <c r="AO51" s="449"/>
      <c r="AP51" s="466">
        <f ca="1">HLOOKUP(AP$8,$E$8:$AP$230,$B51,0)/HLOOKUP(AP$8,$E$8:$AN$230,$B11,0)</f>
        <v>0</v>
      </c>
      <c r="AQ51" s="466">
        <f ca="1">HLOOKUP(AQ$8,$E$8:$AP$230,$B51,0)/HLOOKUP(AQ$8,$E$8:$AN$230,$B11,0)</f>
        <v>0</v>
      </c>
      <c r="AR51" s="466">
        <f ca="1">HLOOKUP(AR$8,$E$8:$AP$230,$B51,0)/HLOOKUP(AR$8,$E$8:$AN$230,$B11,0)</f>
        <v>0</v>
      </c>
      <c r="AS51" s="466">
        <f ca="1">HLOOKUP(AS$8,$E$8:$AP$230,$B51,0)/HLOOKUP(AS$8,$E$8:$AN$230,$B11,0)</f>
        <v>0</v>
      </c>
      <c r="AT51" s="466">
        <f ca="1">HLOOKUP(AT$8,$E$8:$AP$230,$B51,0)/HLOOKUP(AT$8,$E$8:$AN$230,$B11,0)</f>
        <v>0</v>
      </c>
      <c r="AU51" s="449"/>
      <c r="AV51" s="505">
        <f t="shared" ca="1" si="16"/>
        <v>0</v>
      </c>
      <c r="AW51" s="466">
        <f t="shared" ca="1" si="16"/>
        <v>0</v>
      </c>
      <c r="AX51" s="466">
        <f t="shared" ca="1" si="16"/>
        <v>0</v>
      </c>
      <c r="AY51" s="466">
        <f t="shared" ca="1" si="16"/>
        <v>0</v>
      </c>
      <c r="AZ51" s="466">
        <f t="shared" ca="1" si="16"/>
        <v>0</v>
      </c>
      <c r="BA51" s="461">
        <f t="shared" ca="1" si="16"/>
        <v>0</v>
      </c>
      <c r="BB51" s="454"/>
      <c r="BC51" s="459"/>
      <c r="BD51" s="454"/>
      <c r="BE51" s="454"/>
      <c r="BF51" s="454"/>
      <c r="BG51" s="454"/>
      <c r="BH51" s="454"/>
      <c r="BI51" s="454"/>
      <c r="BJ51" s="454"/>
      <c r="BK51" s="454"/>
      <c r="BL51" s="454"/>
      <c r="BM51" s="454"/>
      <c r="BN51" s="454"/>
    </row>
    <row r="52" spans="1:66" ht="13">
      <c r="A52" s="454" t="str">
        <f>ADDRESS(MATCH($D10,'2021'!$A$1:$A$86,0),MATCH($D52,'2021'!$A$1:$AQ$1,0))</f>
        <v>$AQ$48</v>
      </c>
      <c r="B52" s="454">
        <f t="shared" si="13"/>
        <v>45</v>
      </c>
      <c r="C52" s="454"/>
      <c r="D52" s="455" t="s">
        <v>260</v>
      </c>
      <c r="E52" s="460">
        <f ca="1">INDIRECT("'"&amp;E$8&amp;"'!"&amp;$A52)*VLOOKUP($D$8,Tables!$C$1:$D$3,2,0)</f>
        <v>38778.282302759755</v>
      </c>
      <c r="F52" s="460">
        <f ca="1">INDIRECT("'"&amp;F$8&amp;"'!"&amp;$A52)*VLOOKUP($D$8,Tables!$C$1:$D$3,2,0)</f>
        <v>41086.148755342656</v>
      </c>
      <c r="G52" s="460">
        <f ca="1">INDIRECT("'"&amp;G$8&amp;"'!"&amp;$A52)*VLOOKUP($D$8,Tables!$C$1:$D$3,2,0)</f>
        <v>42361.606059989463</v>
      </c>
      <c r="H52" s="460">
        <f ca="1">INDIRECT("'"&amp;H$8&amp;"'!"&amp;$A52)*VLOOKUP($D$8,Tables!$C$1:$D$3,2,0)</f>
        <v>44132.402412417978</v>
      </c>
      <c r="I52" s="460">
        <f ca="1">INDIRECT("'"&amp;I$8&amp;"'!"&amp;$A52)*VLOOKUP($D$8,Tables!$C$1:$D$3,2,0)</f>
        <v>46636.338936559725</v>
      </c>
      <c r="J52" s="460">
        <f ca="1">INDIRECT("'"&amp;J$8&amp;"'!"&amp;$A52)*VLOOKUP($D$8,Tables!$C$1:$D$3,2,0)</f>
        <v>49254.873111881709</v>
      </c>
      <c r="K52" s="460">
        <f ca="1">INDIRECT("'"&amp;K$8&amp;"'!"&amp;$A52)*VLOOKUP($D$8,Tables!$C$1:$D$3,2,0)</f>
        <v>52720.821873093562</v>
      </c>
      <c r="L52" s="460">
        <f ca="1">INDIRECT("'"&amp;L$8&amp;"'!"&amp;$A52)*VLOOKUP($D$8,Tables!$C$1:$D$3,2,0)</f>
        <v>56440.367067184779</v>
      </c>
      <c r="M52" s="460">
        <f ca="1">INDIRECT("'"&amp;M$8&amp;"'!"&amp;$A52)*VLOOKUP($D$8,Tables!$C$1:$D$3,2,0)</f>
        <v>59495.74204027751</v>
      </c>
      <c r="N52" s="460">
        <f ca="1">INDIRECT("'"&amp;N$8&amp;"'!"&amp;$A52)*VLOOKUP($D$8,Tables!$C$1:$D$3,2,0)</f>
        <v>62955.013432844687</v>
      </c>
      <c r="O52" s="460">
        <f ca="1">INDIRECT("'"&amp;O$8&amp;"'!"&amp;$A52)*VLOOKUP($D$8,Tables!$C$1:$D$3,2,0)</f>
        <v>65410.964707908846</v>
      </c>
      <c r="P52" s="460">
        <f ca="1">INDIRECT("'"&amp;P$8&amp;"'!"&amp;$A52)*VLOOKUP($D$8,Tables!$C$1:$D$3,2,0)</f>
        <v>68747.627554705905</v>
      </c>
      <c r="Q52" s="460">
        <f ca="1">INDIRECT("'"&amp;Q$8&amp;"'!"&amp;$A52)*VLOOKUP($D$8,Tables!$C$1:$D$3,2,0)</f>
        <v>71066.725822199864</v>
      </c>
      <c r="R52" s="460">
        <f ca="1">INDIRECT("'"&amp;R$8&amp;"'!"&amp;$A52)*VLOOKUP($D$8,Tables!$C$1:$D$3,2,0)</f>
        <v>73104.861857448472</v>
      </c>
      <c r="S52" s="460">
        <f ca="1">INDIRECT("'"&amp;S$8&amp;"'!"&amp;$A52)*VLOOKUP($D$8,Tables!$C$1:$D$3,2,0)</f>
        <v>76093.553206377997</v>
      </c>
      <c r="T52" s="460">
        <f ca="1">INDIRECT("'"&amp;T$8&amp;"'!"&amp;$A52)*VLOOKUP($D$8,Tables!$C$1:$D$3,2,0)</f>
        <v>79196.477832071876</v>
      </c>
      <c r="U52" s="460">
        <f ca="1">INDIRECT("'"&amp;U$8&amp;"'!"&amp;$A52)*VLOOKUP($D$8,Tables!$C$1:$D$3,2,0)</f>
        <v>83975.990966138794</v>
      </c>
      <c r="V52" s="460">
        <f ca="1">INDIRECT("'"&amp;V$8&amp;"'!"&amp;$A52)*VLOOKUP($D$8,Tables!$C$1:$D$3,2,0)</f>
        <v>87319.810613642374</v>
      </c>
      <c r="W52" s="460">
        <f ca="1">INDIRECT("'"&amp;W$8&amp;"'!"&amp;$A52)*VLOOKUP($D$8,Tables!$C$1:$D$3,2,0)</f>
        <v>88374.137048315504</v>
      </c>
      <c r="X52" s="460">
        <f ca="1">INDIRECT("'"&amp;X$8&amp;"'!"&amp;$A52)*VLOOKUP($D$8,Tables!$C$1:$D$3,2,0)</f>
        <v>86133.998397991483</v>
      </c>
      <c r="Y52" s="460">
        <f ca="1">INDIRECT("'"&amp;Y$8&amp;"'!"&amp;$A52)*VLOOKUP($D$8,Tables!$C$1:$D$3,2,0)</f>
        <v>84284.351507439656</v>
      </c>
      <c r="Z52" s="460">
        <f ca="1">INDIRECT("'"&amp;Z$8&amp;"'!"&amp;$A52)*VLOOKUP($D$8,Tables!$C$1:$D$3,2,0)</f>
        <v>85704.931624375517</v>
      </c>
      <c r="AA52" s="460">
        <f ca="1">INDIRECT("'"&amp;AA$8&amp;"'!"&amp;$A52)*VLOOKUP($D$8,Tables!$C$1:$D$3,2,0)</f>
        <v>86027.274744363734</v>
      </c>
      <c r="AB52" s="460">
        <f ca="1">INDIRECT("'"&amp;AB$8&amp;"'!"&amp;$A52)*VLOOKUP($D$8,Tables!$C$1:$D$3,2,0)</f>
        <v>88031.795198542139</v>
      </c>
      <c r="AC52" s="460">
        <f ca="1">INDIRECT("'"&amp;AC$8&amp;"'!"&amp;$A52)*VLOOKUP($D$8,Tables!$C$1:$D$3,2,0)</f>
        <v>90283.94248981557</v>
      </c>
      <c r="AD52" s="460">
        <f ca="1">INDIRECT("'"&amp;AD$8&amp;"'!"&amp;$A52)*VLOOKUP($D$8,Tables!$C$1:$D$3,2,0)</f>
        <v>90339.705944176501</v>
      </c>
      <c r="AE52" s="460">
        <f ca="1">INDIRECT("'"&amp;AE$8&amp;"'!"&amp;$A52)*VLOOKUP($D$8,Tables!$C$1:$D$3,2,0)</f>
        <v>88850.25624073176</v>
      </c>
      <c r="AF52" s="460">
        <f ca="1">INDIRECT("'"&amp;AF$8&amp;"'!"&amp;$A52)*VLOOKUP($D$8,Tables!$C$1:$D$3,2,0)</f>
        <v>87008.82097607899</v>
      </c>
      <c r="AG52" s="460">
        <f ca="1">INDIRECT("'"&amp;AG$8&amp;"'!"&amp;$A52)*VLOOKUP($D$8,Tables!$C$1:$D$3,2,0)</f>
        <v>86607.048949118252</v>
      </c>
      <c r="AH52" s="513">
        <f ca="1">INDIRECT("'"&amp;AH$8&amp;"'!"&amp;$A52)*VLOOKUP($D$8,Tables!$C$1:$D$3,2,0)</f>
        <v>87072.31524750065</v>
      </c>
      <c r="AI52" s="513">
        <f ca="1">INDIRECT("'"&amp;AI$8&amp;"'!"&amp;$A52)*VLOOKUP($D$8,Tables!$C$1:$D$3,2,0)</f>
        <v>63970.019870713732</v>
      </c>
      <c r="AJ52" s="513">
        <f ca="1">INDIRECT("'"&amp;AJ$8&amp;"'!"&amp;$A52)*VLOOKUP($D$8,Tables!$C$1:$D$3,2,0)</f>
        <v>75123.843666851419</v>
      </c>
      <c r="AK52" s="513">
        <f ca="1">INDIRECT("'"&amp;AK$8&amp;"'!"&amp;$A52)*VLOOKUP($D$8,Tables!$C$1:$D$3,2,0)</f>
        <v>83318.941413755238</v>
      </c>
      <c r="AL52" s="513">
        <f ca="1">INDIRECT("'"&amp;AL$8&amp;"'!"&amp;$A52)*VLOOKUP($D$8,Tables!$C$1:$D$3,2,0)</f>
        <v>87826.230635453321</v>
      </c>
      <c r="AM52" s="513">
        <f ca="1">INDIRECT("'"&amp;AM$8&amp;"'!"&amp;$A52)*VLOOKUP($D$8,Tables!$C$1:$D$3,2,0)</f>
        <v>90468.311679249542</v>
      </c>
      <c r="AN52" s="460"/>
      <c r="AO52" s="449"/>
      <c r="AP52" s="466">
        <f ca="1">HLOOKUP(AP$8,$E$8:$AP$230,$B52,0)/HLOOKUP(AP$8,$E$8:$AN$230,$B11,0)</f>
        <v>1</v>
      </c>
      <c r="AQ52" s="466">
        <f ca="1">HLOOKUP(AQ$8,$E$8:$AP$230,$B52,0)/HLOOKUP(AQ$8,$E$8:$AN$230,$B11,0)</f>
        <v>1</v>
      </c>
      <c r="AR52" s="466">
        <f ca="1">HLOOKUP(AR$8,$E$8:$AP$230,$B52,0)/HLOOKUP(AR$8,$E$8:$AN$230,$B11,0)</f>
        <v>1</v>
      </c>
      <c r="AS52" s="466">
        <f ca="1">HLOOKUP(AS$8,$E$8:$AP$230,$B52,0)/HLOOKUP(AS$8,$E$8:$AN$230,$B11,0)</f>
        <v>0.99999999999999967</v>
      </c>
      <c r="AT52" s="466">
        <f ca="1">HLOOKUP(AT$8,$E$8:$AP$230,$B52,0)/HLOOKUP(AT$8,$E$8:$AN$230,$B11,0)</f>
        <v>1</v>
      </c>
      <c r="AU52" s="449"/>
      <c r="AV52" s="505">
        <f t="shared" ca="1" si="16"/>
        <v>2.4188391856848401E-2</v>
      </c>
      <c r="AW52" s="466">
        <f t="shared" ca="1" si="16"/>
        <v>5.3673842096457092E-2</v>
      </c>
      <c r="AX52" s="466">
        <f t="shared" ca="1" si="16"/>
        <v>3.8327434376668634E-2</v>
      </c>
      <c r="AY52" s="466">
        <f t="shared" ca="1" si="16"/>
        <v>-6.7061540466876179E-3</v>
      </c>
      <c r="AZ52" s="466">
        <f t="shared" ca="1" si="16"/>
        <v>-9.167245253010714E-3</v>
      </c>
      <c r="BA52" s="461">
        <f t="shared" ca="1" si="16"/>
        <v>2.2584469120408013E-3</v>
      </c>
      <c r="BB52" s="454"/>
      <c r="BC52" s="459"/>
      <c r="BD52" s="454"/>
      <c r="BE52" s="454"/>
      <c r="BF52" s="454"/>
      <c r="BG52" s="454"/>
      <c r="BH52" s="454"/>
      <c r="BI52" s="454"/>
      <c r="BJ52" s="454"/>
      <c r="BK52" s="454"/>
      <c r="BL52" s="454"/>
      <c r="BM52" s="454"/>
      <c r="BN52" s="454"/>
    </row>
    <row r="53" spans="1:66" ht="13">
      <c r="A53" s="454"/>
      <c r="B53" s="454">
        <f t="shared" si="13"/>
        <v>46</v>
      </c>
      <c r="C53" s="454"/>
      <c r="D53" s="454"/>
      <c r="E53" s="454"/>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c r="AO53" s="449"/>
      <c r="AP53" s="454"/>
      <c r="AQ53" s="454"/>
      <c r="AR53" s="454"/>
      <c r="AS53" s="454"/>
      <c r="AT53" s="454"/>
      <c r="AU53" s="449"/>
      <c r="AV53" s="454"/>
      <c r="AW53" s="454"/>
      <c r="AX53" s="454"/>
      <c r="AY53" s="454"/>
      <c r="AZ53" s="454"/>
      <c r="BA53" s="454"/>
      <c r="BB53" s="454"/>
      <c r="BC53" s="454"/>
      <c r="BD53" s="454"/>
      <c r="BE53" s="454"/>
      <c r="BF53" s="454"/>
      <c r="BG53" s="454"/>
      <c r="BH53" s="454"/>
      <c r="BI53" s="454"/>
      <c r="BJ53" s="454"/>
      <c r="BK53" s="454"/>
      <c r="BL53" s="454"/>
      <c r="BM53" s="454"/>
      <c r="BN53" s="454"/>
    </row>
    <row r="54" spans="1:66" ht="13">
      <c r="B54" s="454"/>
    </row>
    <row r="55" spans="1:66" ht="13">
      <c r="B55" s="454"/>
    </row>
    <row r="56" spans="1:66" ht="13">
      <c r="B56" s="454"/>
    </row>
    <row r="57" spans="1:66" ht="13">
      <c r="B57" s="454"/>
    </row>
    <row r="58" spans="1:66" ht="13">
      <c r="B58" s="454"/>
    </row>
    <row r="59" spans="1:66" ht="13">
      <c r="B59" s="454"/>
    </row>
    <row r="60" spans="1:66" ht="13">
      <c r="B60" s="454"/>
    </row>
    <row r="61" spans="1:66" ht="13">
      <c r="B61" s="454"/>
    </row>
    <row r="62" spans="1:66" ht="13">
      <c r="B62" s="454"/>
    </row>
    <row r="63" spans="1:66" ht="13">
      <c r="B63" s="454"/>
      <c r="AN63">
        <f ca="1">AJ52/AH52</f>
        <v>0.86277530869960184</v>
      </c>
    </row>
    <row r="64" spans="1:66" ht="13">
      <c r="B64" s="454"/>
    </row>
    <row r="65" spans="2:39" ht="13">
      <c r="B65" s="454"/>
      <c r="AL65">
        <f ca="1">AL50/AL11</f>
        <v>1.0735894295200554E-2</v>
      </c>
      <c r="AM65">
        <f ca="1">AM50/AM11</f>
        <v>1.4123466663857833E-2</v>
      </c>
    </row>
    <row r="66" spans="2:39" ht="13">
      <c r="B66" s="454"/>
    </row>
    <row r="67" spans="2:39" ht="13">
      <c r="B67" s="454"/>
    </row>
    <row r="68" spans="2:39" ht="13">
      <c r="B68" s="454"/>
    </row>
    <row r="69" spans="2:39" ht="13">
      <c r="B69" s="454"/>
    </row>
    <row r="70" spans="2:39" ht="13">
      <c r="B70" s="454"/>
    </row>
    <row r="71" spans="2:39" ht="13">
      <c r="B71" s="454"/>
    </row>
    <row r="72" spans="2:39" ht="13">
      <c r="B72" s="454"/>
    </row>
    <row r="73" spans="2:39" ht="13">
      <c r="B73" s="454"/>
    </row>
    <row r="74" spans="2:39" ht="13">
      <c r="B74" s="454"/>
    </row>
    <row r="75" spans="2:39" ht="13">
      <c r="B75" s="454"/>
    </row>
    <row r="76" spans="2:39" ht="13">
      <c r="B76" s="454"/>
    </row>
    <row r="77" spans="2:39" ht="13">
      <c r="B77" s="454"/>
    </row>
    <row r="78" spans="2:39" ht="13">
      <c r="B78" s="454"/>
    </row>
    <row r="79" spans="2:39" ht="13">
      <c r="B79" s="454"/>
    </row>
    <row r="80" spans="2:39" ht="13">
      <c r="B80" s="454"/>
    </row>
    <row r="81" spans="2:2" ht="13">
      <c r="B81" s="454"/>
    </row>
    <row r="82" spans="2:2" ht="13">
      <c r="B82" s="454"/>
    </row>
    <row r="83" spans="2:2" ht="13">
      <c r="B83" s="454"/>
    </row>
    <row r="84" spans="2:2" ht="13">
      <c r="B84" s="454"/>
    </row>
    <row r="85" spans="2:2" ht="13">
      <c r="B85" s="454"/>
    </row>
    <row r="86" spans="2:2" ht="13">
      <c r="B86" s="454"/>
    </row>
    <row r="87" spans="2:2" ht="13">
      <c r="B87" s="454"/>
    </row>
    <row r="88" spans="2:2" ht="13">
      <c r="B88" s="454"/>
    </row>
    <row r="89" spans="2:2" ht="13">
      <c r="B89" s="454"/>
    </row>
    <row r="90" spans="2:2" ht="13">
      <c r="B90" s="454"/>
    </row>
    <row r="91" spans="2:2" ht="13">
      <c r="B91" s="454"/>
    </row>
    <row r="92" spans="2:2" ht="13">
      <c r="B92" s="454"/>
    </row>
    <row r="93" spans="2:2" ht="13">
      <c r="B93" s="454"/>
    </row>
    <row r="94" spans="2:2" ht="13">
      <c r="B94" s="454"/>
    </row>
    <row r="95" spans="2:2" ht="13">
      <c r="B95" s="454"/>
    </row>
    <row r="96" spans="2:2" ht="13">
      <c r="B96" s="454"/>
    </row>
    <row r="97" spans="2:2" ht="13">
      <c r="B97" s="454"/>
    </row>
    <row r="98" spans="2:2" ht="13">
      <c r="B98" s="454"/>
    </row>
    <row r="99" spans="2:2" ht="13">
      <c r="B99" s="454"/>
    </row>
    <row r="100" spans="2:2" ht="13">
      <c r="B100" s="454"/>
    </row>
    <row r="101" spans="2:2" ht="13">
      <c r="B101" s="454"/>
    </row>
    <row r="102" spans="2:2" ht="13">
      <c r="B102" s="454"/>
    </row>
    <row r="103" spans="2:2" ht="13">
      <c r="B103" s="454"/>
    </row>
    <row r="104" spans="2:2" ht="13">
      <c r="B104" s="454"/>
    </row>
    <row r="105" spans="2:2" ht="13">
      <c r="B105" s="454"/>
    </row>
    <row r="106" spans="2:2" ht="13">
      <c r="B106" s="454"/>
    </row>
    <row r="107" spans="2:2" ht="13">
      <c r="B107" s="454"/>
    </row>
    <row r="108" spans="2:2" ht="13">
      <c r="B108" s="454"/>
    </row>
    <row r="109" spans="2:2" ht="13">
      <c r="B109" s="454"/>
    </row>
    <row r="110" spans="2:2" ht="13">
      <c r="B110" s="454"/>
    </row>
    <row r="111" spans="2:2" ht="13">
      <c r="B111" s="454"/>
    </row>
    <row r="112" spans="2:2" ht="13">
      <c r="B112" s="454"/>
    </row>
    <row r="113" spans="2:2" ht="13">
      <c r="B113" s="454"/>
    </row>
    <row r="114" spans="2:2" ht="13">
      <c r="B114" s="454"/>
    </row>
    <row r="115" spans="2:2" ht="13">
      <c r="B115" s="454">
        <f t="shared" ref="B115:B161" si="17">B114+1</f>
        <v>1</v>
      </c>
    </row>
    <row r="116" spans="2:2" ht="13">
      <c r="B116" s="454">
        <f t="shared" si="17"/>
        <v>2</v>
      </c>
    </row>
    <row r="117" spans="2:2" ht="13">
      <c r="B117" s="454">
        <f t="shared" si="17"/>
        <v>3</v>
      </c>
    </row>
    <row r="118" spans="2:2" ht="13">
      <c r="B118" s="454">
        <f t="shared" si="17"/>
        <v>4</v>
      </c>
    </row>
    <row r="119" spans="2:2" ht="13">
      <c r="B119" s="454">
        <f t="shared" si="17"/>
        <v>5</v>
      </c>
    </row>
    <row r="120" spans="2:2" ht="13">
      <c r="B120" s="454">
        <f t="shared" si="17"/>
        <v>6</v>
      </c>
    </row>
    <row r="121" spans="2:2" ht="13">
      <c r="B121" s="454">
        <f t="shared" si="17"/>
        <v>7</v>
      </c>
    </row>
    <row r="122" spans="2:2" ht="13">
      <c r="B122" s="454">
        <f t="shared" si="17"/>
        <v>8</v>
      </c>
    </row>
    <row r="123" spans="2:2" ht="13">
      <c r="B123" s="454">
        <f t="shared" si="17"/>
        <v>9</v>
      </c>
    </row>
    <row r="124" spans="2:2" ht="13">
      <c r="B124" s="454">
        <f t="shared" si="17"/>
        <v>10</v>
      </c>
    </row>
    <row r="125" spans="2:2" ht="13">
      <c r="B125" s="454">
        <f t="shared" si="17"/>
        <v>11</v>
      </c>
    </row>
    <row r="126" spans="2:2" ht="13">
      <c r="B126" s="454">
        <f t="shared" si="17"/>
        <v>12</v>
      </c>
    </row>
    <row r="127" spans="2:2" ht="13">
      <c r="B127" s="454">
        <f t="shared" si="17"/>
        <v>13</v>
      </c>
    </row>
    <row r="128" spans="2:2" ht="13">
      <c r="B128" s="454">
        <f t="shared" si="17"/>
        <v>14</v>
      </c>
    </row>
    <row r="129" spans="2:2" ht="13">
      <c r="B129" s="454">
        <f t="shared" si="17"/>
        <v>15</v>
      </c>
    </row>
    <row r="130" spans="2:2" ht="13">
      <c r="B130" s="454">
        <f t="shared" si="17"/>
        <v>16</v>
      </c>
    </row>
    <row r="131" spans="2:2" ht="13">
      <c r="B131" s="454">
        <f t="shared" si="17"/>
        <v>17</v>
      </c>
    </row>
    <row r="132" spans="2:2" ht="13">
      <c r="B132" s="454">
        <f t="shared" si="17"/>
        <v>18</v>
      </c>
    </row>
    <row r="133" spans="2:2" ht="13">
      <c r="B133" s="454">
        <f t="shared" si="17"/>
        <v>19</v>
      </c>
    </row>
    <row r="134" spans="2:2" ht="13">
      <c r="B134" s="454">
        <f t="shared" si="17"/>
        <v>20</v>
      </c>
    </row>
    <row r="135" spans="2:2" ht="13">
      <c r="B135" s="454">
        <f t="shared" si="17"/>
        <v>21</v>
      </c>
    </row>
    <row r="136" spans="2:2" ht="13">
      <c r="B136" s="454">
        <f t="shared" si="17"/>
        <v>22</v>
      </c>
    </row>
    <row r="137" spans="2:2" ht="13">
      <c r="B137" s="454">
        <f t="shared" si="17"/>
        <v>23</v>
      </c>
    </row>
    <row r="138" spans="2:2" ht="13">
      <c r="B138" s="454">
        <f t="shared" si="17"/>
        <v>24</v>
      </c>
    </row>
    <row r="139" spans="2:2" ht="13">
      <c r="B139" s="454">
        <f t="shared" si="17"/>
        <v>25</v>
      </c>
    </row>
    <row r="140" spans="2:2" ht="13">
      <c r="B140" s="454">
        <f t="shared" si="17"/>
        <v>26</v>
      </c>
    </row>
    <row r="141" spans="2:2" ht="13">
      <c r="B141" s="454">
        <f t="shared" si="17"/>
        <v>27</v>
      </c>
    </row>
    <row r="142" spans="2:2" ht="13">
      <c r="B142" s="454">
        <f t="shared" si="17"/>
        <v>28</v>
      </c>
    </row>
    <row r="143" spans="2:2" ht="13">
      <c r="B143" s="454">
        <f t="shared" si="17"/>
        <v>29</v>
      </c>
    </row>
    <row r="144" spans="2:2" ht="13">
      <c r="B144" s="454">
        <f t="shared" si="17"/>
        <v>30</v>
      </c>
    </row>
    <row r="145" spans="2:2" ht="13">
      <c r="B145" s="454">
        <f t="shared" si="17"/>
        <v>31</v>
      </c>
    </row>
    <row r="146" spans="2:2" ht="13">
      <c r="B146" s="454">
        <f t="shared" si="17"/>
        <v>32</v>
      </c>
    </row>
    <row r="147" spans="2:2" ht="13">
      <c r="B147" s="454">
        <f t="shared" si="17"/>
        <v>33</v>
      </c>
    </row>
    <row r="148" spans="2:2" ht="13">
      <c r="B148" s="454">
        <f t="shared" si="17"/>
        <v>34</v>
      </c>
    </row>
    <row r="149" spans="2:2" ht="13">
      <c r="B149" s="454">
        <f t="shared" si="17"/>
        <v>35</v>
      </c>
    </row>
    <row r="150" spans="2:2" ht="13">
      <c r="B150" s="454">
        <f t="shared" si="17"/>
        <v>36</v>
      </c>
    </row>
    <row r="151" spans="2:2" ht="13">
      <c r="B151" s="454">
        <f t="shared" si="17"/>
        <v>37</v>
      </c>
    </row>
    <row r="152" spans="2:2" ht="13">
      <c r="B152" s="454">
        <f t="shared" si="17"/>
        <v>38</v>
      </c>
    </row>
    <row r="153" spans="2:2" ht="13">
      <c r="B153" s="454">
        <f t="shared" si="17"/>
        <v>39</v>
      </c>
    </row>
    <row r="154" spans="2:2" ht="13">
      <c r="B154" s="454">
        <f t="shared" si="17"/>
        <v>40</v>
      </c>
    </row>
    <row r="155" spans="2:2" ht="13">
      <c r="B155" s="454">
        <f t="shared" si="17"/>
        <v>41</v>
      </c>
    </row>
    <row r="156" spans="2:2" ht="13">
      <c r="B156" s="454">
        <f t="shared" si="17"/>
        <v>42</v>
      </c>
    </row>
    <row r="157" spans="2:2" ht="13">
      <c r="B157" s="454">
        <f t="shared" si="17"/>
        <v>43</v>
      </c>
    </row>
    <row r="158" spans="2:2" ht="13">
      <c r="B158" s="454">
        <f t="shared" si="17"/>
        <v>44</v>
      </c>
    </row>
    <row r="159" spans="2:2" ht="13">
      <c r="B159" s="454">
        <f t="shared" si="17"/>
        <v>45</v>
      </c>
    </row>
    <row r="160" spans="2:2" ht="13">
      <c r="B160" s="454">
        <f t="shared" si="17"/>
        <v>46</v>
      </c>
    </row>
    <row r="161" spans="2:2" ht="13">
      <c r="B161" s="454">
        <f t="shared" si="17"/>
        <v>47</v>
      </c>
    </row>
    <row r="162" spans="2:2" ht="13">
      <c r="B162" s="454">
        <f t="shared" ref="B162:B225" si="18">B161+1</f>
        <v>48</v>
      </c>
    </row>
    <row r="163" spans="2:2" ht="13">
      <c r="B163" s="454">
        <f t="shared" si="18"/>
        <v>49</v>
      </c>
    </row>
    <row r="164" spans="2:2" ht="13">
      <c r="B164" s="454">
        <f t="shared" si="18"/>
        <v>50</v>
      </c>
    </row>
    <row r="165" spans="2:2" ht="13">
      <c r="B165" s="454">
        <f t="shared" si="18"/>
        <v>51</v>
      </c>
    </row>
    <row r="166" spans="2:2" ht="13">
      <c r="B166" s="454">
        <f t="shared" si="18"/>
        <v>52</v>
      </c>
    </row>
    <row r="167" spans="2:2" ht="13">
      <c r="B167" s="454">
        <f t="shared" si="18"/>
        <v>53</v>
      </c>
    </row>
    <row r="168" spans="2:2" ht="13">
      <c r="B168" s="454">
        <f t="shared" si="18"/>
        <v>54</v>
      </c>
    </row>
    <row r="169" spans="2:2" ht="13">
      <c r="B169" s="454">
        <f t="shared" si="18"/>
        <v>55</v>
      </c>
    </row>
    <row r="170" spans="2:2" ht="13">
      <c r="B170" s="454">
        <f t="shared" si="18"/>
        <v>56</v>
      </c>
    </row>
    <row r="171" spans="2:2" ht="13">
      <c r="B171" s="454">
        <f t="shared" si="18"/>
        <v>57</v>
      </c>
    </row>
    <row r="172" spans="2:2" ht="13">
      <c r="B172" s="454">
        <f t="shared" si="18"/>
        <v>58</v>
      </c>
    </row>
    <row r="173" spans="2:2" ht="13">
      <c r="B173" s="454">
        <f t="shared" si="18"/>
        <v>59</v>
      </c>
    </row>
    <row r="174" spans="2:2" ht="13">
      <c r="B174" s="454">
        <f t="shared" si="18"/>
        <v>60</v>
      </c>
    </row>
    <row r="175" spans="2:2" ht="13">
      <c r="B175" s="454">
        <f t="shared" si="18"/>
        <v>61</v>
      </c>
    </row>
    <row r="176" spans="2:2" ht="13">
      <c r="B176" s="454">
        <f t="shared" si="18"/>
        <v>62</v>
      </c>
    </row>
    <row r="177" spans="2:2" ht="13">
      <c r="B177" s="454">
        <f t="shared" si="18"/>
        <v>63</v>
      </c>
    </row>
    <row r="178" spans="2:2" ht="13">
      <c r="B178" s="454">
        <f t="shared" si="18"/>
        <v>64</v>
      </c>
    </row>
    <row r="179" spans="2:2" ht="13">
      <c r="B179" s="454">
        <f t="shared" si="18"/>
        <v>65</v>
      </c>
    </row>
    <row r="180" spans="2:2" ht="13">
      <c r="B180" s="454">
        <f t="shared" si="18"/>
        <v>66</v>
      </c>
    </row>
    <row r="181" spans="2:2" ht="13">
      <c r="B181" s="454">
        <f t="shared" si="18"/>
        <v>67</v>
      </c>
    </row>
    <row r="182" spans="2:2" ht="13">
      <c r="B182" s="454">
        <f t="shared" si="18"/>
        <v>68</v>
      </c>
    </row>
    <row r="183" spans="2:2" ht="13">
      <c r="B183" s="454">
        <f t="shared" si="18"/>
        <v>69</v>
      </c>
    </row>
    <row r="184" spans="2:2" ht="13">
      <c r="B184" s="454">
        <f t="shared" si="18"/>
        <v>70</v>
      </c>
    </row>
    <row r="185" spans="2:2" ht="13">
      <c r="B185" s="454">
        <f t="shared" si="18"/>
        <v>71</v>
      </c>
    </row>
    <row r="186" spans="2:2" ht="13">
      <c r="B186" s="454">
        <f t="shared" si="18"/>
        <v>72</v>
      </c>
    </row>
    <row r="187" spans="2:2" ht="13">
      <c r="B187" s="454">
        <f t="shared" si="18"/>
        <v>73</v>
      </c>
    </row>
    <row r="188" spans="2:2" ht="13">
      <c r="B188" s="454">
        <f t="shared" si="18"/>
        <v>74</v>
      </c>
    </row>
    <row r="189" spans="2:2" ht="13">
      <c r="B189" s="454">
        <f t="shared" si="18"/>
        <v>75</v>
      </c>
    </row>
    <row r="190" spans="2:2" ht="13">
      <c r="B190" s="454">
        <f t="shared" si="18"/>
        <v>76</v>
      </c>
    </row>
    <row r="191" spans="2:2" ht="13">
      <c r="B191" s="454">
        <f t="shared" si="18"/>
        <v>77</v>
      </c>
    </row>
    <row r="192" spans="2:2" ht="13">
      <c r="B192" s="454">
        <f t="shared" si="18"/>
        <v>78</v>
      </c>
    </row>
    <row r="193" spans="2:2" ht="13">
      <c r="B193" s="454">
        <f t="shared" si="18"/>
        <v>79</v>
      </c>
    </row>
    <row r="194" spans="2:2" ht="13">
      <c r="B194" s="454">
        <f t="shared" si="18"/>
        <v>80</v>
      </c>
    </row>
    <row r="195" spans="2:2" ht="13">
      <c r="B195" s="454">
        <f t="shared" si="18"/>
        <v>81</v>
      </c>
    </row>
    <row r="196" spans="2:2" ht="13">
      <c r="B196" s="454">
        <f t="shared" si="18"/>
        <v>82</v>
      </c>
    </row>
    <row r="197" spans="2:2" ht="13">
      <c r="B197" s="454">
        <f t="shared" si="18"/>
        <v>83</v>
      </c>
    </row>
    <row r="198" spans="2:2" ht="13">
      <c r="B198" s="454">
        <f t="shared" si="18"/>
        <v>84</v>
      </c>
    </row>
    <row r="199" spans="2:2" ht="13">
      <c r="B199" s="454">
        <f t="shared" si="18"/>
        <v>85</v>
      </c>
    </row>
    <row r="200" spans="2:2" ht="13">
      <c r="B200" s="454">
        <f t="shared" si="18"/>
        <v>86</v>
      </c>
    </row>
    <row r="201" spans="2:2" ht="13">
      <c r="B201" s="454">
        <f t="shared" si="18"/>
        <v>87</v>
      </c>
    </row>
    <row r="202" spans="2:2" ht="13">
      <c r="B202" s="454">
        <f t="shared" si="18"/>
        <v>88</v>
      </c>
    </row>
    <row r="203" spans="2:2" ht="13">
      <c r="B203" s="454">
        <f t="shared" si="18"/>
        <v>89</v>
      </c>
    </row>
    <row r="204" spans="2:2" ht="13">
      <c r="B204" s="454">
        <f t="shared" si="18"/>
        <v>90</v>
      </c>
    </row>
    <row r="205" spans="2:2" ht="13">
      <c r="B205" s="454">
        <f t="shared" si="18"/>
        <v>91</v>
      </c>
    </row>
    <row r="206" spans="2:2" ht="13">
      <c r="B206" s="454">
        <f t="shared" si="18"/>
        <v>92</v>
      </c>
    </row>
    <row r="207" spans="2:2" ht="13">
      <c r="B207" s="454">
        <f t="shared" si="18"/>
        <v>93</v>
      </c>
    </row>
    <row r="208" spans="2:2" ht="13">
      <c r="B208" s="454">
        <f t="shared" si="18"/>
        <v>94</v>
      </c>
    </row>
    <row r="209" spans="2:2" ht="13">
      <c r="B209" s="454">
        <f t="shared" si="18"/>
        <v>95</v>
      </c>
    </row>
    <row r="210" spans="2:2" ht="13">
      <c r="B210" s="454">
        <f t="shared" si="18"/>
        <v>96</v>
      </c>
    </row>
    <row r="211" spans="2:2" ht="13">
      <c r="B211" s="454">
        <f t="shared" si="18"/>
        <v>97</v>
      </c>
    </row>
    <row r="212" spans="2:2" ht="13">
      <c r="B212" s="454">
        <f t="shared" si="18"/>
        <v>98</v>
      </c>
    </row>
    <row r="213" spans="2:2" ht="13">
      <c r="B213" s="454">
        <f t="shared" si="18"/>
        <v>99</v>
      </c>
    </row>
    <row r="214" spans="2:2" ht="13">
      <c r="B214" s="454">
        <f t="shared" si="18"/>
        <v>100</v>
      </c>
    </row>
    <row r="215" spans="2:2" ht="13">
      <c r="B215" s="454">
        <f t="shared" si="18"/>
        <v>101</v>
      </c>
    </row>
    <row r="216" spans="2:2" ht="13">
      <c r="B216" s="454">
        <f t="shared" si="18"/>
        <v>102</v>
      </c>
    </row>
    <row r="217" spans="2:2" ht="13">
      <c r="B217" s="454">
        <f t="shared" si="18"/>
        <v>103</v>
      </c>
    </row>
    <row r="218" spans="2:2" ht="13">
      <c r="B218" s="454">
        <f t="shared" si="18"/>
        <v>104</v>
      </c>
    </row>
    <row r="219" spans="2:2" ht="13">
      <c r="B219" s="454">
        <f t="shared" si="18"/>
        <v>105</v>
      </c>
    </row>
    <row r="220" spans="2:2" ht="13">
      <c r="B220" s="454">
        <f t="shared" si="18"/>
        <v>106</v>
      </c>
    </row>
    <row r="221" spans="2:2" ht="13">
      <c r="B221" s="454">
        <f t="shared" si="18"/>
        <v>107</v>
      </c>
    </row>
    <row r="222" spans="2:2" ht="13">
      <c r="B222" s="454">
        <f t="shared" si="18"/>
        <v>108</v>
      </c>
    </row>
    <row r="223" spans="2:2" ht="13">
      <c r="B223" s="454">
        <f t="shared" si="18"/>
        <v>109</v>
      </c>
    </row>
    <row r="224" spans="2:2" ht="13">
      <c r="B224" s="454">
        <f t="shared" si="18"/>
        <v>110</v>
      </c>
    </row>
    <row r="225" spans="2:2" ht="13">
      <c r="B225" s="454">
        <f t="shared" si="18"/>
        <v>111</v>
      </c>
    </row>
    <row r="226" spans="2:2" ht="13">
      <c r="B226" s="454">
        <f t="shared" ref="B226:B230" si="19">B225+1</f>
        <v>112</v>
      </c>
    </row>
    <row r="227" spans="2:2" ht="13">
      <c r="B227" s="454">
        <f t="shared" si="19"/>
        <v>113</v>
      </c>
    </row>
    <row r="228" spans="2:2" ht="13">
      <c r="B228" s="454">
        <f t="shared" si="19"/>
        <v>114</v>
      </c>
    </row>
    <row r="229" spans="2:2" ht="13">
      <c r="B229" s="454">
        <f t="shared" si="19"/>
        <v>115</v>
      </c>
    </row>
    <row r="230" spans="2:2" ht="13">
      <c r="B230" s="454">
        <f t="shared" si="19"/>
        <v>116</v>
      </c>
    </row>
  </sheetData>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showDropDown="1" showInputMessage="1" showErrorMessage="1" xr:uid="{B62CBD36-97FF-4FDC-8B49-A594D422E301}">
          <x14:formula1>
            <xm:f>Tables!$A$1:$A$62</xm:f>
          </x14:formula1>
          <xm:sqref>AV8:BA9 AU8</xm:sqref>
        </x14:dataValidation>
        <x14:dataValidation type="list" showInputMessage="1" showErrorMessage="1" xr:uid="{5078F0F6-E8BB-405A-A1D3-E83337BCF758}">
          <x14:formula1>
            <xm:f>Tables!$A$1:$A$62</xm:f>
          </x14:formula1>
          <xm:sqref>AP8:AT8</xm:sqref>
        </x14:dataValidation>
        <x14:dataValidation type="list" allowBlank="1" showInputMessage="1" showErrorMessage="1" xr:uid="{0AFCC30C-899A-4ED3-9B03-EE71352E9DEC}">
          <x14:formula1>
            <xm:f>'2021'!$A$2:$A$71</xm:f>
          </x14:formula1>
          <xm:sqref>D10</xm:sqref>
        </x14:dataValidation>
        <x14:dataValidation type="list" allowBlank="1" showInputMessage="1" showErrorMessage="1" xr:uid="{DF059559-9EC9-42C7-9B42-23EE162C5668}">
          <x14:formula1>
            <xm:f>Tables!$C$1:$C$3</xm:f>
          </x14:formula1>
          <xm:sqref>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1DFD-9FD0-4CA7-908E-AD4B22F59474}">
  <dimension ref="A1:BO230"/>
  <sheetViews>
    <sheetView zoomScale="150" workbookViewId="0">
      <pane xSplit="4" ySplit="8" topLeftCell="E9" activePane="bottomRight" state="frozen"/>
      <selection activeCell="D1" sqref="D1"/>
      <selection pane="topRight" activeCell="E1" sqref="E1"/>
      <selection pane="bottomLeft" activeCell="D9" sqref="D9"/>
      <selection pane="bottomRight" activeCell="AM63" sqref="AM63"/>
    </sheetView>
  </sheetViews>
  <sheetFormatPr defaultColWidth="8.81640625" defaultRowHeight="12.5" outlineLevelRow="1" outlineLevelCol="1"/>
  <cols>
    <col min="1" max="2" width="7.453125" hidden="1" customWidth="1" outlineLevel="1"/>
    <col min="3" max="3" width="3.6328125" hidden="1" customWidth="1" outlineLevel="1"/>
    <col min="4" max="4" width="34.6328125" customWidth="1" collapsed="1"/>
    <col min="6" max="9" width="9.1796875" hidden="1" customWidth="1" outlineLevel="1"/>
    <col min="10" max="10" width="9.1796875" collapsed="1"/>
    <col min="11" max="14" width="9.1796875" hidden="1" customWidth="1" outlineLevel="1"/>
    <col min="15" max="15" width="9.1796875" collapsed="1"/>
    <col min="16" max="19" width="9.1796875" hidden="1" customWidth="1" outlineLevel="1"/>
    <col min="20" max="20" width="9.1796875" collapsed="1"/>
    <col min="21" max="24" width="9.1796875" hidden="1" customWidth="1" outlineLevel="1"/>
    <col min="25" max="25" width="9.1796875" collapsed="1"/>
    <col min="26" max="29" width="9.1796875" hidden="1" customWidth="1" outlineLevel="1"/>
    <col min="30" max="30" width="9.1796875" collapsed="1"/>
    <col min="31" max="34" width="9.1796875" hidden="1" customWidth="1" outlineLevel="1"/>
    <col min="35" max="35" width="9.1796875" collapsed="1"/>
    <col min="42" max="42" width="3.36328125" customWidth="1"/>
    <col min="48" max="48" width="2.6328125" customWidth="1"/>
    <col min="55" max="55" width="2.453125" customWidth="1"/>
    <col min="56" max="56" width="6.36328125" customWidth="1"/>
    <col min="57" max="67" width="3.6328125" customWidth="1"/>
  </cols>
  <sheetData>
    <row r="1" spans="1:67"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c r="BO1" s="449"/>
    </row>
    <row r="2" spans="1:67"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c r="BO2" s="449"/>
    </row>
    <row r="3" spans="1:67"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c r="BO3" s="449"/>
    </row>
    <row r="4" spans="1:67"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49"/>
      <c r="AQ4" s="450">
        <f>AQ8-1990</f>
        <v>0</v>
      </c>
      <c r="AR4" s="450">
        <f t="shared" ref="AR4:AU4" si="0">AR8-1990</f>
        <v>10</v>
      </c>
      <c r="AS4" s="450">
        <f t="shared" si="0"/>
        <v>20</v>
      </c>
      <c r="AT4" s="450">
        <f t="shared" si="0"/>
        <v>31</v>
      </c>
      <c r="AU4" s="450">
        <f t="shared" si="0"/>
        <v>32</v>
      </c>
      <c r="AV4" s="449"/>
      <c r="AW4" s="450">
        <f>AW8-1990+1</f>
        <v>1</v>
      </c>
      <c r="AX4" s="450">
        <f t="shared" ref="AX4:BB5" si="1">AX8-1990+1</f>
        <v>1</v>
      </c>
      <c r="AY4" s="450">
        <f t="shared" si="1"/>
        <v>11</v>
      </c>
      <c r="AZ4" s="450">
        <f t="shared" si="1"/>
        <v>19</v>
      </c>
      <c r="BA4" s="450">
        <f t="shared" si="1"/>
        <v>26</v>
      </c>
      <c r="BB4" s="450">
        <f t="shared" si="1"/>
        <v>16</v>
      </c>
      <c r="BC4" s="449"/>
      <c r="BD4" s="449"/>
      <c r="BE4" s="449"/>
      <c r="BF4" s="449"/>
      <c r="BG4" s="449"/>
      <c r="BH4" s="449"/>
      <c r="BI4" s="449"/>
      <c r="BJ4" s="449"/>
      <c r="BK4" s="449"/>
      <c r="BL4" s="449"/>
      <c r="BM4" s="449"/>
      <c r="BN4" s="449"/>
      <c r="BO4" s="449"/>
    </row>
    <row r="5" spans="1:67"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49"/>
      <c r="AQ5" s="450"/>
      <c r="AR5" s="450"/>
      <c r="AS5" s="450"/>
      <c r="AT5" s="450"/>
      <c r="AU5" s="450"/>
      <c r="AV5" s="449"/>
      <c r="AW5" s="450">
        <f>AW9-1990+1</f>
        <v>32</v>
      </c>
      <c r="AX5" s="450">
        <f t="shared" si="1"/>
        <v>11</v>
      </c>
      <c r="AY5" s="450">
        <f t="shared" si="1"/>
        <v>19</v>
      </c>
      <c r="AZ5" s="450">
        <f t="shared" si="1"/>
        <v>23</v>
      </c>
      <c r="BA5" s="450">
        <f t="shared" si="1"/>
        <v>33</v>
      </c>
      <c r="BB5" s="450">
        <f t="shared" si="1"/>
        <v>6561</v>
      </c>
      <c r="BC5" s="449"/>
      <c r="BD5" s="449"/>
      <c r="BE5" s="449"/>
      <c r="BF5" s="449"/>
      <c r="BG5" s="449"/>
      <c r="BH5" s="449"/>
      <c r="BI5" s="449"/>
      <c r="BJ5" s="449"/>
      <c r="BK5" s="449"/>
      <c r="BL5" s="449"/>
      <c r="BM5" s="449"/>
      <c r="BN5" s="449"/>
      <c r="BO5" s="449"/>
    </row>
    <row r="6" spans="1:67"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49"/>
      <c r="AQ6" s="450"/>
      <c r="AR6" s="450"/>
      <c r="AS6" s="450"/>
      <c r="AT6" s="450"/>
      <c r="AU6" s="450"/>
      <c r="AV6" s="449"/>
      <c r="AW6" s="450">
        <f>AW9-AW8</f>
        <v>31</v>
      </c>
      <c r="AX6" s="450">
        <f t="shared" ref="AX6:BB6" si="2">AX9-AX8</f>
        <v>10</v>
      </c>
      <c r="AY6" s="450">
        <f t="shared" si="2"/>
        <v>8</v>
      </c>
      <c r="AZ6" s="450">
        <f t="shared" si="2"/>
        <v>4</v>
      </c>
      <c r="BA6" s="450">
        <f t="shared" si="2"/>
        <v>7</v>
      </c>
      <c r="BB6" s="450">
        <f t="shared" si="2"/>
        <v>6545</v>
      </c>
      <c r="BC6" s="449"/>
      <c r="BD6" s="449"/>
      <c r="BE6" s="449"/>
      <c r="BF6" s="449"/>
      <c r="BG6" s="449"/>
      <c r="BH6" s="449"/>
      <c r="BI6" s="449"/>
      <c r="BJ6" s="449"/>
      <c r="BK6" s="449"/>
      <c r="BL6" s="449"/>
      <c r="BM6" s="449"/>
      <c r="BN6" s="449"/>
      <c r="BO6" s="449"/>
    </row>
    <row r="7" spans="1:67" ht="14.5" collapsed="1">
      <c r="A7" s="449"/>
      <c r="B7" s="449"/>
      <c r="C7" s="449"/>
      <c r="D7" s="449" t="s">
        <v>295</v>
      </c>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51"/>
      <c r="AP7" s="449"/>
      <c r="AQ7" s="451" t="s">
        <v>258</v>
      </c>
      <c r="AR7" s="451"/>
      <c r="AS7" s="451"/>
      <c r="AT7" s="451"/>
      <c r="AU7" s="451"/>
      <c r="AV7" s="449"/>
      <c r="AW7" s="452" t="s">
        <v>259</v>
      </c>
      <c r="AX7" s="453"/>
      <c r="AY7" s="453"/>
      <c r="AZ7" s="453"/>
      <c r="BA7" s="453"/>
      <c r="BB7" s="453"/>
      <c r="BC7" s="449"/>
      <c r="BD7" s="449"/>
      <c r="BE7" s="449"/>
      <c r="BF7" s="449"/>
      <c r="BG7" s="449"/>
      <c r="BH7" s="449"/>
      <c r="BI7" s="449"/>
      <c r="BJ7" s="449"/>
      <c r="BK7" s="449"/>
      <c r="BL7" s="449"/>
      <c r="BM7" s="449"/>
      <c r="BN7" s="449"/>
      <c r="BO7" s="449"/>
    </row>
    <row r="8" spans="1:67" ht="13">
      <c r="A8" s="449"/>
      <c r="B8" s="449"/>
      <c r="C8" s="449"/>
      <c r="D8" s="449"/>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AF8+1</f>
        <v>2018</v>
      </c>
      <c r="AH8" s="450">
        <f>AG8+1</f>
        <v>2019</v>
      </c>
      <c r="AI8" s="450">
        <f>AH8+1</f>
        <v>2020</v>
      </c>
      <c r="AJ8" s="450">
        <f>AI8+1</f>
        <v>2021</v>
      </c>
      <c r="AK8" s="450">
        <f t="shared" ref="AK8:AM8" si="5">AJ8+1</f>
        <v>2022</v>
      </c>
      <c r="AL8" s="450">
        <f t="shared" si="5"/>
        <v>2023</v>
      </c>
      <c r="AM8" s="450">
        <f t="shared" si="5"/>
        <v>2024</v>
      </c>
      <c r="AN8" s="450"/>
      <c r="AO8" s="450"/>
      <c r="AP8" s="449"/>
      <c r="AQ8" s="450">
        <v>1990</v>
      </c>
      <c r="AR8" s="450">
        <v>2000</v>
      </c>
      <c r="AS8" s="450">
        <v>2010</v>
      </c>
      <c r="AT8" s="450">
        <v>2021</v>
      </c>
      <c r="AU8" s="450">
        <v>2022</v>
      </c>
      <c r="AV8" s="449"/>
      <c r="AW8" s="450">
        <v>1990</v>
      </c>
      <c r="AX8" s="450">
        <v>1990</v>
      </c>
      <c r="AY8" s="450">
        <v>2000</v>
      </c>
      <c r="AZ8" s="450">
        <v>2008</v>
      </c>
      <c r="BA8" s="450">
        <v>2015</v>
      </c>
      <c r="BB8" s="450">
        <v>2005</v>
      </c>
      <c r="BC8" s="449"/>
      <c r="BD8" s="449"/>
      <c r="BE8" s="449"/>
      <c r="BF8" s="449"/>
      <c r="BG8" s="449"/>
      <c r="BH8" s="449"/>
      <c r="BI8" s="449"/>
      <c r="BJ8" s="449"/>
      <c r="BK8" s="449"/>
      <c r="BL8" s="449"/>
      <c r="BM8" s="449"/>
      <c r="BN8" s="449"/>
      <c r="BO8" s="449"/>
    </row>
    <row r="9" spans="1:67"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49"/>
      <c r="AW9" s="450">
        <v>2021</v>
      </c>
      <c r="AX9" s="450">
        <v>2000</v>
      </c>
      <c r="AY9" s="450">
        <v>2008</v>
      </c>
      <c r="AZ9" s="450">
        <v>2012</v>
      </c>
      <c r="BA9" s="450">
        <v>2022</v>
      </c>
      <c r="BB9" s="468">
        <v>8550</v>
      </c>
      <c r="BC9" s="449"/>
      <c r="BD9" s="449"/>
      <c r="BE9" s="449"/>
      <c r="BF9" s="449"/>
      <c r="BG9" s="449"/>
      <c r="BH9" s="449"/>
      <c r="BI9" s="449"/>
      <c r="BJ9" s="449"/>
      <c r="BK9" s="449"/>
      <c r="BL9" s="449"/>
      <c r="BM9" s="449"/>
      <c r="BN9" s="449"/>
      <c r="BO9" s="449"/>
    </row>
    <row r="10" spans="1:67" ht="13">
      <c r="A10" s="454"/>
      <c r="B10" s="454"/>
      <c r="C10" s="454"/>
      <c r="D10" s="467" t="s">
        <v>67</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54"/>
      <c r="AP10" s="449"/>
      <c r="AQ10" s="454"/>
      <c r="AR10" s="454"/>
      <c r="AS10" s="454"/>
      <c r="AT10" s="454"/>
      <c r="AU10" s="454"/>
      <c r="AV10" s="449"/>
      <c r="AW10" s="454"/>
      <c r="AX10" s="454"/>
      <c r="AY10" s="454"/>
      <c r="AZ10" s="454"/>
      <c r="BA10" s="454"/>
      <c r="BB10" s="454"/>
      <c r="BC10" s="454"/>
      <c r="BD10" s="454"/>
      <c r="BE10" s="454"/>
      <c r="BF10" s="454"/>
      <c r="BG10" s="454"/>
      <c r="BH10" s="454"/>
      <c r="BI10" s="454"/>
      <c r="BJ10" s="454"/>
      <c r="BK10" s="454"/>
      <c r="BL10" s="454"/>
      <c r="BM10" s="454"/>
      <c r="BN10" s="454"/>
      <c r="BO10" s="454"/>
    </row>
    <row r="11" spans="1:67" ht="13">
      <c r="A11" s="454"/>
      <c r="B11" s="454">
        <v>4</v>
      </c>
      <c r="C11" s="454"/>
      <c r="D11" s="456"/>
      <c r="E11" s="456">
        <f ca="1">SUM(E12,E17,E21,E36,E37,E48,E49,E51)</f>
        <v>31461.413288873406</v>
      </c>
      <c r="F11" s="456">
        <f t="shared" ref="F11:AJ11" ca="1" si="6">SUM(F12,F17,F21,F36,F37,F48,F49,F51)</f>
        <v>31903.388505146551</v>
      </c>
      <c r="G11" s="456">
        <f t="shared" ca="1" si="6"/>
        <v>31810.795406304591</v>
      </c>
      <c r="H11" s="456">
        <f t="shared" ca="1" si="6"/>
        <v>32176.389188032241</v>
      </c>
      <c r="I11" s="456">
        <f t="shared" ca="1" si="6"/>
        <v>33336.598407687619</v>
      </c>
      <c r="J11" s="456">
        <f t="shared" ca="1" si="6"/>
        <v>33870.243447725123</v>
      </c>
      <c r="K11" s="456">
        <f t="shared" ca="1" si="6"/>
        <v>35426.654295736742</v>
      </c>
      <c r="L11" s="456">
        <f t="shared" ca="1" si="6"/>
        <v>36673.723693169239</v>
      </c>
      <c r="M11" s="456">
        <f t="shared" ca="1" si="6"/>
        <v>39038.529710500574</v>
      </c>
      <c r="N11" s="456">
        <f t="shared" ca="1" si="6"/>
        <v>40859.217749089279</v>
      </c>
      <c r="O11" s="456">
        <f t="shared" ca="1" si="6"/>
        <v>42014.30540858602</v>
      </c>
      <c r="P11" s="456">
        <f t="shared" ca="1" si="6"/>
        <v>44741.313842509691</v>
      </c>
      <c r="Q11" s="456">
        <f t="shared" ca="1" si="6"/>
        <v>44480.264540597549</v>
      </c>
      <c r="R11" s="456">
        <f t="shared" ca="1" si="6"/>
        <v>43878.50960591506</v>
      </c>
      <c r="S11" s="456">
        <f t="shared" ca="1" si="6"/>
        <v>44743.583657082818</v>
      </c>
      <c r="T11" s="456">
        <f t="shared" ca="1" si="6"/>
        <v>47074.314919104683</v>
      </c>
      <c r="U11" s="456">
        <f t="shared" ca="1" si="6"/>
        <v>46457.78038410189</v>
      </c>
      <c r="V11" s="456">
        <f t="shared" ca="1" si="6"/>
        <v>46932.785515324387</v>
      </c>
      <c r="W11" s="456">
        <f t="shared" ca="1" si="6"/>
        <v>47268.908635718188</v>
      </c>
      <c r="X11" s="456">
        <f t="shared" ca="1" si="6"/>
        <v>42044.21633312288</v>
      </c>
      <c r="Y11" s="456">
        <f t="shared" ca="1" si="6"/>
        <v>41472.791457294981</v>
      </c>
      <c r="Z11" s="456">
        <f t="shared" ca="1" si="6"/>
        <v>38336.859942973555</v>
      </c>
      <c r="AA11" s="456">
        <f t="shared" ca="1" si="6"/>
        <v>37961.062118673355</v>
      </c>
      <c r="AB11" s="456">
        <f t="shared" ca="1" si="6"/>
        <v>36847.095508433522</v>
      </c>
      <c r="AC11" s="456">
        <f t="shared" ca="1" si="6"/>
        <v>36395.327450655052</v>
      </c>
      <c r="AD11" s="456">
        <f t="shared" ca="1" si="6"/>
        <v>38448.016991850913</v>
      </c>
      <c r="AE11" s="456">
        <f t="shared" ca="1" si="6"/>
        <v>40293.829879917779</v>
      </c>
      <c r="AF11" s="456">
        <f t="shared" ca="1" si="6"/>
        <v>39018.667316292682</v>
      </c>
      <c r="AG11" s="456">
        <f t="shared" ca="1" si="6"/>
        <v>39003.422145976539</v>
      </c>
      <c r="AH11" s="456">
        <f t="shared" ca="1" si="6"/>
        <v>37501.44755317636</v>
      </c>
      <c r="AI11" s="456">
        <f t="shared" ca="1" si="6"/>
        <v>33085.877480614079</v>
      </c>
      <c r="AJ11" s="456">
        <f t="shared" ca="1" si="6"/>
        <v>34790.353511608031</v>
      </c>
      <c r="AK11" s="456">
        <f t="shared" ref="AK11:AM11" ca="1" si="7">SUM(AK12,AK17,AK21,AK36,AK37,AK48,AK49,AK51)</f>
        <v>35692.087603833294</v>
      </c>
      <c r="AL11" s="456">
        <f t="shared" ca="1" si="7"/>
        <v>33563.963748522721</v>
      </c>
      <c r="AM11" s="456">
        <f t="shared" ca="1" si="7"/>
        <v>33554.576097983903</v>
      </c>
      <c r="AN11" s="533"/>
      <c r="AO11" s="533"/>
      <c r="AP11" s="449"/>
      <c r="AQ11" s="457">
        <f t="shared" ref="AQ11:AU11" ca="1" si="8">SUM(AQ12,AQ17,AQ21,AQ36,AQ37,AQ49,AQ50,AQ51)</f>
        <v>1</v>
      </c>
      <c r="AR11" s="457">
        <f t="shared" ca="1" si="8"/>
        <v>0.99999999999999989</v>
      </c>
      <c r="AS11" s="457">
        <f t="shared" ca="1" si="8"/>
        <v>1</v>
      </c>
      <c r="AT11" s="457">
        <f t="shared" ca="1" si="8"/>
        <v>0.99999999999999989</v>
      </c>
      <c r="AU11" s="457">
        <f t="shared" ca="1" si="8"/>
        <v>1</v>
      </c>
      <c r="AV11" s="449"/>
      <c r="AW11" s="458">
        <f t="shared" ref="AW11:BB20" ca="1" si="9">IFERROR(POWER(INDEX($E11:$AL11,AW$5)/INDEX($E11:$AL11,AW$4),1/AW$6)-1,)</f>
        <v>3.2497312364818676E-3</v>
      </c>
      <c r="AX11" s="458">
        <f t="shared" ca="1" si="9"/>
        <v>2.9347220197254442E-2</v>
      </c>
      <c r="AY11" s="458">
        <f t="shared" ca="1" si="9"/>
        <v>1.4839349817281189E-2</v>
      </c>
      <c r="AZ11" s="458">
        <f t="shared" ca="1" si="9"/>
        <v>-5.334726281084512E-2</v>
      </c>
      <c r="BA11" s="458">
        <f t="shared" ca="1" si="9"/>
        <v>-1.0569191179487625E-2</v>
      </c>
      <c r="BB11" s="458">
        <f t="shared" ca="1" si="9"/>
        <v>0</v>
      </c>
      <c r="BC11" s="454"/>
      <c r="BD11" s="459"/>
      <c r="BE11" s="454"/>
      <c r="BF11" s="454"/>
      <c r="BG11" s="454"/>
      <c r="BH11" s="454"/>
      <c r="BI11" s="454"/>
      <c r="BJ11" s="454"/>
      <c r="BK11" s="454"/>
      <c r="BL11" s="454"/>
      <c r="BM11" s="454"/>
      <c r="BN11" s="454"/>
      <c r="BO11" s="454"/>
    </row>
    <row r="12" spans="1:67" ht="13">
      <c r="A12" s="454" t="str">
        <f>ADDRESS(MATCH($D10,'2021'!$A$1:$A$72,0),MATCH($D12,'2021'!$A$1:$AQ$1,0))</f>
        <v>$C$8</v>
      </c>
      <c r="B12" s="454">
        <f>B11+1</f>
        <v>5</v>
      </c>
      <c r="C12" s="454"/>
      <c r="D12" s="480" t="s">
        <v>78</v>
      </c>
      <c r="E12" s="481">
        <f ca="1">SUM(E13:E16)</f>
        <v>8257.876943322457</v>
      </c>
      <c r="F12" s="481">
        <f t="shared" ref="F12:AJ12" ca="1" si="10">SUM(F13:F16)</f>
        <v>8098.3572611839945</v>
      </c>
      <c r="G12" s="481">
        <f t="shared" ca="1" si="10"/>
        <v>7431.1207859217411</v>
      </c>
      <c r="H12" s="481">
        <f t="shared" ca="1" si="10"/>
        <v>7352.3067619736976</v>
      </c>
      <c r="I12" s="481">
        <f t="shared" ca="1" si="10"/>
        <v>6863.6489675415287</v>
      </c>
      <c r="J12" s="481">
        <f t="shared" ca="1" si="10"/>
        <v>7038.2843118179098</v>
      </c>
      <c r="K12" s="481">
        <f t="shared" ca="1" si="10"/>
        <v>7593.8494861280087</v>
      </c>
      <c r="L12" s="481">
        <f t="shared" ca="1" si="10"/>
        <v>7128.8447528816923</v>
      </c>
      <c r="M12" s="481">
        <f t="shared" ca="1" si="10"/>
        <v>7393.3608619904908</v>
      </c>
      <c r="N12" s="481">
        <f t="shared" ca="1" si="10"/>
        <v>6288.633633264044</v>
      </c>
      <c r="O12" s="481">
        <f t="shared" ca="1" si="10"/>
        <v>7181.1252640334906</v>
      </c>
      <c r="P12" s="481">
        <f t="shared" ca="1" si="10"/>
        <v>7437.0078220134465</v>
      </c>
      <c r="Q12" s="481">
        <f t="shared" ca="1" si="10"/>
        <v>6921.9048097012301</v>
      </c>
      <c r="R12" s="481">
        <f t="shared" ca="1" si="10"/>
        <v>6912.0989348141093</v>
      </c>
      <c r="S12" s="481">
        <f t="shared" ca="1" si="10"/>
        <v>7125.0536743734247</v>
      </c>
      <c r="T12" s="481">
        <f t="shared" ca="1" si="10"/>
        <v>7453.0135321849948</v>
      </c>
      <c r="U12" s="481">
        <f t="shared" ca="1" si="10"/>
        <v>6459.4177458589993</v>
      </c>
      <c r="V12" s="481">
        <f t="shared" ca="1" si="10"/>
        <v>6335.4871117411039</v>
      </c>
      <c r="W12" s="481">
        <f t="shared" ca="1" si="10"/>
        <v>5584.2018352688765</v>
      </c>
      <c r="X12" s="481">
        <f t="shared" ca="1" si="10"/>
        <v>4528.5089587683997</v>
      </c>
      <c r="Y12" s="481">
        <f t="shared" ca="1" si="10"/>
        <v>4883.7874091378189</v>
      </c>
      <c r="Z12" s="481">
        <f t="shared" ca="1" si="10"/>
        <v>4847.3694985288867</v>
      </c>
      <c r="AA12" s="481">
        <f t="shared" ca="1" si="10"/>
        <v>5882.9409463805796</v>
      </c>
      <c r="AB12" s="481">
        <f t="shared" ca="1" si="10"/>
        <v>5173.4894626566411</v>
      </c>
      <c r="AC12" s="481">
        <f t="shared" ca="1" si="10"/>
        <v>4946.3240615141167</v>
      </c>
      <c r="AD12" s="481">
        <f t="shared" ca="1" si="10"/>
        <v>5805.5872142483095</v>
      </c>
      <c r="AE12" s="481">
        <f t="shared" ca="1" si="10"/>
        <v>5743.2470719685462</v>
      </c>
      <c r="AF12" s="481">
        <f t="shared" ca="1" si="10"/>
        <v>4541.2340646008151</v>
      </c>
      <c r="AG12" s="481">
        <f t="shared" ca="1" si="10"/>
        <v>3117.652006572243</v>
      </c>
      <c r="AH12" s="481">
        <f t="shared" ca="1" si="10"/>
        <v>1533.4934090008369</v>
      </c>
      <c r="AI12" s="481">
        <f t="shared" ca="1" si="10"/>
        <v>1772.1600143555331</v>
      </c>
      <c r="AJ12" s="481">
        <f t="shared" ca="1" si="10"/>
        <v>3623.8696991586958</v>
      </c>
      <c r="AK12" s="481">
        <f t="shared" ref="AK12:AM12" ca="1" si="11">SUM(AK13:AK16)</f>
        <v>2879.3039103632191</v>
      </c>
      <c r="AL12" s="481">
        <f t="shared" ca="1" si="11"/>
        <v>1729.7345284095431</v>
      </c>
      <c r="AM12" s="481">
        <f t="shared" ca="1" si="11"/>
        <v>1116.4815771528906</v>
      </c>
      <c r="AP12" s="449"/>
      <c r="AQ12" s="490">
        <f ca="1">HLOOKUP(AQ$8,$E$8:$AL$230,$B12,0)/HLOOKUP(AQ$8,$E$8:$AL$230,$B11,0)</f>
        <v>0.26247635055361374</v>
      </c>
      <c r="AR12" s="490">
        <f ca="1">HLOOKUP(AR$8,$E$8:$AL$230,$B12,0)/HLOOKUP(AR$8,$E$8:$AL$230,$B11,0)</f>
        <v>0.17092095642656893</v>
      </c>
      <c r="AS12" s="490">
        <f ca="1">HLOOKUP(AS$8,$E$8:$AL$230,$B12,0)/HLOOKUP(AS$8,$E$8:$AL$230,$B11,0)</f>
        <v>0.11775883024818119</v>
      </c>
      <c r="AT12" s="490">
        <f ca="1">HLOOKUP(AT$8,$E$8:$AL$230,$B12,0)/HLOOKUP(AT$8,$E$8:$AL$230,$B11,0)</f>
        <v>0.1041630605434799</v>
      </c>
      <c r="AU12" s="490">
        <f ca="1">HLOOKUP(AU$8,$E$8:$AL$230,$B12,0)/HLOOKUP(AU$8,$E$8:$AL$230,$B11,0)</f>
        <v>8.067065009820229E-2</v>
      </c>
      <c r="AV12" s="449"/>
      <c r="AW12" s="466">
        <f t="shared" ca="1" si="9"/>
        <v>-2.6218712519524456E-2</v>
      </c>
      <c r="AX12" s="466">
        <f t="shared" ca="1" si="9"/>
        <v>-1.387399981060633E-2</v>
      </c>
      <c r="AY12" s="466">
        <f t="shared" ca="1" si="9"/>
        <v>-3.0950246140646342E-2</v>
      </c>
      <c r="AZ12" s="466">
        <f t="shared" ca="1" si="9"/>
        <v>1.3114066844119421E-2</v>
      </c>
      <c r="BA12" s="505">
        <f t="shared" ca="1" si="9"/>
        <v>-9.5327014697185519E-2</v>
      </c>
      <c r="BB12" s="461">
        <f t="shared" ca="1" si="9"/>
        <v>0</v>
      </c>
      <c r="BC12" s="454"/>
      <c r="BD12" s="459"/>
      <c r="BE12" s="454"/>
      <c r="BF12" s="454"/>
      <c r="BG12" s="454"/>
      <c r="BH12" s="454"/>
      <c r="BI12" s="454"/>
      <c r="BJ12" s="454"/>
      <c r="BK12" s="454"/>
      <c r="BL12" s="454"/>
      <c r="BM12" s="454"/>
      <c r="BN12" s="454"/>
      <c r="BO12" s="454"/>
    </row>
    <row r="13" spans="1:67" ht="13" outlineLevel="1">
      <c r="A13" s="454" t="str">
        <f>ADDRESS(MATCH($D10,'2021'!$A$1:$A$72,0),MATCH($D13,'2021'!$A$1:$AQ$1,0))</f>
        <v>$D$8</v>
      </c>
      <c r="B13" s="454">
        <f t="shared" ref="B13:B53" si="12">B12+1</f>
        <v>6</v>
      </c>
      <c r="C13" s="454"/>
      <c r="D13" s="463" t="s">
        <v>79</v>
      </c>
      <c r="E13" s="460">
        <f ca="1">INDIRECT("'"&amp;E$8&amp;"'!"&amp;$A13)*VLOOKUP($D13,Tables!$G$10:$K$33,4,0)</f>
        <v>8186.5783140416597</v>
      </c>
      <c r="F13" s="460">
        <f ca="1">INDIRECT("'"&amp;F$8&amp;"'!"&amp;$A13)*VLOOKUP($D13,Tables!$G$10:$K$33,4,0)</f>
        <v>7598.3333574140579</v>
      </c>
      <c r="G13" s="460">
        <f ca="1">INDIRECT("'"&amp;G$8&amp;"'!"&amp;$A13)*VLOOKUP($D13,Tables!$G$10:$K$33,4,0)</f>
        <v>6818.848290336362</v>
      </c>
      <c r="H13" s="460">
        <f ca="1">INDIRECT("'"&amp;H$8&amp;"'!"&amp;$A13)*VLOOKUP($D13,Tables!$G$10:$K$33,4,0)</f>
        <v>6809.8762243837737</v>
      </c>
      <c r="I13" s="460">
        <f ca="1">INDIRECT("'"&amp;I$8&amp;"'!"&amp;$A13)*VLOOKUP($D13,Tables!$G$10:$K$33,4,0)</f>
        <v>6526.7287196334819</v>
      </c>
      <c r="J13" s="460">
        <f ca="1">INDIRECT("'"&amp;J$8&amp;"'!"&amp;$A13)*VLOOKUP($D13,Tables!$G$10:$K$33,4,0)</f>
        <v>6766.8898577100936</v>
      </c>
      <c r="K13" s="460">
        <f ca="1">INDIRECT("'"&amp;K$8&amp;"'!"&amp;$A13)*VLOOKUP($D13,Tables!$G$10:$K$33,4,0)</f>
        <v>7330.4718131616701</v>
      </c>
      <c r="L13" s="460">
        <f ca="1">INDIRECT("'"&amp;L$8&amp;"'!"&amp;$A13)*VLOOKUP($D13,Tables!$G$10:$K$33,4,0)</f>
        <v>6981.0560872962769</v>
      </c>
      <c r="M13" s="460">
        <f ca="1">INDIRECT("'"&amp;M$8&amp;"'!"&amp;$A13)*VLOOKUP($D13,Tables!$G$10:$K$33,4,0)</f>
        <v>7151.3208604153424</v>
      </c>
      <c r="N13" s="460">
        <f ca="1">INDIRECT("'"&amp;N$8&amp;"'!"&amp;$A13)*VLOOKUP($D13,Tables!$G$10:$K$33,4,0)</f>
        <v>6089.034303296663</v>
      </c>
      <c r="O13" s="460">
        <f ca="1">INDIRECT("'"&amp;O$8&amp;"'!"&amp;$A13)*VLOOKUP($D13,Tables!$G$10:$K$33,4,0)</f>
        <v>6987.079511259657</v>
      </c>
      <c r="P13" s="460">
        <f ca="1">INDIRECT("'"&amp;P$8&amp;"'!"&amp;$A13)*VLOOKUP($D13,Tables!$G$10:$K$33,4,0)</f>
        <v>7215.1674636843918</v>
      </c>
      <c r="Q13" s="460">
        <f ca="1">INDIRECT("'"&amp;Q$8&amp;"'!"&amp;$A13)*VLOOKUP($D13,Tables!$G$10:$K$33,4,0)</f>
        <v>6709.3878421262607</v>
      </c>
      <c r="R13" s="460">
        <f ca="1">INDIRECT("'"&amp;R$8&amp;"'!"&amp;$A13)*VLOOKUP($D13,Tables!$G$10:$K$33,4,0)</f>
        <v>6705.1423749961332</v>
      </c>
      <c r="S13" s="460">
        <f ca="1">INDIRECT("'"&amp;S$8&amp;"'!"&amp;$A13)*VLOOKUP($D13,Tables!$G$10:$K$33,4,0)</f>
        <v>6925.9325734014255</v>
      </c>
      <c r="T13" s="460">
        <f ca="1">INDIRECT("'"&amp;T$8&amp;"'!"&amp;$A13)*VLOOKUP($D13,Tables!$G$10:$K$33,4,0)</f>
        <v>7235.4071674222669</v>
      </c>
      <c r="U13" s="460">
        <f ca="1">INDIRECT("'"&amp;U$8&amp;"'!"&amp;$A13)*VLOOKUP($D13,Tables!$G$10:$K$33,4,0)</f>
        <v>6320.9919540899818</v>
      </c>
      <c r="V13" s="460">
        <f ca="1">INDIRECT("'"&amp;V$8&amp;"'!"&amp;$A13)*VLOOKUP($D13,Tables!$G$10:$K$33,4,0)</f>
        <v>6177.2669600362306</v>
      </c>
      <c r="W13" s="460">
        <f ca="1">INDIRECT("'"&amp;W$8&amp;"'!"&amp;$A13)*VLOOKUP($D13,Tables!$G$10:$K$33,4,0)</f>
        <v>5417.6933985017386</v>
      </c>
      <c r="X13" s="460">
        <f ca="1">INDIRECT("'"&amp;X$8&amp;"'!"&amp;$A13)*VLOOKUP($D13,Tables!$G$10:$K$33,4,0)</f>
        <v>4359.5173252585728</v>
      </c>
      <c r="Y13" s="460">
        <f ca="1">INDIRECT("'"&amp;Y$8&amp;"'!"&amp;$A13)*VLOOKUP($D13,Tables!$G$10:$K$33,4,0)</f>
        <v>4729.9982856994684</v>
      </c>
      <c r="Z13" s="460">
        <f ca="1">INDIRECT("'"&amp;Z$8&amp;"'!"&amp;$A13)*VLOOKUP($D13,Tables!$G$10:$K$33,4,0)</f>
        <v>4706.1057031089949</v>
      </c>
      <c r="AA13" s="460">
        <f ca="1">INDIRECT("'"&amp;AA$8&amp;"'!"&amp;$A13)*VLOOKUP($D13,Tables!$G$10:$K$33,4,0)</f>
        <v>5682.2396490867322</v>
      </c>
      <c r="AB13" s="460">
        <f ca="1">INDIRECT("'"&amp;AB$8&amp;"'!"&amp;$A13)*VLOOKUP($D13,Tables!$G$10:$K$33,4,0)</f>
        <v>4943.8310483185478</v>
      </c>
      <c r="AC13" s="460">
        <f ca="1">INDIRECT("'"&amp;AC$8&amp;"'!"&amp;$A13)*VLOOKUP($D13,Tables!$G$10:$K$33,4,0)</f>
        <v>4649.8901430383112</v>
      </c>
      <c r="AD13" s="460">
        <f ca="1">INDIRECT("'"&amp;AD$8&amp;"'!"&amp;$A13)*VLOOKUP($D13,Tables!$G$10:$K$33,4,0)</f>
        <v>5533.0433989309668</v>
      </c>
      <c r="AE13" s="460">
        <f ca="1">INDIRECT("'"&amp;AE$8&amp;"'!"&amp;$A13)*VLOOKUP($D13,Tables!$G$10:$K$33,4,0)</f>
        <v>5419.4579700862087</v>
      </c>
      <c r="AF13" s="460">
        <f ca="1">INDIRECT("'"&amp;AF$8&amp;"'!"&amp;$A13)*VLOOKUP($D13,Tables!$G$10:$K$33,4,0)</f>
        <v>4272.2245577893209</v>
      </c>
      <c r="AG13" s="460">
        <f ca="1">INDIRECT("'"&amp;AG$8&amp;"'!"&amp;$A13)*VLOOKUP($D13,Tables!$G$10:$K$33,4,0)</f>
        <v>2882.5678968521161</v>
      </c>
      <c r="AH13" s="460">
        <f ca="1">INDIRECT("'"&amp;AH$8&amp;"'!"&amp;$A13)*VLOOKUP($D13,Tables!$G$10:$K$33,4,0)</f>
        <v>1288.8419494816062</v>
      </c>
      <c r="AI13" s="460">
        <f ca="1">INDIRECT("'"&amp;AI$8&amp;"'!"&amp;$A13)*VLOOKUP($D13,Tables!$G$10:$K$33,4,0)</f>
        <v>1575.1738606110482</v>
      </c>
      <c r="AJ13" s="460">
        <f ca="1">INDIRECT("'"&amp;AJ$8&amp;"'!"&amp;$A13)*VLOOKUP($D13,Tables!$G$10:$K$33,4,0)</f>
        <v>3436.1089007190512</v>
      </c>
      <c r="AK13" s="460">
        <f ca="1">INDIRECT("'"&amp;AK$8&amp;"'!"&amp;$A13)*VLOOKUP($D13,Tables!$G$10:$K$33,4,0)</f>
        <v>2681.7356392464503</v>
      </c>
      <c r="AL13" s="460">
        <f ca="1">INDIRECT("'"&amp;AL$8&amp;"'!"&amp;$A13)*VLOOKUP($D13,Tables!$G$10:$K$33,4,0)</f>
        <v>1538.728949066257</v>
      </c>
      <c r="AM13" s="460">
        <f ca="1">INDIRECT("'"&amp;AM$8&amp;"'!"&amp;$A13)*VLOOKUP($D13,Tables!$G$10:$K$33,4,0)</f>
        <v>891.84436303262351</v>
      </c>
      <c r="AN13" s="460"/>
      <c r="AO13" s="460"/>
      <c r="AP13" s="449"/>
      <c r="AQ13" s="466">
        <f ca="1">HLOOKUP(AQ$8,$E$8:$AL$230,$B13,0)/HLOOKUP(AQ$8,$E$8:$AL$230,$B11,0)</f>
        <v>0.26021012593661558</v>
      </c>
      <c r="AR13" s="466">
        <f ca="1">HLOOKUP(AR$8,$E$8:$AL$230,$B13,0)/HLOOKUP(AR$8,$E$8:$AL$230,$B11,0)</f>
        <v>0.16630239256155313</v>
      </c>
      <c r="AS13" s="466">
        <f ca="1">HLOOKUP(AS$8,$E$8:$AL$230,$B13,0)/HLOOKUP(AS$8,$E$8:$AL$230,$B11,0)</f>
        <v>0.11405063704404858</v>
      </c>
      <c r="AT13" s="466">
        <f ca="1">HLOOKUP(AT$8,$E$8:$AL$230,$B13,0)/HLOOKUP(AT$8,$E$8:$AL$230,$B11,0)</f>
        <v>9.8766139285493923E-2</v>
      </c>
      <c r="AU13" s="466">
        <f ca="1">HLOOKUP(AU$8,$E$8:$AL$230,$B13,0)/HLOOKUP(AU$8,$E$8:$AL$230,$B11,0)</f>
        <v>7.5135298024944744E-2</v>
      </c>
      <c r="AV13" s="449"/>
      <c r="AW13" s="466">
        <f t="shared" ca="1" si="9"/>
        <v>-2.7616536678528258E-2</v>
      </c>
      <c r="AX13" s="466">
        <f t="shared" ca="1" si="9"/>
        <v>-1.5718490830316623E-2</v>
      </c>
      <c r="AY13" s="466">
        <f t="shared" ca="1" si="9"/>
        <v>-3.1298789893730139E-2</v>
      </c>
      <c r="AZ13" s="466">
        <f t="shared" ca="1" si="9"/>
        <v>1.1990138951354812E-2</v>
      </c>
      <c r="BA13" s="505">
        <f t="shared" ca="1" si="9"/>
        <v>-9.829483926197391E-2</v>
      </c>
      <c r="BB13" s="461">
        <f t="shared" ca="1" si="9"/>
        <v>0</v>
      </c>
      <c r="BC13" s="454"/>
      <c r="BD13" s="459"/>
      <c r="BE13" s="454"/>
      <c r="BF13" s="454"/>
      <c r="BG13" s="454"/>
      <c r="BH13" s="454"/>
      <c r="BI13" s="454"/>
      <c r="BJ13" s="454"/>
      <c r="BK13" s="454"/>
      <c r="BL13" s="454"/>
      <c r="BM13" s="454"/>
      <c r="BN13" s="454"/>
      <c r="BO13" s="454"/>
    </row>
    <row r="14" spans="1:67" ht="13" outlineLevel="1">
      <c r="A14" s="454" t="str">
        <f>ADDRESS(MATCH($D10,'2021'!$A$1:$A$72,0),MATCH($D14,'2021'!$A$1:$AQ$1,0))</f>
        <v>$E$8</v>
      </c>
      <c r="B14" s="454">
        <f t="shared" si="12"/>
        <v>7</v>
      </c>
      <c r="C14" s="454"/>
      <c r="D14" s="463" t="s">
        <v>80</v>
      </c>
      <c r="E14" s="460">
        <f ca="1">INDIRECT("'"&amp;E$8&amp;"'!"&amp;$A14)*VLOOKUP($D14,Tables!$G$10:$K$33,4,0)</f>
        <v>0</v>
      </c>
      <c r="F14" s="460">
        <f ca="1">INDIRECT("'"&amp;F$8&amp;"'!"&amp;$A14)*VLOOKUP($D14,Tables!$G$10:$K$33,4,0)</f>
        <v>368.7856718000001</v>
      </c>
      <c r="G14" s="460">
        <f ca="1">INDIRECT("'"&amp;G$8&amp;"'!"&amp;$A14)*VLOOKUP($D14,Tables!$G$10:$K$33,4,0)</f>
        <v>511.0315737800002</v>
      </c>
      <c r="H14" s="460">
        <f ca="1">INDIRECT("'"&amp;H$8&amp;"'!"&amp;$A14)*VLOOKUP($D14,Tables!$G$10:$K$33,4,0)</f>
        <v>459.92128628160009</v>
      </c>
      <c r="I14" s="460">
        <f ca="1">INDIRECT("'"&amp;I$8&amp;"'!"&amp;$A14)*VLOOKUP($D14,Tables!$G$10:$K$33,4,0)</f>
        <v>256.30247684080007</v>
      </c>
      <c r="J14" s="460">
        <f ca="1">INDIRECT("'"&amp;J$8&amp;"'!"&amp;$A14)*VLOOKUP($D14,Tables!$G$10:$K$33,4,0)</f>
        <v>187.02701927000004</v>
      </c>
      <c r="K14" s="460">
        <f ca="1">INDIRECT("'"&amp;K$8&amp;"'!"&amp;$A14)*VLOOKUP($D14,Tables!$G$10:$K$33,4,0)</f>
        <v>187.02701927000001</v>
      </c>
      <c r="L14" s="460">
        <f ca="1">INDIRECT("'"&amp;L$8&amp;"'!"&amp;$A14)*VLOOKUP($D14,Tables!$G$10:$K$33,4,0)</f>
        <v>76.391317730000011</v>
      </c>
      <c r="M14" s="460">
        <f ca="1">INDIRECT("'"&amp;M$8&amp;"'!"&amp;$A14)*VLOOKUP($D14,Tables!$G$10:$K$33,4,0)</f>
        <v>152.38929048460002</v>
      </c>
      <c r="N14" s="460">
        <f ca="1">INDIRECT("'"&amp;N$8&amp;"'!"&amp;$A14)*VLOOKUP($D14,Tables!$G$10:$K$33,4,0)</f>
        <v>123.68738693220006</v>
      </c>
      <c r="O14" s="460">
        <f ca="1">INDIRECT("'"&amp;O$8&amp;"'!"&amp;$A14)*VLOOKUP($D14,Tables!$G$10:$K$33,4,0)</f>
        <v>126.71491527760004</v>
      </c>
      <c r="P14" s="460">
        <f ca="1">INDIRECT("'"&amp;P$8&amp;"'!"&amp;$A14)*VLOOKUP($D14,Tables!$G$10:$K$33,4,0)</f>
        <v>139.88583212760005</v>
      </c>
      <c r="Q14" s="460">
        <f ca="1">INDIRECT("'"&amp;Q$8&amp;"'!"&amp;$A14)*VLOOKUP($D14,Tables!$G$10:$K$33,4,0)</f>
        <v>111.27604576959003</v>
      </c>
      <c r="R14" s="460">
        <f ca="1">INDIRECT("'"&amp;R$8&amp;"'!"&amp;$A14)*VLOOKUP($D14,Tables!$G$10:$K$33,4,0)</f>
        <v>130.08845252130004</v>
      </c>
      <c r="S14" s="460">
        <f ca="1">INDIRECT("'"&amp;S$8&amp;"'!"&amp;$A14)*VLOOKUP($D14,Tables!$G$10:$K$33,4,0)</f>
        <v>137.25164875760007</v>
      </c>
      <c r="T14" s="460">
        <f ca="1">INDIRECT("'"&amp;T$8&amp;"'!"&amp;$A14)*VLOOKUP($D14,Tables!$G$10:$K$33,4,0)</f>
        <v>121.62809605934268</v>
      </c>
      <c r="U14" s="460">
        <f ca="1">INDIRECT("'"&amp;U$8&amp;"'!"&amp;$A14)*VLOOKUP($D14,Tables!$G$10:$K$33,4,0)</f>
        <v>121.12671796349453</v>
      </c>
      <c r="V14" s="460">
        <f ca="1">INDIRECT("'"&amp;V$8&amp;"'!"&amp;$A14)*VLOOKUP($D14,Tables!$G$10:$K$33,4,0)</f>
        <v>132.25522995918743</v>
      </c>
      <c r="W14" s="460">
        <f ca="1">INDIRECT("'"&amp;W$8&amp;"'!"&amp;$A14)*VLOOKUP($D14,Tables!$G$10:$K$33,4,0)</f>
        <v>119.32454271017542</v>
      </c>
      <c r="X14" s="460">
        <f ca="1">INDIRECT("'"&amp;X$8&amp;"'!"&amp;$A14)*VLOOKUP($D14,Tables!$G$10:$K$33,4,0)</f>
        <v>123.32164361986008</v>
      </c>
      <c r="Y14" s="460">
        <f ca="1">INDIRECT("'"&amp;Y$8&amp;"'!"&amp;$A14)*VLOOKUP($D14,Tables!$G$10:$K$33,4,0)</f>
        <v>112.59659084331295</v>
      </c>
      <c r="Z14" s="460">
        <f ca="1">INDIRECT("'"&amp;Z$8&amp;"'!"&amp;$A14)*VLOOKUP($D14,Tables!$G$10:$K$33,4,0)</f>
        <v>99.61153566513353</v>
      </c>
      <c r="AA14" s="460">
        <f ca="1">INDIRECT("'"&amp;AA$8&amp;"'!"&amp;$A14)*VLOOKUP($D14,Tables!$G$10:$K$33,4,0)</f>
        <v>149.82318297156093</v>
      </c>
      <c r="AB14" s="460">
        <f ca="1">INDIRECT("'"&amp;AB$8&amp;"'!"&amp;$A14)*VLOOKUP($D14,Tables!$G$10:$K$33,4,0)</f>
        <v>160.95034895542955</v>
      </c>
      <c r="AC14" s="460">
        <f ca="1">INDIRECT("'"&amp;AC$8&amp;"'!"&amp;$A14)*VLOOKUP($D14,Tables!$G$10:$K$33,4,0)</f>
        <v>240.53262696002338</v>
      </c>
      <c r="AD14" s="460">
        <f ca="1">INDIRECT("'"&amp;AD$8&amp;"'!"&amp;$A14)*VLOOKUP($D14,Tables!$G$10:$K$33,4,0)</f>
        <v>204.04660681343816</v>
      </c>
      <c r="AE14" s="460">
        <f ca="1">INDIRECT("'"&amp;AE$8&amp;"'!"&amp;$A14)*VLOOKUP($D14,Tables!$G$10:$K$33,4,0)</f>
        <v>266.58953251106806</v>
      </c>
      <c r="AF14" s="460">
        <f ca="1">INDIRECT("'"&amp;AF$8&amp;"'!"&amp;$A14)*VLOOKUP($D14,Tables!$G$10:$K$33,4,0)</f>
        <v>213.33234030256509</v>
      </c>
      <c r="AG14" s="460">
        <f ca="1">INDIRECT("'"&amp;AG$8&amp;"'!"&amp;$A14)*VLOOKUP($D14,Tables!$G$10:$K$33,4,0)</f>
        <v>185.45113946877046</v>
      </c>
      <c r="AH14" s="460">
        <f ca="1">INDIRECT("'"&amp;AH$8&amp;"'!"&amp;$A14)*VLOOKUP($D14,Tables!$G$10:$K$33,4,0)</f>
        <v>206.64068569861183</v>
      </c>
      <c r="AI14" s="460">
        <f ca="1">INDIRECT("'"&amp;AI$8&amp;"'!"&amp;$A14)*VLOOKUP($D14,Tables!$G$10:$K$33,4,0)</f>
        <v>172.46876383100764</v>
      </c>
      <c r="AJ14" s="460">
        <f ca="1">INDIRECT("'"&amp;AJ$8&amp;"'!"&amp;$A14)*VLOOKUP($D14,Tables!$G$10:$K$33,4,0)</f>
        <v>142.20280584078296</v>
      </c>
      <c r="AK14" s="460">
        <f ca="1">INDIRECT("'"&amp;AK$8&amp;"'!"&amp;$A14)*VLOOKUP($D14,Tables!$G$10:$K$33,4,0)</f>
        <v>171.61503107496094</v>
      </c>
      <c r="AL14" s="460">
        <f ca="1">INDIRECT("'"&amp;AL$8&amp;"'!"&amp;$A14)*VLOOKUP($D14,Tables!$G$10:$K$33,4,0)</f>
        <v>156.76195095447275</v>
      </c>
      <c r="AM14" s="460">
        <f ca="1">INDIRECT("'"&amp;AM$8&amp;"'!"&amp;$A14)*VLOOKUP($D14,Tables!$G$10:$K$33,4,0)</f>
        <v>213.45078317281525</v>
      </c>
      <c r="AN14" s="460"/>
      <c r="AO14" s="460"/>
      <c r="AP14" s="449"/>
      <c r="AQ14" s="466">
        <f ca="1">HLOOKUP(AQ$8,$E$8:$AL$230,$B14,0)/HLOOKUP(AQ$8,$E$8:$AL$230,$B11,0)</f>
        <v>0</v>
      </c>
      <c r="AR14" s="466">
        <f ca="1">HLOOKUP(AR$8,$E$8:$AL$230,$B14,0)/HLOOKUP(AR$8,$E$8:$AL$230,$B11,0)</f>
        <v>3.0159945296085902E-3</v>
      </c>
      <c r="AS14" s="466">
        <f ca="1">HLOOKUP(AS$8,$E$8:$AL$230,$B14,0)/HLOOKUP(AS$8,$E$8:$AL$230,$B11,0)</f>
        <v>2.7149508602345943E-3</v>
      </c>
      <c r="AT14" s="466">
        <f ca="1">HLOOKUP(AT$8,$E$8:$AL$230,$B14,0)/HLOOKUP(AT$8,$E$8:$AL$230,$B11,0)</f>
        <v>4.087420548725843E-3</v>
      </c>
      <c r="AU14" s="466">
        <f ca="1">HLOOKUP(AU$8,$E$8:$AL$230,$B14,0)/HLOOKUP(AU$8,$E$8:$AL$230,$B11,0)</f>
        <v>4.8082093986715887E-3</v>
      </c>
      <c r="AV14" s="449"/>
      <c r="AW14" s="466">
        <f t="shared" ca="1" si="9"/>
        <v>0</v>
      </c>
      <c r="AX14" s="466">
        <f t="shared" ca="1" si="9"/>
        <v>0</v>
      </c>
      <c r="AY14" s="466">
        <f t="shared" ca="1" si="9"/>
        <v>-7.4834548455493533E-3</v>
      </c>
      <c r="AZ14" s="466">
        <f t="shared" ca="1" si="9"/>
        <v>5.8552275749510496E-2</v>
      </c>
      <c r="BA14" s="505">
        <f t="shared" ca="1" si="9"/>
        <v>-2.4424580231238502E-2</v>
      </c>
      <c r="BB14" s="461">
        <f t="shared" ca="1" si="9"/>
        <v>0</v>
      </c>
      <c r="BC14" s="454"/>
      <c r="BD14" s="459"/>
      <c r="BE14" s="454"/>
      <c r="BF14" s="454"/>
      <c r="BG14" s="454"/>
      <c r="BH14" s="454"/>
      <c r="BI14" s="454"/>
      <c r="BJ14" s="454"/>
      <c r="BK14" s="454"/>
      <c r="BL14" s="454"/>
      <c r="BM14" s="454"/>
      <c r="BN14" s="454"/>
      <c r="BO14" s="454"/>
    </row>
    <row r="15" spans="1:67" ht="13" outlineLevel="1">
      <c r="A15" s="454" t="str">
        <f>ADDRESS(MATCH($D10,'2021'!$A$1:$A$72,0),MATCH($D15,'2021'!$A$1:$AQ$1,0))</f>
        <v>$F$8</v>
      </c>
      <c r="B15" s="454">
        <f t="shared" si="12"/>
        <v>8</v>
      </c>
      <c r="C15" s="454"/>
      <c r="D15" s="463" t="s">
        <v>81</v>
      </c>
      <c r="E15" s="460">
        <f ca="1">INDIRECT("'"&amp;E$8&amp;"'!"&amp;$A15)*VLOOKUP($D15,Tables!$G$10:$K$33,4,0)</f>
        <v>0</v>
      </c>
      <c r="F15" s="460">
        <f ca="1">INDIRECT("'"&amp;F$8&amp;"'!"&amp;$A15)*VLOOKUP($D15,Tables!$G$10:$K$33,4,0)</f>
        <v>0</v>
      </c>
      <c r="G15" s="460">
        <f ca="1">INDIRECT("'"&amp;G$8&amp;"'!"&amp;$A15)*VLOOKUP($D15,Tables!$G$10:$K$33,4,0)</f>
        <v>0</v>
      </c>
      <c r="H15" s="460">
        <f ca="1">INDIRECT("'"&amp;H$8&amp;"'!"&amp;$A15)*VLOOKUP($D15,Tables!$G$10:$K$33,4,0)</f>
        <v>0</v>
      </c>
      <c r="I15" s="460">
        <f ca="1">INDIRECT("'"&amp;I$8&amp;"'!"&amp;$A15)*VLOOKUP($D15,Tables!$G$10:$K$33,4,0)</f>
        <v>0</v>
      </c>
      <c r="J15" s="460">
        <f ca="1">INDIRECT("'"&amp;J$8&amp;"'!"&amp;$A15)*VLOOKUP($D15,Tables!$G$10:$K$33,4,0)</f>
        <v>0</v>
      </c>
      <c r="K15" s="460">
        <f ca="1">INDIRECT("'"&amp;K$8&amp;"'!"&amp;$A15)*VLOOKUP($D15,Tables!$G$10:$K$33,4,0)</f>
        <v>0</v>
      </c>
      <c r="L15" s="460">
        <f ca="1">INDIRECT("'"&amp;L$8&amp;"'!"&amp;$A15)*VLOOKUP($D15,Tables!$G$10:$K$33,4,0)</f>
        <v>0</v>
      </c>
      <c r="M15" s="460">
        <f ca="1">INDIRECT("'"&amp;M$8&amp;"'!"&amp;$A15)*VLOOKUP($D15,Tables!$G$10:$K$33,4,0)</f>
        <v>0</v>
      </c>
      <c r="N15" s="460">
        <f ca="1">INDIRECT("'"&amp;N$8&amp;"'!"&amp;$A15)*VLOOKUP($D15,Tables!$G$10:$K$33,4,0)</f>
        <v>0</v>
      </c>
      <c r="O15" s="460">
        <f ca="1">INDIRECT("'"&amp;O$8&amp;"'!"&amp;$A15)*VLOOKUP($D15,Tables!$G$10:$K$33,4,0)</f>
        <v>0</v>
      </c>
      <c r="P15" s="460">
        <f ca="1">INDIRECT("'"&amp;P$8&amp;"'!"&amp;$A15)*VLOOKUP($D15,Tables!$G$10:$K$33,4,0)</f>
        <v>0</v>
      </c>
      <c r="Q15" s="460">
        <f ca="1">INDIRECT("'"&amp;Q$8&amp;"'!"&amp;$A15)*VLOOKUP($D15,Tables!$G$10:$K$33,4,0)</f>
        <v>0</v>
      </c>
      <c r="R15" s="460">
        <f ca="1">INDIRECT("'"&amp;R$8&amp;"'!"&amp;$A15)*VLOOKUP($D15,Tables!$G$10:$K$33,4,0)</f>
        <v>0</v>
      </c>
      <c r="S15" s="460">
        <f ca="1">INDIRECT("'"&amp;S$8&amp;"'!"&amp;$A15)*VLOOKUP($D15,Tables!$G$10:$K$33,4,0)</f>
        <v>0</v>
      </c>
      <c r="T15" s="460">
        <f ca="1">INDIRECT("'"&amp;T$8&amp;"'!"&amp;$A15)*VLOOKUP($D15,Tables!$G$10:$K$33,4,0)</f>
        <v>0</v>
      </c>
      <c r="U15" s="460">
        <f ca="1">INDIRECT("'"&amp;U$8&amp;"'!"&amp;$A15)*VLOOKUP($D15,Tables!$G$10:$K$33,4,0)</f>
        <v>0</v>
      </c>
      <c r="V15" s="460">
        <f ca="1">INDIRECT("'"&amp;V$8&amp;"'!"&amp;$A15)*VLOOKUP($D15,Tables!$G$10:$K$33,4,0)</f>
        <v>0</v>
      </c>
      <c r="W15" s="460">
        <f ca="1">INDIRECT("'"&amp;W$8&amp;"'!"&amp;$A15)*VLOOKUP($D15,Tables!$G$10:$K$33,4,0)</f>
        <v>0</v>
      </c>
      <c r="X15" s="460">
        <f ca="1">INDIRECT("'"&amp;X$8&amp;"'!"&amp;$A15)*VLOOKUP($D15,Tables!$G$10:$K$33,4,0)</f>
        <v>0</v>
      </c>
      <c r="Y15" s="460">
        <f ca="1">INDIRECT("'"&amp;Y$8&amp;"'!"&amp;$A15)*VLOOKUP($D15,Tables!$G$10:$K$33,4,0)</f>
        <v>0</v>
      </c>
      <c r="Z15" s="460">
        <f ca="1">INDIRECT("'"&amp;Z$8&amp;"'!"&amp;$A15)*VLOOKUP($D15,Tables!$G$10:$K$33,4,0)</f>
        <v>0</v>
      </c>
      <c r="AA15" s="460">
        <f ca="1">INDIRECT("'"&amp;AA$8&amp;"'!"&amp;$A15)*VLOOKUP($D15,Tables!$G$10:$K$33,4,0)</f>
        <v>0</v>
      </c>
      <c r="AB15" s="460">
        <f ca="1">INDIRECT("'"&amp;AB$8&amp;"'!"&amp;$A15)*VLOOKUP($D15,Tables!$G$10:$K$33,4,0)</f>
        <v>0</v>
      </c>
      <c r="AC15" s="460">
        <f ca="1">INDIRECT("'"&amp;AC$8&amp;"'!"&amp;$A15)*VLOOKUP($D15,Tables!$G$10:$K$33,4,0)</f>
        <v>0</v>
      </c>
      <c r="AD15" s="460">
        <f ca="1">INDIRECT("'"&amp;AD$8&amp;"'!"&amp;$A15)*VLOOKUP($D15,Tables!$G$10:$K$33,4,0)</f>
        <v>0</v>
      </c>
      <c r="AE15" s="460">
        <f ca="1">INDIRECT("'"&amp;AE$8&amp;"'!"&amp;$A15)*VLOOKUP($D15,Tables!$G$10:$K$33,4,0)</f>
        <v>0</v>
      </c>
      <c r="AF15" s="460">
        <f ca="1">INDIRECT("'"&amp;AF$8&amp;"'!"&amp;$A15)*VLOOKUP($D15,Tables!$G$10:$K$33,4,0)</f>
        <v>0</v>
      </c>
      <c r="AG15" s="460">
        <f ca="1">INDIRECT("'"&amp;AG$8&amp;"'!"&amp;$A15)*VLOOKUP($D15,Tables!$G$10:$K$33,4,0)</f>
        <v>0</v>
      </c>
      <c r="AH15" s="460">
        <f ca="1">INDIRECT("'"&amp;AH$8&amp;"'!"&amp;$A15)*VLOOKUP($D15,Tables!$G$10:$K$33,4,0)</f>
        <v>0</v>
      </c>
      <c r="AI15" s="460">
        <f ca="1">INDIRECT("'"&amp;AI$8&amp;"'!"&amp;$A15)*VLOOKUP($D15,Tables!$G$10:$K$33,4,0)</f>
        <v>0</v>
      </c>
      <c r="AJ15" s="460">
        <f ca="1">INDIRECT("'"&amp;AJ$8&amp;"'!"&amp;$A15)*VLOOKUP($D15,Tables!$G$10:$K$33,4,0)</f>
        <v>0</v>
      </c>
      <c r="AK15" s="460">
        <f ca="1">INDIRECT("'"&amp;AK$8&amp;"'!"&amp;$A15)*VLOOKUP($D15,Tables!$G$10:$K$33,4,0)</f>
        <v>0</v>
      </c>
      <c r="AL15" s="460">
        <f ca="1">INDIRECT("'"&amp;AL$8&amp;"'!"&amp;$A15)*VLOOKUP($D15,Tables!$G$10:$K$33,4,0)</f>
        <v>0</v>
      </c>
      <c r="AM15" s="460">
        <f ca="1">INDIRECT("'"&amp;AM$8&amp;"'!"&amp;$A15)*VLOOKUP($D15,Tables!$G$10:$K$33,4,0)</f>
        <v>0</v>
      </c>
      <c r="AN15" s="460"/>
      <c r="AO15" s="460"/>
      <c r="AP15" s="449"/>
      <c r="AQ15" s="466">
        <f ca="1">HLOOKUP(AQ$8,$E$8:$AL$230,$B15,0)/HLOOKUP(AQ$8,$E$8:$AL$230,$B11,0)</f>
        <v>0</v>
      </c>
      <c r="AR15" s="466">
        <f ca="1">HLOOKUP(AR$8,$E$8:$AL$230,$B15,0)/HLOOKUP(AR$8,$E$8:$AL$230,$B11,0)</f>
        <v>0</v>
      </c>
      <c r="AS15" s="466">
        <f ca="1">HLOOKUP(AS$8,$E$8:$AL$230,$B15,0)/HLOOKUP(AS$8,$E$8:$AL$230,$B11,0)</f>
        <v>0</v>
      </c>
      <c r="AT15" s="466">
        <f ca="1">HLOOKUP(AT$8,$E$8:$AL$230,$B15,0)/HLOOKUP(AT$8,$E$8:$AL$230,$B11,0)</f>
        <v>0</v>
      </c>
      <c r="AU15" s="466">
        <f ca="1">HLOOKUP(AU$8,$E$8:$AL$230,$B15,0)/HLOOKUP(AU$8,$E$8:$AL$230,$B11,0)</f>
        <v>0</v>
      </c>
      <c r="AV15" s="449"/>
      <c r="AW15" s="466">
        <f t="shared" ca="1" si="9"/>
        <v>0</v>
      </c>
      <c r="AX15" s="466">
        <f t="shared" ca="1" si="9"/>
        <v>0</v>
      </c>
      <c r="AY15" s="466">
        <f t="shared" ca="1" si="9"/>
        <v>0</v>
      </c>
      <c r="AZ15" s="466">
        <f t="shared" ca="1" si="9"/>
        <v>0</v>
      </c>
      <c r="BA15" s="505">
        <f t="shared" ca="1" si="9"/>
        <v>0</v>
      </c>
      <c r="BB15" s="461">
        <f t="shared" ca="1" si="9"/>
        <v>0</v>
      </c>
      <c r="BC15" s="454"/>
      <c r="BD15" s="459"/>
      <c r="BE15" s="454"/>
      <c r="BF15" s="454"/>
      <c r="BG15" s="454"/>
      <c r="BH15" s="454"/>
      <c r="BI15" s="454"/>
      <c r="BJ15" s="454"/>
      <c r="BK15" s="454"/>
      <c r="BL15" s="454"/>
      <c r="BM15" s="454"/>
      <c r="BN15" s="454"/>
      <c r="BO15" s="454"/>
    </row>
    <row r="16" spans="1:67" ht="13" outlineLevel="1">
      <c r="A16" s="454" t="str">
        <f>ADDRESS(MATCH($D10,'2021'!$A$1:$A$72,0),MATCH($D16,'2021'!$A$1:$AQ$1,0))</f>
        <v>$G$8</v>
      </c>
      <c r="B16" s="454">
        <f t="shared" si="12"/>
        <v>9</v>
      </c>
      <c r="C16" s="454"/>
      <c r="D16" s="463" t="s">
        <v>149</v>
      </c>
      <c r="E16" s="460">
        <f ca="1">INDIRECT("'"&amp;E$8&amp;"'!"&amp;$A16)*VLOOKUP($D16,Tables!$G$10:$K$33,4,0)</f>
        <v>71.298629280796916</v>
      </c>
      <c r="F16" s="460">
        <f ca="1">INDIRECT("'"&amp;F$8&amp;"'!"&amp;$A16)*VLOOKUP($D16,Tables!$G$10:$K$33,4,0)</f>
        <v>131.23823196993601</v>
      </c>
      <c r="G16" s="460">
        <f ca="1">INDIRECT("'"&amp;G$8&amp;"'!"&amp;$A16)*VLOOKUP($D16,Tables!$G$10:$K$33,4,0)</f>
        <v>101.24092180537922</v>
      </c>
      <c r="H16" s="460">
        <f ca="1">INDIRECT("'"&amp;H$8&amp;"'!"&amp;$A16)*VLOOKUP($D16,Tables!$G$10:$K$33,4,0)</f>
        <v>82.50925130832384</v>
      </c>
      <c r="I16" s="460">
        <f ca="1">INDIRECT("'"&amp;I$8&amp;"'!"&amp;$A16)*VLOOKUP($D16,Tables!$G$10:$K$33,4,0)</f>
        <v>80.617771067246423</v>
      </c>
      <c r="J16" s="460">
        <f ca="1">INDIRECT("'"&amp;J$8&amp;"'!"&amp;$A16)*VLOOKUP($D16,Tables!$G$10:$K$33,4,0)</f>
        <v>84.36743483781602</v>
      </c>
      <c r="K16" s="460">
        <f ca="1">INDIRECT("'"&amp;K$8&amp;"'!"&amp;$A16)*VLOOKUP($D16,Tables!$G$10:$K$33,4,0)</f>
        <v>76.350653696338227</v>
      </c>
      <c r="L16" s="460">
        <f ca="1">INDIRECT("'"&amp;L$8&amp;"'!"&amp;$A16)*VLOOKUP($D16,Tables!$G$10:$K$33,4,0)</f>
        <v>71.397347855415774</v>
      </c>
      <c r="M16" s="460">
        <f ca="1">INDIRECT("'"&amp;M$8&amp;"'!"&amp;$A16)*VLOOKUP($D16,Tables!$G$10:$K$33,4,0)</f>
        <v>89.650711090548583</v>
      </c>
      <c r="N16" s="460">
        <f ca="1">INDIRECT("'"&amp;N$8&amp;"'!"&amp;$A16)*VLOOKUP($D16,Tables!$G$10:$K$33,4,0)</f>
        <v>75.911943035181551</v>
      </c>
      <c r="O16" s="460">
        <f ca="1">INDIRECT("'"&amp;O$8&amp;"'!"&amp;$A16)*VLOOKUP($D16,Tables!$G$10:$K$33,4,0)</f>
        <v>67.33083749623303</v>
      </c>
      <c r="P16" s="460">
        <f ca="1">INDIRECT("'"&amp;P$8&amp;"'!"&amp;$A16)*VLOOKUP($D16,Tables!$G$10:$K$33,4,0)</f>
        <v>81.95452620145447</v>
      </c>
      <c r="Q16" s="460">
        <f ca="1">INDIRECT("'"&amp;Q$8&amp;"'!"&amp;$A16)*VLOOKUP($D16,Tables!$G$10:$K$33,4,0)</f>
        <v>101.24092180537922</v>
      </c>
      <c r="R16" s="460">
        <f ca="1">INDIRECT("'"&amp;R$8&amp;"'!"&amp;$A16)*VLOOKUP($D16,Tables!$G$10:$K$33,4,0)</f>
        <v>76.868107296676811</v>
      </c>
      <c r="S16" s="460">
        <f ca="1">INDIRECT("'"&amp;S$8&amp;"'!"&amp;$A16)*VLOOKUP($D16,Tables!$G$10:$K$33,4,0)</f>
        <v>61.869452214398407</v>
      </c>
      <c r="T16" s="460">
        <f ca="1">INDIRECT("'"&amp;T$8&amp;"'!"&amp;$A16)*VLOOKUP($D16,Tables!$G$10:$K$33,4,0)</f>
        <v>95.978268703384771</v>
      </c>
      <c r="U16" s="460">
        <f ca="1">INDIRECT("'"&amp;U$8&amp;"'!"&amp;$A16)*VLOOKUP($D16,Tables!$G$10:$K$33,4,0)</f>
        <v>17.299073805522855</v>
      </c>
      <c r="V16" s="460">
        <f ca="1">INDIRECT("'"&amp;V$8&amp;"'!"&amp;$A16)*VLOOKUP($D16,Tables!$G$10:$K$33,4,0)</f>
        <v>25.964921745686258</v>
      </c>
      <c r="W16" s="460">
        <f ca="1">INDIRECT("'"&amp;W$8&amp;"'!"&amp;$A16)*VLOOKUP($D16,Tables!$G$10:$K$33,4,0)</f>
        <v>47.183894056962565</v>
      </c>
      <c r="X16" s="460">
        <f ca="1">INDIRECT("'"&amp;X$8&amp;"'!"&amp;$A16)*VLOOKUP($D16,Tables!$G$10:$K$33,4,0)</f>
        <v>45.669989889966729</v>
      </c>
      <c r="Y16" s="460">
        <f ca="1">INDIRECT("'"&amp;Y$8&amp;"'!"&amp;$A16)*VLOOKUP($D16,Tables!$G$10:$K$33,4,0)</f>
        <v>41.192532595037655</v>
      </c>
      <c r="Z16" s="460">
        <f ca="1">INDIRECT("'"&amp;Z$8&amp;"'!"&amp;$A16)*VLOOKUP($D16,Tables!$G$10:$K$33,4,0)</f>
        <v>41.65225975475802</v>
      </c>
      <c r="AA16" s="460">
        <f ca="1">INDIRECT("'"&amp;AA$8&amp;"'!"&amp;$A16)*VLOOKUP($D16,Tables!$G$10:$K$33,4,0)</f>
        <v>50.878114322286926</v>
      </c>
      <c r="AB16" s="460">
        <f ca="1">INDIRECT("'"&amp;AB$8&amp;"'!"&amp;$A16)*VLOOKUP($D16,Tables!$G$10:$K$33,4,0)</f>
        <v>68.708065382663008</v>
      </c>
      <c r="AC16" s="460">
        <f ca="1">INDIRECT("'"&amp;AC$8&amp;"'!"&amp;$A16)*VLOOKUP($D16,Tables!$G$10:$K$33,4,0)</f>
        <v>55.901291515782233</v>
      </c>
      <c r="AD16" s="460">
        <f ca="1">INDIRECT("'"&amp;AD$8&amp;"'!"&amp;$A16)*VLOOKUP($D16,Tables!$G$10:$K$33,4,0)</f>
        <v>68.497208503904091</v>
      </c>
      <c r="AE16" s="460">
        <f ca="1">INDIRECT("'"&amp;AE$8&amp;"'!"&amp;$A16)*VLOOKUP($D16,Tables!$G$10:$K$33,4,0)</f>
        <v>57.199569371269988</v>
      </c>
      <c r="AF16" s="460">
        <f ca="1">INDIRECT("'"&amp;AF$8&amp;"'!"&amp;$A16)*VLOOKUP($D16,Tables!$G$10:$K$33,4,0)</f>
        <v>55.677166508928849</v>
      </c>
      <c r="AG16" s="460">
        <f ca="1">INDIRECT("'"&amp;AG$8&amp;"'!"&amp;$A16)*VLOOKUP($D16,Tables!$G$10:$K$33,4,0)</f>
        <v>49.632970251356276</v>
      </c>
      <c r="AH16" s="460">
        <f ca="1">INDIRECT("'"&amp;AH$8&amp;"'!"&amp;$A16)*VLOOKUP($D16,Tables!$G$10:$K$33,4,0)</f>
        <v>38.010773820618802</v>
      </c>
      <c r="AI16" s="460">
        <f ca="1">INDIRECT("'"&amp;AI$8&amp;"'!"&amp;$A16)*VLOOKUP($D16,Tables!$G$10:$K$33,4,0)</f>
        <v>24.517389913477281</v>
      </c>
      <c r="AJ16" s="460">
        <f ca="1">INDIRECT("'"&amp;AJ$8&amp;"'!"&amp;$A16)*VLOOKUP($D16,Tables!$G$10:$K$33,4,0)</f>
        <v>45.557992598861397</v>
      </c>
      <c r="AK16" s="460">
        <f ca="1">INDIRECT("'"&amp;AK$8&amp;"'!"&amp;$A16)*VLOOKUP($D16,Tables!$G$10:$K$33,4,0)</f>
        <v>25.953240041807863</v>
      </c>
      <c r="AL16" s="460">
        <f ca="1">INDIRECT("'"&amp;AL$8&amp;"'!"&amp;$A16)*VLOOKUP($D16,Tables!$G$10:$K$33,4,0)</f>
        <v>34.24362838881337</v>
      </c>
      <c r="AM16" s="460">
        <f ca="1">INDIRECT("'"&amp;AM$8&amp;"'!"&amp;$A16)*VLOOKUP($D16,Tables!$G$10:$K$33,4,0)</f>
        <v>11.186430947451747</v>
      </c>
      <c r="AN16" s="460"/>
      <c r="AO16" s="460"/>
      <c r="AP16" s="449"/>
      <c r="AQ16" s="466">
        <f ca="1">HLOOKUP(AQ$8,$E$8:$AL$230,$B16,0)/HLOOKUP(AQ$8,$E$8:$AL$230,$B11,0)</f>
        <v>2.2662246169981269E-3</v>
      </c>
      <c r="AR16" s="466">
        <f ca="1">HLOOKUP(AR$8,$E$8:$AL$230,$B16,0)/HLOOKUP(AR$8,$E$8:$AL$230,$B11,0)</f>
        <v>1.6025693354072049E-3</v>
      </c>
      <c r="AS16" s="466">
        <f ca="1">HLOOKUP(AS$8,$E$8:$AL$230,$B16,0)/HLOOKUP(AS$8,$E$8:$AL$230,$B11,0)</f>
        <v>9.9324234389802494E-4</v>
      </c>
      <c r="AT16" s="466">
        <f ca="1">HLOOKUP(AT$8,$E$8:$AL$230,$B16,0)/HLOOKUP(AT$8,$E$8:$AL$230,$B11,0)</f>
        <v>1.3095007092601308E-3</v>
      </c>
      <c r="AU16" s="466">
        <f ca="1">HLOOKUP(AU$8,$E$8:$AL$230,$B16,0)/HLOOKUP(AU$8,$E$8:$AL$230,$B11,0)</f>
        <v>7.2714267458596376E-4</v>
      </c>
      <c r="AV16" s="449"/>
      <c r="AW16" s="466">
        <f t="shared" ca="1" si="9"/>
        <v>-1.4344224693567442E-2</v>
      </c>
      <c r="AX16" s="466">
        <f t="shared" ca="1" si="9"/>
        <v>-5.7095145546179893E-3</v>
      </c>
      <c r="AY16" s="466">
        <f t="shared" ca="1" si="9"/>
        <v>-4.3472477941458587E-2</v>
      </c>
      <c r="AZ16" s="466">
        <f t="shared" ca="1" si="9"/>
        <v>1.9023751473613126E-2</v>
      </c>
      <c r="BA16" s="505">
        <f t="shared" ca="1" si="9"/>
        <v>-0.12946068923910692</v>
      </c>
      <c r="BB16" s="461">
        <f t="shared" ca="1" si="9"/>
        <v>0</v>
      </c>
      <c r="BC16" s="454"/>
      <c r="BD16" s="459"/>
      <c r="BE16" s="454"/>
      <c r="BF16" s="454"/>
      <c r="BG16" s="454"/>
      <c r="BH16" s="454"/>
      <c r="BI16" s="454"/>
      <c r="BJ16" s="454"/>
      <c r="BK16" s="454"/>
      <c r="BL16" s="454"/>
      <c r="BM16" s="454"/>
      <c r="BN16" s="454"/>
      <c r="BO16" s="454"/>
    </row>
    <row r="17" spans="1:67" ht="13">
      <c r="A17" s="454" t="str">
        <f>ADDRESS(MATCH($D10,'2021'!$A$1:$A$72,0),MATCH($D17,'2021'!$A$1:$AQ$1,0))</f>
        <v>$H$8</v>
      </c>
      <c r="B17" s="454">
        <f t="shared" si="12"/>
        <v>10</v>
      </c>
      <c r="C17" s="454"/>
      <c r="D17" s="482" t="s">
        <v>82</v>
      </c>
      <c r="E17" s="481">
        <f ca="1">SUM(E18:E20)</f>
        <v>6495.7232290352631</v>
      </c>
      <c r="F17" s="481">
        <f t="shared" ref="F17:AJ17" ca="1" si="13">SUM(F18:F20)</f>
        <v>6069.2694149090003</v>
      </c>
      <c r="G17" s="481">
        <f t="shared" ca="1" si="13"/>
        <v>6134.8951079660001</v>
      </c>
      <c r="H17" s="481">
        <f t="shared" ca="1" si="13"/>
        <v>5785.046088336001</v>
      </c>
      <c r="I17" s="481">
        <f t="shared" ca="1" si="13"/>
        <v>5754.6655987390004</v>
      </c>
      <c r="J17" s="481">
        <f t="shared" ca="1" si="13"/>
        <v>5628.2720903740001</v>
      </c>
      <c r="K17" s="481">
        <f t="shared" ca="1" si="13"/>
        <v>5076.692871657001</v>
      </c>
      <c r="L17" s="481">
        <f t="shared" ca="1" si="13"/>
        <v>4956.0518202921003</v>
      </c>
      <c r="M17" s="481">
        <f t="shared" ca="1" si="13"/>
        <v>4724.3091954058</v>
      </c>
      <c r="N17" s="481">
        <f t="shared" ca="1" si="13"/>
        <v>4233.9366063180005</v>
      </c>
      <c r="O17" s="481">
        <f t="shared" ca="1" si="13"/>
        <v>3901.8522884100007</v>
      </c>
      <c r="P17" s="481">
        <f t="shared" ca="1" si="13"/>
        <v>4208.0390874640007</v>
      </c>
      <c r="Q17" s="481">
        <f t="shared" ca="1" si="13"/>
        <v>4328.1124688760001</v>
      </c>
      <c r="R17" s="481">
        <f t="shared" ca="1" si="13"/>
        <v>3937.6835508300001</v>
      </c>
      <c r="S17" s="481">
        <f t="shared" ca="1" si="13"/>
        <v>2804.6045708324768</v>
      </c>
      <c r="T17" s="481">
        <f t="shared" ca="1" si="13"/>
        <v>3846.5833135673247</v>
      </c>
      <c r="U17" s="481">
        <f t="shared" ca="1" si="13"/>
        <v>3689.1713930114324</v>
      </c>
      <c r="V17" s="481">
        <f t="shared" ca="1" si="13"/>
        <v>3641.8814029975165</v>
      </c>
      <c r="W17" s="481">
        <f t="shared" ca="1" si="13"/>
        <v>4248.6078835388607</v>
      </c>
      <c r="X17" s="481">
        <f t="shared" ca="1" si="13"/>
        <v>4219.2772041877361</v>
      </c>
      <c r="Y17" s="481">
        <f t="shared" ca="1" si="13"/>
        <v>3737.5939558845175</v>
      </c>
      <c r="Z17" s="481">
        <f t="shared" ca="1" si="13"/>
        <v>3536.6580332823951</v>
      </c>
      <c r="AA17" s="481">
        <f t="shared" ca="1" si="13"/>
        <v>3872.5606480977849</v>
      </c>
      <c r="AB17" s="481">
        <f t="shared" ca="1" si="13"/>
        <v>3648.3945733187534</v>
      </c>
      <c r="AC17" s="481">
        <f t="shared" ca="1" si="13"/>
        <v>3815.3141848047067</v>
      </c>
      <c r="AD17" s="481">
        <f t="shared" ca="1" si="13"/>
        <v>3749.8328191952437</v>
      </c>
      <c r="AE17" s="481">
        <f t="shared" ca="1" si="13"/>
        <v>3603.7325828102535</v>
      </c>
      <c r="AF17" s="481">
        <f t="shared" ca="1" si="13"/>
        <v>3408.1321286473049</v>
      </c>
      <c r="AG17" s="481">
        <f t="shared" ca="1" si="13"/>
        <v>3345.3509586422451</v>
      </c>
      <c r="AH17" s="481">
        <f t="shared" ca="1" si="13"/>
        <v>3065.284581668152</v>
      </c>
      <c r="AI17" s="481">
        <f t="shared" ca="1" si="13"/>
        <v>2006.4440137003508</v>
      </c>
      <c r="AJ17" s="481">
        <f t="shared" ca="1" si="13"/>
        <v>1245.6633871038923</v>
      </c>
      <c r="AK17" s="481">
        <f t="shared" ref="AK17:AM17" ca="1" si="14">SUM(AK18:AK20)</f>
        <v>1029.0470978541</v>
      </c>
      <c r="AL17" s="481">
        <f t="shared" ca="1" si="14"/>
        <v>818.30475904660386</v>
      </c>
      <c r="AM17" s="481">
        <f t="shared" ca="1" si="14"/>
        <v>556.05743232584064</v>
      </c>
      <c r="AN17" s="460"/>
      <c r="AO17" s="460"/>
      <c r="AP17" s="449"/>
      <c r="AQ17" s="490">
        <f ca="1">HLOOKUP(AQ$8,$E$8:$AL$230,$B17,0)/HLOOKUP(AQ$8,$E$8:$AL$230,$B11,0)</f>
        <v>0.2064663519528708</v>
      </c>
      <c r="AR17" s="490">
        <f ca="1">HLOOKUP(AR$8,$E$8:$AL$230,$B17,0)/HLOOKUP(AR$8,$E$8:$AL$230,$B11,0)</f>
        <v>9.2869613110695873E-2</v>
      </c>
      <c r="AS17" s="490">
        <f ca="1">HLOOKUP(AS$8,$E$8:$AL$230,$B17,0)/HLOOKUP(AS$8,$E$8:$AL$230,$B11,0)</f>
        <v>9.0121591157739211E-2</v>
      </c>
      <c r="AT17" s="490">
        <f ca="1">HLOOKUP(AT$8,$E$8:$AL$230,$B17,0)/HLOOKUP(AT$8,$E$8:$AL$230,$B11,0)</f>
        <v>3.5804849947508252E-2</v>
      </c>
      <c r="AU17" s="490">
        <f ca="1">HLOOKUP(AU$8,$E$8:$AL$230,$B17,0)/HLOOKUP(AU$8,$E$8:$AL$230,$B11,0)</f>
        <v>2.8831238712514574E-2</v>
      </c>
      <c r="AV17" s="449"/>
      <c r="AW17" s="466">
        <f t="shared" ca="1" si="9"/>
        <v>-5.1879250381931308E-2</v>
      </c>
      <c r="AX17" s="466">
        <f t="shared" ca="1" si="9"/>
        <v>-4.9692118350604608E-2</v>
      </c>
      <c r="AY17" s="466">
        <f t="shared" ca="1" si="9"/>
        <v>1.0699331112003607E-2</v>
      </c>
      <c r="AZ17" s="466">
        <f t="shared" ca="1" si="9"/>
        <v>-2.2902517476306228E-2</v>
      </c>
      <c r="BA17" s="505">
        <f t="shared" ca="1" si="9"/>
        <v>-0.16866749102291589</v>
      </c>
      <c r="BB17" s="461">
        <f t="shared" ca="1" si="9"/>
        <v>0</v>
      </c>
      <c r="BC17" s="454"/>
      <c r="BD17" s="459"/>
      <c r="BE17" s="454"/>
      <c r="BF17" s="454"/>
      <c r="BG17" s="454"/>
      <c r="BH17" s="454"/>
      <c r="BI17" s="454"/>
      <c r="BJ17" s="454"/>
      <c r="BK17" s="454"/>
      <c r="BL17" s="454"/>
      <c r="BM17" s="454"/>
      <c r="BN17" s="454"/>
      <c r="BO17" s="454"/>
    </row>
    <row r="18" spans="1:67" ht="13" outlineLevel="1">
      <c r="A18" s="454" t="str">
        <f>ADDRESS(MATCH($D10,'2021'!$A$1:$A$72,0),MATCH($D18,'2021'!$A$1:$AQ$1,0))</f>
        <v>$I$8</v>
      </c>
      <c r="B18" s="454">
        <f t="shared" si="12"/>
        <v>11</v>
      </c>
      <c r="C18" s="454"/>
      <c r="D18" s="463" t="s">
        <v>83</v>
      </c>
      <c r="E18" s="460">
        <f ca="1">INDIRECT("'"&amp;E$8&amp;"'!"&amp;$A18)*VLOOKUP($D18,Tables!$G$10:$K$33,4,0)</f>
        <v>3823.9086215740458</v>
      </c>
      <c r="F18" s="460">
        <f ca="1">INDIRECT("'"&amp;F$8&amp;"'!"&amp;$A18)*VLOOKUP($D18,Tables!$G$10:$K$33,4,0)</f>
        <v>3948.4957176000003</v>
      </c>
      <c r="G18" s="460">
        <f ca="1">INDIRECT("'"&amp;G$8&amp;"'!"&amp;$A18)*VLOOKUP($D18,Tables!$G$10:$K$33,4,0)</f>
        <v>4023.9268857900006</v>
      </c>
      <c r="H18" s="460">
        <f ca="1">INDIRECT("'"&amp;H$8&amp;"'!"&amp;$A18)*VLOOKUP($D18,Tables!$G$10:$K$33,4,0)</f>
        <v>3724.0647110100008</v>
      </c>
      <c r="I18" s="460">
        <f ca="1">INDIRECT("'"&amp;I$8&amp;"'!"&amp;$A18)*VLOOKUP($D18,Tables!$G$10:$K$33,4,0)</f>
        <v>3762.2459196000009</v>
      </c>
      <c r="J18" s="460">
        <f ca="1">INDIRECT("'"&amp;J$8&amp;"'!"&amp;$A18)*VLOOKUP($D18,Tables!$G$10:$K$33,4,0)</f>
        <v>3581.5836155400007</v>
      </c>
      <c r="K18" s="460">
        <f ca="1">INDIRECT("'"&amp;K$8&amp;"'!"&amp;$A18)*VLOOKUP($D18,Tables!$G$10:$K$33,4,0)</f>
        <v>3528.5024231100006</v>
      </c>
      <c r="L18" s="460">
        <f ca="1">INDIRECT("'"&amp;L$8&amp;"'!"&amp;$A18)*VLOOKUP($D18,Tables!$G$10:$K$33,4,0)</f>
        <v>3397.1963155200006</v>
      </c>
      <c r="M18" s="460">
        <f ca="1">INDIRECT("'"&amp;M$8&amp;"'!"&amp;$A18)*VLOOKUP($D18,Tables!$G$10:$K$33,4,0)</f>
        <v>3203.4965256</v>
      </c>
      <c r="N18" s="460">
        <f ca="1">INDIRECT("'"&amp;N$8&amp;"'!"&amp;$A18)*VLOOKUP($D18,Tables!$G$10:$K$33,4,0)</f>
        <v>3430.7212791600009</v>
      </c>
      <c r="O18" s="460">
        <f ca="1">INDIRECT("'"&amp;O$8&amp;"'!"&amp;$A18)*VLOOKUP($D18,Tables!$G$10:$K$33,4,0)</f>
        <v>3128.9966064000005</v>
      </c>
      <c r="P18" s="460">
        <f ca="1">INDIRECT("'"&amp;P$8&amp;"'!"&amp;$A18)*VLOOKUP($D18,Tables!$G$10:$K$33,4,0)</f>
        <v>3459.5899978500006</v>
      </c>
      <c r="Q18" s="460">
        <f ca="1">INDIRECT("'"&amp;Q$8&amp;"'!"&amp;$A18)*VLOOKUP($D18,Tables!$G$10:$K$33,4,0)</f>
        <v>3575.9961216000006</v>
      </c>
      <c r="R18" s="460">
        <f ca="1">INDIRECT("'"&amp;R$8&amp;"'!"&amp;$A18)*VLOOKUP($D18,Tables!$G$10:$K$33,4,0)</f>
        <v>3287.3089347</v>
      </c>
      <c r="S18" s="460">
        <f ca="1">INDIRECT("'"&amp;S$8&amp;"'!"&amp;$A18)*VLOOKUP($D18,Tables!$G$10:$K$33,4,0)</f>
        <v>2040.0742254854767</v>
      </c>
      <c r="T18" s="460">
        <f ca="1">INDIRECT("'"&amp;T$8&amp;"'!"&amp;$A18)*VLOOKUP($D18,Tables!$G$10:$K$33,4,0)</f>
        <v>3067.5521394199527</v>
      </c>
      <c r="U18" s="460">
        <f ca="1">INDIRECT("'"&amp;U$8&amp;"'!"&amp;$A18)*VLOOKUP($D18,Tables!$G$10:$K$33,4,0)</f>
        <v>2917.6534243127735</v>
      </c>
      <c r="V18" s="460">
        <f ca="1">INDIRECT("'"&amp;V$8&amp;"'!"&amp;$A18)*VLOOKUP($D18,Tables!$G$10:$K$33,4,0)</f>
        <v>2870.5212885796077</v>
      </c>
      <c r="W18" s="460">
        <f ca="1">INDIRECT("'"&amp;W$8&amp;"'!"&amp;$A18)*VLOOKUP($D18,Tables!$G$10:$K$33,4,0)</f>
        <v>3474.2428753629979</v>
      </c>
      <c r="X18" s="460">
        <f ca="1">INDIRECT("'"&amp;X$8&amp;"'!"&amp;$A18)*VLOOKUP($D18,Tables!$G$10:$K$33,4,0)</f>
        <v>3511.6575019396655</v>
      </c>
      <c r="Y18" s="460">
        <f ca="1">INDIRECT("'"&amp;Y$8&amp;"'!"&amp;$A18)*VLOOKUP($D18,Tables!$G$10:$K$33,4,0)</f>
        <v>3092.7565896289575</v>
      </c>
      <c r="Z18" s="460">
        <f ca="1">INDIRECT("'"&amp;Z$8&amp;"'!"&amp;$A18)*VLOOKUP($D18,Tables!$G$10:$K$33,4,0)</f>
        <v>2914.9948042306969</v>
      </c>
      <c r="AA18" s="460">
        <f ca="1">INDIRECT("'"&amp;AA$8&amp;"'!"&amp;$A18)*VLOOKUP($D18,Tables!$G$10:$K$33,4,0)</f>
        <v>3323.1551020086526</v>
      </c>
      <c r="AB18" s="460">
        <f ca="1">INDIRECT("'"&amp;AB$8&amp;"'!"&amp;$A18)*VLOOKUP($D18,Tables!$G$10:$K$33,4,0)</f>
        <v>3180.0794286517653</v>
      </c>
      <c r="AC18" s="460">
        <f ca="1">INDIRECT("'"&amp;AC$8&amp;"'!"&amp;$A18)*VLOOKUP($D18,Tables!$G$10:$K$33,4,0)</f>
        <v>3302.9406065864505</v>
      </c>
      <c r="AD18" s="460">
        <f ca="1">INDIRECT("'"&amp;AD$8&amp;"'!"&amp;$A18)*VLOOKUP($D18,Tables!$G$10:$K$33,4,0)</f>
        <v>3164.3946329481305</v>
      </c>
      <c r="AE18" s="460">
        <f ca="1">INDIRECT("'"&amp;AE$8&amp;"'!"&amp;$A18)*VLOOKUP($D18,Tables!$G$10:$K$33,4,0)</f>
        <v>3100.3822920693483</v>
      </c>
      <c r="AF18" s="460">
        <f ca="1">INDIRECT("'"&amp;AF$8&amp;"'!"&amp;$A18)*VLOOKUP($D18,Tables!$G$10:$K$33,4,0)</f>
        <v>2909.668458741015</v>
      </c>
      <c r="AG18" s="460">
        <f ca="1">INDIRECT("'"&amp;AG$8&amp;"'!"&amp;$A18)*VLOOKUP($D18,Tables!$G$10:$K$33,4,0)</f>
        <v>2762.1149606211629</v>
      </c>
      <c r="AH18" s="460">
        <f ca="1">INDIRECT("'"&amp;AH$8&amp;"'!"&amp;$A18)*VLOOKUP($D18,Tables!$G$10:$K$33,4,0)</f>
        <v>2503.4424480327625</v>
      </c>
      <c r="AI18" s="460">
        <f ca="1">INDIRECT("'"&amp;AI$8&amp;"'!"&amp;$A18)*VLOOKUP($D18,Tables!$G$10:$K$33,4,0)</f>
        <v>1446.121004878868</v>
      </c>
      <c r="AJ18" s="460">
        <f ca="1">INDIRECT("'"&amp;AJ$8&amp;"'!"&amp;$A18)*VLOOKUP($D18,Tables!$G$10:$K$33,4,0)</f>
        <v>700.02199066801427</v>
      </c>
      <c r="AK18" s="460">
        <f ca="1">INDIRECT("'"&amp;AK$8&amp;"'!"&amp;$A18)*VLOOKUP($D18,Tables!$G$10:$K$33,4,0)</f>
        <v>468.12404012199295</v>
      </c>
      <c r="AL18" s="460">
        <f ca="1">INDIRECT("'"&amp;AL$8&amp;"'!"&amp;$A18)*VLOOKUP($D18,Tables!$G$10:$K$33,4,0)</f>
        <v>258.88014583901389</v>
      </c>
      <c r="AM18" s="460">
        <f ca="1">INDIRECT("'"&amp;AM$8&amp;"'!"&amp;$A18)*VLOOKUP($D18,Tables!$G$10:$K$33,4,0)</f>
        <v>-5.1916215929111924E-4</v>
      </c>
      <c r="AN18" s="460"/>
      <c r="AO18" s="460"/>
      <c r="AP18" s="449"/>
      <c r="AQ18" s="466">
        <f ca="1">HLOOKUP(AQ$8,$E$8:$AL$230,$B18,0)/HLOOKUP(AQ$8,$E$8:$AL$230,$B11,0)</f>
        <v>0.12154281139450285</v>
      </c>
      <c r="AR18" s="466">
        <f ca="1">HLOOKUP(AR$8,$E$8:$AL$230,$B18,0)/HLOOKUP(AR$8,$E$8:$AL$230,$B11,0)</f>
        <v>7.4474552797451715E-2</v>
      </c>
      <c r="AS18" s="466">
        <f ca="1">HLOOKUP(AS$8,$E$8:$AL$230,$B18,0)/HLOOKUP(AS$8,$E$8:$AL$230,$B11,0)</f>
        <v>7.4573147380580962E-2</v>
      </c>
      <c r="AT18" s="466">
        <f ca="1">HLOOKUP(AT$8,$E$8:$AL$230,$B18,0)/HLOOKUP(AT$8,$E$8:$AL$230,$B11,0)</f>
        <v>2.0121151986410468E-2</v>
      </c>
      <c r="AU18" s="466">
        <f ca="1">HLOOKUP(AU$8,$E$8:$AL$230,$B18,0)/HLOOKUP(AU$8,$E$8:$AL$230,$B11,0)</f>
        <v>1.3115625102066512E-2</v>
      </c>
      <c r="AV18" s="449"/>
      <c r="AW18" s="466">
        <f t="shared" ca="1" si="9"/>
        <v>-5.3298559390179578E-2</v>
      </c>
      <c r="AX18" s="466">
        <f t="shared" ca="1" si="9"/>
        <v>-1.9856286729795225E-2</v>
      </c>
      <c r="AY18" s="466">
        <f t="shared" ca="1" si="9"/>
        <v>1.3168981913954214E-2</v>
      </c>
      <c r="AZ18" s="466">
        <f t="shared" ca="1" si="9"/>
        <v>-1.1053929853644062E-2</v>
      </c>
      <c r="BA18" s="505">
        <f t="shared" ca="1" si="9"/>
        <v>-0.23890544481556253</v>
      </c>
      <c r="BB18" s="461">
        <f t="shared" ca="1" si="9"/>
        <v>0</v>
      </c>
      <c r="BC18" s="454"/>
      <c r="BD18" s="459"/>
      <c r="BE18" s="454"/>
      <c r="BF18" s="454"/>
      <c r="BG18" s="454"/>
      <c r="BH18" s="454"/>
      <c r="BI18" s="454"/>
      <c r="BJ18" s="454"/>
      <c r="BK18" s="454"/>
      <c r="BL18" s="454"/>
      <c r="BM18" s="454"/>
      <c r="BN18" s="454"/>
      <c r="BO18" s="454"/>
    </row>
    <row r="19" spans="1:67" ht="13" outlineLevel="1">
      <c r="A19" s="454" t="str">
        <f>ADDRESS(MATCH($D10,'2021'!$A$1:$A$72,0),MATCH($D19,'2021'!$A$1:$AQ$1,0))</f>
        <v>$J$8</v>
      </c>
      <c r="B19" s="454">
        <f t="shared" si="12"/>
        <v>12</v>
      </c>
      <c r="C19" s="454"/>
      <c r="D19" s="463" t="s">
        <v>84</v>
      </c>
      <c r="E19" s="460">
        <f ca="1">INDIRECT("'"&amp;E$8&amp;"'!"&amp;$A19)*VLOOKUP($D19,Tables!$G$10:$K$33,4,0)</f>
        <v>2688.3710754612171</v>
      </c>
      <c r="F19" s="460">
        <f ca="1">INDIRECT("'"&amp;F$8&amp;"'!"&amp;$A19)*VLOOKUP($D19,Tables!$G$10:$K$33,4,0)</f>
        <v>2056.596688224</v>
      </c>
      <c r="G19" s="460">
        <f ca="1">INDIRECT("'"&amp;G$8&amp;"'!"&amp;$A19)*VLOOKUP($D19,Tables!$G$10:$K$33,4,0)</f>
        <v>2228.3204673599998</v>
      </c>
      <c r="H19" s="460">
        <f ca="1">INDIRECT("'"&amp;H$8&amp;"'!"&amp;$A19)*VLOOKUP($D19,Tables!$G$10:$K$33,4,0)</f>
        <v>2027.9760583680002</v>
      </c>
      <c r="I19" s="460">
        <f ca="1">INDIRECT("'"&amp;I$8&amp;"'!"&amp;$A19)*VLOOKUP($D19,Tables!$G$10:$K$33,4,0)</f>
        <v>2056.596688224</v>
      </c>
      <c r="J19" s="460">
        <f ca="1">INDIRECT("'"&amp;J$8&amp;"'!"&amp;$A19)*VLOOKUP($D19,Tables!$G$10:$K$33,4,0)</f>
        <v>2138.3699163839997</v>
      </c>
      <c r="K19" s="460">
        <f ca="1">INDIRECT("'"&amp;K$8&amp;"'!"&amp;$A19)*VLOOKUP($D19,Tables!$G$10:$K$33,4,0)</f>
        <v>1553.69133504</v>
      </c>
      <c r="L19" s="460">
        <f ca="1">INDIRECT("'"&amp;L$8&amp;"'!"&amp;$A19)*VLOOKUP($D19,Tables!$G$10:$K$33,4,0)</f>
        <v>1560.5057707199999</v>
      </c>
      <c r="M19" s="460">
        <f ca="1">INDIRECT("'"&amp;M$8&amp;"'!"&amp;$A19)*VLOOKUP($D19,Tables!$G$10:$K$33,4,0)</f>
        <v>1499.1758496</v>
      </c>
      <c r="N19" s="460">
        <f ca="1">INDIRECT("'"&amp;N$8&amp;"'!"&amp;$A19)*VLOOKUP($D19,Tables!$G$10:$K$33,4,0)</f>
        <v>902.23128403199996</v>
      </c>
      <c r="O19" s="460">
        <f ca="1">INDIRECT("'"&amp;O$8&amp;"'!"&amp;$A19)*VLOOKUP($D19,Tables!$G$10:$K$33,4,0)</f>
        <v>761.85390902400002</v>
      </c>
      <c r="P19" s="460">
        <f ca="1">INDIRECT("'"&amp;P$8&amp;"'!"&amp;$A19)*VLOOKUP($D19,Tables!$G$10:$K$33,4,0)</f>
        <v>774.11989324799993</v>
      </c>
      <c r="Q19" s="460">
        <f ca="1">INDIRECT("'"&amp;Q$8&amp;"'!"&amp;$A19)*VLOOKUP($D19,Tables!$G$10:$K$33,4,0)</f>
        <v>774.11989324799993</v>
      </c>
      <c r="R19" s="460">
        <f ca="1">INDIRECT("'"&amp;R$8&amp;"'!"&amp;$A19)*VLOOKUP($D19,Tables!$G$10:$K$33,4,0)</f>
        <v>771.39411897599996</v>
      </c>
      <c r="S19" s="460">
        <f ca="1">INDIRECT("'"&amp;S$8&amp;"'!"&amp;$A19)*VLOOKUP($D19,Tables!$G$10:$K$33,4,0)</f>
        <v>770.03123184000003</v>
      </c>
      <c r="T19" s="460">
        <f ca="1">INDIRECT("'"&amp;T$8&amp;"'!"&amp;$A19)*VLOOKUP($D19,Tables!$G$10:$K$33,4,0)</f>
        <v>798.24026978092786</v>
      </c>
      <c r="U19" s="460">
        <f ca="1">INDIRECT("'"&amp;U$8&amp;"'!"&amp;$A19)*VLOOKUP($D19,Tables!$G$10:$K$33,4,0)</f>
        <v>852.73122325247994</v>
      </c>
      <c r="V19" s="460">
        <f ca="1">INDIRECT("'"&amp;V$8&amp;"'!"&amp;$A19)*VLOOKUP($D19,Tables!$G$10:$K$33,4,0)</f>
        <v>809.94883316630398</v>
      </c>
      <c r="W19" s="460">
        <f ca="1">INDIRECT("'"&amp;W$8&amp;"'!"&amp;$A19)*VLOOKUP($D19,Tables!$G$10:$K$33,4,0)</f>
        <v>755.74817465472006</v>
      </c>
      <c r="X19" s="460">
        <f ca="1">INDIRECT("'"&amp;X$8&amp;"'!"&amp;$A19)*VLOOKUP($D19,Tables!$G$10:$K$33,4,0)</f>
        <v>737.85074078476805</v>
      </c>
      <c r="Y19" s="460">
        <f ca="1">INDIRECT("'"&amp;Y$8&amp;"'!"&amp;$A19)*VLOOKUP($D19,Tables!$G$10:$K$33,4,0)</f>
        <v>718.78394975212802</v>
      </c>
      <c r="Z19" s="460">
        <f ca="1">INDIRECT("'"&amp;Z$8&amp;"'!"&amp;$A19)*VLOOKUP($D19,Tables!$G$10:$K$33,4,0)</f>
        <v>690.0406600538879</v>
      </c>
      <c r="AA19" s="460">
        <f ca="1">INDIRECT("'"&amp;AA$8&amp;"'!"&amp;$A19)*VLOOKUP($D19,Tables!$G$10:$K$33,4,0)</f>
        <v>556.05795148799996</v>
      </c>
      <c r="AB19" s="460">
        <f ca="1">INDIRECT("'"&amp;AB$8&amp;"'!"&amp;$A19)*VLOOKUP($D19,Tables!$G$10:$K$33,4,0)</f>
        <v>556.05795148799996</v>
      </c>
      <c r="AC19" s="460">
        <f ca="1">INDIRECT("'"&amp;AC$8&amp;"'!"&amp;$A19)*VLOOKUP($D19,Tables!$G$10:$K$33,4,0)</f>
        <v>556.05795148799996</v>
      </c>
      <c r="AD19" s="460">
        <f ca="1">INDIRECT("'"&amp;AD$8&amp;"'!"&amp;$A19)*VLOOKUP($D19,Tables!$G$10:$K$33,4,0)</f>
        <v>556.05795148799996</v>
      </c>
      <c r="AE19" s="460">
        <f ca="1">INDIRECT("'"&amp;AE$8&amp;"'!"&amp;$A19)*VLOOKUP($D19,Tables!$G$10:$K$33,4,0)</f>
        <v>556.05795148799996</v>
      </c>
      <c r="AF19" s="460">
        <f ca="1">INDIRECT("'"&amp;AF$8&amp;"'!"&amp;$A19)*VLOOKUP($D19,Tables!$G$10:$K$33,4,0)</f>
        <v>556.05795148799996</v>
      </c>
      <c r="AG19" s="460">
        <f ca="1">INDIRECT("'"&amp;AG$8&amp;"'!"&amp;$A19)*VLOOKUP($D19,Tables!$G$10:$K$33,4,0)</f>
        <v>556.05795148799996</v>
      </c>
      <c r="AH19" s="460">
        <f ca="1">INDIRECT("'"&amp;AH$8&amp;"'!"&amp;$A19)*VLOOKUP($D19,Tables!$G$10:$K$33,4,0)</f>
        <v>556.05795148799996</v>
      </c>
      <c r="AI19" s="460">
        <f ca="1">INDIRECT("'"&amp;AI$8&amp;"'!"&amp;$A19)*VLOOKUP($D19,Tables!$G$10:$K$33,4,0)</f>
        <v>556.05795148799996</v>
      </c>
      <c r="AJ19" s="460">
        <f ca="1">INDIRECT("'"&amp;AJ$8&amp;"'!"&amp;$A19)*VLOOKUP($D19,Tables!$G$10:$K$33,4,0)</f>
        <v>556.05795148799996</v>
      </c>
      <c r="AK19" s="460">
        <f ca="1">INDIRECT("'"&amp;AK$8&amp;"'!"&amp;$A19)*VLOOKUP($D19,Tables!$G$10:$K$33,4,0)</f>
        <v>556.05795148799996</v>
      </c>
      <c r="AL19" s="460">
        <f ca="1">INDIRECT("'"&amp;AL$8&amp;"'!"&amp;$A19)*VLOOKUP($D19,Tables!$G$10:$K$33,4,0)</f>
        <v>556.05795148799996</v>
      </c>
      <c r="AM19" s="460">
        <f ca="1">INDIRECT("'"&amp;AM$8&amp;"'!"&amp;$A19)*VLOOKUP($D19,Tables!$G$10:$K$33,4,0)</f>
        <v>556.05795148799996</v>
      </c>
      <c r="AN19" s="460"/>
      <c r="AO19" s="460"/>
      <c r="AP19" s="449"/>
      <c r="AQ19" s="466">
        <f ca="1">HLOOKUP(AQ$8,$E$8:$AL$230,$B19,0)/HLOOKUP(AQ$8,$E$8:$AL$230,$B11,0)</f>
        <v>8.5449787356246393E-2</v>
      </c>
      <c r="AR19" s="466">
        <f ca="1">HLOOKUP(AR$8,$E$8:$AL$230,$B19,0)/HLOOKUP(AR$8,$E$8:$AL$230,$B11,0)</f>
        <v>1.8133202527449328E-2</v>
      </c>
      <c r="AS19" s="466">
        <f ca="1">HLOOKUP(AS$8,$E$8:$AL$230,$B19,0)/HLOOKUP(AS$8,$E$8:$AL$230,$B11,0)</f>
        <v>1.7331458155939859E-2</v>
      </c>
      <c r="AT19" s="466">
        <f ca="1">HLOOKUP(AT$8,$E$8:$AL$230,$B19,0)/HLOOKUP(AT$8,$E$8:$AL$230,$B11,0)</f>
        <v>1.5983107251338148E-2</v>
      </c>
      <c r="AU19" s="466">
        <f ca="1">HLOOKUP(AU$8,$E$8:$AL$230,$B19,0)/HLOOKUP(AU$8,$E$8:$AL$230,$B11,0)</f>
        <v>1.5579305913960603E-2</v>
      </c>
      <c r="AV19" s="449"/>
      <c r="AW19" s="466">
        <f t="shared" ca="1" si="9"/>
        <v>-4.956247321552365E-2</v>
      </c>
      <c r="AX19" s="466">
        <f t="shared" ca="1" si="9"/>
        <v>-0.11846766181865098</v>
      </c>
      <c r="AY19" s="466">
        <f t="shared" ca="1" si="9"/>
        <v>-1.0053191383940785E-3</v>
      </c>
      <c r="AZ19" s="466">
        <f t="shared" ca="1" si="9"/>
        <v>-7.3840603839303576E-2</v>
      </c>
      <c r="BA19" s="505">
        <f t="shared" ca="1" si="9"/>
        <v>0</v>
      </c>
      <c r="BB19" s="461">
        <f t="shared" ca="1" si="9"/>
        <v>0</v>
      </c>
      <c r="BC19" s="454"/>
      <c r="BD19" s="459"/>
      <c r="BE19" s="454"/>
      <c r="BF19" s="454"/>
      <c r="BG19" s="454"/>
      <c r="BH19" s="454"/>
      <c r="BI19" s="454"/>
      <c r="BJ19" s="454"/>
      <c r="BK19" s="454"/>
      <c r="BL19" s="454"/>
      <c r="BM19" s="454"/>
      <c r="BN19" s="454"/>
      <c r="BO19" s="454"/>
    </row>
    <row r="20" spans="1:67" ht="13" outlineLevel="1">
      <c r="A20" s="454" t="str">
        <f>ADDRESS(MATCH($D10,'2021'!$A$1:$A$72,0),MATCH($D20,'2021'!$A$1:$AQ$1,0))</f>
        <v>$K$8</v>
      </c>
      <c r="B20" s="454">
        <f t="shared" si="12"/>
        <v>13</v>
      </c>
      <c r="C20" s="454"/>
      <c r="D20" s="463" t="s">
        <v>85</v>
      </c>
      <c r="E20" s="460">
        <f ca="1">INDIRECT("'"&amp;E$8&amp;"'!"&amp;$A20)*VLOOKUP($D20,Tables!$G$10:$K$33,4,0)</f>
        <v>-16.556468000000002</v>
      </c>
      <c r="F20" s="460">
        <f ca="1">INDIRECT("'"&amp;F$8&amp;"'!"&amp;$A20)*VLOOKUP($D20,Tables!$G$10:$K$33,4,0)</f>
        <v>64.177009085000009</v>
      </c>
      <c r="G20" s="460">
        <f ca="1">INDIRECT("'"&amp;G$8&amp;"'!"&amp;$A20)*VLOOKUP($D20,Tables!$G$10:$K$33,4,0)</f>
        <v>-117.35224518400001</v>
      </c>
      <c r="H20" s="460">
        <f ca="1">INDIRECT("'"&amp;H$8&amp;"'!"&amp;$A20)*VLOOKUP($D20,Tables!$G$10:$K$33,4,0)</f>
        <v>33.005318958000004</v>
      </c>
      <c r="I20" s="460">
        <f ca="1">INDIRECT("'"&amp;I$8&amp;"'!"&amp;$A20)*VLOOKUP($D20,Tables!$G$10:$K$33,4,0)</f>
        <v>-64.177009085000009</v>
      </c>
      <c r="J20" s="460">
        <f ca="1">INDIRECT("'"&amp;J$8&amp;"'!"&amp;$A20)*VLOOKUP($D20,Tables!$G$10:$K$33,4,0)</f>
        <v>-91.681441550000017</v>
      </c>
      <c r="K20" s="460">
        <f ca="1">INDIRECT("'"&amp;K$8&amp;"'!"&amp;$A20)*VLOOKUP($D20,Tables!$G$10:$K$33,4,0)</f>
        <v>-5.500886493000003</v>
      </c>
      <c r="L20" s="460">
        <f ca="1">INDIRECT("'"&amp;L$8&amp;"'!"&amp;$A20)*VLOOKUP($D20,Tables!$G$10:$K$33,4,0)</f>
        <v>-1.6502659479000032</v>
      </c>
      <c r="M20" s="460">
        <f ca="1">INDIRECT("'"&amp;M$8&amp;"'!"&amp;$A20)*VLOOKUP($D20,Tables!$G$10:$K$33,4,0)</f>
        <v>21.636820205799999</v>
      </c>
      <c r="N20" s="460">
        <f ca="1">INDIRECT("'"&amp;N$8&amp;"'!"&amp;$A20)*VLOOKUP($D20,Tables!$G$10:$K$33,4,0)</f>
        <v>-99.015956874000011</v>
      </c>
      <c r="O20" s="460">
        <f ca="1">INDIRECT("'"&amp;O$8&amp;"'!"&amp;$A20)*VLOOKUP($D20,Tables!$G$10:$K$33,4,0)</f>
        <v>11.001772985999999</v>
      </c>
      <c r="P20" s="460">
        <f ca="1">INDIRECT("'"&amp;P$8&amp;"'!"&amp;$A20)*VLOOKUP($D20,Tables!$G$10:$K$33,4,0)</f>
        <v>-25.670803634000002</v>
      </c>
      <c r="Q20" s="460">
        <f ca="1">INDIRECT("'"&amp;Q$8&amp;"'!"&amp;$A20)*VLOOKUP($D20,Tables!$G$10:$K$33,4,0)</f>
        <v>-22.003545972000001</v>
      </c>
      <c r="R20" s="460">
        <f ca="1">INDIRECT("'"&amp;R$8&amp;"'!"&amp;$A20)*VLOOKUP($D20,Tables!$G$10:$K$33,4,0)</f>
        <v>-121.01950284600001</v>
      </c>
      <c r="S20" s="460">
        <f ca="1">INDIRECT("'"&amp;S$8&amp;"'!"&amp;$A20)*VLOOKUP($D20,Tables!$G$10:$K$33,4,0)</f>
        <v>-5.500886493000003</v>
      </c>
      <c r="T20" s="460">
        <f ca="1">INDIRECT("'"&amp;T$8&amp;"'!"&amp;$A20)*VLOOKUP($D20,Tables!$G$10:$K$33,4,0)</f>
        <v>-19.209095633556007</v>
      </c>
      <c r="U20" s="460">
        <f ca="1">INDIRECT("'"&amp;U$8&amp;"'!"&amp;$A20)*VLOOKUP($D20,Tables!$G$10:$K$33,4,0)</f>
        <v>-81.213254553821017</v>
      </c>
      <c r="V20" s="460">
        <f ca="1">INDIRECT("'"&amp;V$8&amp;"'!"&amp;$A20)*VLOOKUP($D20,Tables!$G$10:$K$33,4,0)</f>
        <v>-38.588718748395003</v>
      </c>
      <c r="W20" s="460">
        <f ca="1">INDIRECT("'"&amp;W$8&amp;"'!"&amp;$A20)*VLOOKUP($D20,Tables!$G$10:$K$33,4,0)</f>
        <v>18.616833521143</v>
      </c>
      <c r="X20" s="460">
        <f ca="1">INDIRECT("'"&amp;X$8&amp;"'!"&amp;$A20)*VLOOKUP($D20,Tables!$G$10:$K$33,4,0)</f>
        <v>-30.231038536697</v>
      </c>
      <c r="Y20" s="460">
        <f ca="1">INDIRECT("'"&amp;Y$8&amp;"'!"&amp;$A20)*VLOOKUP($D20,Tables!$G$10:$K$33,4,0)</f>
        <v>-73.946583496568024</v>
      </c>
      <c r="Z20" s="460">
        <f ca="1">INDIRECT("'"&amp;Z$8&amp;"'!"&amp;$A20)*VLOOKUP($D20,Tables!$G$10:$K$33,4,0)</f>
        <v>-68.37743100218988</v>
      </c>
      <c r="AA20" s="460">
        <f ca="1">INDIRECT("'"&amp;AA$8&amp;"'!"&amp;$A20)*VLOOKUP($D20,Tables!$G$10:$K$33,4,0)</f>
        <v>-6.6524053988679945</v>
      </c>
      <c r="AB20" s="460">
        <f ca="1">INDIRECT("'"&amp;AB$8&amp;"'!"&amp;$A20)*VLOOKUP($D20,Tables!$G$10:$K$33,4,0)</f>
        <v>-87.74280682101201</v>
      </c>
      <c r="AC20" s="460">
        <f ca="1">INDIRECT("'"&amp;AC$8&amp;"'!"&amp;$A20)*VLOOKUP($D20,Tables!$G$10:$K$33,4,0)</f>
        <v>-43.684373269744</v>
      </c>
      <c r="AD20" s="460">
        <f ca="1">INDIRECT("'"&amp;AD$8&amp;"'!"&amp;$A20)*VLOOKUP($D20,Tables!$G$10:$K$33,4,0)</f>
        <v>29.380234759113009</v>
      </c>
      <c r="AE20" s="460">
        <f ca="1">INDIRECT("'"&amp;AE$8&amp;"'!"&amp;$A20)*VLOOKUP($D20,Tables!$G$10:$K$33,4,0)</f>
        <v>-52.707660747095005</v>
      </c>
      <c r="AF20" s="460">
        <f ca="1">INDIRECT("'"&amp;AF$8&amp;"'!"&amp;$A20)*VLOOKUP($D20,Tables!$G$10:$K$33,4,0)</f>
        <v>-57.594281581710021</v>
      </c>
      <c r="AG20" s="460">
        <f ca="1">INDIRECT("'"&amp;AG$8&amp;"'!"&amp;$A20)*VLOOKUP($D20,Tables!$G$10:$K$33,4,0)</f>
        <v>27.178046533082018</v>
      </c>
      <c r="AH20" s="460">
        <f ca="1">INDIRECT("'"&amp;AH$8&amp;"'!"&amp;$A20)*VLOOKUP($D20,Tables!$G$10:$K$33,4,0)</f>
        <v>5.7841821473895028</v>
      </c>
      <c r="AI20" s="460">
        <f ca="1">INDIRECT("'"&amp;AI$8&amp;"'!"&amp;$A20)*VLOOKUP($D20,Tables!$G$10:$K$33,4,0)</f>
        <v>4.265057333482619</v>
      </c>
      <c r="AJ20" s="460">
        <f ca="1">INDIRECT("'"&amp;AJ$8&amp;"'!"&amp;$A20)*VLOOKUP($D20,Tables!$G$10:$K$33,4,0)</f>
        <v>-10.4165550521219</v>
      </c>
      <c r="AK20" s="460">
        <f ca="1">INDIRECT("'"&amp;AK$8&amp;"'!"&amp;$A20)*VLOOKUP($D20,Tables!$G$10:$K$33,4,0)</f>
        <v>4.865106244107074</v>
      </c>
      <c r="AL20" s="460">
        <f ca="1">INDIRECT("'"&amp;AL$8&amp;"'!"&amp;$A20)*VLOOKUP($D20,Tables!$G$10:$K$33,4,0)</f>
        <v>3.3666617195900157</v>
      </c>
      <c r="AM20" s="460">
        <f ca="1">INDIRECT("'"&amp;AM$8&amp;"'!"&amp;$A20)*VLOOKUP($D20,Tables!$G$10:$K$33,4,0)</f>
        <v>0</v>
      </c>
      <c r="AN20" s="460"/>
      <c r="AO20" s="460"/>
      <c r="AP20" s="449"/>
      <c r="AQ20" s="466">
        <f ca="1">HLOOKUP(AQ$8,$E$8:$AL$230,$B20,0)/HLOOKUP(AQ$8,$E$8:$AL$230,$B11,0)</f>
        <v>-5.2624679787844546E-4</v>
      </c>
      <c r="AR20" s="466">
        <f ca="1">HLOOKUP(AR$8,$E$8:$AL$230,$B20,0)/HLOOKUP(AR$8,$E$8:$AL$230,$B11,0)</f>
        <v>2.6185778579482791E-4</v>
      </c>
      <c r="AS20" s="466">
        <f ca="1">HLOOKUP(AS$8,$E$8:$AL$230,$B20,0)/HLOOKUP(AS$8,$E$8:$AL$230,$B11,0)</f>
        <v>-1.7830143787816088E-3</v>
      </c>
      <c r="AT20" s="466">
        <f ca="1">HLOOKUP(AT$8,$E$8:$AL$230,$B20,0)/HLOOKUP(AT$8,$E$8:$AL$230,$B11,0)</f>
        <v>-2.9940929024036353E-4</v>
      </c>
      <c r="AU20" s="466">
        <f ca="1">HLOOKUP(AU$8,$E$8:$AL$230,$B20,0)/HLOOKUP(AU$8,$E$8:$AL$230,$B11,0)</f>
        <v>1.363076964874581E-4</v>
      </c>
      <c r="AV20" s="449"/>
      <c r="AW20" s="466">
        <f t="shared" ca="1" si="9"/>
        <v>-1.483659390428882E-2</v>
      </c>
      <c r="AX20" s="466">
        <f t="shared" ca="1" si="9"/>
        <v>0</v>
      </c>
      <c r="AY20" s="466">
        <f t="shared" ca="1" si="9"/>
        <v>6.7960996656283301E-2</v>
      </c>
      <c r="AZ20" s="466">
        <f t="shared" ca="1" si="9"/>
        <v>0</v>
      </c>
      <c r="BA20" s="505">
        <f t="shared" ca="1" si="9"/>
        <v>-0.2265471096337982</v>
      </c>
      <c r="BB20" s="461">
        <f t="shared" ca="1" si="9"/>
        <v>0</v>
      </c>
      <c r="BC20" s="454"/>
      <c r="BD20" s="459"/>
      <c r="BE20" s="454"/>
      <c r="BF20" s="454"/>
      <c r="BG20" s="454"/>
      <c r="BH20" s="454"/>
      <c r="BI20" s="454"/>
      <c r="BJ20" s="454"/>
      <c r="BK20" s="454"/>
      <c r="BL20" s="454"/>
      <c r="BM20" s="454"/>
      <c r="BN20" s="454"/>
      <c r="BO20" s="454"/>
    </row>
    <row r="21" spans="1:67" ht="13">
      <c r="A21" s="454" t="str">
        <f>ADDRESS(MATCH($D10,'2021'!$A$1:$A$72,0),MATCH($D21,'2021'!$A$1:$AQ$1,0))</f>
        <v>$L$8</v>
      </c>
      <c r="B21" s="454">
        <f t="shared" si="12"/>
        <v>14</v>
      </c>
      <c r="C21" s="454"/>
      <c r="D21" s="482" t="s">
        <v>86</v>
      </c>
      <c r="E21" s="481">
        <f ca="1">SUM(E22:E35)</f>
        <v>13295.072664998988</v>
      </c>
      <c r="F21" s="481">
        <f t="shared" ref="F21:AJ21" ca="1" si="15">SUM(F22:F35)</f>
        <v>14253.894039596167</v>
      </c>
      <c r="G21" s="481">
        <f t="shared" ca="1" si="15"/>
        <v>14785.173858201464</v>
      </c>
      <c r="H21" s="481">
        <f t="shared" ca="1" si="15"/>
        <v>14909.623371938516</v>
      </c>
      <c r="I21" s="481">
        <f t="shared" ca="1" si="15"/>
        <v>16614.498736273079</v>
      </c>
      <c r="J21" s="481">
        <f t="shared" ca="1" si="15"/>
        <v>16683.314663244189</v>
      </c>
      <c r="K21" s="481">
        <f t="shared" ca="1" si="15"/>
        <v>17434.061711624174</v>
      </c>
      <c r="L21" s="481">
        <f t="shared" ca="1" si="15"/>
        <v>19136.038858824268</v>
      </c>
      <c r="M21" s="481">
        <f t="shared" ca="1" si="15"/>
        <v>21380.0238566763</v>
      </c>
      <c r="N21" s="481">
        <f t="shared" ca="1" si="15"/>
        <v>24216.975357326282</v>
      </c>
      <c r="O21" s="481">
        <f t="shared" ca="1" si="15"/>
        <v>23711.919997381843</v>
      </c>
      <c r="P21" s="481">
        <f t="shared" ca="1" si="15"/>
        <v>25689.591257215285</v>
      </c>
      <c r="Q21" s="481">
        <f t="shared" ca="1" si="15"/>
        <v>25363.226371615408</v>
      </c>
      <c r="R21" s="481">
        <f t="shared" ca="1" si="15"/>
        <v>24393.628204320466</v>
      </c>
      <c r="S21" s="481">
        <f t="shared" ca="1" si="15"/>
        <v>26193.848138400663</v>
      </c>
      <c r="T21" s="481">
        <f t="shared" ca="1" si="15"/>
        <v>27507.991636485105</v>
      </c>
      <c r="U21" s="481">
        <f t="shared" ca="1" si="15"/>
        <v>26943.795474735758</v>
      </c>
      <c r="V21" s="481">
        <f t="shared" ca="1" si="15"/>
        <v>26914.313694073327</v>
      </c>
      <c r="W21" s="481">
        <f t="shared" ca="1" si="15"/>
        <v>26761.658187331086</v>
      </c>
      <c r="X21" s="481">
        <f t="shared" ca="1" si="15"/>
        <v>23109.615751605415</v>
      </c>
      <c r="Y21" s="481">
        <f t="shared" ca="1" si="15"/>
        <v>21698.711025756838</v>
      </c>
      <c r="Z21" s="481">
        <f t="shared" ca="1" si="15"/>
        <v>20110.91328017991</v>
      </c>
      <c r="AA21" s="481">
        <f t="shared" ca="1" si="15"/>
        <v>18488.969724180875</v>
      </c>
      <c r="AB21" s="481">
        <f t="shared" ca="1" si="15"/>
        <v>18667.494867431113</v>
      </c>
      <c r="AC21" s="481">
        <f t="shared" ca="1" si="15"/>
        <v>18567.034279715201</v>
      </c>
      <c r="AD21" s="481">
        <f t="shared" ca="1" si="15"/>
        <v>19726.132950437201</v>
      </c>
      <c r="AE21" s="481">
        <f t="shared" ca="1" si="15"/>
        <v>20651.960186896231</v>
      </c>
      <c r="AF21" s="481">
        <f t="shared" ca="1" si="15"/>
        <v>20437.421153343996</v>
      </c>
      <c r="AG21" s="481">
        <f t="shared" ca="1" si="15"/>
        <v>21392.132926572802</v>
      </c>
      <c r="AH21" s="481">
        <f t="shared" ca="1" si="15"/>
        <v>21540.130610899087</v>
      </c>
      <c r="AI21" s="481">
        <f t="shared" ca="1" si="15"/>
        <v>17955.972796103277</v>
      </c>
      <c r="AJ21" s="481">
        <f t="shared" ca="1" si="15"/>
        <v>19014.539518671882</v>
      </c>
      <c r="AK21" s="481">
        <f t="shared" ref="AK21:AM21" ca="1" si="16">SUM(AK22:AK35)</f>
        <v>20645.24448451756</v>
      </c>
      <c r="AL21" s="481">
        <f t="shared" ca="1" si="16"/>
        <v>20556.288627242491</v>
      </c>
      <c r="AM21" s="481">
        <f t="shared" ca="1" si="16"/>
        <v>21179.752661462906</v>
      </c>
      <c r="AN21" s="460"/>
      <c r="AO21" s="460"/>
      <c r="AP21" s="449"/>
      <c r="AQ21" s="490">
        <f ca="1">HLOOKUP(AQ$8,$E$8:$AL$230,$B21,0)/HLOOKUP(AQ$8,$E$8:$AL$230,$B11,0)</f>
        <v>0.42258345303581463</v>
      </c>
      <c r="AR21" s="490">
        <f ca="1">HLOOKUP(AR$8,$E$8:$AL$230,$B21,0)/HLOOKUP(AR$8,$E$8:$AL$230,$B11,0)</f>
        <v>0.56437729403795134</v>
      </c>
      <c r="AS21" s="490">
        <f ca="1">HLOOKUP(AS$8,$E$8:$AL$230,$B21,0)/HLOOKUP(AS$8,$E$8:$AL$230,$B11,0)</f>
        <v>0.52320353328760749</v>
      </c>
      <c r="AT21" s="490">
        <f ca="1">HLOOKUP(AT$8,$E$8:$AL$230,$B21,0)/HLOOKUP(AT$8,$E$8:$AL$230,$B11,0)</f>
        <v>0.54654631526890218</v>
      </c>
      <c r="AU21" s="490">
        <f ca="1">HLOOKUP(AU$8,$E$8:$AL$230,$B21,0)/HLOOKUP(AU$8,$E$8:$AL$230,$B11,0)</f>
        <v>0.57842636479185039</v>
      </c>
      <c r="AV21" s="449"/>
      <c r="AW21" s="466">
        <f t="shared" ref="AW21:BB30" ca="1" si="17">IFERROR(POWER(INDEX($E21:$AL21,AW$5)/INDEX($E21:$AL21,AW$4),1/AW$6)-1,)</f>
        <v>1.1609141115184407E-2</v>
      </c>
      <c r="AX21" s="466">
        <f t="shared" ca="1" si="17"/>
        <v>5.9564991474034379E-2</v>
      </c>
      <c r="AY21" s="466">
        <f t="shared" ca="1" si="17"/>
        <v>1.5238987469699872E-2</v>
      </c>
      <c r="AZ21" s="466">
        <f t="shared" ca="1" si="17"/>
        <v>-8.830426532823521E-2</v>
      </c>
      <c r="BA21" s="505">
        <f t="shared" ca="1" si="17"/>
        <v>6.5270229507181643E-3</v>
      </c>
      <c r="BB21" s="461">
        <f t="shared" ca="1" si="17"/>
        <v>0</v>
      </c>
      <c r="BC21" s="454"/>
      <c r="BD21" s="459"/>
      <c r="BE21" s="454"/>
      <c r="BF21" s="454"/>
      <c r="BG21" s="454"/>
      <c r="BH21" s="454"/>
      <c r="BI21" s="454"/>
      <c r="BJ21" s="454"/>
      <c r="BK21" s="454"/>
      <c r="BL21" s="454"/>
      <c r="BM21" s="454"/>
      <c r="BN21" s="454"/>
      <c r="BO21" s="454"/>
    </row>
    <row r="22" spans="1:67" ht="13" outlineLevel="1">
      <c r="A22" s="454" t="str">
        <f>ADDRESS(MATCH($D10,'2021'!$A$1:$A$72,0),MATCH($D22,'2021'!$A$1:$AQ$1,0))</f>
        <v>$M$8</v>
      </c>
      <c r="B22" s="454">
        <f t="shared" si="12"/>
        <v>15</v>
      </c>
      <c r="C22" s="454"/>
      <c r="D22" s="463" t="s">
        <v>87</v>
      </c>
      <c r="E22" s="460">
        <f ca="1">INDIRECT("'"&amp;E$8&amp;"'!"&amp;$A22)*VLOOKUP($D22,Tables!$G$10:$K$33,4,0)</f>
        <v>5404.4338295287998</v>
      </c>
      <c r="F22" s="460">
        <f ca="1">INDIRECT("'"&amp;F$8&amp;"'!"&amp;$A22)*VLOOKUP($D22,Tables!$G$10:$K$33,4,0)</f>
        <v>5356.5009352535999</v>
      </c>
      <c r="G22" s="460">
        <f ca="1">INDIRECT("'"&amp;G$8&amp;"'!"&amp;$A22)*VLOOKUP($D22,Tables!$G$10:$K$33,4,0)</f>
        <v>5925.7040547715997</v>
      </c>
      <c r="H22" s="460">
        <f ca="1">INDIRECT("'"&amp;H$8&amp;"'!"&amp;$A22)*VLOOKUP($D22,Tables!$G$10:$K$33,4,0)</f>
        <v>5584.1821830608005</v>
      </c>
      <c r="I22" s="460">
        <f ca="1">INDIRECT("'"&amp;I$8&amp;"'!"&amp;$A22)*VLOOKUP($D22,Tables!$G$10:$K$33,4,0)</f>
        <v>6851.4080754614006</v>
      </c>
      <c r="J22" s="460">
        <f ca="1">INDIRECT("'"&amp;J$8&amp;"'!"&amp;$A22)*VLOOKUP($D22,Tables!$G$10:$K$33,4,0)</f>
        <v>6677.6513337138003</v>
      </c>
      <c r="K22" s="460">
        <f ca="1">INDIRECT("'"&amp;K$8&amp;"'!"&amp;$A22)*VLOOKUP($D22,Tables!$G$10:$K$33,4,0)</f>
        <v>6360.0959091406003</v>
      </c>
      <c r="L22" s="460">
        <f ca="1">INDIRECT("'"&amp;L$8&amp;"'!"&amp;$A22)*VLOOKUP($D22,Tables!$G$10:$K$33,4,0)</f>
        <v>8672.8580579190002</v>
      </c>
      <c r="M22" s="460">
        <f ca="1">INDIRECT("'"&amp;M$8&amp;"'!"&amp;$A22)*VLOOKUP($D22,Tables!$G$10:$K$33,4,0)</f>
        <v>9038.346376767402</v>
      </c>
      <c r="N22" s="460">
        <f ca="1">INDIRECT("'"&amp;N$8&amp;"'!"&amp;$A22)*VLOOKUP($D22,Tables!$G$10:$K$33,4,0)</f>
        <v>8373.2774686989997</v>
      </c>
      <c r="O22" s="460">
        <f ca="1">INDIRECT("'"&amp;O$8&amp;"'!"&amp;$A22)*VLOOKUP($D22,Tables!$G$10:$K$33,4,0)</f>
        <v>9820.2517146316004</v>
      </c>
      <c r="P22" s="460">
        <f ca="1">INDIRECT("'"&amp;P$8&amp;"'!"&amp;$A22)*VLOOKUP($D22,Tables!$G$10:$K$33,4,0)</f>
        <v>10068.903603684201</v>
      </c>
      <c r="Q22" s="460">
        <f ca="1">INDIRECT("'"&amp;Q$8&amp;"'!"&amp;$A22)*VLOOKUP($D22,Tables!$G$10:$K$33,4,0)</f>
        <v>9526.6627371960021</v>
      </c>
      <c r="R22" s="460">
        <f ca="1">INDIRECT("'"&amp;R$8&amp;"'!"&amp;$A22)*VLOOKUP($D22,Tables!$G$10:$K$33,4,0)</f>
        <v>9628.5201375308006</v>
      </c>
      <c r="S22" s="460">
        <f ca="1">INDIRECT("'"&amp;S$8&amp;"'!"&amp;$A22)*VLOOKUP($D22,Tables!$G$10:$K$33,4,0)</f>
        <v>8765.7280405771999</v>
      </c>
      <c r="T22" s="460">
        <f ca="1">INDIRECT("'"&amp;T$8&amp;"'!"&amp;$A22)*VLOOKUP($D22,Tables!$G$10:$K$33,4,0)</f>
        <v>9903.9247020204002</v>
      </c>
      <c r="U22" s="460">
        <f ca="1">INDIRECT("'"&amp;U$8&amp;"'!"&amp;$A22)*VLOOKUP($D22,Tables!$G$10:$K$33,4,0)</f>
        <v>9385.8598602625989</v>
      </c>
      <c r="V22" s="460">
        <f ca="1">INDIRECT("'"&amp;V$8&amp;"'!"&amp;$A22)*VLOOKUP($D22,Tables!$G$10:$K$33,4,0)</f>
        <v>10152.786168665802</v>
      </c>
      <c r="W22" s="460">
        <f ca="1">INDIRECT("'"&amp;W$8&amp;"'!"&amp;$A22)*VLOOKUP($D22,Tables!$G$10:$K$33,4,0)</f>
        <v>9463.7508134597992</v>
      </c>
      <c r="X22" s="460">
        <f ca="1">INDIRECT("'"&amp;X$8&amp;"'!"&amp;$A22)*VLOOKUP($D22,Tables!$G$10:$K$33,4,0)</f>
        <v>8379.2690804834001</v>
      </c>
      <c r="Y22" s="460">
        <f ca="1">INDIRECT("'"&amp;Y$8&amp;"'!"&amp;$A22)*VLOOKUP($D22,Tables!$G$10:$K$33,4,0)</f>
        <v>8702.8161168410006</v>
      </c>
      <c r="Z22" s="460">
        <f ca="1">INDIRECT("'"&amp;Z$8&amp;"'!"&amp;$A22)*VLOOKUP($D22,Tables!$G$10:$K$33,4,0)</f>
        <v>8834.6315760977996</v>
      </c>
      <c r="AA22" s="460">
        <f ca="1">INDIRECT("'"&amp;AA$8&amp;"'!"&amp;$A22)*VLOOKUP($D22,Tables!$G$10:$K$33,4,0)</f>
        <v>9191.1324772695989</v>
      </c>
      <c r="AB22" s="460">
        <f ca="1">INDIRECT("'"&amp;AB$8&amp;"'!"&amp;$A22)*VLOOKUP($D22,Tables!$G$10:$K$33,4,0)</f>
        <v>8496.7977900921887</v>
      </c>
      <c r="AC22" s="460">
        <f ca="1">INDIRECT("'"&amp;AC$8&amp;"'!"&amp;$A22)*VLOOKUP($D22,Tables!$G$10:$K$33,4,0)</f>
        <v>8235.6251999356682</v>
      </c>
      <c r="AD22" s="460">
        <f ca="1">INDIRECT("'"&amp;AD$8&amp;"'!"&amp;$A22)*VLOOKUP($D22,Tables!$G$10:$K$33,4,0)</f>
        <v>10003.567731459339</v>
      </c>
      <c r="AE22" s="460">
        <f ca="1">INDIRECT("'"&amp;AE$8&amp;"'!"&amp;$A22)*VLOOKUP($D22,Tables!$G$10:$K$33,4,0)</f>
        <v>9586.1165452705227</v>
      </c>
      <c r="AF22" s="460">
        <f ca="1">INDIRECT("'"&amp;AF$8&amp;"'!"&amp;$A22)*VLOOKUP($D22,Tables!$G$10:$K$33,4,0)</f>
        <v>9527.5377851348585</v>
      </c>
      <c r="AG22" s="460">
        <f ca="1">INDIRECT("'"&amp;AG$8&amp;"'!"&amp;$A22)*VLOOKUP($D22,Tables!$G$10:$K$33,4,0)</f>
        <v>9058.915256476208</v>
      </c>
      <c r="AH22" s="460">
        <f ca="1">INDIRECT("'"&amp;AH$8&amp;"'!"&amp;$A22)*VLOOKUP($D22,Tables!$G$10:$K$33,4,0)</f>
        <v>7582.225560970177</v>
      </c>
      <c r="AI22" s="460">
        <f ca="1">INDIRECT("'"&amp;AI$8&amp;"'!"&amp;$A22)*VLOOKUP($D22,Tables!$G$10:$K$33,4,0)</f>
        <v>8501.0191202587685</v>
      </c>
      <c r="AJ22" s="460">
        <f ca="1">INDIRECT("'"&amp;AJ$8&amp;"'!"&amp;$A22)*VLOOKUP($D22,Tables!$G$10:$K$33,4,0)</f>
        <v>9061.6061432530896</v>
      </c>
      <c r="AK22" s="460">
        <f ca="1">INDIRECT("'"&amp;AK$8&amp;"'!"&amp;$A22)*VLOOKUP($D22,Tables!$G$10:$K$33,4,0)</f>
        <v>8935.3378949388316</v>
      </c>
      <c r="AL22" s="460">
        <f ca="1">INDIRECT("'"&amp;AL$8&amp;"'!"&amp;$A22)*VLOOKUP($D22,Tables!$G$10:$K$33,4,0)</f>
        <v>8320.9314048311062</v>
      </c>
      <c r="AM22" s="460">
        <f ca="1">INDIRECT("'"&amp;AM$8&amp;"'!"&amp;$A22)*VLOOKUP($D22,Tables!$G$10:$K$33,4,0)</f>
        <v>5971.585924467212</v>
      </c>
      <c r="AN22" s="460"/>
      <c r="AO22" s="460"/>
      <c r="AP22" s="449"/>
      <c r="AQ22" s="466">
        <f ca="1">HLOOKUP(AQ$8,$E$8:$AL$230,$B22,0)/HLOOKUP(AQ$8,$E$8:$AL$230,$B11,0)</f>
        <v>0.17177975381799276</v>
      </c>
      <c r="AR22" s="466">
        <f ca="1">HLOOKUP(AR$8,$E$8:$AL$230,$B22,0)/HLOOKUP(AR$8,$E$8:$AL$230,$B11,0)</f>
        <v>0.23373590540484668</v>
      </c>
      <c r="AS22" s="466">
        <f ca="1">HLOOKUP(AS$8,$E$8:$AL$230,$B22,0)/HLOOKUP(AS$8,$E$8:$AL$230,$B11,0)</f>
        <v>0.20984399195319159</v>
      </c>
      <c r="AT22" s="466">
        <f ca="1">HLOOKUP(AT$8,$E$8:$AL$230,$B22,0)/HLOOKUP(AT$8,$E$8:$AL$230,$B11,0)</f>
        <v>0.26046318098577598</v>
      </c>
      <c r="AU22" s="466">
        <f ca="1">HLOOKUP(AU$8,$E$8:$AL$230,$B22,0)/HLOOKUP(AU$8,$E$8:$AL$230,$B11,0)</f>
        <v>0.250345062303926</v>
      </c>
      <c r="AV22" s="449"/>
      <c r="AW22" s="466">
        <f t="shared" ca="1" si="17"/>
        <v>1.6811579087494311E-2</v>
      </c>
      <c r="AX22" s="466">
        <f t="shared" ca="1" si="17"/>
        <v>6.1542146321601265E-2</v>
      </c>
      <c r="AY22" s="466">
        <f t="shared" ca="1" si="17"/>
        <v>-4.611578679311612E-3</v>
      </c>
      <c r="AZ22" s="466">
        <f t="shared" ca="1" si="17"/>
        <v>-7.2807753765206096E-3</v>
      </c>
      <c r="BA22" s="505">
        <f t="shared" ca="1" si="17"/>
        <v>-1.6003115634427245E-2</v>
      </c>
      <c r="BB22" s="461">
        <f t="shared" ca="1" si="17"/>
        <v>0</v>
      </c>
      <c r="BC22" s="454"/>
      <c r="BD22" s="459"/>
      <c r="BE22" s="454"/>
      <c r="BF22" s="454"/>
      <c r="BG22" s="454"/>
      <c r="BH22" s="454"/>
      <c r="BI22" s="454"/>
      <c r="BJ22" s="454"/>
      <c r="BK22" s="454"/>
      <c r="BL22" s="454"/>
      <c r="BM22" s="454"/>
      <c r="BN22" s="454"/>
      <c r="BO22" s="454"/>
    </row>
    <row r="23" spans="1:67" ht="13" outlineLevel="1">
      <c r="A23" s="454" t="str">
        <f>ADDRESS(MATCH($D10,'2021'!$A$1:$A$72,0),MATCH($D23,'2021'!$A$1:$AQ$1,0))</f>
        <v>$N$8</v>
      </c>
      <c r="B23" s="454">
        <f t="shared" si="12"/>
        <v>16</v>
      </c>
      <c r="C23" s="454"/>
      <c r="D23" s="463" t="s">
        <v>213</v>
      </c>
      <c r="E23" s="460">
        <f ca="1">INDIRECT("'"&amp;E$8&amp;"'!"&amp;$A23)*VLOOKUP($D23,Tables!$G$10:$K$33,4,0)</f>
        <v>49.920332880000004</v>
      </c>
      <c r="F23" s="460">
        <f ca="1">INDIRECT("'"&amp;F$8&amp;"'!"&amp;$A23)*VLOOKUP($D23,Tables!$G$10:$K$33,4,0)</f>
        <v>49.920332880000004</v>
      </c>
      <c r="G23" s="460">
        <f ca="1">INDIRECT("'"&amp;G$8&amp;"'!"&amp;$A23)*VLOOKUP($D23,Tables!$G$10:$K$33,4,0)</f>
        <v>0</v>
      </c>
      <c r="H23" s="460">
        <f ca="1">INDIRECT("'"&amp;H$8&amp;"'!"&amp;$A23)*VLOOKUP($D23,Tables!$G$10:$K$33,4,0)</f>
        <v>112.32074898000002</v>
      </c>
      <c r="I23" s="460">
        <f ca="1">INDIRECT("'"&amp;I$8&amp;"'!"&amp;$A23)*VLOOKUP($D23,Tables!$G$10:$K$33,4,0)</f>
        <v>71.760478515000003</v>
      </c>
      <c r="J23" s="460">
        <f ca="1">INDIRECT("'"&amp;J$8&amp;"'!"&amp;$A23)*VLOOKUP($D23,Tables!$G$10:$K$33,4,0)</f>
        <v>37.440249659999999</v>
      </c>
      <c r="K23" s="460">
        <f ca="1">INDIRECT("'"&amp;K$8&amp;"'!"&amp;$A23)*VLOOKUP($D23,Tables!$G$10:$K$33,4,0)</f>
        <v>84.240561735</v>
      </c>
      <c r="L23" s="460">
        <f ca="1">INDIRECT("'"&amp;L$8&amp;"'!"&amp;$A23)*VLOOKUP($D23,Tables!$G$10:$K$33,4,0)</f>
        <v>78.000520124999994</v>
      </c>
      <c r="M23" s="460">
        <f ca="1">INDIRECT("'"&amp;M$8&amp;"'!"&amp;$A23)*VLOOKUP($D23,Tables!$G$10:$K$33,4,0)</f>
        <v>53.040353685000007</v>
      </c>
      <c r="N23" s="460">
        <f ca="1">INDIRECT("'"&amp;N$8&amp;"'!"&amp;$A23)*VLOOKUP($D23,Tables!$G$10:$K$33,4,0)</f>
        <v>81.120540930000004</v>
      </c>
      <c r="O23" s="460">
        <f ca="1">INDIRECT("'"&amp;O$8&amp;"'!"&amp;$A23)*VLOOKUP($D23,Tables!$G$10:$K$33,4,0)</f>
        <v>74.880499319999998</v>
      </c>
      <c r="P23" s="460">
        <f ca="1">INDIRECT("'"&amp;P$8&amp;"'!"&amp;$A23)*VLOOKUP($D23,Tables!$G$10:$K$33,4,0)</f>
        <v>59.280395295000005</v>
      </c>
      <c r="Q23" s="460">
        <f ca="1">INDIRECT("'"&amp;Q$8&amp;"'!"&amp;$A23)*VLOOKUP($D23,Tables!$G$10:$K$33,4,0)</f>
        <v>59.280395295000005</v>
      </c>
      <c r="R23" s="460">
        <f ca="1">INDIRECT("'"&amp;R$8&amp;"'!"&amp;$A23)*VLOOKUP($D23,Tables!$G$10:$K$33,4,0)</f>
        <v>34.320228855000003</v>
      </c>
      <c r="S23" s="460">
        <f ca="1">INDIRECT("'"&amp;S$8&amp;"'!"&amp;$A23)*VLOOKUP($D23,Tables!$G$10:$K$33,4,0)</f>
        <v>49.920332880000004</v>
      </c>
      <c r="T23" s="460">
        <f ca="1">INDIRECT("'"&amp;T$8&amp;"'!"&amp;$A23)*VLOOKUP($D23,Tables!$G$10:$K$33,4,0)</f>
        <v>13.407312842975537</v>
      </c>
      <c r="U23" s="460">
        <f ca="1">INDIRECT("'"&amp;U$8&amp;"'!"&amp;$A23)*VLOOKUP($D23,Tables!$G$10:$K$33,4,0)</f>
        <v>34.320228855000003</v>
      </c>
      <c r="V23" s="460">
        <f ca="1">INDIRECT("'"&amp;V$8&amp;"'!"&amp;$A23)*VLOOKUP($D23,Tables!$G$10:$K$33,4,0)</f>
        <v>-0.7030311679698481</v>
      </c>
      <c r="W23" s="460">
        <f ca="1">INDIRECT("'"&amp;W$8&amp;"'!"&amp;$A23)*VLOOKUP($D23,Tables!$G$10:$K$33,4,0)</f>
        <v>60.859918307614471</v>
      </c>
      <c r="X23" s="460">
        <f ca="1">INDIRECT("'"&amp;X$8&amp;"'!"&amp;$A23)*VLOOKUP($D23,Tables!$G$10:$K$33,4,0)</f>
        <v>28.080187245000001</v>
      </c>
      <c r="Y23" s="460">
        <f ca="1">INDIRECT("'"&amp;Y$8&amp;"'!"&amp;$A23)*VLOOKUP($D23,Tables!$G$10:$K$33,4,0)</f>
        <v>0</v>
      </c>
      <c r="Z23" s="460">
        <f ca="1">INDIRECT("'"&amp;Z$8&amp;"'!"&amp;$A23)*VLOOKUP($D23,Tables!$G$10:$K$33,4,0)</f>
        <v>-26.794698113065547</v>
      </c>
      <c r="AA23" s="460">
        <f ca="1">INDIRECT("'"&amp;AA$8&amp;"'!"&amp;$A23)*VLOOKUP($D23,Tables!$G$10:$K$33,4,0)</f>
        <v>-37.440249660000006</v>
      </c>
      <c r="AB23" s="460">
        <f ca="1">INDIRECT("'"&amp;AB$8&amp;"'!"&amp;$A23)*VLOOKUP($D23,Tables!$G$10:$K$33,4,0)</f>
        <v>-77.022437282923775</v>
      </c>
      <c r="AC23" s="460">
        <f ca="1">INDIRECT("'"&amp;AC$8&amp;"'!"&amp;$A23)*VLOOKUP($D23,Tables!$G$10:$K$33,4,0)</f>
        <v>-27.085577652719689</v>
      </c>
      <c r="AD23" s="460">
        <f ca="1">INDIRECT("'"&amp;AD$8&amp;"'!"&amp;$A23)*VLOOKUP($D23,Tables!$G$10:$K$33,4,0)</f>
        <v>-3.1200208050000002</v>
      </c>
      <c r="AE23" s="460">
        <f ca="1">INDIRECT("'"&amp;AE$8&amp;"'!"&amp;$A23)*VLOOKUP($D23,Tables!$G$10:$K$33,4,0)</f>
        <v>12.480083220000001</v>
      </c>
      <c r="AF23" s="460">
        <f ca="1">INDIRECT("'"&amp;AF$8&amp;"'!"&amp;$A23)*VLOOKUP($D23,Tables!$G$10:$K$33,4,0)</f>
        <v>-5.5629970953149996</v>
      </c>
      <c r="AG23" s="460">
        <f ca="1">INDIRECT("'"&amp;AG$8&amp;"'!"&amp;$A23)*VLOOKUP($D23,Tables!$G$10:$K$33,4,0)</f>
        <v>22.728474147779828</v>
      </c>
      <c r="AH23" s="460">
        <f ca="1">INDIRECT("'"&amp;AH$8&amp;"'!"&amp;$A23)*VLOOKUP($D23,Tables!$G$10:$K$33,4,0)</f>
        <v>457.53198375008242</v>
      </c>
      <c r="AI23" s="460">
        <f ca="1">INDIRECT("'"&amp;AI$8&amp;"'!"&amp;$A23)*VLOOKUP($D23,Tables!$G$10:$K$33,4,0)</f>
        <v>12.350109017145048</v>
      </c>
      <c r="AJ23" s="460">
        <f ca="1">INDIRECT("'"&amp;AJ$8&amp;"'!"&amp;$A23)*VLOOKUP($D23,Tables!$G$10:$K$33,4,0)</f>
        <v>8.5138056127130994</v>
      </c>
      <c r="AK23" s="460">
        <f ca="1">INDIRECT("'"&amp;AK$8&amp;"'!"&amp;$A23)*VLOOKUP($D23,Tables!$G$10:$K$33,4,0)</f>
        <v>-5.372949059175645</v>
      </c>
      <c r="AL23" s="460">
        <f ca="1">INDIRECT("'"&amp;AL$8&amp;"'!"&amp;$A23)*VLOOKUP($D23,Tables!$G$10:$K$33,4,0)</f>
        <v>-18.046650624553607</v>
      </c>
      <c r="AM23" s="460">
        <f ca="1">INDIRECT("'"&amp;AM$8&amp;"'!"&amp;$A23)*VLOOKUP($D23,Tables!$G$10:$K$33,4,0)</f>
        <v>-90.355619670792024</v>
      </c>
      <c r="AN23" s="460"/>
      <c r="AO23" s="460"/>
      <c r="AP23" s="449"/>
      <c r="AQ23" s="466">
        <f ca="1">HLOOKUP(AQ$8,$E$8:$AL$230,$B23,0)/HLOOKUP(AQ$8,$E$8:$AL$230,$B11,0)</f>
        <v>1.5867161599397936E-3</v>
      </c>
      <c r="AR23" s="466">
        <f ca="1">HLOOKUP(AR$8,$E$8:$AL$230,$B23,0)/HLOOKUP(AR$8,$E$8:$AL$230,$B11,0)</f>
        <v>1.7822619841454635E-3</v>
      </c>
      <c r="AS23" s="466">
        <f ca="1">HLOOKUP(AS$8,$E$8:$AL$230,$B23,0)/HLOOKUP(AS$8,$E$8:$AL$230,$B11,0)</f>
        <v>0</v>
      </c>
      <c r="AT23" s="466">
        <f ca="1">HLOOKUP(AT$8,$E$8:$AL$230,$B23,0)/HLOOKUP(AT$8,$E$8:$AL$230,$B11,0)</f>
        <v>2.4471742173796571E-4</v>
      </c>
      <c r="AU23" s="466">
        <f ca="1">HLOOKUP(AU$8,$E$8:$AL$230,$B23,0)/HLOOKUP(AU$8,$E$8:$AL$230,$B11,0)</f>
        <v>-1.5053613895642785E-4</v>
      </c>
      <c r="AV23" s="449"/>
      <c r="AW23" s="466">
        <f t="shared" ca="1" si="17"/>
        <v>-5.5458928694283038E-2</v>
      </c>
      <c r="AX23" s="466">
        <f t="shared" ca="1" si="17"/>
        <v>4.1379743992410623E-2</v>
      </c>
      <c r="AY23" s="466">
        <f t="shared" ca="1" si="17"/>
        <v>-2.5581929832492745E-2</v>
      </c>
      <c r="AZ23" s="466">
        <f t="shared" ca="1" si="17"/>
        <v>0</v>
      </c>
      <c r="BA23" s="505">
        <f t="shared" ca="1" si="17"/>
        <v>8.0742365112391301E-2</v>
      </c>
      <c r="BB23" s="461">
        <f t="shared" ca="1" si="17"/>
        <v>0</v>
      </c>
      <c r="BC23" s="454"/>
      <c r="BD23" s="459"/>
      <c r="BE23" s="454"/>
      <c r="BF23" s="454"/>
      <c r="BG23" s="454"/>
      <c r="BH23" s="454"/>
      <c r="BI23" s="454"/>
      <c r="BJ23" s="454"/>
      <c r="BK23" s="454"/>
      <c r="BL23" s="454"/>
      <c r="BM23" s="454"/>
      <c r="BN23" s="454"/>
      <c r="BO23" s="454"/>
    </row>
    <row r="24" spans="1:67" ht="13" outlineLevel="1">
      <c r="A24" s="454" t="str">
        <f>ADDRESS(MATCH($D10,'2021'!$A$1:$A$72,0),MATCH($D24,'2021'!$A$1:$AQ$1,0))</f>
        <v>$O$8</v>
      </c>
      <c r="B24" s="454">
        <f t="shared" si="12"/>
        <v>17</v>
      </c>
      <c r="C24" s="454"/>
      <c r="D24" s="463" t="s">
        <v>88</v>
      </c>
      <c r="E24" s="460">
        <f ca="1">INDIRECT("'"&amp;E$8&amp;"'!"&amp;$A24)*VLOOKUP($D24,Tables!$G$10:$K$33,4,0)</f>
        <v>0</v>
      </c>
      <c r="F24" s="460">
        <f ca="1">INDIRECT("'"&amp;F$8&amp;"'!"&amp;$A24)*VLOOKUP($D24,Tables!$G$10:$K$33,4,0)</f>
        <v>0</v>
      </c>
      <c r="G24" s="460">
        <f ca="1">INDIRECT("'"&amp;G$8&amp;"'!"&amp;$A24)*VLOOKUP($D24,Tables!$G$10:$K$33,4,0)</f>
        <v>0</v>
      </c>
      <c r="H24" s="460">
        <f ca="1">INDIRECT("'"&amp;H$8&amp;"'!"&amp;$A24)*VLOOKUP($D24,Tables!$G$10:$K$33,4,0)</f>
        <v>0</v>
      </c>
      <c r="I24" s="460">
        <f ca="1">INDIRECT("'"&amp;I$8&amp;"'!"&amp;$A24)*VLOOKUP($D24,Tables!$G$10:$K$33,4,0)</f>
        <v>0</v>
      </c>
      <c r="J24" s="460">
        <f ca="1">INDIRECT("'"&amp;J$8&amp;"'!"&amp;$A24)*VLOOKUP($D24,Tables!$G$10:$K$33,4,0)</f>
        <v>0</v>
      </c>
      <c r="K24" s="460">
        <f ca="1">INDIRECT("'"&amp;K$8&amp;"'!"&amp;$A24)*VLOOKUP($D24,Tables!$G$10:$K$33,4,0)</f>
        <v>0</v>
      </c>
      <c r="L24" s="460">
        <f ca="1">INDIRECT("'"&amp;L$8&amp;"'!"&amp;$A24)*VLOOKUP($D24,Tables!$G$10:$K$33,4,0)</f>
        <v>0</v>
      </c>
      <c r="M24" s="460">
        <f ca="1">INDIRECT("'"&amp;M$8&amp;"'!"&amp;$A24)*VLOOKUP($D24,Tables!$G$10:$K$33,4,0)</f>
        <v>0</v>
      </c>
      <c r="N24" s="460">
        <f ca="1">INDIRECT("'"&amp;N$8&amp;"'!"&amp;$A24)*VLOOKUP($D24,Tables!$G$10:$K$33,4,0)</f>
        <v>0</v>
      </c>
      <c r="O24" s="460">
        <f ca="1">INDIRECT("'"&amp;O$8&amp;"'!"&amp;$A24)*VLOOKUP($D24,Tables!$G$10:$K$33,4,0)</f>
        <v>0</v>
      </c>
      <c r="P24" s="460">
        <f ca="1">INDIRECT("'"&amp;P$8&amp;"'!"&amp;$A24)*VLOOKUP($D24,Tables!$G$10:$K$33,4,0)</f>
        <v>0</v>
      </c>
      <c r="Q24" s="460">
        <f ca="1">INDIRECT("'"&amp;Q$8&amp;"'!"&amp;$A24)*VLOOKUP($D24,Tables!$G$10:$K$33,4,0)</f>
        <v>0</v>
      </c>
      <c r="R24" s="460">
        <f ca="1">INDIRECT("'"&amp;R$8&amp;"'!"&amp;$A24)*VLOOKUP($D24,Tables!$G$10:$K$33,4,0)</f>
        <v>0</v>
      </c>
      <c r="S24" s="460">
        <f ca="1">INDIRECT("'"&amp;S$8&amp;"'!"&amp;$A24)*VLOOKUP($D24,Tables!$G$10:$K$33,4,0)</f>
        <v>0</v>
      </c>
      <c r="T24" s="460">
        <f ca="1">INDIRECT("'"&amp;T$8&amp;"'!"&amp;$A24)*VLOOKUP($D24,Tables!$G$10:$K$33,4,0)</f>
        <v>0</v>
      </c>
      <c r="U24" s="460">
        <f ca="1">INDIRECT("'"&amp;U$8&amp;"'!"&amp;$A24)*VLOOKUP($D24,Tables!$G$10:$K$33,4,0)</f>
        <v>0</v>
      </c>
      <c r="V24" s="460">
        <f ca="1">INDIRECT("'"&amp;V$8&amp;"'!"&amp;$A24)*VLOOKUP($D24,Tables!$G$10:$K$33,4,0)</f>
        <v>0</v>
      </c>
      <c r="W24" s="460">
        <f ca="1">INDIRECT("'"&amp;W$8&amp;"'!"&amp;$A24)*VLOOKUP($D24,Tables!$G$10:$K$33,4,0)</f>
        <v>0</v>
      </c>
      <c r="X24" s="460">
        <f ca="1">INDIRECT("'"&amp;X$8&amp;"'!"&amp;$A24)*VLOOKUP($D24,Tables!$G$10:$K$33,4,0)</f>
        <v>0</v>
      </c>
      <c r="Y24" s="460">
        <f ca="1">INDIRECT("'"&amp;Y$8&amp;"'!"&amp;$A24)*VLOOKUP($D24,Tables!$G$10:$K$33,4,0)</f>
        <v>0</v>
      </c>
      <c r="Z24" s="460">
        <f ca="1">INDIRECT("'"&amp;Z$8&amp;"'!"&amp;$A24)*VLOOKUP($D24,Tables!$G$10:$K$33,4,0)</f>
        <v>0</v>
      </c>
      <c r="AA24" s="460">
        <f ca="1">INDIRECT("'"&amp;AA$8&amp;"'!"&amp;$A24)*VLOOKUP($D24,Tables!$G$10:$K$33,4,0)</f>
        <v>0</v>
      </c>
      <c r="AB24" s="460">
        <f ca="1">INDIRECT("'"&amp;AB$8&amp;"'!"&amp;$A24)*VLOOKUP($D24,Tables!$G$10:$K$33,4,0)</f>
        <v>0</v>
      </c>
      <c r="AC24" s="460">
        <f ca="1">INDIRECT("'"&amp;AC$8&amp;"'!"&amp;$A24)*VLOOKUP($D24,Tables!$G$10:$K$33,4,0)</f>
        <v>0</v>
      </c>
      <c r="AD24" s="460">
        <f ca="1">INDIRECT("'"&amp;AD$8&amp;"'!"&amp;$A24)*VLOOKUP($D24,Tables!$G$10:$K$33,4,0)</f>
        <v>0</v>
      </c>
      <c r="AE24" s="460">
        <f ca="1">INDIRECT("'"&amp;AE$8&amp;"'!"&amp;$A24)*VLOOKUP($D24,Tables!$G$10:$K$33,4,0)</f>
        <v>0</v>
      </c>
      <c r="AF24" s="460">
        <f ca="1">INDIRECT("'"&amp;AF$8&amp;"'!"&amp;$A24)*VLOOKUP($D24,Tables!$G$10:$K$33,4,0)</f>
        <v>0</v>
      </c>
      <c r="AG24" s="460">
        <f ca="1">INDIRECT("'"&amp;AG$8&amp;"'!"&amp;$A24)*VLOOKUP($D24,Tables!$G$10:$K$33,4,0)</f>
        <v>0</v>
      </c>
      <c r="AH24" s="460">
        <f ca="1">INDIRECT("'"&amp;AH$8&amp;"'!"&amp;$A24)*VLOOKUP($D24,Tables!$G$10:$K$33,4,0)</f>
        <v>0</v>
      </c>
      <c r="AI24" s="460">
        <f ca="1">INDIRECT("'"&amp;AI$8&amp;"'!"&amp;$A24)*VLOOKUP($D24,Tables!$G$10:$K$33,4,0)</f>
        <v>0</v>
      </c>
      <c r="AJ24" s="460">
        <f ca="1">INDIRECT("'"&amp;AJ$8&amp;"'!"&amp;$A24)*VLOOKUP($D24,Tables!$G$10:$K$33,4,0)</f>
        <v>0</v>
      </c>
      <c r="AK24" s="460">
        <f ca="1">INDIRECT("'"&amp;AK$8&amp;"'!"&amp;$A24)*VLOOKUP($D24,Tables!$G$10:$K$33,4,0)</f>
        <v>0</v>
      </c>
      <c r="AL24" s="460">
        <f ca="1">INDIRECT("'"&amp;AL$8&amp;"'!"&amp;$A24)*VLOOKUP($D24,Tables!$G$10:$K$33,4,0)</f>
        <v>0</v>
      </c>
      <c r="AM24" s="460">
        <f ca="1">INDIRECT("'"&amp;AM$8&amp;"'!"&amp;$A24)*VLOOKUP($D24,Tables!$G$10:$K$33,4,0)</f>
        <v>0</v>
      </c>
      <c r="AN24" s="460"/>
      <c r="AO24" s="460"/>
      <c r="AP24" s="449"/>
      <c r="AQ24" s="466">
        <f ca="1">HLOOKUP(AQ$8,$E$8:$AL$230,$B24,0)/HLOOKUP(AQ$8,$E$8:$AL$230,$B11,0)</f>
        <v>0</v>
      </c>
      <c r="AR24" s="466">
        <f ca="1">HLOOKUP(AR$8,$E$8:$AL$230,$B24,0)/HLOOKUP(AR$8,$E$8:$AL$230,$B11,0)</f>
        <v>0</v>
      </c>
      <c r="AS24" s="466">
        <f ca="1">HLOOKUP(AS$8,$E$8:$AL$230,$B24,0)/HLOOKUP(AS$8,$E$8:$AL$230,$B11,0)</f>
        <v>0</v>
      </c>
      <c r="AT24" s="466">
        <f ca="1">HLOOKUP(AT$8,$E$8:$AL$230,$B24,0)/HLOOKUP(AT$8,$E$8:$AL$230,$B11,0)</f>
        <v>0</v>
      </c>
      <c r="AU24" s="466">
        <f ca="1">HLOOKUP(AU$8,$E$8:$AL$230,$B24,0)/HLOOKUP(AU$8,$E$8:$AL$230,$B11,0)</f>
        <v>0</v>
      </c>
      <c r="AV24" s="449"/>
      <c r="AW24" s="466">
        <f t="shared" ca="1" si="17"/>
        <v>0</v>
      </c>
      <c r="AX24" s="466">
        <f t="shared" ca="1" si="17"/>
        <v>0</v>
      </c>
      <c r="AY24" s="466">
        <f t="shared" ca="1" si="17"/>
        <v>0</v>
      </c>
      <c r="AZ24" s="466">
        <f t="shared" ca="1" si="17"/>
        <v>0</v>
      </c>
      <c r="BA24" s="505">
        <f t="shared" ca="1" si="17"/>
        <v>0</v>
      </c>
      <c r="BB24" s="461">
        <f t="shared" ca="1" si="17"/>
        <v>0</v>
      </c>
      <c r="BC24" s="454"/>
      <c r="BD24" s="459"/>
      <c r="BE24" s="454"/>
      <c r="BF24" s="454"/>
      <c r="BG24" s="454"/>
      <c r="BH24" s="454"/>
      <c r="BI24" s="454"/>
      <c r="BJ24" s="454"/>
      <c r="BK24" s="454"/>
      <c r="BL24" s="454"/>
      <c r="BM24" s="454"/>
      <c r="BN24" s="454"/>
      <c r="BO24" s="454"/>
    </row>
    <row r="25" spans="1:67" ht="13" outlineLevel="1">
      <c r="A25" s="454" t="str">
        <f>ADDRESS(MATCH($D10,'2021'!$A$1:$A$72,0),MATCH($D25,'2021'!$A$1:$AQ$1,0))</f>
        <v>$P$8</v>
      </c>
      <c r="B25" s="454">
        <f t="shared" si="12"/>
        <v>18</v>
      </c>
      <c r="C25" s="454"/>
      <c r="D25" s="463" t="s">
        <v>89</v>
      </c>
      <c r="E25" s="460">
        <f ca="1">INDIRECT("'"&amp;E$8&amp;"'!"&amp;$A25)*VLOOKUP($D25,Tables!$G$10:$K$33,4,0)</f>
        <v>1684.8112346999999</v>
      </c>
      <c r="F25" s="460">
        <f ca="1">INDIRECT("'"&amp;F$8&amp;"'!"&amp;$A25)*VLOOKUP($D25,Tables!$G$10:$K$33,4,0)</f>
        <v>1753.4516924100001</v>
      </c>
      <c r="G25" s="460">
        <f ca="1">INDIRECT("'"&amp;G$8&amp;"'!"&amp;$A25)*VLOOKUP($D25,Tables!$G$10:$K$33,4,0)</f>
        <v>1900.0926702450004</v>
      </c>
      <c r="H25" s="460">
        <f ca="1">INDIRECT("'"&amp;H$8&amp;"'!"&amp;$A25)*VLOOKUP($D25,Tables!$G$10:$K$33,4,0)</f>
        <v>1809.6120668999999</v>
      </c>
      <c r="I25" s="460">
        <f ca="1">INDIRECT("'"&amp;I$8&amp;"'!"&amp;$A25)*VLOOKUP($D25,Tables!$G$10:$K$33,4,0)</f>
        <v>1981.2132111750002</v>
      </c>
      <c r="J25" s="460">
        <f ca="1">INDIRECT("'"&amp;J$8&amp;"'!"&amp;$A25)*VLOOKUP($D25,Tables!$G$10:$K$33,4,0)</f>
        <v>2084.1738977399996</v>
      </c>
      <c r="K25" s="460">
        <f ca="1">INDIRECT("'"&amp;K$8&amp;"'!"&amp;$A25)*VLOOKUP($D25,Tables!$G$10:$K$33,4,0)</f>
        <v>2255.7750420150001</v>
      </c>
      <c r="L25" s="460">
        <f ca="1">INDIRECT("'"&amp;L$8&amp;"'!"&amp;$A25)*VLOOKUP($D25,Tables!$G$10:$K$33,4,0)</f>
        <v>2255.7750420150001</v>
      </c>
      <c r="M25" s="460">
        <f ca="1">INDIRECT("'"&amp;M$8&amp;"'!"&amp;$A25)*VLOOKUP($D25,Tables!$G$10:$K$33,4,0)</f>
        <v>2661.3777466649999</v>
      </c>
      <c r="N25" s="460">
        <f ca="1">INDIRECT("'"&amp;N$8&amp;"'!"&amp;$A25)*VLOOKUP($D25,Tables!$G$10:$K$33,4,0)</f>
        <v>3082.5805553400005</v>
      </c>
      <c r="O25" s="460">
        <f ca="1">INDIRECT("'"&amp;O$8&amp;"'!"&amp;$A25)*VLOOKUP($D25,Tables!$G$10:$K$33,4,0)</f>
        <v>2789.2985996699999</v>
      </c>
      <c r="P25" s="460">
        <f ca="1">INDIRECT("'"&amp;P$8&amp;"'!"&amp;$A25)*VLOOKUP($D25,Tables!$G$10:$K$33,4,0)</f>
        <v>2767.4584540350006</v>
      </c>
      <c r="Q25" s="460">
        <f ca="1">INDIRECT("'"&amp;Q$8&amp;"'!"&amp;$A25)*VLOOKUP($D25,Tables!$G$10:$K$33,4,0)</f>
        <v>2701.9380171300004</v>
      </c>
      <c r="R25" s="460">
        <f ca="1">INDIRECT("'"&amp;R$8&amp;"'!"&amp;$A25)*VLOOKUP($D25,Tables!$G$10:$K$33,4,0)</f>
        <v>2967.1397855550003</v>
      </c>
      <c r="S25" s="460">
        <f ca="1">INDIRECT("'"&amp;S$8&amp;"'!"&amp;$A25)*VLOOKUP($D25,Tables!$G$10:$K$33,4,0)</f>
        <v>3581.7838841399998</v>
      </c>
      <c r="T25" s="460">
        <f ca="1">INDIRECT("'"&amp;T$8&amp;"'!"&amp;$A25)*VLOOKUP($D25,Tables!$G$10:$K$33,4,0)</f>
        <v>3230.6700773787556</v>
      </c>
      <c r="U25" s="460">
        <f ca="1">INDIRECT("'"&amp;U$8&amp;"'!"&amp;$A25)*VLOOKUP($D25,Tables!$G$10:$K$33,4,0)</f>
        <v>3371.4341992514542</v>
      </c>
      <c r="V25" s="460">
        <f ca="1">INDIRECT("'"&amp;V$8&amp;"'!"&amp;$A25)*VLOOKUP($D25,Tables!$G$10:$K$33,4,0)</f>
        <v>3594.7817978000321</v>
      </c>
      <c r="W25" s="460">
        <f ca="1">INDIRECT("'"&amp;W$8&amp;"'!"&amp;$A25)*VLOOKUP($D25,Tables!$G$10:$K$33,4,0)</f>
        <v>3533.0770504661323</v>
      </c>
      <c r="X25" s="460">
        <f ca="1">INDIRECT("'"&amp;X$8&amp;"'!"&amp;$A25)*VLOOKUP($D25,Tables!$G$10:$K$33,4,0)</f>
        <v>3222.5799844857634</v>
      </c>
      <c r="Y25" s="460">
        <f ca="1">INDIRECT("'"&amp;Y$8&amp;"'!"&amp;$A25)*VLOOKUP($D25,Tables!$G$10:$K$33,4,0)</f>
        <v>3067.9484997218087</v>
      </c>
      <c r="Z25" s="460">
        <f ca="1">INDIRECT("'"&amp;Z$8&amp;"'!"&amp;$A25)*VLOOKUP($D25,Tables!$G$10:$K$33,4,0)</f>
        <v>2795.6194940630553</v>
      </c>
      <c r="AA25" s="460">
        <f ca="1">INDIRECT("'"&amp;AA$8&amp;"'!"&amp;$A25)*VLOOKUP($D25,Tables!$G$10:$K$33,4,0)</f>
        <v>1927.720531834136</v>
      </c>
      <c r="AB25" s="460">
        <f ca="1">INDIRECT("'"&amp;AB$8&amp;"'!"&amp;$A25)*VLOOKUP($D25,Tables!$G$10:$K$33,4,0)</f>
        <v>1915.0109526567935</v>
      </c>
      <c r="AC25" s="460">
        <f ca="1">INDIRECT("'"&amp;AC$8&amp;"'!"&amp;$A25)*VLOOKUP($D25,Tables!$G$10:$K$33,4,0)</f>
        <v>1782.1289615031433</v>
      </c>
      <c r="AD25" s="460">
        <f ca="1">INDIRECT("'"&amp;AD$8&amp;"'!"&amp;$A25)*VLOOKUP($D25,Tables!$G$10:$K$33,4,0)</f>
        <v>1297.67244108262</v>
      </c>
      <c r="AE25" s="460">
        <f ca="1">INDIRECT("'"&amp;AE$8&amp;"'!"&amp;$A25)*VLOOKUP($D25,Tables!$G$10:$K$33,4,0)</f>
        <v>1198.2520583029388</v>
      </c>
      <c r="AF25" s="460">
        <f ca="1">INDIRECT("'"&amp;AF$8&amp;"'!"&amp;$A25)*VLOOKUP($D25,Tables!$G$10:$K$33,4,0)</f>
        <v>920.21437406294524</v>
      </c>
      <c r="AG25" s="460">
        <f ca="1">INDIRECT("'"&amp;AG$8&amp;"'!"&amp;$A25)*VLOOKUP($D25,Tables!$G$10:$K$33,4,0)</f>
        <v>556.67083485069088</v>
      </c>
      <c r="AH25" s="460">
        <f ca="1">INDIRECT("'"&amp;AH$8&amp;"'!"&amp;$A25)*VLOOKUP($D25,Tables!$G$10:$K$33,4,0)</f>
        <v>717.84296522712771</v>
      </c>
      <c r="AI25" s="460">
        <f ca="1">INDIRECT("'"&amp;AI$8&amp;"'!"&amp;$A25)*VLOOKUP($D25,Tables!$G$10:$K$33,4,0)</f>
        <v>-1.7660519542089792</v>
      </c>
      <c r="AJ25" s="460">
        <f ca="1">INDIRECT("'"&amp;AJ$8&amp;"'!"&amp;$A25)*VLOOKUP($D25,Tables!$G$10:$K$33,4,0)</f>
        <v>83.374159690969819</v>
      </c>
      <c r="AK25" s="460">
        <f ca="1">INDIRECT("'"&amp;AK$8&amp;"'!"&amp;$A25)*VLOOKUP($D25,Tables!$G$10:$K$33,4,0)</f>
        <v>407.25199849230637</v>
      </c>
      <c r="AL25" s="460">
        <f ca="1">INDIRECT("'"&amp;AL$8&amp;"'!"&amp;$A25)*VLOOKUP($D25,Tables!$G$10:$K$33,4,0)</f>
        <v>314.52838214594709</v>
      </c>
      <c r="AM25" s="460">
        <f ca="1">INDIRECT("'"&amp;AM$8&amp;"'!"&amp;$A25)*VLOOKUP($D25,Tables!$G$10:$K$33,4,0)</f>
        <v>1343.0313798128859</v>
      </c>
      <c r="AN25" s="460"/>
      <c r="AO25" s="460"/>
      <c r="AP25" s="449"/>
      <c r="AQ25" s="466">
        <f ca="1">HLOOKUP(AQ$8,$E$8:$AL$230,$B25,0)/HLOOKUP(AQ$8,$E$8:$AL$230,$B11,0)</f>
        <v>5.3551670397968029E-2</v>
      </c>
      <c r="AR25" s="466">
        <f ca="1">HLOOKUP(AR$8,$E$8:$AL$230,$B25,0)/HLOOKUP(AR$8,$E$8:$AL$230,$B11,0)</f>
        <v>6.6389258909418519E-2</v>
      </c>
      <c r="AS25" s="466">
        <f ca="1">HLOOKUP(AS$8,$E$8:$AL$230,$B25,0)/HLOOKUP(AS$8,$E$8:$AL$230,$B11,0)</f>
        <v>7.3974969899986379E-2</v>
      </c>
      <c r="AT25" s="466">
        <f ca="1">HLOOKUP(AT$8,$E$8:$AL$230,$B25,0)/HLOOKUP(AT$8,$E$8:$AL$230,$B11,0)</f>
        <v>2.3964734840406688E-3</v>
      </c>
      <c r="AU25" s="466">
        <f ca="1">HLOOKUP(AU$8,$E$8:$AL$230,$B25,0)/HLOOKUP(AU$8,$E$8:$AL$230,$B11,0)</f>
        <v>1.1410147902040001E-2</v>
      </c>
      <c r="AV25" s="449"/>
      <c r="AW25" s="466">
        <f t="shared" ca="1" si="17"/>
        <v>-9.2416778023702406E-2</v>
      </c>
      <c r="AX25" s="466">
        <f t="shared" ca="1" si="17"/>
        <v>5.1706058879740002E-2</v>
      </c>
      <c r="AY25" s="466">
        <f t="shared" ca="1" si="17"/>
        <v>2.9988231382535702E-2</v>
      </c>
      <c r="AZ25" s="466">
        <f t="shared" ca="1" si="17"/>
        <v>-0.14054579444020843</v>
      </c>
      <c r="BA25" s="505">
        <f t="shared" ca="1" si="17"/>
        <v>-0.15257799981750197</v>
      </c>
      <c r="BB25" s="461">
        <f t="shared" ca="1" si="17"/>
        <v>0</v>
      </c>
      <c r="BC25" s="454"/>
      <c r="BD25" s="459"/>
      <c r="BE25" s="454"/>
      <c r="BF25" s="454"/>
      <c r="BG25" s="454"/>
      <c r="BH25" s="454"/>
      <c r="BI25" s="454"/>
      <c r="BJ25" s="454"/>
      <c r="BK25" s="454"/>
      <c r="BL25" s="454"/>
      <c r="BM25" s="454"/>
      <c r="BN25" s="454"/>
      <c r="BO25" s="454"/>
    </row>
    <row r="26" spans="1:67" ht="13" outlineLevel="1">
      <c r="A26" s="454" t="str">
        <f>ADDRESS(MATCH($D10,'2021'!$A$1:$A$72,0),MATCH($D26,'2021'!$A$1:$AQ$1,0))</f>
        <v>$Q$8</v>
      </c>
      <c r="B26" s="454">
        <f t="shared" si="12"/>
        <v>19</v>
      </c>
      <c r="C26" s="454"/>
      <c r="D26" s="463" t="s">
        <v>90</v>
      </c>
      <c r="E26" s="460">
        <f ca="1">INDIRECT("'"&amp;E$8&amp;"'!"&amp;$A26)*VLOOKUP($D26,Tables!$G$10:$K$33,4,0)</f>
        <v>362.83574054000002</v>
      </c>
      <c r="F26" s="460">
        <f ca="1">INDIRECT("'"&amp;F$8&amp;"'!"&amp;$A26)*VLOOKUP($D26,Tables!$G$10:$K$33,4,0)</f>
        <v>372.30102072800003</v>
      </c>
      <c r="G26" s="460">
        <f ca="1">INDIRECT("'"&amp;G$8&amp;"'!"&amp;$A26)*VLOOKUP($D26,Tables!$G$10:$K$33,4,0)</f>
        <v>394.38667450000008</v>
      </c>
      <c r="H26" s="460">
        <f ca="1">INDIRECT("'"&amp;H$8&amp;"'!"&amp;$A26)*VLOOKUP($D26,Tables!$G$10:$K$33,4,0)</f>
        <v>435.4028886480001</v>
      </c>
      <c r="I26" s="460">
        <f ca="1">INDIRECT("'"&amp;I$8&amp;"'!"&amp;$A26)*VLOOKUP($D26,Tables!$G$10:$K$33,4,0)</f>
        <v>489.03947638</v>
      </c>
      <c r="J26" s="460">
        <f ca="1">INDIRECT("'"&amp;J$8&amp;"'!"&amp;$A26)*VLOOKUP($D26,Tables!$G$10:$K$33,4,0)</f>
        <v>659.41451976400015</v>
      </c>
      <c r="K26" s="460">
        <f ca="1">INDIRECT("'"&amp;K$8&amp;"'!"&amp;$A26)*VLOOKUP($D26,Tables!$G$10:$K$33,4,0)</f>
        <v>930.75255182000001</v>
      </c>
      <c r="L26" s="460">
        <f ca="1">INDIRECT("'"&amp;L$8&amp;"'!"&amp;$A26)*VLOOKUP($D26,Tables!$G$10:$K$33,4,0)</f>
        <v>754.06732164400023</v>
      </c>
      <c r="M26" s="460">
        <f ca="1">INDIRECT("'"&amp;M$8&amp;"'!"&amp;$A26)*VLOOKUP($D26,Tables!$G$10:$K$33,4,0)</f>
        <v>971.76876596800003</v>
      </c>
      <c r="N26" s="460">
        <f ca="1">INDIRECT("'"&amp;N$8&amp;"'!"&amp;$A26)*VLOOKUP($D26,Tables!$G$10:$K$33,4,0)</f>
        <v>1274.6577319840001</v>
      </c>
      <c r="O26" s="460">
        <f ca="1">INDIRECT("'"&amp;O$8&amp;"'!"&amp;$A26)*VLOOKUP($D26,Tables!$G$10:$K$33,4,0)</f>
        <v>1028.5604470960002</v>
      </c>
      <c r="P26" s="460">
        <f ca="1">INDIRECT("'"&amp;P$8&amp;"'!"&amp;$A26)*VLOOKUP($D26,Tables!$G$10:$K$33,4,0)</f>
        <v>987.54423294800006</v>
      </c>
      <c r="Q26" s="460">
        <f ca="1">INDIRECT("'"&amp;Q$8&amp;"'!"&amp;$A26)*VLOOKUP($D26,Tables!$G$10:$K$33,4,0)</f>
        <v>791.92844239600026</v>
      </c>
      <c r="R26" s="460">
        <f ca="1">INDIRECT("'"&amp;R$8&amp;"'!"&amp;$A26)*VLOOKUP($D26,Tables!$G$10:$K$33,4,0)</f>
        <v>984.38913955200019</v>
      </c>
      <c r="S26" s="460">
        <f ca="1">INDIRECT("'"&amp;S$8&amp;"'!"&amp;$A26)*VLOOKUP($D26,Tables!$G$10:$K$33,4,0)</f>
        <v>1161.0743697280002</v>
      </c>
      <c r="T26" s="460">
        <f ca="1">INDIRECT("'"&amp;T$8&amp;"'!"&amp;$A26)*VLOOKUP($D26,Tables!$G$10:$K$33,4,0)</f>
        <v>1275.2314690761909</v>
      </c>
      <c r="U26" s="460">
        <f ca="1">INDIRECT("'"&amp;U$8&amp;"'!"&amp;$A26)*VLOOKUP($D26,Tables!$G$10:$K$33,4,0)</f>
        <v>1218.9735458915829</v>
      </c>
      <c r="V26" s="460">
        <f ca="1">INDIRECT("'"&amp;V$8&amp;"'!"&amp;$A26)*VLOOKUP($D26,Tables!$G$10:$K$33,4,0)</f>
        <v>1387.6252218138141</v>
      </c>
      <c r="W26" s="460">
        <f ca="1">INDIRECT("'"&amp;W$8&amp;"'!"&amp;$A26)*VLOOKUP($D26,Tables!$G$10:$K$33,4,0)</f>
        <v>1458.498284344226</v>
      </c>
      <c r="X26" s="460">
        <f ca="1">INDIRECT("'"&amp;X$8&amp;"'!"&amp;$A26)*VLOOKUP($D26,Tables!$G$10:$K$33,4,0)</f>
        <v>1573.8059936251038</v>
      </c>
      <c r="Y26" s="460">
        <f ca="1">INDIRECT("'"&amp;Y$8&amp;"'!"&amp;$A26)*VLOOKUP($D26,Tables!$G$10:$K$33,4,0)</f>
        <v>1556.7578894248343</v>
      </c>
      <c r="Z26" s="460">
        <f ca="1">INDIRECT("'"&amp;Z$8&amp;"'!"&amp;$A26)*VLOOKUP($D26,Tables!$G$10:$K$33,4,0)</f>
        <v>1903.4713035359791</v>
      </c>
      <c r="AA26" s="460">
        <f ca="1">INDIRECT("'"&amp;AA$8&amp;"'!"&amp;$A26)*VLOOKUP($D26,Tables!$G$10:$K$33,4,0)</f>
        <v>1475.7243063215162</v>
      </c>
      <c r="AB26" s="460">
        <f ca="1">INDIRECT("'"&amp;AB$8&amp;"'!"&amp;$A26)*VLOOKUP($D26,Tables!$G$10:$K$33,4,0)</f>
        <v>1520.4175783712608</v>
      </c>
      <c r="AC26" s="460">
        <f ca="1">INDIRECT("'"&amp;AC$8&amp;"'!"&amp;$A26)*VLOOKUP($D26,Tables!$G$10:$K$33,4,0)</f>
        <v>1114.5366941795805</v>
      </c>
      <c r="AD26" s="460">
        <f ca="1">INDIRECT("'"&amp;AD$8&amp;"'!"&amp;$A26)*VLOOKUP($D26,Tables!$G$10:$K$33,4,0)</f>
        <v>1255.7600476811865</v>
      </c>
      <c r="AE26" s="460">
        <f ca="1">INDIRECT("'"&amp;AE$8&amp;"'!"&amp;$A26)*VLOOKUP($D26,Tables!$G$10:$K$33,4,0)</f>
        <v>1529.3806636054569</v>
      </c>
      <c r="AF26" s="460">
        <f ca="1">INDIRECT("'"&amp;AF$8&amp;"'!"&amp;$A26)*VLOOKUP($D26,Tables!$G$10:$K$33,4,0)</f>
        <v>1186.8930492357565</v>
      </c>
      <c r="AG26" s="460">
        <f ca="1">INDIRECT("'"&amp;AG$8&amp;"'!"&amp;$A26)*VLOOKUP($D26,Tables!$G$10:$K$33,4,0)</f>
        <v>1077.0748820477784</v>
      </c>
      <c r="AH26" s="460">
        <f ca="1">INDIRECT("'"&amp;AH$8&amp;"'!"&amp;$A26)*VLOOKUP($D26,Tables!$G$10:$K$33,4,0)</f>
        <v>870.71383787444051</v>
      </c>
      <c r="AI26" s="460">
        <f ca="1">INDIRECT("'"&amp;AI$8&amp;"'!"&amp;$A26)*VLOOKUP($D26,Tables!$G$10:$K$33,4,0)</f>
        <v>1145.2596180491078</v>
      </c>
      <c r="AJ26" s="460">
        <f ca="1">INDIRECT("'"&amp;AJ$8&amp;"'!"&amp;$A26)*VLOOKUP($D26,Tables!$G$10:$K$33,4,0)</f>
        <v>1127.3488520087124</v>
      </c>
      <c r="AK26" s="460">
        <f ca="1">INDIRECT("'"&amp;AK$8&amp;"'!"&amp;$A26)*VLOOKUP($D26,Tables!$G$10:$K$33,4,0)</f>
        <v>765.43118811730471</v>
      </c>
      <c r="AL26" s="460">
        <f ca="1">INDIRECT("'"&amp;AL$8&amp;"'!"&amp;$A26)*VLOOKUP($D26,Tables!$G$10:$K$33,4,0)</f>
        <v>636.08861897063014</v>
      </c>
      <c r="AM26" s="460">
        <f ca="1">INDIRECT("'"&amp;AM$8&amp;"'!"&amp;$A26)*VLOOKUP($D26,Tables!$G$10:$K$33,4,0)</f>
        <v>746.33041928685191</v>
      </c>
      <c r="AN26" s="460"/>
      <c r="AO26" s="460"/>
      <c r="AP26" s="449"/>
      <c r="AQ26" s="466">
        <f ca="1">HLOOKUP(AQ$8,$E$8:$AL$230,$B26,0)/HLOOKUP(AQ$8,$E$8:$AL$230,$B11,0)</f>
        <v>1.1532722233693168E-2</v>
      </c>
      <c r="AR26" s="466">
        <f ca="1">HLOOKUP(AR$8,$E$8:$AL$230,$B26,0)/HLOOKUP(AR$8,$E$8:$AL$230,$B11,0)</f>
        <v>2.4481196037714432E-2</v>
      </c>
      <c r="AS26" s="466">
        <f ca="1">HLOOKUP(AS$8,$E$8:$AL$230,$B26,0)/HLOOKUP(AS$8,$E$8:$AL$230,$B11,0)</f>
        <v>3.7536848490843593E-2</v>
      </c>
      <c r="AT26" s="466">
        <f ca="1">HLOOKUP(AT$8,$E$8:$AL$230,$B26,0)/HLOOKUP(AT$8,$E$8:$AL$230,$B11,0)</f>
        <v>3.2404064294217792E-2</v>
      </c>
      <c r="AU26" s="466">
        <f ca="1">HLOOKUP(AU$8,$E$8:$AL$230,$B26,0)/HLOOKUP(AU$8,$E$8:$AL$230,$B11,0)</f>
        <v>2.1445402594918495E-2</v>
      </c>
      <c r="AV26" s="449"/>
      <c r="AW26" s="466">
        <f t="shared" ca="1" si="17"/>
        <v>3.7247035239670767E-2</v>
      </c>
      <c r="AX26" s="466">
        <f t="shared" ca="1" si="17"/>
        <v>0.10981854090725429</v>
      </c>
      <c r="AY26" s="466">
        <f t="shared" ca="1" si="17"/>
        <v>4.4622829639571204E-2</v>
      </c>
      <c r="AZ26" s="466">
        <f t="shared" ca="1" si="17"/>
        <v>2.9397100949226651E-3</v>
      </c>
      <c r="BA26" s="505">
        <f t="shared" ca="1" si="17"/>
        <v>-6.8279520026672036E-2</v>
      </c>
      <c r="BB26" s="461">
        <f t="shared" ca="1" si="17"/>
        <v>0</v>
      </c>
      <c r="BC26" s="454"/>
      <c r="BD26" s="459"/>
      <c r="BE26" s="454"/>
      <c r="BF26" s="454"/>
      <c r="BG26" s="454"/>
      <c r="BH26" s="454"/>
      <c r="BI26" s="454"/>
      <c r="BJ26" s="454"/>
      <c r="BK26" s="454"/>
      <c r="BL26" s="454"/>
      <c r="BM26" s="454"/>
      <c r="BN26" s="454"/>
      <c r="BO26" s="454"/>
    </row>
    <row r="27" spans="1:67" ht="13" outlineLevel="1">
      <c r="A27" s="454" t="str">
        <f>ADDRESS(MATCH($D10,'2021'!$A$1:$A$72,0),MATCH($D27,'2021'!$A$1:$AQ$1,0))</f>
        <v>$R$8</v>
      </c>
      <c r="B27" s="454">
        <f t="shared" si="12"/>
        <v>20</v>
      </c>
      <c r="C27" s="454"/>
      <c r="D27" s="463" t="s">
        <v>91</v>
      </c>
      <c r="E27" s="460">
        <f ca="1">INDIRECT("'"&amp;E$8&amp;"'!"&amp;$A27)*VLOOKUP($D27,Tables!$G$10:$K$33,4,0)</f>
        <v>1060.9497703110001</v>
      </c>
      <c r="F27" s="460">
        <f ca="1">INDIRECT("'"&amp;F$8&amp;"'!"&amp;$A27)*VLOOKUP($D27,Tables!$G$10:$K$33,4,0)</f>
        <v>1127.0623672740001</v>
      </c>
      <c r="G27" s="460">
        <f ca="1">INDIRECT("'"&amp;G$8&amp;"'!"&amp;$A27)*VLOOKUP($D27,Tables!$G$10:$K$33,4,0)</f>
        <v>957.05854651200002</v>
      </c>
      <c r="H27" s="460">
        <f ca="1">INDIRECT("'"&amp;H$8&amp;"'!"&amp;$A27)*VLOOKUP($D27,Tables!$G$10:$K$33,4,0)</f>
        <v>1356.882347193</v>
      </c>
      <c r="I27" s="460">
        <f ca="1">INDIRECT("'"&amp;I$8&amp;"'!"&amp;$A27)*VLOOKUP($D27,Tables!$G$10:$K$33,4,0)</f>
        <v>1152.2481184979999</v>
      </c>
      <c r="J27" s="460">
        <f ca="1">INDIRECT("'"&amp;J$8&amp;"'!"&amp;$A27)*VLOOKUP($D27,Tables!$G$10:$K$33,4,0)</f>
        <v>1060.9497703110001</v>
      </c>
      <c r="K27" s="460">
        <f ca="1">INDIRECT("'"&amp;K$8&amp;"'!"&amp;$A27)*VLOOKUP($D27,Tables!$G$10:$K$33,4,0)</f>
        <v>1167.9892130129999</v>
      </c>
      <c r="L27" s="460">
        <f ca="1">INDIRECT("'"&amp;L$8&amp;"'!"&amp;$A27)*VLOOKUP($D27,Tables!$G$10:$K$33,4,0)</f>
        <v>1262.4357801030001</v>
      </c>
      <c r="M27" s="460">
        <f ca="1">INDIRECT("'"&amp;M$8&amp;"'!"&amp;$A27)*VLOOKUP($D27,Tables!$G$10:$K$33,4,0)</f>
        <v>1328.5483770660001</v>
      </c>
      <c r="N27" s="460">
        <f ca="1">INDIRECT("'"&amp;N$8&amp;"'!"&amp;$A27)*VLOOKUP($D27,Tables!$G$10:$K$33,4,0)</f>
        <v>1643.3702673659996</v>
      </c>
      <c r="O27" s="460">
        <f ca="1">INDIRECT("'"&amp;O$8&amp;"'!"&amp;$A27)*VLOOKUP($D27,Tables!$G$10:$K$33,4,0)</f>
        <v>2115.603102816</v>
      </c>
      <c r="P27" s="460">
        <f ca="1">INDIRECT("'"&amp;P$8&amp;"'!"&amp;$A27)*VLOOKUP($D27,Tables!$G$10:$K$33,4,0)</f>
        <v>2568.9466248479998</v>
      </c>
      <c r="Q27" s="460">
        <f ca="1">INDIRECT("'"&amp;Q$8&amp;"'!"&amp;$A27)*VLOOKUP($D27,Tables!$G$10:$K$33,4,0)</f>
        <v>3135.6260273880002</v>
      </c>
      <c r="R27" s="460">
        <f ca="1">INDIRECT("'"&amp;R$8&amp;"'!"&amp;$A27)*VLOOKUP($D27,Tables!$G$10:$K$33,4,0)</f>
        <v>2436.7214309219999</v>
      </c>
      <c r="S27" s="460">
        <f ca="1">INDIRECT("'"&amp;S$8&amp;"'!"&amp;$A27)*VLOOKUP($D27,Tables!$G$10:$K$33,4,0)</f>
        <v>3252.1101267990002</v>
      </c>
      <c r="T27" s="460">
        <f ca="1">INDIRECT("'"&amp;T$8&amp;"'!"&amp;$A27)*VLOOKUP($D27,Tables!$G$10:$K$33,4,0)</f>
        <v>3363.9331554799269</v>
      </c>
      <c r="U27" s="460">
        <f ca="1">INDIRECT("'"&amp;U$8&amp;"'!"&amp;$A27)*VLOOKUP($D27,Tables!$G$10:$K$33,4,0)</f>
        <v>3820.0902074861388</v>
      </c>
      <c r="V27" s="460">
        <f ca="1">INDIRECT("'"&amp;V$8&amp;"'!"&amp;$A27)*VLOOKUP($D27,Tables!$G$10:$K$33,4,0)</f>
        <v>3463.4119476261244</v>
      </c>
      <c r="W27" s="460">
        <f ca="1">INDIRECT("'"&amp;W$8&amp;"'!"&amp;$A27)*VLOOKUP($D27,Tables!$G$10:$K$33,4,0)</f>
        <v>3770.4183615476522</v>
      </c>
      <c r="X27" s="460">
        <f ca="1">INDIRECT("'"&amp;X$8&amp;"'!"&amp;$A27)*VLOOKUP($D27,Tables!$G$10:$K$33,4,0)</f>
        <v>3453.0180567640045</v>
      </c>
      <c r="Y27" s="460">
        <f ca="1">INDIRECT("'"&amp;Y$8&amp;"'!"&amp;$A27)*VLOOKUP($D27,Tables!$G$10:$K$33,4,0)</f>
        <v>3204.1045998250252</v>
      </c>
      <c r="Z27" s="460">
        <f ca="1">INDIRECT("'"&amp;Z$8&amp;"'!"&amp;$A27)*VLOOKUP($D27,Tables!$G$10:$K$33,4,0)</f>
        <v>2689.6853935104727</v>
      </c>
      <c r="AA27" s="460">
        <f ca="1">INDIRECT("'"&amp;AA$8&amp;"'!"&amp;$A27)*VLOOKUP($D27,Tables!$G$10:$K$33,4,0)</f>
        <v>2286.7412545530774</v>
      </c>
      <c r="AB27" s="460">
        <f ca="1">INDIRECT("'"&amp;AB$8&amp;"'!"&amp;$A27)*VLOOKUP($D27,Tables!$G$10:$K$33,4,0)</f>
        <v>2600.5390519111074</v>
      </c>
      <c r="AC27" s="460">
        <f ca="1">INDIRECT("'"&amp;AC$8&amp;"'!"&amp;$A27)*VLOOKUP($D27,Tables!$G$10:$K$33,4,0)</f>
        <v>2900.424212588674</v>
      </c>
      <c r="AD27" s="460">
        <f ca="1">INDIRECT("'"&amp;AD$8&amp;"'!"&amp;$A27)*VLOOKUP($D27,Tables!$G$10:$K$33,4,0)</f>
        <v>3406.6964924678041</v>
      </c>
      <c r="AE27" s="460">
        <f ca="1">INDIRECT("'"&amp;AE$8&amp;"'!"&amp;$A27)*VLOOKUP($D27,Tables!$G$10:$K$33,4,0)</f>
        <v>3347.166556780589</v>
      </c>
      <c r="AF27" s="460">
        <f ca="1">INDIRECT("'"&amp;AF$8&amp;"'!"&amp;$A27)*VLOOKUP($D27,Tables!$G$10:$K$33,4,0)</f>
        <v>3894.0781643813193</v>
      </c>
      <c r="AG27" s="460">
        <f ca="1">INDIRECT("'"&amp;AG$8&amp;"'!"&amp;$A27)*VLOOKUP($D27,Tables!$G$10:$K$33,4,0)</f>
        <v>4387.9316500423347</v>
      </c>
      <c r="AH27" s="460">
        <f ca="1">INDIRECT("'"&amp;AH$8&amp;"'!"&amp;$A27)*VLOOKUP($D27,Tables!$G$10:$K$33,4,0)</f>
        <v>4264.6657128791448</v>
      </c>
      <c r="AI27" s="460">
        <f ca="1">INDIRECT("'"&amp;AI$8&amp;"'!"&amp;$A27)*VLOOKUP($D27,Tables!$G$10:$K$33,4,0)</f>
        <v>2399.4374043871121</v>
      </c>
      <c r="AJ27" s="460">
        <f ca="1">INDIRECT("'"&amp;AJ$8&amp;"'!"&amp;$A27)*VLOOKUP($D27,Tables!$G$10:$K$33,4,0)</f>
        <v>2240.6095113918241</v>
      </c>
      <c r="AK27" s="460">
        <f ca="1">INDIRECT("'"&amp;AK$8&amp;"'!"&amp;$A27)*VLOOKUP($D27,Tables!$G$10:$K$33,4,0)</f>
        <v>3699.1631422694131</v>
      </c>
      <c r="AL27" s="460">
        <f ca="1">INDIRECT("'"&amp;AL$8&amp;"'!"&amp;$A27)*VLOOKUP($D27,Tables!$G$10:$K$33,4,0)</f>
        <v>4244.8883095757847</v>
      </c>
      <c r="AM27" s="460">
        <f ca="1">INDIRECT("'"&amp;AM$8&amp;"'!"&amp;$A27)*VLOOKUP($D27,Tables!$G$10:$K$33,4,0)</f>
        <v>4341.3879687340632</v>
      </c>
      <c r="AN27" s="460"/>
      <c r="AO27" s="460"/>
      <c r="AP27" s="449"/>
      <c r="AQ27" s="466">
        <f ca="1">HLOOKUP(AQ$8,$E$8:$AL$230,$B27,0)/HLOOKUP(AQ$8,$E$8:$AL$230,$B11,0)</f>
        <v>3.3722254005868639E-2</v>
      </c>
      <c r="AR27" s="466">
        <f ca="1">HLOOKUP(AR$8,$E$8:$AL$230,$B27,0)/HLOOKUP(AR$8,$E$8:$AL$230,$B11,0)</f>
        <v>5.0354351505800608E-2</v>
      </c>
      <c r="AS27" s="466">
        <f ca="1">HLOOKUP(AS$8,$E$8:$AL$230,$B27,0)/HLOOKUP(AS$8,$E$8:$AL$230,$B11,0)</f>
        <v>7.7257992221824015E-2</v>
      </c>
      <c r="AT27" s="466">
        <f ca="1">HLOOKUP(AT$8,$E$8:$AL$230,$B27,0)/HLOOKUP(AT$8,$E$8:$AL$230,$B11,0)</f>
        <v>6.440318321698657E-2</v>
      </c>
      <c r="AU27" s="466">
        <f ca="1">HLOOKUP(AU$8,$E$8:$AL$230,$B27,0)/HLOOKUP(AU$8,$E$8:$AL$230,$B11,0)</f>
        <v>0.10364098573690957</v>
      </c>
      <c r="AV27" s="449"/>
      <c r="AW27" s="466">
        <f t="shared" ca="1" si="17"/>
        <v>2.4408726598043273E-2</v>
      </c>
      <c r="AX27" s="466">
        <f t="shared" ca="1" si="17"/>
        <v>7.1455003394024219E-2</v>
      </c>
      <c r="AY27" s="466">
        <f t="shared" ca="1" si="17"/>
        <v>7.4903354729948246E-2</v>
      </c>
      <c r="AZ27" s="466">
        <f t="shared" ca="1" si="17"/>
        <v>-0.11751593663462756</v>
      </c>
      <c r="BA27" s="505">
        <f t="shared" ca="1" si="17"/>
        <v>1.1835717889755681E-2</v>
      </c>
      <c r="BB27" s="461">
        <f t="shared" ca="1" si="17"/>
        <v>0</v>
      </c>
      <c r="BC27" s="454"/>
      <c r="BD27" s="459"/>
      <c r="BE27" s="454"/>
      <c r="BF27" s="454"/>
      <c r="BG27" s="454"/>
      <c r="BH27" s="454"/>
      <c r="BI27" s="454"/>
      <c r="BJ27" s="454"/>
      <c r="BK27" s="454"/>
      <c r="BL27" s="454"/>
      <c r="BM27" s="454"/>
      <c r="BN27" s="454"/>
      <c r="BO27" s="454"/>
    </row>
    <row r="28" spans="1:67" ht="13" outlineLevel="1">
      <c r="A28" s="454" t="str">
        <f>ADDRESS(MATCH($D10,'2021'!$A$1:$A$72,0),MATCH($D28,'2021'!$A$1:$AQ$1,0))</f>
        <v>$S$8</v>
      </c>
      <c r="B28" s="454">
        <f t="shared" si="12"/>
        <v>21</v>
      </c>
      <c r="C28" s="454"/>
      <c r="D28" s="463" t="s">
        <v>92</v>
      </c>
      <c r="E28" s="460">
        <f ca="1">INDIRECT("'"&amp;E$8&amp;"'!"&amp;$A28)*VLOOKUP($D28,Tables!$G$10:$K$33,4,0)</f>
        <v>1018.5240920400001</v>
      </c>
      <c r="F28" s="460">
        <f ca="1">INDIRECT("'"&amp;F$8&amp;"'!"&amp;$A28)*VLOOKUP($D28,Tables!$G$10:$K$33,4,0)</f>
        <v>1579.4958227328</v>
      </c>
      <c r="G28" s="460">
        <f ca="1">INDIRECT("'"&amp;G$8&amp;"'!"&amp;$A28)*VLOOKUP($D28,Tables!$G$10:$K$33,4,0)</f>
        <v>1651.5759892464007</v>
      </c>
      <c r="H28" s="460">
        <f ca="1">INDIRECT("'"&amp;H$8&amp;"'!"&amp;$A28)*VLOOKUP($D28,Tables!$G$10:$K$33,4,0)</f>
        <v>1585.763663299201</v>
      </c>
      <c r="I28" s="460">
        <f ca="1">INDIRECT("'"&amp;I$8&amp;"'!"&amp;$A28)*VLOOKUP($D28,Tables!$G$10:$K$33,4,0)</f>
        <v>1645.3081486800004</v>
      </c>
      <c r="J28" s="460">
        <f ca="1">INDIRECT("'"&amp;J$8&amp;"'!"&amp;$A28)*VLOOKUP($D28,Tables!$G$10:$K$33,4,0)</f>
        <v>1733.0579166096006</v>
      </c>
      <c r="K28" s="460">
        <f ca="1">INDIRECT("'"&amp;K$8&amp;"'!"&amp;$A28)*VLOOKUP($D28,Tables!$G$10:$K$33,4,0)</f>
        <v>1476.0764533872004</v>
      </c>
      <c r="L28" s="460">
        <f ca="1">INDIRECT("'"&amp;L$8&amp;"'!"&amp;$A28)*VLOOKUP($D28,Tables!$G$10:$K$33,4,0)</f>
        <v>1407.1302071568005</v>
      </c>
      <c r="M28" s="460">
        <f ca="1">INDIRECT("'"&amp;M$8&amp;"'!"&amp;$A28)*VLOOKUP($D28,Tables!$G$10:$K$33,4,0)</f>
        <v>2146.7353939920008</v>
      </c>
      <c r="N28" s="460">
        <f ca="1">INDIRECT("'"&amp;N$8&amp;"'!"&amp;$A28)*VLOOKUP($D28,Tables!$G$10:$K$33,4,0)</f>
        <v>3679.2224124768018</v>
      </c>
      <c r="O28" s="460">
        <f ca="1">INDIRECT("'"&amp;O$8&amp;"'!"&amp;$A28)*VLOOKUP($D28,Tables!$G$10:$K$33,4,0)</f>
        <v>1532.4870184847998</v>
      </c>
      <c r="P28" s="460">
        <f ca="1">INDIRECT("'"&amp;P$8&amp;"'!"&amp;$A28)*VLOOKUP($D28,Tables!$G$10:$K$33,4,0)</f>
        <v>2008.8429015312004</v>
      </c>
      <c r="Q28" s="460">
        <f ca="1">INDIRECT("'"&amp;Q$8&amp;"'!"&amp;$A28)*VLOOKUP($D28,Tables!$G$10:$K$33,4,0)</f>
        <v>1425.933728856</v>
      </c>
      <c r="R28" s="460">
        <f ca="1">INDIRECT("'"&amp;R$8&amp;"'!"&amp;$A28)*VLOOKUP($D28,Tables!$G$10:$K$33,4,0)</f>
        <v>90.88368821280028</v>
      </c>
      <c r="S28" s="460">
        <f ca="1">INDIRECT("'"&amp;S$8&amp;"'!"&amp;$A28)*VLOOKUP($D28,Tables!$G$10:$K$33,4,0)</f>
        <v>855.56023731359983</v>
      </c>
      <c r="T28" s="460">
        <f ca="1">INDIRECT("'"&amp;T$8&amp;"'!"&amp;$A28)*VLOOKUP($D28,Tables!$G$10:$K$33,4,0)</f>
        <v>287.87676663899748</v>
      </c>
      <c r="U28" s="460">
        <f ca="1">INDIRECT("'"&amp;U$8&amp;"'!"&amp;$A28)*VLOOKUP($D28,Tables!$G$10:$K$33,4,0)</f>
        <v>-293.17175144612304</v>
      </c>
      <c r="V28" s="460">
        <f ca="1">INDIRECT("'"&amp;V$8&amp;"'!"&amp;$A28)*VLOOKUP($D28,Tables!$G$10:$K$33,4,0)</f>
        <v>-1523.5096183641108</v>
      </c>
      <c r="W28" s="460">
        <f ca="1">INDIRECT("'"&amp;W$8&amp;"'!"&amp;$A28)*VLOOKUP($D28,Tables!$G$10:$K$33,4,0)</f>
        <v>-1211.7470593620565</v>
      </c>
      <c r="X28" s="460">
        <f ca="1">INDIRECT("'"&amp;X$8&amp;"'!"&amp;$A28)*VLOOKUP($D28,Tables!$G$10:$K$33,4,0)</f>
        <v>-1432.7822009107992</v>
      </c>
      <c r="Y28" s="460">
        <f ca="1">INDIRECT("'"&amp;Y$8&amp;"'!"&amp;$A28)*VLOOKUP($D28,Tables!$G$10:$K$33,4,0)</f>
        <v>-1678.7200746274584</v>
      </c>
      <c r="Z28" s="460">
        <f ca="1">INDIRECT("'"&amp;Z$8&amp;"'!"&amp;$A28)*VLOOKUP($D28,Tables!$G$10:$K$33,4,0)</f>
        <v>-2618.1662829213533</v>
      </c>
      <c r="AA28" s="460">
        <f ca="1">INDIRECT("'"&amp;AA$8&amp;"'!"&amp;$A28)*VLOOKUP($D28,Tables!$G$10:$K$33,4,0)</f>
        <v>-2404.9423400902142</v>
      </c>
      <c r="AB28" s="460">
        <f ca="1">INDIRECT("'"&amp;AB$8&amp;"'!"&amp;$A28)*VLOOKUP($D28,Tables!$G$10:$K$33,4,0)</f>
        <v>-2351.6972596959677</v>
      </c>
      <c r="AC28" s="460">
        <f ca="1">INDIRECT("'"&amp;AC$8&amp;"'!"&amp;$A28)*VLOOKUP($D28,Tables!$G$10:$K$33,4,0)</f>
        <v>-2470.0062620300232</v>
      </c>
      <c r="AD28" s="460">
        <f ca="1">INDIRECT("'"&amp;AD$8&amp;"'!"&amp;$A28)*VLOOKUP($D28,Tables!$G$10:$K$33,4,0)</f>
        <v>-3319.9828065592724</v>
      </c>
      <c r="AE28" s="460">
        <f ca="1">INDIRECT("'"&amp;AE$8&amp;"'!"&amp;$A28)*VLOOKUP($D28,Tables!$G$10:$K$33,4,0)</f>
        <v>-3052.2248567797674</v>
      </c>
      <c r="AF28" s="460">
        <f ca="1">INDIRECT("'"&amp;AF$8&amp;"'!"&amp;$A28)*VLOOKUP($D28,Tables!$G$10:$K$33,4,0)</f>
        <v>-3097.113935777234</v>
      </c>
      <c r="AG28" s="460">
        <f ca="1">INDIRECT("'"&amp;AG$8&amp;"'!"&amp;$A28)*VLOOKUP($D28,Tables!$G$10:$K$33,4,0)</f>
        <v>-2850.6317311072257</v>
      </c>
      <c r="AH28" s="460">
        <f ca="1">INDIRECT("'"&amp;AH$8&amp;"'!"&amp;$A28)*VLOOKUP($D28,Tables!$G$10:$K$33,4,0)</f>
        <v>-1947.1861538795233</v>
      </c>
      <c r="AI28" s="460">
        <f ca="1">INDIRECT("'"&amp;AI$8&amp;"'!"&amp;$A28)*VLOOKUP($D28,Tables!$G$10:$K$33,4,0)</f>
        <v>-2174.3594877782243</v>
      </c>
      <c r="AJ28" s="460">
        <f ca="1">INDIRECT("'"&amp;AJ$8&amp;"'!"&amp;$A28)*VLOOKUP($D28,Tables!$G$10:$K$33,4,0)</f>
        <v>-1919.1006773849401</v>
      </c>
      <c r="AK28" s="460">
        <f ca="1">INDIRECT("'"&amp;AK$8&amp;"'!"&amp;$A28)*VLOOKUP($D28,Tables!$G$10:$K$33,4,0)</f>
        <v>-1925.9023408434211</v>
      </c>
      <c r="AL28" s="460">
        <f ca="1">INDIRECT("'"&amp;AL$8&amp;"'!"&amp;$A28)*VLOOKUP($D28,Tables!$G$10:$K$33,4,0)</f>
        <v>-2221.4083837785479</v>
      </c>
      <c r="AM28" s="460">
        <f ca="1">INDIRECT("'"&amp;AM$8&amp;"'!"&amp;$A28)*VLOOKUP($D28,Tables!$G$10:$K$33,4,0)</f>
        <v>-1270.7839738481591</v>
      </c>
      <c r="AN28" s="460"/>
      <c r="AO28" s="460"/>
      <c r="AP28" s="449"/>
      <c r="AQ28" s="466">
        <f ca="1">HLOOKUP(AQ$8,$E$8:$AL$230,$B28,0)/HLOOKUP(AQ$8,$E$8:$AL$230,$B11,0)</f>
        <v>3.2373755199363842E-2</v>
      </c>
      <c r="AR28" s="466">
        <f ca="1">HLOOKUP(AR$8,$E$8:$AL$230,$B28,0)/HLOOKUP(AR$8,$E$8:$AL$230,$B11,0)</f>
        <v>3.6475362464795658E-2</v>
      </c>
      <c r="AS28" s="466">
        <f ca="1">HLOOKUP(AS$8,$E$8:$AL$230,$B28,0)/HLOOKUP(AS$8,$E$8:$AL$230,$B11,0)</f>
        <v>-4.047762438069924E-2</v>
      </c>
      <c r="AT28" s="466">
        <f ca="1">HLOOKUP(AT$8,$E$8:$AL$230,$B28,0)/HLOOKUP(AT$8,$E$8:$AL$230,$B11,0)</f>
        <v>-5.5161861943846577E-2</v>
      </c>
      <c r="AU28" s="466">
        <f ca="1">HLOOKUP(AU$8,$E$8:$AL$230,$B28,0)/HLOOKUP(AU$8,$E$8:$AL$230,$B11,0)</f>
        <v>-5.3958803481043267E-2</v>
      </c>
      <c r="AV28" s="449"/>
      <c r="AW28" s="466">
        <f t="shared" ca="1" si="17"/>
        <v>-2.0206457861041516</v>
      </c>
      <c r="AX28" s="466">
        <f t="shared" ca="1" si="17"/>
        <v>4.1699725726934034E-2</v>
      </c>
      <c r="AY28" s="466">
        <f t="shared" ca="1" si="17"/>
        <v>0</v>
      </c>
      <c r="AZ28" s="466">
        <f t="shared" ca="1" si="17"/>
        <v>0.18692471595543148</v>
      </c>
      <c r="BA28" s="505">
        <f t="shared" ca="1" si="17"/>
        <v>-7.4845936016645909E-2</v>
      </c>
      <c r="BB28" s="461">
        <f t="shared" ca="1" si="17"/>
        <v>0</v>
      </c>
      <c r="BC28" s="454"/>
      <c r="BD28" s="459"/>
      <c r="BE28" s="454"/>
      <c r="BF28" s="454"/>
      <c r="BG28" s="454"/>
      <c r="BH28" s="454"/>
      <c r="BI28" s="454"/>
      <c r="BJ28" s="454"/>
      <c r="BK28" s="454"/>
      <c r="BL28" s="454"/>
      <c r="BM28" s="454"/>
      <c r="BN28" s="454"/>
      <c r="BO28" s="454"/>
    </row>
    <row r="29" spans="1:67" ht="13" outlineLevel="1">
      <c r="A29" s="454" t="str">
        <f>ADDRESS(MATCH($D10,'2021'!$A$1:$A$72,0),MATCH($D29,'2021'!$A$1:$AQ$1,0))</f>
        <v>$T$8</v>
      </c>
      <c r="B29" s="454">
        <f t="shared" si="12"/>
        <v>22</v>
      </c>
      <c r="C29" s="454"/>
      <c r="D29" s="463" t="s">
        <v>93</v>
      </c>
      <c r="E29" s="460">
        <f ca="1">INDIRECT("'"&amp;E$8&amp;"'!"&amp;$A29)*VLOOKUP($D29,Tables!$G$10:$K$33,4,0)</f>
        <v>300.35706617</v>
      </c>
      <c r="F29" s="460">
        <f ca="1">INDIRECT("'"&amp;F$8&amp;"'!"&amp;$A29)*VLOOKUP($D29,Tables!$G$10:$K$33,4,0)</f>
        <v>339.40348477210006</v>
      </c>
      <c r="G29" s="460">
        <f ca="1">INDIRECT("'"&amp;G$8&amp;"'!"&amp;$A29)*VLOOKUP($D29,Tables!$G$10:$K$33,4,0)</f>
        <v>288.34278352320007</v>
      </c>
      <c r="H29" s="460">
        <f ca="1">INDIRECT("'"&amp;H$8&amp;"'!"&amp;$A29)*VLOOKUP($D29,Tables!$G$10:$K$33,4,0)</f>
        <v>333.39634344870007</v>
      </c>
      <c r="I29" s="460">
        <f ca="1">INDIRECT("'"&amp;I$8&amp;"'!"&amp;$A29)*VLOOKUP($D29,Tables!$G$10:$K$33,4,0)</f>
        <v>306.36420749340004</v>
      </c>
      <c r="J29" s="460">
        <f ca="1">INDIRECT("'"&amp;J$8&amp;"'!"&amp;$A29)*VLOOKUP($D29,Tables!$G$10:$K$33,4,0)</f>
        <v>300.35706617000005</v>
      </c>
      <c r="K29" s="460">
        <f ca="1">INDIRECT("'"&amp;K$8&amp;"'!"&amp;$A29)*VLOOKUP($D29,Tables!$G$10:$K$33,4,0)</f>
        <v>285.33921286150007</v>
      </c>
      <c r="L29" s="460">
        <f ca="1">INDIRECT("'"&amp;L$8&amp;"'!"&amp;$A29)*VLOOKUP($D29,Tables!$G$10:$K$33,4,0)</f>
        <v>276.32850087640003</v>
      </c>
      <c r="M29" s="460">
        <f ca="1">INDIRECT("'"&amp;M$8&amp;"'!"&amp;$A29)*VLOOKUP($D29,Tables!$G$10:$K$33,4,0)</f>
        <v>276.32850087640003</v>
      </c>
      <c r="N29" s="460">
        <f ca="1">INDIRECT("'"&amp;N$8&amp;"'!"&amp;$A29)*VLOOKUP($D29,Tables!$G$10:$K$33,4,0)</f>
        <v>315.37491947850009</v>
      </c>
      <c r="O29" s="460">
        <f ca="1">INDIRECT("'"&amp;O$8&amp;"'!"&amp;$A29)*VLOOKUP($D29,Tables!$G$10:$K$33,4,0)</f>
        <v>318.37849014020003</v>
      </c>
      <c r="P29" s="460">
        <f ca="1">INDIRECT("'"&amp;P$8&amp;"'!"&amp;$A29)*VLOOKUP($D29,Tables!$G$10:$K$33,4,0)</f>
        <v>258.30707690620005</v>
      </c>
      <c r="Q29" s="460">
        <f ca="1">INDIRECT("'"&amp;Q$8&amp;"'!"&amp;$A29)*VLOOKUP($D29,Tables!$G$10:$K$33,4,0)</f>
        <v>240.28565293600008</v>
      </c>
      <c r="R29" s="460">
        <f ca="1">INDIRECT("'"&amp;R$8&amp;"'!"&amp;$A29)*VLOOKUP($D29,Tables!$G$10:$K$33,4,0)</f>
        <v>243.28922359770007</v>
      </c>
      <c r="S29" s="460">
        <f ca="1">INDIRECT("'"&amp;S$8&amp;"'!"&amp;$A29)*VLOOKUP($D29,Tables!$G$10:$K$33,4,0)</f>
        <v>276.32850087640003</v>
      </c>
      <c r="T29" s="460">
        <f ca="1">INDIRECT("'"&amp;T$8&amp;"'!"&amp;$A29)*VLOOKUP($D29,Tables!$G$10:$K$33,4,0)</f>
        <v>286.47798363860642</v>
      </c>
      <c r="U29" s="460">
        <f ca="1">INDIRECT("'"&amp;U$8&amp;"'!"&amp;$A29)*VLOOKUP($D29,Tables!$G$10:$K$33,4,0)</f>
        <v>299.33688837690033</v>
      </c>
      <c r="V29" s="460">
        <f ca="1">INDIRECT("'"&amp;V$8&amp;"'!"&amp;$A29)*VLOOKUP($D29,Tables!$G$10:$K$33,4,0)</f>
        <v>316.76989182947875</v>
      </c>
      <c r="W29" s="460">
        <f ca="1">INDIRECT("'"&amp;W$8&amp;"'!"&amp;$A29)*VLOOKUP($D29,Tables!$G$10:$K$33,4,0)</f>
        <v>347.34967975576632</v>
      </c>
      <c r="X29" s="460">
        <f ca="1">INDIRECT("'"&amp;X$8&amp;"'!"&amp;$A29)*VLOOKUP($D29,Tables!$G$10:$K$33,4,0)</f>
        <v>221.87977047938855</v>
      </c>
      <c r="Y29" s="460">
        <f ca="1">INDIRECT("'"&amp;Y$8&amp;"'!"&amp;$A29)*VLOOKUP($D29,Tables!$G$10:$K$33,4,0)</f>
        <v>247.41982107521912</v>
      </c>
      <c r="Z29" s="460">
        <f ca="1">INDIRECT("'"&amp;Z$8&amp;"'!"&amp;$A29)*VLOOKUP($D29,Tables!$G$10:$K$33,4,0)</f>
        <v>196.77027260705788</v>
      </c>
      <c r="AA29" s="460">
        <f ca="1">INDIRECT("'"&amp;AA$8&amp;"'!"&amp;$A29)*VLOOKUP($D29,Tables!$G$10:$K$33,4,0)</f>
        <v>177.12458970870634</v>
      </c>
      <c r="AB29" s="460">
        <f ca="1">INDIRECT("'"&amp;AB$8&amp;"'!"&amp;$A29)*VLOOKUP($D29,Tables!$G$10:$K$33,4,0)</f>
        <v>183.820027065593</v>
      </c>
      <c r="AC29" s="460">
        <f ca="1">INDIRECT("'"&amp;AC$8&amp;"'!"&amp;$A29)*VLOOKUP($D29,Tables!$G$10:$K$33,4,0)</f>
        <v>199.57924787783207</v>
      </c>
      <c r="AD29" s="460">
        <f ca="1">INDIRECT("'"&amp;AD$8&amp;"'!"&amp;$A29)*VLOOKUP($D29,Tables!$G$10:$K$33,4,0)</f>
        <v>275.95125396973475</v>
      </c>
      <c r="AE29" s="460">
        <f ca="1">INDIRECT("'"&amp;AE$8&amp;"'!"&amp;$A29)*VLOOKUP($D29,Tables!$G$10:$K$33,4,0)</f>
        <v>318.16918282885109</v>
      </c>
      <c r="AF29" s="460">
        <f ca="1">INDIRECT("'"&amp;AF$8&amp;"'!"&amp;$A29)*VLOOKUP($D29,Tables!$G$10:$K$33,4,0)</f>
        <v>314.46277663231325</v>
      </c>
      <c r="AG29" s="460">
        <f ca="1">INDIRECT("'"&amp;AG$8&amp;"'!"&amp;$A29)*VLOOKUP($D29,Tables!$G$10:$K$33,4,0)</f>
        <v>329.93822510745645</v>
      </c>
      <c r="AH29" s="460">
        <f ca="1">INDIRECT("'"&amp;AH$8&amp;"'!"&amp;$A29)*VLOOKUP($D29,Tables!$G$10:$K$33,4,0)</f>
        <v>363.97456393874836</v>
      </c>
      <c r="AI29" s="460">
        <f ca="1">INDIRECT("'"&amp;AI$8&amp;"'!"&amp;$A29)*VLOOKUP($D29,Tables!$G$10:$K$33,4,0)</f>
        <v>341.20058932631827</v>
      </c>
      <c r="AJ29" s="460">
        <f ca="1">INDIRECT("'"&amp;AJ$8&amp;"'!"&amp;$A29)*VLOOKUP($D29,Tables!$G$10:$K$33,4,0)</f>
        <v>360.08067533204047</v>
      </c>
      <c r="AK29" s="460">
        <f ca="1">INDIRECT("'"&amp;AK$8&amp;"'!"&amp;$A29)*VLOOKUP($D29,Tables!$G$10:$K$33,4,0)</f>
        <v>407.82157619766764</v>
      </c>
      <c r="AL29" s="460">
        <f ca="1">INDIRECT("'"&amp;AL$8&amp;"'!"&amp;$A29)*VLOOKUP($D29,Tables!$G$10:$K$33,4,0)</f>
        <v>470.129997101843</v>
      </c>
      <c r="AM29" s="460">
        <f ca="1">INDIRECT("'"&amp;AM$8&amp;"'!"&amp;$A29)*VLOOKUP($D29,Tables!$G$10:$K$33,4,0)</f>
        <v>488.70054750587957</v>
      </c>
      <c r="AN29" s="460"/>
      <c r="AO29" s="460"/>
      <c r="AP29" s="449"/>
      <c r="AQ29" s="466">
        <f ca="1">HLOOKUP(AQ$8,$E$8:$AL$230,$B29,0)/HLOOKUP(AQ$8,$E$8:$AL$230,$B11,0)</f>
        <v>9.5468395971971109E-3</v>
      </c>
      <c r="AR29" s="466">
        <f ca="1">HLOOKUP(AR$8,$E$8:$AL$230,$B29,0)/HLOOKUP(AR$8,$E$8:$AL$230,$B11,0)</f>
        <v>7.5778591849607578E-3</v>
      </c>
      <c r="AS29" s="466">
        <f ca="1">HLOOKUP(AS$8,$E$8:$AL$230,$B29,0)/HLOOKUP(AS$8,$E$8:$AL$230,$B11,0)</f>
        <v>5.9658347649443905E-3</v>
      </c>
      <c r="AT29" s="466">
        <f ca="1">HLOOKUP(AT$8,$E$8:$AL$230,$B29,0)/HLOOKUP(AT$8,$E$8:$AL$230,$B11,0)</f>
        <v>1.0350014845692706E-2</v>
      </c>
      <c r="AU29" s="466">
        <f ca="1">HLOOKUP(AU$8,$E$8:$AL$230,$B29,0)/HLOOKUP(AU$8,$E$8:$AL$230,$B11,0)</f>
        <v>1.1426105996497331E-2</v>
      </c>
      <c r="AV29" s="449"/>
      <c r="AW29" s="466">
        <f t="shared" ca="1" si="17"/>
        <v>5.8673431466518267E-3</v>
      </c>
      <c r="AX29" s="466">
        <f t="shared" ca="1" si="17"/>
        <v>5.8439001618264541E-3</v>
      </c>
      <c r="AY29" s="466">
        <f t="shared" ca="1" si="17"/>
        <v>1.0945859780161715E-2</v>
      </c>
      <c r="AZ29" s="466">
        <f t="shared" ca="1" si="17"/>
        <v>-0.15495859547713853</v>
      </c>
      <c r="BA29" s="505">
        <f t="shared" ca="1" si="17"/>
        <v>5.7387020904373198E-2</v>
      </c>
      <c r="BB29" s="461">
        <f t="shared" ca="1" si="17"/>
        <v>0</v>
      </c>
      <c r="BC29" s="454"/>
      <c r="BD29" s="459"/>
      <c r="BE29" s="454"/>
      <c r="BF29" s="454"/>
      <c r="BG29" s="454"/>
      <c r="BH29" s="454"/>
      <c r="BI29" s="454"/>
      <c r="BJ29" s="454"/>
      <c r="BK29" s="454"/>
      <c r="BL29" s="454"/>
      <c r="BM29" s="454"/>
      <c r="BN29" s="454"/>
      <c r="BO29" s="454"/>
    </row>
    <row r="30" spans="1:67" ht="13" outlineLevel="1">
      <c r="A30" s="454" t="str">
        <f>ADDRESS(MATCH($D10,'2021'!$A$1:$A$72,0),MATCH($D30,'2021'!$A$1:$AQ$1,0))</f>
        <v>$U$8</v>
      </c>
      <c r="B30" s="454">
        <f t="shared" si="12"/>
        <v>23</v>
      </c>
      <c r="C30" s="454"/>
      <c r="D30" s="463" t="s">
        <v>94</v>
      </c>
      <c r="E30" s="460">
        <f ca="1">INDIRECT("'"&amp;E$8&amp;"'!"&amp;$A30)*VLOOKUP($D30,Tables!$G$10:$K$33,4,0)</f>
        <v>3365.220160848</v>
      </c>
      <c r="F30" s="460">
        <f ca="1">INDIRECT("'"&amp;F$8&amp;"'!"&amp;$A30)*VLOOKUP($D30,Tables!$G$10:$K$33,4,0)</f>
        <v>3444.5885608680005</v>
      </c>
      <c r="G30" s="460">
        <f ca="1">INDIRECT("'"&amp;G$8&amp;"'!"&amp;$A30)*VLOOKUP($D30,Tables!$G$10:$K$33,4,0)</f>
        <v>3514.4327528856006</v>
      </c>
      <c r="H30" s="460">
        <f ca="1">INDIRECT("'"&amp;H$8&amp;"'!"&amp;$A30)*VLOOKUP($D30,Tables!$G$10:$K$33,4,0)</f>
        <v>3527.1316968887995</v>
      </c>
      <c r="I30" s="460">
        <f ca="1">INDIRECT("'"&amp;I$8&amp;"'!"&amp;$A30)*VLOOKUP($D30,Tables!$G$10:$K$33,4,0)</f>
        <v>3901.7505449831997</v>
      </c>
      <c r="J30" s="460">
        <f ca="1">INDIRECT("'"&amp;J$8&amp;"'!"&amp;$A30)*VLOOKUP($D30,Tables!$G$10:$K$33,4,0)</f>
        <v>3904.9252809840004</v>
      </c>
      <c r="K30" s="460">
        <f ca="1">INDIRECT("'"&amp;K$8&amp;"'!"&amp;$A30)*VLOOKUP($D30,Tables!$G$10:$K$33,4,0)</f>
        <v>4781.1524172048003</v>
      </c>
      <c r="L30" s="460">
        <f ca="1">INDIRECT("'"&amp;L$8&amp;"'!"&amp;$A30)*VLOOKUP($D30,Tables!$G$10:$K$33,4,0)</f>
        <v>4114.4578570368003</v>
      </c>
      <c r="M30" s="460">
        <f ca="1">INDIRECT("'"&amp;M$8&amp;"'!"&amp;$A30)*VLOOKUP($D30,Tables!$G$10:$K$33,4,0)</f>
        <v>4762.1040012000003</v>
      </c>
      <c r="N30" s="460">
        <f ca="1">INDIRECT("'"&amp;N$8&amp;"'!"&amp;$A30)*VLOOKUP($D30,Tables!$G$10:$K$33,4,0)</f>
        <v>5593.8848334096001</v>
      </c>
      <c r="O30" s="460">
        <f ca="1">INDIRECT("'"&amp;O$8&amp;"'!"&amp;$A30)*VLOOKUP($D30,Tables!$G$10:$K$33,4,0)</f>
        <v>5489.1185453832004</v>
      </c>
      <c r="P30" s="460">
        <f ca="1">INDIRECT("'"&amp;P$8&amp;"'!"&amp;$A30)*VLOOKUP($D30,Tables!$G$10:$K$33,4,0)</f>
        <v>5828.815297468801</v>
      </c>
      <c r="Q30" s="460">
        <f ca="1">INDIRECT("'"&amp;Q$8&amp;"'!"&amp;$A30)*VLOOKUP($D30,Tables!$G$10:$K$33,4,0)</f>
        <v>6571.7035216560007</v>
      </c>
      <c r="R30" s="460">
        <f ca="1">INDIRECT("'"&amp;R$8&amp;"'!"&amp;$A30)*VLOOKUP($D30,Tables!$G$10:$K$33,4,0)</f>
        <v>7025.6907697704</v>
      </c>
      <c r="S30" s="460">
        <f ca="1">INDIRECT("'"&amp;S$8&amp;"'!"&amp;$A30)*VLOOKUP($D30,Tables!$G$10:$K$33,4,0)</f>
        <v>7298.7180658391999</v>
      </c>
      <c r="T30" s="460">
        <f ca="1">INDIRECT("'"&amp;T$8&amp;"'!"&amp;$A30)*VLOOKUP($D30,Tables!$G$10:$K$33,4,0)</f>
        <v>7999.3354088343513</v>
      </c>
      <c r="U30" s="460">
        <f ca="1">INDIRECT("'"&amp;U$8&amp;"'!"&amp;$A30)*VLOOKUP($D30,Tables!$G$10:$K$33,4,0)</f>
        <v>8041.978732287148</v>
      </c>
      <c r="V30" s="460">
        <f ca="1">INDIRECT("'"&amp;V$8&amp;"'!"&amp;$A30)*VLOOKUP($D30,Tables!$G$10:$K$33,4,0)</f>
        <v>8425.0783684329253</v>
      </c>
      <c r="W30" s="460">
        <f ca="1">INDIRECT("'"&amp;W$8&amp;"'!"&amp;$A30)*VLOOKUP($D30,Tables!$G$10:$K$33,4,0)</f>
        <v>8398.5041180528224</v>
      </c>
      <c r="X30" s="460">
        <f ca="1">INDIRECT("'"&amp;X$8&amp;"'!"&amp;$A30)*VLOOKUP($D30,Tables!$G$10:$K$33,4,0)</f>
        <v>7151.5671604505715</v>
      </c>
      <c r="Y30" s="460">
        <f ca="1">INDIRECT("'"&amp;Y$8&amp;"'!"&amp;$A30)*VLOOKUP($D30,Tables!$G$10:$K$33,4,0)</f>
        <v>6241.7624368041752</v>
      </c>
      <c r="Z30" s="460">
        <f ca="1">INDIRECT("'"&amp;Z$8&amp;"'!"&amp;$A30)*VLOOKUP($D30,Tables!$G$10:$K$33,4,0)</f>
        <v>6012.4945357324295</v>
      </c>
      <c r="AA30" s="460">
        <f ca="1">INDIRECT("'"&amp;AA$8&amp;"'!"&amp;$A30)*VLOOKUP($D30,Tables!$G$10:$K$33,4,0)</f>
        <v>5469.0829906325644</v>
      </c>
      <c r="AB30" s="460">
        <f ca="1">INDIRECT("'"&amp;AB$8&amp;"'!"&amp;$A30)*VLOOKUP($D30,Tables!$G$10:$K$33,4,0)</f>
        <v>5965.2933766520127</v>
      </c>
      <c r="AC30" s="460">
        <f ca="1">INDIRECT("'"&amp;AC$8&amp;"'!"&amp;$A30)*VLOOKUP($D30,Tables!$G$10:$K$33,4,0)</f>
        <v>6335.9509083178509</v>
      </c>
      <c r="AD30" s="460">
        <f ca="1">INDIRECT("'"&amp;AD$8&amp;"'!"&amp;$A30)*VLOOKUP($D30,Tables!$G$10:$K$33,4,0)</f>
        <v>6311.4835695154052</v>
      </c>
      <c r="AE30" s="460">
        <f ca="1">INDIRECT("'"&amp;AE$8&amp;"'!"&amp;$A30)*VLOOKUP($D30,Tables!$G$10:$K$33,4,0)</f>
        <v>7341.726211758406</v>
      </c>
      <c r="AF30" s="460">
        <f ca="1">INDIRECT("'"&amp;AF$8&amp;"'!"&amp;$A30)*VLOOKUP($D30,Tables!$G$10:$K$33,4,0)</f>
        <v>7398.5717732819539</v>
      </c>
      <c r="AG30" s="460">
        <f ca="1">INDIRECT("'"&amp;AG$8&amp;"'!"&amp;$A30)*VLOOKUP($D30,Tables!$G$10:$K$33,4,0)</f>
        <v>8231.3385931539215</v>
      </c>
      <c r="AH30" s="460">
        <f ca="1">INDIRECT("'"&amp;AH$8&amp;"'!"&amp;$A30)*VLOOKUP($D30,Tables!$G$10:$K$33,4,0)</f>
        <v>8703.4387514018854</v>
      </c>
      <c r="AI30" s="460">
        <f ca="1">INDIRECT("'"&amp;AI$8&amp;"'!"&amp;$A30)*VLOOKUP($D30,Tables!$G$10:$K$33,4,0)</f>
        <v>7393.2436592051799</v>
      </c>
      <c r="AJ30" s="460">
        <f ca="1">INDIRECT("'"&amp;AJ$8&amp;"'!"&amp;$A30)*VLOOKUP($D30,Tables!$G$10:$K$33,4,0)</f>
        <v>7654.3482462993179</v>
      </c>
      <c r="AK30" s="460">
        <f ca="1">INDIRECT("'"&amp;AK$8&amp;"'!"&amp;$A30)*VLOOKUP($D30,Tables!$G$10:$K$33,4,0)</f>
        <v>8117.7843621468983</v>
      </c>
      <c r="AL30" s="460">
        <f ca="1">INDIRECT("'"&amp;AL$8&amp;"'!"&amp;$A30)*VLOOKUP($D30,Tables!$G$10:$K$33,4,0)</f>
        <v>8351.9716454660847</v>
      </c>
      <c r="AM30" s="460">
        <f ca="1">INDIRECT("'"&amp;AM$8&amp;"'!"&amp;$A30)*VLOOKUP($D30,Tables!$G$10:$K$33,4,0)</f>
        <v>9653.6288259403718</v>
      </c>
      <c r="AN30" s="460"/>
      <c r="AO30" s="460"/>
      <c r="AP30" s="449"/>
      <c r="AQ30" s="466">
        <f ca="1">HLOOKUP(AQ$8,$E$8:$AL$230,$B30,0)/HLOOKUP(AQ$8,$E$8:$AL$230,$B11,0)</f>
        <v>0.10696341356153058</v>
      </c>
      <c r="AR30" s="466">
        <f ca="1">HLOOKUP(AR$8,$E$8:$AL$230,$B30,0)/HLOOKUP(AR$8,$E$8:$AL$230,$B11,0)</f>
        <v>0.13064879906979129</v>
      </c>
      <c r="AS30" s="466">
        <f ca="1">HLOOKUP(AS$8,$E$8:$AL$230,$B30,0)/HLOOKUP(AS$8,$E$8:$AL$230,$B11,0)</f>
        <v>0.15050258778050643</v>
      </c>
      <c r="AT30" s="466">
        <f ca="1">HLOOKUP(AT$8,$E$8:$AL$230,$B30,0)/HLOOKUP(AT$8,$E$8:$AL$230,$B11,0)</f>
        <v>0.22001352310908234</v>
      </c>
      <c r="AU30" s="466">
        <f ca="1">HLOOKUP(AU$8,$E$8:$AL$230,$B30,0)/HLOOKUP(AU$8,$E$8:$AL$230,$B11,0)</f>
        <v>0.22743932639219053</v>
      </c>
      <c r="AV30" s="449"/>
      <c r="AW30" s="466">
        <f t="shared" ca="1" si="17"/>
        <v>2.6863538576191281E-2</v>
      </c>
      <c r="AX30" s="466">
        <f t="shared" ca="1" si="17"/>
        <v>5.0144138865134025E-2</v>
      </c>
      <c r="AY30" s="466">
        <f t="shared" ca="1" si="17"/>
        <v>5.4599148102176587E-2</v>
      </c>
      <c r="AZ30" s="466">
        <f t="shared" ca="1" si="17"/>
        <v>-0.10168605082723714</v>
      </c>
      <c r="BA30" s="505">
        <f t="shared" ca="1" si="17"/>
        <v>3.6609419001364163E-2</v>
      </c>
      <c r="BB30" s="461">
        <f t="shared" ca="1" si="17"/>
        <v>0</v>
      </c>
      <c r="BC30" s="454"/>
      <c r="BD30" s="459"/>
      <c r="BE30" s="454"/>
      <c r="BF30" s="454"/>
      <c r="BG30" s="454"/>
      <c r="BH30" s="454"/>
      <c r="BI30" s="454"/>
      <c r="BJ30" s="454"/>
      <c r="BK30" s="454"/>
      <c r="BL30" s="454"/>
      <c r="BM30" s="454"/>
      <c r="BN30" s="454"/>
      <c r="BO30" s="454"/>
    </row>
    <row r="31" spans="1:67" ht="13" outlineLevel="1">
      <c r="A31" s="454" t="str">
        <f>ADDRESS(MATCH($D10,'2021'!$A$1:$A$72,0),MATCH($D31,'2021'!$A$1:$AQ$1,0))</f>
        <v>$V$8</v>
      </c>
      <c r="B31" s="454">
        <f t="shared" si="12"/>
        <v>24</v>
      </c>
      <c r="C31" s="454"/>
      <c r="D31" s="463" t="s">
        <v>95</v>
      </c>
      <c r="E31" s="460">
        <f ca="1">INDIRECT("'"&amp;E$8&amp;"'!"&amp;$A31)*VLOOKUP($D31,Tables!$G$10:$K$33,4,0)</f>
        <v>270.67697406119055</v>
      </c>
      <c r="F31" s="460">
        <f ca="1">INDIRECT("'"&amp;F$8&amp;"'!"&amp;$A31)*VLOOKUP($D31,Tables!$G$10:$K$33,4,0)</f>
        <v>389.2882323576672</v>
      </c>
      <c r="G31" s="460">
        <f ca="1">INDIRECT("'"&amp;G$8&amp;"'!"&amp;$A31)*VLOOKUP($D31,Tables!$G$10:$K$33,4,0)</f>
        <v>285.88354563766188</v>
      </c>
      <c r="H31" s="460">
        <f ca="1">INDIRECT("'"&amp;H$8&amp;"'!"&amp;$A31)*VLOOKUP($D31,Tables!$G$10:$K$33,4,0)</f>
        <v>258.51171680001335</v>
      </c>
      <c r="I31" s="460">
        <f ca="1">INDIRECT("'"&amp;I$8&amp;"'!"&amp;$A31)*VLOOKUP($D31,Tables!$G$10:$K$33,4,0)</f>
        <v>383.20560372707865</v>
      </c>
      <c r="J31" s="460">
        <f ca="1">INDIRECT("'"&amp;J$8&amp;"'!"&amp;$A31)*VLOOKUP($D31,Tables!$G$10:$K$33,4,0)</f>
        <v>431.86663277178707</v>
      </c>
      <c r="K31" s="460">
        <f ca="1">INDIRECT("'"&amp;K$8&amp;"'!"&amp;$A31)*VLOOKUP($D31,Tables!$G$10:$K$33,4,0)</f>
        <v>279.80091700707328</v>
      </c>
      <c r="L31" s="460">
        <f ca="1">INDIRECT("'"&amp;L$8&amp;"'!"&amp;$A31)*VLOOKUP($D31,Tables!$G$10:$K$33,4,0)</f>
        <v>602.18023442826643</v>
      </c>
      <c r="M31" s="460">
        <f ca="1">INDIRECT("'"&amp;M$8&amp;"'!"&amp;$A31)*VLOOKUP($D31,Tables!$G$10:$K$33,4,0)</f>
        <v>532.23000517649814</v>
      </c>
      <c r="N31" s="460">
        <f ca="1">INDIRECT("'"&amp;N$8&amp;"'!"&amp;$A31)*VLOOKUP($D31,Tables!$G$10:$K$33,4,0)</f>
        <v>541.35394812238098</v>
      </c>
      <c r="O31" s="460">
        <f ca="1">INDIRECT("'"&amp;O$8&amp;"'!"&amp;$A31)*VLOOKUP($D31,Tables!$G$10:$K$33,4,0)</f>
        <v>878.93983712004547</v>
      </c>
      <c r="P31" s="460">
        <f ca="1">INDIRECT("'"&amp;P$8&amp;"'!"&amp;$A31)*VLOOKUP($D31,Tables!$G$10:$K$33,4,0)</f>
        <v>1176.9886400188846</v>
      </c>
      <c r="Q31" s="460">
        <f ca="1">INDIRECT("'"&amp;Q$8&amp;"'!"&amp;$A31)*VLOOKUP($D31,Tables!$G$10:$K$33,4,0)</f>
        <v>1006.6750383624051</v>
      </c>
      <c r="R31" s="460">
        <f ca="1">INDIRECT("'"&amp;R$8&amp;"'!"&amp;$A31)*VLOOKUP($D31,Tables!$G$10:$K$33,4,0)</f>
        <v>1082.707896244762</v>
      </c>
      <c r="S31" s="460">
        <f ca="1">INDIRECT("'"&amp;S$8&amp;"'!"&amp;$A31)*VLOOKUP($D31,Tables!$G$10:$K$33,4,0)</f>
        <v>1017.162706647266</v>
      </c>
      <c r="T31" s="460">
        <f ca="1">INDIRECT("'"&amp;T$8&amp;"'!"&amp;$A31)*VLOOKUP($D31,Tables!$G$10:$K$33,4,0)</f>
        <v>1163.7843270757746</v>
      </c>
      <c r="U31" s="460">
        <f ca="1">INDIRECT("'"&amp;U$8&amp;"'!"&amp;$A31)*VLOOKUP($D31,Tables!$G$10:$K$33,4,0)</f>
        <v>1085.8586080983919</v>
      </c>
      <c r="V31" s="460">
        <f ca="1">INDIRECT("'"&amp;V$8&amp;"'!"&amp;$A31)*VLOOKUP($D31,Tables!$G$10:$K$33,4,0)</f>
        <v>1129.0747561217727</v>
      </c>
      <c r="W31" s="460">
        <f ca="1">INDIRECT("'"&amp;W$8&amp;"'!"&amp;$A31)*VLOOKUP($D31,Tables!$G$10:$K$33,4,0)</f>
        <v>1019.7594318037783</v>
      </c>
      <c r="X31" s="460">
        <f ca="1">INDIRECT("'"&amp;X$8&amp;"'!"&amp;$A31)*VLOOKUP($D31,Tables!$G$10:$K$33,4,0)</f>
        <v>588.78648501704663</v>
      </c>
      <c r="Y31" s="460">
        <f ca="1">INDIRECT("'"&amp;Y$8&amp;"'!"&amp;$A31)*VLOOKUP($D31,Tables!$G$10:$K$33,4,0)</f>
        <v>437.63130307347672</v>
      </c>
      <c r="Z31" s="460">
        <f ca="1">INDIRECT("'"&amp;Z$8&amp;"'!"&amp;$A31)*VLOOKUP($D31,Tables!$G$10:$K$33,4,0)</f>
        <v>374.99997623545715</v>
      </c>
      <c r="AA31" s="460">
        <f ca="1">INDIRECT("'"&amp;AA$8&amp;"'!"&amp;$A31)*VLOOKUP($D31,Tables!$G$10:$K$33,4,0)</f>
        <v>448.15378820047215</v>
      </c>
      <c r="AB31" s="460">
        <f ca="1">INDIRECT("'"&amp;AB$8&amp;"'!"&amp;$A31)*VLOOKUP($D31,Tables!$G$10:$K$33,4,0)</f>
        <v>486.78628390063881</v>
      </c>
      <c r="AC31" s="460">
        <f ca="1">INDIRECT("'"&amp;AC$8&amp;"'!"&amp;$A31)*VLOOKUP($D31,Tables!$G$10:$K$33,4,0)</f>
        <v>546.8415857440973</v>
      </c>
      <c r="AD31" s="460">
        <f ca="1">INDIRECT("'"&amp;AD$8&amp;"'!"&amp;$A31)*VLOOKUP($D31,Tables!$G$10:$K$33,4,0)</f>
        <v>584.98987541041015</v>
      </c>
      <c r="AE31" s="460">
        <f ca="1">INDIRECT("'"&amp;AE$8&amp;"'!"&amp;$A31)*VLOOKUP($D31,Tables!$G$10:$K$33,4,0)</f>
        <v>609.35921741577783</v>
      </c>
      <c r="AF31" s="460">
        <f ca="1">INDIRECT("'"&amp;AF$8&amp;"'!"&amp;$A31)*VLOOKUP($D31,Tables!$G$10:$K$33,4,0)</f>
        <v>602.84315142687444</v>
      </c>
      <c r="AG31" s="460">
        <f ca="1">INDIRECT("'"&amp;AG$8&amp;"'!"&amp;$A31)*VLOOKUP($D31,Tables!$G$10:$K$33,4,0)</f>
        <v>667.98014462308265</v>
      </c>
      <c r="AH31" s="460">
        <f ca="1">INDIRECT("'"&amp;AH$8&amp;"'!"&amp;$A31)*VLOOKUP($D31,Tables!$G$10:$K$33,4,0)</f>
        <v>623.44787415534836</v>
      </c>
      <c r="AI31" s="460">
        <f ca="1">INDIRECT("'"&amp;AI$8&amp;"'!"&amp;$A31)*VLOOKUP($D31,Tables!$G$10:$K$33,4,0)</f>
        <v>620.35884185219163</v>
      </c>
      <c r="AJ31" s="460">
        <f ca="1">INDIRECT("'"&amp;AJ$8&amp;"'!"&amp;$A31)*VLOOKUP($D31,Tables!$G$10:$K$33,4,0)</f>
        <v>684.29159035979217</v>
      </c>
      <c r="AK31" s="460">
        <f ca="1">INDIRECT("'"&amp;AK$8&amp;"'!"&amp;$A31)*VLOOKUP($D31,Tables!$G$10:$K$33,4,0)</f>
        <v>598.91938498694253</v>
      </c>
      <c r="AL31" s="460">
        <f ca="1">INDIRECT("'"&amp;AL$8&amp;"'!"&amp;$A31)*VLOOKUP($D31,Tables!$G$10:$K$33,4,0)</f>
        <v>527.94713061207744</v>
      </c>
      <c r="AM31" s="460">
        <f ca="1">INDIRECT("'"&amp;AM$8&amp;"'!"&amp;$A31)*VLOOKUP($D31,Tables!$G$10:$K$33,4,0)</f>
        <v>377.28090582703976</v>
      </c>
      <c r="AN31" s="460"/>
      <c r="AO31" s="460"/>
      <c r="AP31" s="449"/>
      <c r="AQ31" s="466">
        <f ca="1">HLOOKUP(AQ$8,$E$8:$AL$230,$B31,0)/HLOOKUP(AQ$8,$E$8:$AL$230,$B11,0)</f>
        <v>8.603458833075301E-3</v>
      </c>
      <c r="AR31" s="466">
        <f ca="1">HLOOKUP(AR$8,$E$8:$AL$230,$B31,0)/HLOOKUP(AR$8,$E$8:$AL$230,$B11,0)</f>
        <v>2.0920013518548514E-2</v>
      </c>
      <c r="AS31" s="466">
        <f ca="1">HLOOKUP(AS$8,$E$8:$AL$230,$B31,0)/HLOOKUP(AS$8,$E$8:$AL$230,$B11,0)</f>
        <v>1.0552250950460154E-2</v>
      </c>
      <c r="AT31" s="466">
        <f ca="1">HLOOKUP(AT$8,$E$8:$AL$230,$B31,0)/HLOOKUP(AT$8,$E$8:$AL$230,$B11,0)</f>
        <v>1.9669003654460532E-2</v>
      </c>
      <c r="AU31" s="466">
        <f ca="1">HLOOKUP(AU$8,$E$8:$AL$230,$B31,0)/HLOOKUP(AU$8,$E$8:$AL$230,$B11,0)</f>
        <v>1.6780172447033309E-2</v>
      </c>
      <c r="AV31" s="449"/>
      <c r="AW31" s="466">
        <f t="shared" ref="AW31:BB40" ca="1" si="18">IFERROR(POWER(INDEX($E31:$AL31,AW$5)/INDEX($E31:$AL31,AW$4),1/AW$6)-1,)</f>
        <v>3.0370040019791045E-2</v>
      </c>
      <c r="AX31" s="466">
        <f t="shared" ca="1" si="18"/>
        <v>0.12499549571336854</v>
      </c>
      <c r="AY31" s="466">
        <f t="shared" ca="1" si="18"/>
        <v>1.8749298597127373E-2</v>
      </c>
      <c r="AZ31" s="466">
        <f t="shared" ca="1" si="18"/>
        <v>-0.18579768052271139</v>
      </c>
      <c r="BA31" s="505">
        <f t="shared" ca="1" si="18"/>
        <v>3.3674380240480417E-3</v>
      </c>
      <c r="BB31" s="461">
        <f t="shared" ca="1" si="18"/>
        <v>0</v>
      </c>
      <c r="BC31" s="454"/>
      <c r="BD31" s="459"/>
      <c r="BE31" s="454"/>
      <c r="BF31" s="454"/>
      <c r="BG31" s="454"/>
      <c r="BH31" s="454"/>
      <c r="BI31" s="454"/>
      <c r="BJ31" s="454"/>
      <c r="BK31" s="454"/>
      <c r="BL31" s="454"/>
      <c r="BM31" s="454"/>
      <c r="BN31" s="454"/>
      <c r="BO31" s="454"/>
    </row>
    <row r="32" spans="1:67" ht="13" outlineLevel="1">
      <c r="A32" s="454" t="str">
        <f>ADDRESS(MATCH($D10,'2021'!$A$1:$A$72,0),MATCH($D32,'2021'!$A$1:$AQ$1,0))</f>
        <v>$W$8</v>
      </c>
      <c r="B32" s="454">
        <f t="shared" si="12"/>
        <v>25</v>
      </c>
      <c r="C32" s="454"/>
      <c r="D32" s="463" t="s">
        <v>96</v>
      </c>
      <c r="E32" s="460">
        <f ca="1">INDIRECT("'"&amp;E$8&amp;"'!"&amp;$A32)*VLOOKUP($D32,Tables!$G$10:$K$33,4,0)</f>
        <v>-222.65653608000002</v>
      </c>
      <c r="F32" s="460">
        <f ca="1">INDIRECT("'"&amp;F$8&amp;"'!"&amp;$A32)*VLOOKUP($D32,Tables!$G$10:$K$33,4,0)</f>
        <v>-158.11840968000001</v>
      </c>
      <c r="G32" s="460">
        <f ca="1">INDIRECT("'"&amp;G$8&amp;"'!"&amp;$A32)*VLOOKUP($D32,Tables!$G$10:$K$33,4,0)</f>
        <v>-132.30315912000003</v>
      </c>
      <c r="H32" s="460">
        <f ca="1">INDIRECT("'"&amp;H$8&amp;"'!"&amp;$A32)*VLOOKUP($D32,Tables!$G$10:$K$33,4,0)</f>
        <v>-93.580283280000017</v>
      </c>
      <c r="I32" s="460">
        <f ca="1">INDIRECT("'"&amp;I$8&amp;"'!"&amp;$A32)*VLOOKUP($D32,Tables!$G$10:$K$33,4,0)</f>
        <v>-167.79912864000002</v>
      </c>
      <c r="J32" s="460">
        <f ca="1">INDIRECT("'"&amp;J$8&amp;"'!"&amp;$A32)*VLOOKUP($D32,Tables!$G$10:$K$33,4,0)</f>
        <v>-206.52200448000002</v>
      </c>
      <c r="K32" s="460">
        <f ca="1">INDIRECT("'"&amp;K$8&amp;"'!"&amp;$A32)*VLOOKUP($D32,Tables!$G$10:$K$33,4,0)</f>
        <v>-187.16056656000003</v>
      </c>
      <c r="L32" s="460">
        <f ca="1">INDIRECT("'"&amp;L$8&amp;"'!"&amp;$A32)*VLOOKUP($D32,Tables!$G$10:$K$33,4,0)</f>
        <v>-287.19466248000003</v>
      </c>
      <c r="M32" s="460">
        <f ca="1">INDIRECT("'"&amp;M$8&amp;"'!"&amp;$A32)*VLOOKUP($D32,Tables!$G$10:$K$33,4,0)</f>
        <v>-390.45566472000007</v>
      </c>
      <c r="N32" s="460">
        <f ca="1">INDIRECT("'"&amp;N$8&amp;"'!"&amp;$A32)*VLOOKUP($D32,Tables!$G$10:$K$33,4,0)</f>
        <v>-367.86732048000005</v>
      </c>
      <c r="O32" s="460">
        <f ca="1">INDIRECT("'"&amp;O$8&amp;"'!"&amp;$A32)*VLOOKUP($D32,Tables!$G$10:$K$33,4,0)</f>
        <v>-335.59825728000004</v>
      </c>
      <c r="P32" s="460">
        <f ca="1">INDIRECT("'"&amp;P$8&amp;"'!"&amp;$A32)*VLOOKUP($D32,Tables!$G$10:$K$33,4,0)</f>
        <v>-35.495969520000003</v>
      </c>
      <c r="Q32" s="460">
        <f ca="1">INDIRECT("'"&amp;Q$8&amp;"'!"&amp;$A32)*VLOOKUP($D32,Tables!$G$10:$K$33,4,0)</f>
        <v>-96.807189600000015</v>
      </c>
      <c r="R32" s="460">
        <f ca="1">INDIRECT("'"&amp;R$8&amp;"'!"&amp;$A32)*VLOOKUP($D32,Tables!$G$10:$K$33,4,0)</f>
        <v>-100.03409592000001</v>
      </c>
      <c r="S32" s="460">
        <f ca="1">INDIRECT("'"&amp;S$8&amp;"'!"&amp;$A32)*VLOOKUP($D32,Tables!$G$10:$K$33,4,0)</f>
        <v>-64.538126399999996</v>
      </c>
      <c r="T32" s="460">
        <f ca="1">INDIRECT("'"&amp;T$8&amp;"'!"&amp;$A32)*VLOOKUP($D32,Tables!$G$10:$K$33,4,0)</f>
        <v>-16.649566500872425</v>
      </c>
      <c r="U32" s="460">
        <f ca="1">INDIRECT("'"&amp;U$8&amp;"'!"&amp;$A32)*VLOOKUP($D32,Tables!$G$10:$K$33,4,0)</f>
        <v>-20.88504432733226</v>
      </c>
      <c r="V32" s="460">
        <f ca="1">INDIRECT("'"&amp;V$8&amp;"'!"&amp;$A32)*VLOOKUP($D32,Tables!$G$10:$K$33,4,0)</f>
        <v>-31.001808684541206</v>
      </c>
      <c r="W32" s="460">
        <f ca="1">INDIRECT("'"&amp;W$8&amp;"'!"&amp;$A32)*VLOOKUP($D32,Tables!$G$10:$K$33,4,0)</f>
        <v>-78.812411044646467</v>
      </c>
      <c r="X32" s="460">
        <f ca="1">INDIRECT("'"&amp;X$8&amp;"'!"&amp;$A32)*VLOOKUP($D32,Tables!$G$10:$K$33,4,0)</f>
        <v>-76.588766034065998</v>
      </c>
      <c r="Y32" s="460">
        <f ca="1">INDIRECT("'"&amp;Y$8&amp;"'!"&amp;$A32)*VLOOKUP($D32,Tables!$G$10:$K$33,4,0)</f>
        <v>-81.009566381245932</v>
      </c>
      <c r="Z32" s="460">
        <f ca="1">INDIRECT("'"&amp;Z$8&amp;"'!"&amp;$A32)*VLOOKUP($D32,Tables!$G$10:$K$33,4,0)</f>
        <v>-51.798290567923075</v>
      </c>
      <c r="AA32" s="460">
        <f ca="1">INDIRECT("'"&amp;AA$8&amp;"'!"&amp;$A32)*VLOOKUP($D32,Tables!$G$10:$K$33,4,0)</f>
        <v>-44.327624588979319</v>
      </c>
      <c r="AB32" s="460">
        <f ca="1">INDIRECT("'"&amp;AB$8&amp;"'!"&amp;$A32)*VLOOKUP($D32,Tables!$G$10:$K$33,4,0)</f>
        <v>-72.450496239587082</v>
      </c>
      <c r="AC32" s="460">
        <f ca="1">INDIRECT("'"&amp;AC$8&amp;"'!"&amp;$A32)*VLOOKUP($D32,Tables!$G$10:$K$33,4,0)</f>
        <v>-50.96069074890066</v>
      </c>
      <c r="AD32" s="460">
        <f ca="1">INDIRECT("'"&amp;AD$8&amp;"'!"&amp;$A32)*VLOOKUP($D32,Tables!$G$10:$K$33,4,0)</f>
        <v>-86.885633785025988</v>
      </c>
      <c r="AE32" s="460">
        <f ca="1">INDIRECT("'"&amp;AE$8&amp;"'!"&amp;$A32)*VLOOKUP($D32,Tables!$G$10:$K$33,4,0)</f>
        <v>-238.46547550654378</v>
      </c>
      <c r="AF32" s="460">
        <f ca="1">INDIRECT("'"&amp;AF$8&amp;"'!"&amp;$A32)*VLOOKUP($D32,Tables!$G$10:$K$33,4,0)</f>
        <v>-304.5029879394794</v>
      </c>
      <c r="AG32" s="460">
        <f ca="1">INDIRECT("'"&amp;AG$8&amp;"'!"&amp;$A32)*VLOOKUP($D32,Tables!$G$10:$K$33,4,0)</f>
        <v>-89.813402769224936</v>
      </c>
      <c r="AH32" s="460">
        <f ca="1">INDIRECT("'"&amp;AH$8&amp;"'!"&amp;$A32)*VLOOKUP($D32,Tables!$G$10:$K$33,4,0)</f>
        <v>-96.524485418345151</v>
      </c>
      <c r="AI32" s="460">
        <f ca="1">INDIRECT("'"&amp;AI$8&amp;"'!"&amp;$A32)*VLOOKUP($D32,Tables!$G$10:$K$33,4,0)</f>
        <v>-280.77100626011207</v>
      </c>
      <c r="AJ32" s="460">
        <f ca="1">INDIRECT("'"&amp;AJ$8&amp;"'!"&amp;$A32)*VLOOKUP($D32,Tables!$G$10:$K$33,4,0)</f>
        <v>-286.53278789163932</v>
      </c>
      <c r="AK32" s="460">
        <f ca="1">INDIRECT("'"&amp;AK$8&amp;"'!"&amp;$A32)*VLOOKUP($D32,Tables!$G$10:$K$33,4,0)</f>
        <v>-355.1897727292054</v>
      </c>
      <c r="AL32" s="460">
        <f ca="1">INDIRECT("'"&amp;AL$8&amp;"'!"&amp;$A32)*VLOOKUP($D32,Tables!$G$10:$K$33,4,0)</f>
        <v>-70.741827057882446</v>
      </c>
      <c r="AM32" s="460">
        <f ca="1">INDIRECT("'"&amp;AM$8&amp;"'!"&amp;$A32)*VLOOKUP($D32,Tables!$G$10:$K$33,4,0)</f>
        <v>-381.05371659244588</v>
      </c>
      <c r="AN32" s="460"/>
      <c r="AO32" s="460"/>
      <c r="AP32" s="449"/>
      <c r="AQ32" s="466">
        <f ca="1">HLOOKUP(AQ$8,$E$8:$AL$230,$B32,0)/HLOOKUP(AQ$8,$E$8:$AL$230,$B11,0)</f>
        <v>-7.0771307708145581E-3</v>
      </c>
      <c r="AR32" s="466">
        <f ca="1">HLOOKUP(AR$8,$E$8:$AL$230,$B32,0)/HLOOKUP(AR$8,$E$8:$AL$230,$B11,0)</f>
        <v>-7.9877140420704738E-3</v>
      </c>
      <c r="AS32" s="466">
        <f ca="1">HLOOKUP(AS$8,$E$8:$AL$230,$B32,0)/HLOOKUP(AS$8,$E$8:$AL$230,$B11,0)</f>
        <v>-1.9533183934498941E-3</v>
      </c>
      <c r="AT32" s="466">
        <f ca="1">HLOOKUP(AT$8,$E$8:$AL$230,$B32,0)/HLOOKUP(AT$8,$E$8:$AL$230,$B11,0)</f>
        <v>-8.2359837992458385E-3</v>
      </c>
      <c r="AU32" s="466">
        <f ca="1">HLOOKUP(AU$8,$E$8:$AL$230,$B32,0)/HLOOKUP(AU$8,$E$8:$AL$230,$B11,0)</f>
        <v>-9.9514989616650614E-3</v>
      </c>
      <c r="AV32" s="449"/>
      <c r="AW32" s="466">
        <f t="shared" ca="1" si="18"/>
        <v>8.1694013557689349E-3</v>
      </c>
      <c r="AX32" s="466">
        <f t="shared" ca="1" si="18"/>
        <v>4.1881735672268938E-2</v>
      </c>
      <c r="AY32" s="466">
        <f t="shared" ca="1" si="18"/>
        <v>-0.1656527005350894</v>
      </c>
      <c r="AZ32" s="466">
        <f t="shared" ca="1" si="18"/>
        <v>-0.13399587366407839</v>
      </c>
      <c r="BA32" s="505">
        <f t="shared" ca="1" si="18"/>
        <v>0.22280984197152565</v>
      </c>
      <c r="BB32" s="461">
        <f t="shared" ca="1" si="18"/>
        <v>0</v>
      </c>
      <c r="BC32" s="454"/>
      <c r="BD32" s="459"/>
      <c r="BE32" s="454"/>
      <c r="BF32" s="454"/>
      <c r="BG32" s="454"/>
      <c r="BH32" s="454"/>
      <c r="BI32" s="454"/>
      <c r="BJ32" s="454"/>
      <c r="BK32" s="454"/>
      <c r="BL32" s="454"/>
      <c r="BM32" s="454"/>
      <c r="BN32" s="454"/>
      <c r="BO32" s="454"/>
    </row>
    <row r="33" spans="1:67" ht="13" outlineLevel="1">
      <c r="A33" s="454" t="str">
        <f>ADDRESS(MATCH($D10,'2021'!$A$1:$A$72,0),MATCH($D33,'2021'!$A$1:$AQ$1,0))</f>
        <v>$X$8</v>
      </c>
      <c r="B33" s="454">
        <f t="shared" si="12"/>
        <v>26</v>
      </c>
      <c r="C33" s="454"/>
      <c r="D33" s="463" t="s">
        <v>97</v>
      </c>
      <c r="E33" s="460">
        <f ca="1">INDIRECT("'"&amp;E$8&amp;"'!"&amp;$A33)*VLOOKUP($D33,Tables!$G$10:$K$33,4,0)</f>
        <v>0</v>
      </c>
      <c r="F33" s="460">
        <f ca="1">INDIRECT("'"&amp;F$8&amp;"'!"&amp;$A33)*VLOOKUP($D33,Tables!$G$10:$K$33,4,0)</f>
        <v>0</v>
      </c>
      <c r="G33" s="460">
        <f ca="1">INDIRECT("'"&amp;G$8&amp;"'!"&amp;$A33)*VLOOKUP($D33,Tables!$G$10:$K$33,4,0)</f>
        <v>0</v>
      </c>
      <c r="H33" s="460">
        <f ca="1">INDIRECT("'"&amp;H$8&amp;"'!"&amp;$A33)*VLOOKUP($D33,Tables!$G$10:$K$33,4,0)</f>
        <v>0</v>
      </c>
      <c r="I33" s="460">
        <f ca="1">INDIRECT("'"&amp;I$8&amp;"'!"&amp;$A33)*VLOOKUP($D33,Tables!$G$10:$K$33,4,0)</f>
        <v>0</v>
      </c>
      <c r="J33" s="460">
        <f ca="1">INDIRECT("'"&amp;J$8&amp;"'!"&amp;$A33)*VLOOKUP($D33,Tables!$G$10:$K$33,4,0)</f>
        <v>0</v>
      </c>
      <c r="K33" s="460">
        <f ca="1">INDIRECT("'"&amp;K$8&amp;"'!"&amp;$A33)*VLOOKUP($D33,Tables!$G$10:$K$33,4,0)</f>
        <v>0</v>
      </c>
      <c r="L33" s="460">
        <f ca="1">INDIRECT("'"&amp;L$8&amp;"'!"&amp;$A33)*VLOOKUP($D33,Tables!$G$10:$K$33,4,0)</f>
        <v>0</v>
      </c>
      <c r="M33" s="460">
        <f ca="1">INDIRECT("'"&amp;M$8&amp;"'!"&amp;$A33)*VLOOKUP($D33,Tables!$G$10:$K$33,4,0)</f>
        <v>0</v>
      </c>
      <c r="N33" s="460">
        <f ca="1">INDIRECT("'"&amp;N$8&amp;"'!"&amp;$A33)*VLOOKUP($D33,Tables!$G$10:$K$33,4,0)</f>
        <v>0</v>
      </c>
      <c r="O33" s="460">
        <f ca="1">INDIRECT("'"&amp;O$8&amp;"'!"&amp;$A33)*VLOOKUP($D33,Tables!$G$10:$K$33,4,0)</f>
        <v>0</v>
      </c>
      <c r="P33" s="460">
        <f ca="1">INDIRECT("'"&amp;P$8&amp;"'!"&amp;$A33)*VLOOKUP($D33,Tables!$G$10:$K$33,4,0)</f>
        <v>0</v>
      </c>
      <c r="Q33" s="460">
        <f ca="1">INDIRECT("'"&amp;Q$8&amp;"'!"&amp;$A33)*VLOOKUP($D33,Tables!$G$10:$K$33,4,0)</f>
        <v>0</v>
      </c>
      <c r="R33" s="460">
        <f ca="1">INDIRECT("'"&amp;R$8&amp;"'!"&amp;$A33)*VLOOKUP($D33,Tables!$G$10:$K$33,4,0)</f>
        <v>0</v>
      </c>
      <c r="S33" s="460">
        <f ca="1">INDIRECT("'"&amp;S$8&amp;"'!"&amp;$A33)*VLOOKUP($D33,Tables!$G$10:$K$33,4,0)</f>
        <v>0</v>
      </c>
      <c r="T33" s="460">
        <f ca="1">INDIRECT("'"&amp;T$8&amp;"'!"&amp;$A33)*VLOOKUP($D33,Tables!$G$10:$K$33,4,0)</f>
        <v>0</v>
      </c>
      <c r="U33" s="460">
        <f ca="1">INDIRECT("'"&amp;U$8&amp;"'!"&amp;$A33)*VLOOKUP($D33,Tables!$G$10:$K$33,4,0)</f>
        <v>0</v>
      </c>
      <c r="V33" s="460">
        <f ca="1">INDIRECT("'"&amp;V$8&amp;"'!"&amp;$A33)*VLOOKUP($D33,Tables!$G$10:$K$33,4,0)</f>
        <v>0</v>
      </c>
      <c r="W33" s="460">
        <f ca="1">INDIRECT("'"&amp;W$8&amp;"'!"&amp;$A33)*VLOOKUP($D33,Tables!$G$10:$K$33,4,0)</f>
        <v>0</v>
      </c>
      <c r="X33" s="460">
        <f ca="1">INDIRECT("'"&amp;X$8&amp;"'!"&amp;$A33)*VLOOKUP($D33,Tables!$G$10:$K$33,4,0)</f>
        <v>0</v>
      </c>
      <c r="Y33" s="460">
        <f ca="1">INDIRECT("'"&amp;Y$8&amp;"'!"&amp;$A33)*VLOOKUP($D33,Tables!$G$10:$K$33,4,0)</f>
        <v>0</v>
      </c>
      <c r="Z33" s="460">
        <f ca="1">INDIRECT("'"&amp;Z$8&amp;"'!"&amp;$A33)*VLOOKUP($D33,Tables!$G$10:$K$33,4,0)</f>
        <v>0</v>
      </c>
      <c r="AA33" s="460">
        <f ca="1">INDIRECT("'"&amp;AA$8&amp;"'!"&amp;$A33)*VLOOKUP($D33,Tables!$G$10:$K$33,4,0)</f>
        <v>0</v>
      </c>
      <c r="AB33" s="460">
        <f ca="1">INDIRECT("'"&amp;AB$8&amp;"'!"&amp;$A33)*VLOOKUP($D33,Tables!$G$10:$K$33,4,0)</f>
        <v>0</v>
      </c>
      <c r="AC33" s="460">
        <f ca="1">INDIRECT("'"&amp;AC$8&amp;"'!"&amp;$A33)*VLOOKUP($D33,Tables!$G$10:$K$33,4,0)</f>
        <v>0</v>
      </c>
      <c r="AD33" s="460">
        <f ca="1">INDIRECT("'"&amp;AD$8&amp;"'!"&amp;$A33)*VLOOKUP($D33,Tables!$G$10:$K$33,4,0)</f>
        <v>0</v>
      </c>
      <c r="AE33" s="460">
        <f ca="1">INDIRECT("'"&amp;AE$8&amp;"'!"&amp;$A33)*VLOOKUP($D33,Tables!$G$10:$K$33,4,0)</f>
        <v>0</v>
      </c>
      <c r="AF33" s="460">
        <f ca="1">INDIRECT("'"&amp;AF$8&amp;"'!"&amp;$A33)*VLOOKUP($D33,Tables!$G$10:$K$33,4,0)</f>
        <v>0</v>
      </c>
      <c r="AG33" s="460">
        <f ca="1">INDIRECT("'"&amp;AG$8&amp;"'!"&amp;$A33)*VLOOKUP($D33,Tables!$G$10:$K$33,4,0)</f>
        <v>0</v>
      </c>
      <c r="AH33" s="460">
        <f ca="1">INDIRECT("'"&amp;AH$8&amp;"'!"&amp;$A33)*VLOOKUP($D33,Tables!$G$10:$K$33,4,0)</f>
        <v>0</v>
      </c>
      <c r="AI33" s="460">
        <f ca="1">INDIRECT("'"&amp;AI$8&amp;"'!"&amp;$A33)*VLOOKUP($D33,Tables!$G$10:$K$33,4,0)</f>
        <v>0</v>
      </c>
      <c r="AJ33" s="460">
        <f ca="1">INDIRECT("'"&amp;AJ$8&amp;"'!"&amp;$A33)*VLOOKUP($D33,Tables!$G$10:$K$33,4,0)</f>
        <v>0</v>
      </c>
      <c r="AK33" s="460">
        <f ca="1">INDIRECT("'"&amp;AK$8&amp;"'!"&amp;$A33)*VLOOKUP($D33,Tables!$G$10:$K$33,4,0)</f>
        <v>0</v>
      </c>
      <c r="AL33" s="460">
        <f ca="1">INDIRECT("'"&amp;AL$8&amp;"'!"&amp;$A33)*VLOOKUP($D33,Tables!$G$10:$K$33,4,0)</f>
        <v>0</v>
      </c>
      <c r="AM33" s="460">
        <f ca="1">INDIRECT("'"&amp;AM$8&amp;"'!"&amp;$A33)*VLOOKUP($D33,Tables!$G$10:$K$33,4,0)</f>
        <v>0</v>
      </c>
      <c r="AN33" s="460"/>
      <c r="AO33" s="460"/>
      <c r="AP33" s="449"/>
      <c r="AQ33" s="466">
        <f ca="1">HLOOKUP(AQ$8,$E$8:$AL$230,$B33,0)/HLOOKUP(AQ$8,$E$8:$AL$230,$B11,0)</f>
        <v>0</v>
      </c>
      <c r="AR33" s="466">
        <f ca="1">HLOOKUP(AR$8,$E$8:$AL$230,$B33,0)/HLOOKUP(AR$8,$E$8:$AL$230,$B11,0)</f>
        <v>0</v>
      </c>
      <c r="AS33" s="466">
        <f ca="1">HLOOKUP(AS$8,$E$8:$AL$230,$B33,0)/HLOOKUP(AS$8,$E$8:$AL$230,$B11,0)</f>
        <v>0</v>
      </c>
      <c r="AT33" s="466">
        <f ca="1">HLOOKUP(AT$8,$E$8:$AL$230,$B33,0)/HLOOKUP(AT$8,$E$8:$AL$230,$B11,0)</f>
        <v>0</v>
      </c>
      <c r="AU33" s="466">
        <f ca="1">HLOOKUP(AU$8,$E$8:$AL$230,$B33,0)/HLOOKUP(AU$8,$E$8:$AL$230,$B11,0)</f>
        <v>0</v>
      </c>
      <c r="AV33" s="449"/>
      <c r="AW33" s="466">
        <f t="shared" ca="1" si="18"/>
        <v>0</v>
      </c>
      <c r="AX33" s="466">
        <f t="shared" ca="1" si="18"/>
        <v>0</v>
      </c>
      <c r="AY33" s="466">
        <f t="shared" ca="1" si="18"/>
        <v>0</v>
      </c>
      <c r="AZ33" s="466">
        <f t="shared" ca="1" si="18"/>
        <v>0</v>
      </c>
      <c r="BA33" s="505">
        <f t="shared" ca="1" si="18"/>
        <v>0</v>
      </c>
      <c r="BB33" s="461">
        <f t="shared" ca="1" si="18"/>
        <v>0</v>
      </c>
      <c r="BC33" s="454"/>
      <c r="BD33" s="459"/>
      <c r="BE33" s="454"/>
      <c r="BF33" s="454"/>
      <c r="BG33" s="454"/>
      <c r="BH33" s="454"/>
      <c r="BI33" s="454"/>
      <c r="BJ33" s="454"/>
      <c r="BK33" s="454"/>
      <c r="BL33" s="454"/>
      <c r="BM33" s="454"/>
      <c r="BN33" s="454"/>
      <c r="BO33" s="454"/>
    </row>
    <row r="34" spans="1:67" ht="13" outlineLevel="1">
      <c r="A34" s="454" t="str">
        <f>ADDRESS(MATCH($D10,'2021'!$A$1:$A$72,0),MATCH($D34,'2021'!$A$1:$AQ$1,0))</f>
        <v>$Y$8</v>
      </c>
      <c r="B34" s="454">
        <f t="shared" si="12"/>
        <v>27</v>
      </c>
      <c r="C34" s="454"/>
      <c r="D34" s="463" t="s">
        <v>98</v>
      </c>
      <c r="E34" s="460">
        <f ca="1">INDIRECT("'"&amp;E$8&amp;"'!"&amp;$A34)*VLOOKUP($D34,Tables!$G$10:$K$33,4,0)</f>
        <v>0</v>
      </c>
      <c r="F34" s="460">
        <f ca="1">INDIRECT("'"&amp;F$8&amp;"'!"&amp;$A34)*VLOOKUP($D34,Tables!$G$10:$K$33,4,0)</f>
        <v>0</v>
      </c>
      <c r="G34" s="460">
        <f ca="1">INDIRECT("'"&amp;G$8&amp;"'!"&amp;$A34)*VLOOKUP($D34,Tables!$G$10:$K$33,4,0)</f>
        <v>0</v>
      </c>
      <c r="H34" s="460">
        <f ca="1">INDIRECT("'"&amp;H$8&amp;"'!"&amp;$A34)*VLOOKUP($D34,Tables!$G$10:$K$33,4,0)</f>
        <v>0</v>
      </c>
      <c r="I34" s="460">
        <f ca="1">INDIRECT("'"&amp;I$8&amp;"'!"&amp;$A34)*VLOOKUP($D34,Tables!$G$10:$K$33,4,0)</f>
        <v>0</v>
      </c>
      <c r="J34" s="460">
        <f ca="1">INDIRECT("'"&amp;J$8&amp;"'!"&amp;$A34)*VLOOKUP($D34,Tables!$G$10:$K$33,4,0)</f>
        <v>0</v>
      </c>
      <c r="K34" s="460">
        <f ca="1">INDIRECT("'"&amp;K$8&amp;"'!"&amp;$A34)*VLOOKUP($D34,Tables!$G$10:$K$33,4,0)</f>
        <v>0</v>
      </c>
      <c r="L34" s="460">
        <f ca="1">INDIRECT("'"&amp;L$8&amp;"'!"&amp;$A34)*VLOOKUP($D34,Tables!$G$10:$K$33,4,0)</f>
        <v>0</v>
      </c>
      <c r="M34" s="460">
        <f ca="1">INDIRECT("'"&amp;M$8&amp;"'!"&amp;$A34)*VLOOKUP($D34,Tables!$G$10:$K$33,4,0)</f>
        <v>0</v>
      </c>
      <c r="N34" s="460">
        <f ca="1">INDIRECT("'"&amp;N$8&amp;"'!"&amp;$A34)*VLOOKUP($D34,Tables!$G$10:$K$33,4,0)</f>
        <v>0</v>
      </c>
      <c r="O34" s="460">
        <f ca="1">INDIRECT("'"&amp;O$8&amp;"'!"&amp;$A34)*VLOOKUP($D34,Tables!$G$10:$K$33,4,0)</f>
        <v>0</v>
      </c>
      <c r="P34" s="460">
        <f ca="1">INDIRECT("'"&amp;P$8&amp;"'!"&amp;$A34)*VLOOKUP($D34,Tables!$G$10:$K$33,4,0)</f>
        <v>0</v>
      </c>
      <c r="Q34" s="460">
        <f ca="1">INDIRECT("'"&amp;Q$8&amp;"'!"&amp;$A34)*VLOOKUP($D34,Tables!$G$10:$K$33,4,0)</f>
        <v>0</v>
      </c>
      <c r="R34" s="460">
        <f ca="1">INDIRECT("'"&amp;R$8&amp;"'!"&amp;$A34)*VLOOKUP($D34,Tables!$G$10:$K$33,4,0)</f>
        <v>0</v>
      </c>
      <c r="S34" s="460">
        <f ca="1">INDIRECT("'"&amp;S$8&amp;"'!"&amp;$A34)*VLOOKUP($D34,Tables!$G$10:$K$33,4,0)</f>
        <v>0</v>
      </c>
      <c r="T34" s="460">
        <f ca="1">INDIRECT("'"&amp;T$8&amp;"'!"&amp;$A34)*VLOOKUP($D34,Tables!$G$10:$K$33,4,0)</f>
        <v>0</v>
      </c>
      <c r="U34" s="460">
        <f ca="1">INDIRECT("'"&amp;U$8&amp;"'!"&amp;$A34)*VLOOKUP($D34,Tables!$G$10:$K$33,4,0)</f>
        <v>0</v>
      </c>
      <c r="V34" s="460">
        <f ca="1">INDIRECT("'"&amp;V$8&amp;"'!"&amp;$A34)*VLOOKUP($D34,Tables!$G$10:$K$33,4,0)</f>
        <v>0</v>
      </c>
      <c r="W34" s="460">
        <f ca="1">INDIRECT("'"&amp;W$8&amp;"'!"&amp;$A34)*VLOOKUP($D34,Tables!$G$10:$K$33,4,0)</f>
        <v>0</v>
      </c>
      <c r="X34" s="460">
        <f ca="1">INDIRECT("'"&amp;X$8&amp;"'!"&amp;$A34)*VLOOKUP($D34,Tables!$G$10:$K$33,4,0)</f>
        <v>0</v>
      </c>
      <c r="Y34" s="460">
        <f ca="1">INDIRECT("'"&amp;Y$8&amp;"'!"&amp;$A34)*VLOOKUP($D34,Tables!$G$10:$K$33,4,0)</f>
        <v>0</v>
      </c>
      <c r="Z34" s="460">
        <f ca="1">INDIRECT("'"&amp;Z$8&amp;"'!"&amp;$A34)*VLOOKUP($D34,Tables!$G$10:$K$33,4,0)</f>
        <v>0</v>
      </c>
      <c r="AA34" s="460">
        <f ca="1">INDIRECT("'"&amp;AA$8&amp;"'!"&amp;$A34)*VLOOKUP($D34,Tables!$G$10:$K$33,4,0)</f>
        <v>0</v>
      </c>
      <c r="AB34" s="460">
        <f ca="1">INDIRECT("'"&amp;AB$8&amp;"'!"&amp;$A34)*VLOOKUP($D34,Tables!$G$10:$K$33,4,0)</f>
        <v>0</v>
      </c>
      <c r="AC34" s="460">
        <f ca="1">INDIRECT("'"&amp;AC$8&amp;"'!"&amp;$A34)*VLOOKUP($D34,Tables!$G$10:$K$33,4,0)</f>
        <v>0</v>
      </c>
      <c r="AD34" s="460">
        <f ca="1">INDIRECT("'"&amp;AD$8&amp;"'!"&amp;$A34)*VLOOKUP($D34,Tables!$G$10:$K$33,4,0)</f>
        <v>0</v>
      </c>
      <c r="AE34" s="460">
        <f ca="1">INDIRECT("'"&amp;AE$8&amp;"'!"&amp;$A34)*VLOOKUP($D34,Tables!$G$10:$K$33,4,0)</f>
        <v>0</v>
      </c>
      <c r="AF34" s="460">
        <f ca="1">INDIRECT("'"&amp;AF$8&amp;"'!"&amp;$A34)*VLOOKUP($D34,Tables!$G$10:$K$33,4,0)</f>
        <v>0</v>
      </c>
      <c r="AG34" s="460">
        <f ca="1">INDIRECT("'"&amp;AG$8&amp;"'!"&amp;$A34)*VLOOKUP($D34,Tables!$G$10:$K$33,4,0)</f>
        <v>0</v>
      </c>
      <c r="AH34" s="460">
        <f ca="1">INDIRECT("'"&amp;AH$8&amp;"'!"&amp;$A34)*VLOOKUP($D34,Tables!$G$10:$K$33,4,0)</f>
        <v>0</v>
      </c>
      <c r="AI34" s="460">
        <f ca="1">INDIRECT("'"&amp;AI$8&amp;"'!"&amp;$A34)*VLOOKUP($D34,Tables!$G$10:$K$33,4,0)</f>
        <v>0</v>
      </c>
      <c r="AJ34" s="460">
        <f ca="1">INDIRECT("'"&amp;AJ$8&amp;"'!"&amp;$A34)*VLOOKUP($D34,Tables!$G$10:$K$33,4,0)</f>
        <v>0</v>
      </c>
      <c r="AK34" s="460">
        <f ca="1">INDIRECT("'"&amp;AK$8&amp;"'!"&amp;$A34)*VLOOKUP($D34,Tables!$G$10:$K$33,4,0)</f>
        <v>0</v>
      </c>
      <c r="AL34" s="460">
        <f ca="1">INDIRECT("'"&amp;AL$8&amp;"'!"&amp;$A34)*VLOOKUP($D34,Tables!$G$10:$K$33,4,0)</f>
        <v>0</v>
      </c>
      <c r="AM34" s="460">
        <f ca="1">INDIRECT("'"&amp;AM$8&amp;"'!"&amp;$A34)*VLOOKUP($D34,Tables!$G$10:$K$33,4,0)</f>
        <v>0</v>
      </c>
      <c r="AN34" s="460"/>
      <c r="AO34" s="460"/>
      <c r="AP34" s="449"/>
      <c r="AQ34" s="466">
        <f ca="1">HLOOKUP(AQ$8,$E$8:$AL$230,$B34,0)/HLOOKUP(AQ$8,$E$8:$AL$230,$B11,0)</f>
        <v>0</v>
      </c>
      <c r="AR34" s="466">
        <f ca="1">HLOOKUP(AR$8,$E$8:$AL$230,$B34,0)/HLOOKUP(AR$8,$E$8:$AL$230,$B11,0)</f>
        <v>0</v>
      </c>
      <c r="AS34" s="466">
        <f ca="1">HLOOKUP(AS$8,$E$8:$AL$230,$B34,0)/HLOOKUP(AS$8,$E$8:$AL$230,$B11,0)</f>
        <v>0</v>
      </c>
      <c r="AT34" s="466">
        <f ca="1">HLOOKUP(AT$8,$E$8:$AL$230,$B34,0)/HLOOKUP(AT$8,$E$8:$AL$230,$B11,0)</f>
        <v>0</v>
      </c>
      <c r="AU34" s="466">
        <f ca="1">HLOOKUP(AU$8,$E$8:$AL$230,$B34,0)/HLOOKUP(AU$8,$E$8:$AL$230,$B11,0)</f>
        <v>0</v>
      </c>
      <c r="AV34" s="449"/>
      <c r="AW34" s="466">
        <f t="shared" ca="1" si="18"/>
        <v>0</v>
      </c>
      <c r="AX34" s="466">
        <f t="shared" ca="1" si="18"/>
        <v>0</v>
      </c>
      <c r="AY34" s="466">
        <f t="shared" ca="1" si="18"/>
        <v>0</v>
      </c>
      <c r="AZ34" s="466">
        <f t="shared" ca="1" si="18"/>
        <v>0</v>
      </c>
      <c r="BA34" s="505">
        <f t="shared" ca="1" si="18"/>
        <v>0</v>
      </c>
      <c r="BB34" s="461">
        <f t="shared" ca="1" si="18"/>
        <v>0</v>
      </c>
      <c r="BC34" s="454"/>
      <c r="BD34" s="459"/>
      <c r="BE34" s="454"/>
      <c r="BF34" s="454"/>
      <c r="BG34" s="454"/>
      <c r="BH34" s="454"/>
      <c r="BI34" s="454"/>
      <c r="BJ34" s="454"/>
      <c r="BK34" s="454"/>
      <c r="BL34" s="454"/>
      <c r="BM34" s="454"/>
      <c r="BN34" s="454"/>
      <c r="BO34" s="454"/>
    </row>
    <row r="35" spans="1:67" ht="13" outlineLevel="1">
      <c r="A35" s="454" t="str">
        <f>ADDRESS(MATCH($D10,'2021'!$A$1:$A$72,0),MATCH($D35,'2021'!$A$1:$AQ$1,0))</f>
        <v>$Z$8</v>
      </c>
      <c r="B35" s="454">
        <f t="shared" si="12"/>
        <v>28</v>
      </c>
      <c r="C35" s="454"/>
      <c r="D35" s="463" t="s">
        <v>99</v>
      </c>
      <c r="E35" s="460">
        <f ca="1">INDIRECT("'"&amp;E$8&amp;"'!"&amp;$A35)*VLOOKUP($D35,Tables!$G$10:$K$33,4,0)</f>
        <v>0</v>
      </c>
      <c r="F35" s="460">
        <f ca="1">INDIRECT("'"&amp;F$8&amp;"'!"&amp;$A35)*VLOOKUP($D35,Tables!$G$10:$K$33,4,0)</f>
        <v>0</v>
      </c>
      <c r="G35" s="460">
        <f ca="1">INDIRECT("'"&amp;G$8&amp;"'!"&amp;$A35)*VLOOKUP($D35,Tables!$G$10:$K$33,4,0)</f>
        <v>0</v>
      </c>
      <c r="H35" s="460">
        <f ca="1">INDIRECT("'"&amp;H$8&amp;"'!"&amp;$A35)*VLOOKUP($D35,Tables!$G$10:$K$33,4,0)</f>
        <v>0</v>
      </c>
      <c r="I35" s="460">
        <f ca="1">INDIRECT("'"&amp;I$8&amp;"'!"&amp;$A35)*VLOOKUP($D35,Tables!$G$10:$K$33,4,0)</f>
        <v>0</v>
      </c>
      <c r="J35" s="460">
        <f ca="1">INDIRECT("'"&amp;J$8&amp;"'!"&amp;$A35)*VLOOKUP($D35,Tables!$G$10:$K$33,4,0)</f>
        <v>0</v>
      </c>
      <c r="K35" s="460">
        <f ca="1">INDIRECT("'"&amp;K$8&amp;"'!"&amp;$A35)*VLOOKUP($D35,Tables!$G$10:$K$33,4,0)</f>
        <v>0</v>
      </c>
      <c r="L35" s="460">
        <f ca="1">INDIRECT("'"&amp;L$8&amp;"'!"&amp;$A35)*VLOOKUP($D35,Tables!$G$10:$K$33,4,0)</f>
        <v>0</v>
      </c>
      <c r="M35" s="460">
        <f ca="1">INDIRECT("'"&amp;M$8&amp;"'!"&amp;$A35)*VLOOKUP($D35,Tables!$G$10:$K$33,4,0)</f>
        <v>0</v>
      </c>
      <c r="N35" s="460">
        <f ca="1">INDIRECT("'"&amp;N$8&amp;"'!"&amp;$A35)*VLOOKUP($D35,Tables!$G$10:$K$33,4,0)</f>
        <v>0</v>
      </c>
      <c r="O35" s="460">
        <f ca="1">INDIRECT("'"&amp;O$8&amp;"'!"&amp;$A35)*VLOOKUP($D35,Tables!$G$10:$K$33,4,0)</f>
        <v>0</v>
      </c>
      <c r="P35" s="460">
        <f ca="1">INDIRECT("'"&amp;P$8&amp;"'!"&amp;$A35)*VLOOKUP($D35,Tables!$G$10:$K$33,4,0)</f>
        <v>0</v>
      </c>
      <c r="Q35" s="460">
        <f ca="1">INDIRECT("'"&amp;Q$8&amp;"'!"&amp;$A35)*VLOOKUP($D35,Tables!$G$10:$K$33,4,0)</f>
        <v>0</v>
      </c>
      <c r="R35" s="460">
        <f ca="1">INDIRECT("'"&amp;R$8&amp;"'!"&amp;$A35)*VLOOKUP($D35,Tables!$G$10:$K$33,4,0)</f>
        <v>0</v>
      </c>
      <c r="S35" s="460">
        <f ca="1">INDIRECT("'"&amp;S$8&amp;"'!"&amp;$A35)*VLOOKUP($D35,Tables!$G$10:$K$33,4,0)</f>
        <v>0</v>
      </c>
      <c r="T35" s="460">
        <f ca="1">INDIRECT("'"&amp;T$8&amp;"'!"&amp;$A35)*VLOOKUP($D35,Tables!$G$10:$K$33,4,0)</f>
        <v>0</v>
      </c>
      <c r="U35" s="460">
        <f ca="1">INDIRECT("'"&amp;U$8&amp;"'!"&amp;$A35)*VLOOKUP($D35,Tables!$G$10:$K$33,4,0)</f>
        <v>0</v>
      </c>
      <c r="V35" s="460">
        <f ca="1">INDIRECT("'"&amp;V$8&amp;"'!"&amp;$A35)*VLOOKUP($D35,Tables!$G$10:$K$33,4,0)</f>
        <v>0</v>
      </c>
      <c r="W35" s="460">
        <f ca="1">INDIRECT("'"&amp;W$8&amp;"'!"&amp;$A35)*VLOOKUP($D35,Tables!$G$10:$K$33,4,0)</f>
        <v>0</v>
      </c>
      <c r="X35" s="460">
        <f ca="1">INDIRECT("'"&amp;X$8&amp;"'!"&amp;$A35)*VLOOKUP($D35,Tables!$G$10:$K$33,4,0)</f>
        <v>0</v>
      </c>
      <c r="Y35" s="460">
        <f ca="1">INDIRECT("'"&amp;Y$8&amp;"'!"&amp;$A35)*VLOOKUP($D35,Tables!$G$10:$K$33,4,0)</f>
        <v>0</v>
      </c>
      <c r="Z35" s="460">
        <f ca="1">INDIRECT("'"&amp;Z$8&amp;"'!"&amp;$A35)*VLOOKUP($D35,Tables!$G$10:$K$33,4,0)</f>
        <v>0</v>
      </c>
      <c r="AA35" s="460">
        <f ca="1">INDIRECT("'"&amp;AA$8&amp;"'!"&amp;$A35)*VLOOKUP($D35,Tables!$G$10:$K$33,4,0)</f>
        <v>0</v>
      </c>
      <c r="AB35" s="460">
        <f ca="1">INDIRECT("'"&amp;AB$8&amp;"'!"&amp;$A35)*VLOOKUP($D35,Tables!$G$10:$K$33,4,0)</f>
        <v>0</v>
      </c>
      <c r="AC35" s="460">
        <f ca="1">INDIRECT("'"&amp;AC$8&amp;"'!"&amp;$A35)*VLOOKUP($D35,Tables!$G$10:$K$33,4,0)</f>
        <v>0</v>
      </c>
      <c r="AD35" s="460">
        <f ca="1">INDIRECT("'"&amp;AD$8&amp;"'!"&amp;$A35)*VLOOKUP($D35,Tables!$G$10:$K$33,4,0)</f>
        <v>0</v>
      </c>
      <c r="AE35" s="460">
        <f ca="1">INDIRECT("'"&amp;AE$8&amp;"'!"&amp;$A35)*VLOOKUP($D35,Tables!$G$10:$K$33,4,0)</f>
        <v>0</v>
      </c>
      <c r="AF35" s="460">
        <f ca="1">INDIRECT("'"&amp;AF$8&amp;"'!"&amp;$A35)*VLOOKUP($D35,Tables!$G$10:$K$33,4,0)</f>
        <v>0</v>
      </c>
      <c r="AG35" s="460">
        <f ca="1">INDIRECT("'"&amp;AG$8&amp;"'!"&amp;$A35)*VLOOKUP($D35,Tables!$G$10:$K$33,4,0)</f>
        <v>0</v>
      </c>
      <c r="AH35" s="460">
        <f ca="1">INDIRECT("'"&amp;AH$8&amp;"'!"&amp;$A35)*VLOOKUP($D35,Tables!$G$10:$K$33,4,0)</f>
        <v>0</v>
      </c>
      <c r="AI35" s="460">
        <f ca="1">INDIRECT("'"&amp;AI$8&amp;"'!"&amp;$A35)*VLOOKUP($D35,Tables!$G$10:$K$33,4,0)</f>
        <v>0</v>
      </c>
      <c r="AJ35" s="460">
        <f ca="1">INDIRECT("'"&amp;AJ$8&amp;"'!"&amp;$A35)*VLOOKUP($D35,Tables!$G$10:$K$33,4,0)</f>
        <v>0</v>
      </c>
      <c r="AK35" s="460">
        <f ca="1">INDIRECT("'"&amp;AK$8&amp;"'!"&amp;$A35)*VLOOKUP($D35,Tables!$G$10:$K$33,4,0)</f>
        <v>0</v>
      </c>
      <c r="AL35" s="460">
        <f ca="1">INDIRECT("'"&amp;AL$8&amp;"'!"&amp;$A35)*VLOOKUP($D35,Tables!$G$10:$K$33,4,0)</f>
        <v>0</v>
      </c>
      <c r="AM35" s="460">
        <f ca="1">INDIRECT("'"&amp;AM$8&amp;"'!"&amp;$A35)*VLOOKUP($D35,Tables!$G$10:$K$33,4,0)</f>
        <v>0</v>
      </c>
      <c r="AN35" s="460"/>
      <c r="AO35" s="460"/>
      <c r="AP35" s="449"/>
      <c r="AQ35" s="466">
        <f ca="1">HLOOKUP(AQ$8,$E$8:$AL$230,$B35,0)/HLOOKUP(AQ$8,$E$8:$AL$230,$B11,0)</f>
        <v>0</v>
      </c>
      <c r="AR35" s="466">
        <f ca="1">HLOOKUP(AR$8,$E$8:$AL$230,$B35,0)/HLOOKUP(AR$8,$E$8:$AL$230,$B11,0)</f>
        <v>0</v>
      </c>
      <c r="AS35" s="466">
        <f ca="1">HLOOKUP(AS$8,$E$8:$AL$230,$B35,0)/HLOOKUP(AS$8,$E$8:$AL$230,$B11,0)</f>
        <v>0</v>
      </c>
      <c r="AT35" s="466">
        <f ca="1">HLOOKUP(AT$8,$E$8:$AL$230,$B35,0)/HLOOKUP(AT$8,$E$8:$AL$230,$B11,0)</f>
        <v>0</v>
      </c>
      <c r="AU35" s="466">
        <f ca="1">HLOOKUP(AU$8,$E$8:$AL$230,$B35,0)/HLOOKUP(AU$8,$E$8:$AL$230,$B11,0)</f>
        <v>0</v>
      </c>
      <c r="AV35" s="449"/>
      <c r="AW35" s="466">
        <f t="shared" ca="1" si="18"/>
        <v>0</v>
      </c>
      <c r="AX35" s="466">
        <f t="shared" ca="1" si="18"/>
        <v>0</v>
      </c>
      <c r="AY35" s="466">
        <f t="shared" ca="1" si="18"/>
        <v>0</v>
      </c>
      <c r="AZ35" s="466">
        <f t="shared" ca="1" si="18"/>
        <v>0</v>
      </c>
      <c r="BA35" s="505">
        <f t="shared" ca="1" si="18"/>
        <v>0</v>
      </c>
      <c r="BB35" s="461">
        <f t="shared" ca="1" si="18"/>
        <v>0</v>
      </c>
      <c r="BC35" s="454"/>
      <c r="BD35" s="459"/>
      <c r="BE35" s="454"/>
      <c r="BF35" s="454"/>
      <c r="BG35" s="454"/>
      <c r="BH35" s="454"/>
      <c r="BI35" s="454"/>
      <c r="BJ35" s="454"/>
      <c r="BK35" s="454"/>
      <c r="BL35" s="454"/>
      <c r="BM35" s="454"/>
      <c r="BN35" s="454"/>
      <c r="BO35" s="454"/>
    </row>
    <row r="36" spans="1:67" ht="13">
      <c r="A36" s="454" t="str">
        <f>ADDRESS(MATCH($D10,'2021'!$A$1:$A$72,0),MATCH($D36,'2021'!$A$1:$AQ$1,0))</f>
        <v>$AA$8</v>
      </c>
      <c r="B36" s="454">
        <f t="shared" si="12"/>
        <v>29</v>
      </c>
      <c r="C36" s="454"/>
      <c r="D36" s="482" t="s">
        <v>100</v>
      </c>
      <c r="E36" s="481">
        <f ca="1">INDIRECT("'"&amp;E$8&amp;"'!"&amp;$A36)*VLOOKUP($D36,Tables!$G$11:$K$33,4,0)</f>
        <v>3412.7404515166972</v>
      </c>
      <c r="F36" s="481">
        <f ca="1">INDIRECT("'"&amp;F$8&amp;"'!"&amp;$A36)*VLOOKUP($D36,Tables!$G$11:$K$33,4,0)</f>
        <v>3481.8677894573893</v>
      </c>
      <c r="G36" s="481">
        <f ca="1">INDIRECT("'"&amp;G$8&amp;"'!"&amp;$A36)*VLOOKUP($D36,Tables!$G$11:$K$33,4,0)</f>
        <v>3459.6056542153847</v>
      </c>
      <c r="H36" s="481">
        <f ca="1">INDIRECT("'"&amp;H$8&amp;"'!"&amp;$A36)*VLOOKUP($D36,Tables!$G$11:$K$33,4,0)</f>
        <v>4129.4129657840258</v>
      </c>
      <c r="I36" s="481">
        <f ca="1">INDIRECT("'"&amp;I$8&amp;"'!"&amp;$A36)*VLOOKUP($D36,Tables!$G$11:$K$33,4,0)</f>
        <v>4103.7851051340094</v>
      </c>
      <c r="J36" s="481">
        <f ca="1">INDIRECT("'"&amp;J$8&amp;"'!"&amp;$A36)*VLOOKUP($D36,Tables!$G$11:$K$33,4,0)</f>
        <v>4520.3723822890279</v>
      </c>
      <c r="K36" s="481">
        <f ca="1">INDIRECT("'"&amp;K$8&amp;"'!"&amp;$A36)*VLOOKUP($D36,Tables!$G$11:$K$33,4,0)</f>
        <v>5322.0502263275566</v>
      </c>
      <c r="L36" s="481">
        <f ca="1">INDIRECT("'"&amp;L$8&amp;"'!"&amp;$A36)*VLOOKUP($D36,Tables!$G$11:$K$33,4,0)</f>
        <v>5452.7882611711793</v>
      </c>
      <c r="M36" s="481">
        <f ca="1">INDIRECT("'"&amp;M$8&amp;"'!"&amp;$A36)*VLOOKUP($D36,Tables!$G$11:$K$33,4,0)</f>
        <v>5540.835796427984</v>
      </c>
      <c r="N36" s="481">
        <f ca="1">INDIRECT("'"&amp;N$8&amp;"'!"&amp;$A36)*VLOOKUP($D36,Tables!$G$11:$K$33,4,0)</f>
        <v>6119.6721521809532</v>
      </c>
      <c r="O36" s="481">
        <f ca="1">INDIRECT("'"&amp;O$8&amp;"'!"&amp;$A36)*VLOOKUP($D36,Tables!$G$11:$K$33,4,0)</f>
        <v>7219.4078587606837</v>
      </c>
      <c r="P36" s="481">
        <f ca="1">INDIRECT("'"&amp;P$8&amp;"'!"&amp;$A36)*VLOOKUP($D36,Tables!$G$11:$K$33,4,0)</f>
        <v>7406.6756758169558</v>
      </c>
      <c r="Q36" s="481">
        <f ca="1">INDIRECT("'"&amp;Q$8&amp;"'!"&amp;$A36)*VLOOKUP($D36,Tables!$G$11:$K$33,4,0)</f>
        <v>7867.0208904049041</v>
      </c>
      <c r="R36" s="481">
        <f ca="1">INDIRECT("'"&amp;R$8&amp;"'!"&amp;$A36)*VLOOKUP($D36,Tables!$G$11:$K$33,4,0)</f>
        <v>8635.0989159504807</v>
      </c>
      <c r="S36" s="481">
        <f ca="1">INDIRECT("'"&amp;S$8&amp;"'!"&amp;$A36)*VLOOKUP($D36,Tables!$G$11:$K$33,4,0)</f>
        <v>8620.0772734762522</v>
      </c>
      <c r="T36" s="481">
        <f ca="1">INDIRECT("'"&amp;T$8&amp;"'!"&amp;$A36)*VLOOKUP($D36,Tables!$G$11:$K$33,4,0)</f>
        <v>8266.7264368672641</v>
      </c>
      <c r="U36" s="481">
        <f ca="1">INDIRECT("'"&amp;U$8&amp;"'!"&amp;$A36)*VLOOKUP($D36,Tables!$G$11:$K$33,4,0)</f>
        <v>9365.3957704956974</v>
      </c>
      <c r="V36" s="481">
        <f ca="1">INDIRECT("'"&amp;V$8&amp;"'!"&amp;$A36)*VLOOKUP($D36,Tables!$G$11:$K$33,4,0)</f>
        <v>10041.103306512436</v>
      </c>
      <c r="W36" s="481">
        <f ca="1">INDIRECT("'"&amp;W$8&amp;"'!"&amp;$A36)*VLOOKUP($D36,Tables!$G$11:$K$33,4,0)</f>
        <v>10674.440729579364</v>
      </c>
      <c r="X36" s="481">
        <f ca="1">INDIRECT("'"&amp;X$8&amp;"'!"&amp;$A36)*VLOOKUP($D36,Tables!$G$11:$K$33,4,0)</f>
        <v>10135.676023478918</v>
      </c>
      <c r="Y36" s="481">
        <f ca="1">INDIRECT("'"&amp;Y$8&amp;"'!"&amp;$A36)*VLOOKUP($D36,Tables!$G$11:$K$33,4,0)</f>
        <v>11118.827910345672</v>
      </c>
      <c r="Z36" s="481">
        <f ca="1">INDIRECT("'"&amp;Z$8&amp;"'!"&amp;$A36)*VLOOKUP($D36,Tables!$G$11:$K$33,4,0)</f>
        <v>9785.7488907058869</v>
      </c>
      <c r="AA36" s="481">
        <f ca="1">INDIRECT("'"&amp;AA$8&amp;"'!"&amp;$A36)*VLOOKUP($D36,Tables!$G$11:$K$33,4,0)</f>
        <v>9535.513564784058</v>
      </c>
      <c r="AB36" s="481">
        <f ca="1">INDIRECT("'"&amp;AB$8&amp;"'!"&amp;$A36)*VLOOKUP($D36,Tables!$G$11:$K$33,4,0)</f>
        <v>9114.5872238190532</v>
      </c>
      <c r="AC36" s="481">
        <f ca="1">INDIRECT("'"&amp;AC$8&amp;"'!"&amp;$A36)*VLOOKUP($D36,Tables!$G$11:$K$33,4,0)</f>
        <v>8804.8569269490508</v>
      </c>
      <c r="AD36" s="481">
        <f ca="1">INDIRECT("'"&amp;AD$8&amp;"'!"&amp;$A36)*VLOOKUP($D36,Tables!$G$11:$K$33,4,0)</f>
        <v>8893.9931587596639</v>
      </c>
      <c r="AE36" s="481">
        <f ca="1">INDIRECT("'"&amp;AE$8&amp;"'!"&amp;$A36)*VLOOKUP($D36,Tables!$G$11:$K$33,4,0)</f>
        <v>10030.908307023345</v>
      </c>
      <c r="AF36" s="481">
        <f ca="1">INDIRECT("'"&amp;AF$8&amp;"'!"&amp;$A36)*VLOOKUP($D36,Tables!$G$11:$K$33,4,0)</f>
        <v>10183.308852051952</v>
      </c>
      <c r="AG36" s="481">
        <f ca="1">INDIRECT("'"&amp;AG$8&amp;"'!"&amp;$A36)*VLOOKUP($D36,Tables!$G$11:$K$33,4,0)</f>
        <v>10572.18400148313</v>
      </c>
      <c r="AH36" s="481">
        <f ca="1">INDIRECT("'"&amp;AH$8&amp;"'!"&amp;$A36)*VLOOKUP($D36,Tables!$G$11:$K$33,4,0)</f>
        <v>10787.014819318472</v>
      </c>
      <c r="AI36" s="481">
        <f ca="1">INDIRECT("'"&amp;AI$8&amp;"'!"&amp;$A36)*VLOOKUP($D36,Tables!$G$11:$K$33,4,0)</f>
        <v>10770.100597683084</v>
      </c>
      <c r="AJ36" s="481">
        <f ca="1">INDIRECT("'"&amp;AJ$8&amp;"'!"&amp;$A36)*VLOOKUP($D36,Tables!$G$11:$K$33,4,0)</f>
        <v>10340.572423024852</v>
      </c>
      <c r="AK36" s="481">
        <f ca="1">INDIRECT("'"&amp;AK$8&amp;"'!"&amp;$A36)*VLOOKUP($D36,Tables!$G$11:$K$33,4,0)</f>
        <v>10550.741042506519</v>
      </c>
      <c r="AL36" s="481">
        <f ca="1">INDIRECT("'"&amp;AL$8&amp;"'!"&amp;$A36)*VLOOKUP($D36,Tables!$G$11:$K$33,4,0)</f>
        <v>9792.5170464132389</v>
      </c>
      <c r="AM36" s="481">
        <f ca="1">INDIRECT("'"&amp;AM$8&amp;"'!"&amp;$A36)*VLOOKUP($D36,Tables!$G$11:$K$33,4,0)</f>
        <v>10084.891781877937</v>
      </c>
      <c r="AN36" s="460"/>
      <c r="AO36" s="460"/>
      <c r="AP36" s="449"/>
      <c r="AQ36" s="490">
        <f t="shared" ref="AQ36:AU37" ca="1" si="19">HLOOKUP(AQ$8,$E$8:$AL$230,$B36,0)/HLOOKUP(AQ$8,$E$8:$AL$230,$B11,0)</f>
        <v>0.10847384445770088</v>
      </c>
      <c r="AR36" s="490">
        <f t="shared" ca="1" si="19"/>
        <v>0.17183213642478376</v>
      </c>
      <c r="AS36" s="490">
        <f t="shared" ca="1" si="19"/>
        <v>0.26809933741245412</v>
      </c>
      <c r="AT36" s="490">
        <f t="shared" ca="1" si="19"/>
        <v>0.29722527595399834</v>
      </c>
      <c r="AU36" s="490">
        <f t="shared" ca="1" si="19"/>
        <v>0.29560448129611172</v>
      </c>
      <c r="AV36" s="449"/>
      <c r="AW36" s="466">
        <f t="shared" ca="1" si="18"/>
        <v>3.6407065822049223E-2</v>
      </c>
      <c r="AX36" s="466">
        <f t="shared" ca="1" si="18"/>
        <v>7.7804101072917131E-2</v>
      </c>
      <c r="AY36" s="466">
        <f t="shared" ca="1" si="18"/>
        <v>5.0099481475542218E-2</v>
      </c>
      <c r="AZ36" s="466">
        <f t="shared" ca="1" si="18"/>
        <v>-2.7813156443197151E-2</v>
      </c>
      <c r="BA36" s="505">
        <f t="shared" ca="1" si="18"/>
        <v>2.4703040113082997E-2</v>
      </c>
      <c r="BB36" s="461">
        <f t="shared" ca="1" si="18"/>
        <v>0</v>
      </c>
      <c r="BC36" s="454"/>
      <c r="BD36" s="459"/>
      <c r="BE36" s="454"/>
      <c r="BF36" s="454"/>
      <c r="BG36" s="454"/>
      <c r="BH36" s="454"/>
      <c r="BI36" s="454"/>
      <c r="BJ36" s="454"/>
      <c r="BK36" s="454"/>
      <c r="BL36" s="454"/>
      <c r="BM36" s="454"/>
      <c r="BN36" s="454"/>
      <c r="BO36" s="454"/>
    </row>
    <row r="37" spans="1:67" ht="13">
      <c r="A37" s="454" t="str">
        <f>ADDRESS(MATCH($D10,'2021'!$A$1:$A$72,0),MATCH($D37,'2021'!$A$1:$AQ$1,0))</f>
        <v>$AB$8</v>
      </c>
      <c r="B37" s="454">
        <f t="shared" si="12"/>
        <v>30</v>
      </c>
      <c r="C37" s="454"/>
      <c r="D37" s="482" t="s">
        <v>101</v>
      </c>
      <c r="E37" s="481">
        <f>SUM(E38:E48)</f>
        <v>0</v>
      </c>
      <c r="F37" s="481">
        <f t="shared" ref="F37:AJ37" si="20">SUM(F38:F48)</f>
        <v>0</v>
      </c>
      <c r="G37" s="481">
        <f t="shared" si="20"/>
        <v>0</v>
      </c>
      <c r="H37" s="481">
        <f t="shared" si="20"/>
        <v>0</v>
      </c>
      <c r="I37" s="481">
        <f t="shared" si="20"/>
        <v>0</v>
      </c>
      <c r="J37" s="481">
        <f t="shared" si="20"/>
        <v>0</v>
      </c>
      <c r="K37" s="481">
        <f t="shared" si="20"/>
        <v>0</v>
      </c>
      <c r="L37" s="481">
        <f t="shared" si="20"/>
        <v>0</v>
      </c>
      <c r="M37" s="481">
        <f t="shared" si="20"/>
        <v>0</v>
      </c>
      <c r="N37" s="481">
        <f t="shared" si="20"/>
        <v>0</v>
      </c>
      <c r="O37" s="481">
        <f t="shared" si="20"/>
        <v>0</v>
      </c>
      <c r="P37" s="481">
        <f t="shared" si="20"/>
        <v>0</v>
      </c>
      <c r="Q37" s="481">
        <f t="shared" si="20"/>
        <v>0</v>
      </c>
      <c r="R37" s="481">
        <f t="shared" si="20"/>
        <v>0</v>
      </c>
      <c r="S37" s="481">
        <f t="shared" si="20"/>
        <v>0</v>
      </c>
      <c r="T37" s="481">
        <f t="shared" si="20"/>
        <v>0</v>
      </c>
      <c r="U37" s="481">
        <f t="shared" si="20"/>
        <v>0</v>
      </c>
      <c r="V37" s="481">
        <f t="shared" si="20"/>
        <v>0</v>
      </c>
      <c r="W37" s="481">
        <f t="shared" si="20"/>
        <v>0</v>
      </c>
      <c r="X37" s="481">
        <f t="shared" si="20"/>
        <v>0</v>
      </c>
      <c r="Y37" s="481">
        <f t="shared" si="20"/>
        <v>0</v>
      </c>
      <c r="Z37" s="481">
        <f t="shared" si="20"/>
        <v>0</v>
      </c>
      <c r="AA37" s="481">
        <f t="shared" si="20"/>
        <v>0</v>
      </c>
      <c r="AB37" s="481">
        <f t="shared" si="20"/>
        <v>0</v>
      </c>
      <c r="AC37" s="481">
        <f t="shared" si="20"/>
        <v>0</v>
      </c>
      <c r="AD37" s="481">
        <f t="shared" si="20"/>
        <v>0</v>
      </c>
      <c r="AE37" s="481">
        <f t="shared" si="20"/>
        <v>0</v>
      </c>
      <c r="AF37" s="481">
        <f t="shared" si="20"/>
        <v>0</v>
      </c>
      <c r="AG37" s="481">
        <f t="shared" si="20"/>
        <v>0</v>
      </c>
      <c r="AH37" s="481">
        <f t="shared" si="20"/>
        <v>0</v>
      </c>
      <c r="AI37" s="481">
        <f t="shared" si="20"/>
        <v>0</v>
      </c>
      <c r="AJ37" s="481">
        <f t="shared" si="20"/>
        <v>0</v>
      </c>
      <c r="AK37" s="481">
        <f t="shared" ref="AK37:AM37" si="21">SUM(AK38:AK48)</f>
        <v>0</v>
      </c>
      <c r="AL37" s="481">
        <f t="shared" si="21"/>
        <v>0</v>
      </c>
      <c r="AM37" s="481">
        <f t="shared" si="21"/>
        <v>0</v>
      </c>
      <c r="AN37" s="460"/>
      <c r="AO37" s="460"/>
      <c r="AP37" s="449"/>
      <c r="AQ37" s="490">
        <f t="shared" ca="1" si="19"/>
        <v>0</v>
      </c>
      <c r="AR37" s="490">
        <f t="shared" ca="1" si="19"/>
        <v>0</v>
      </c>
      <c r="AS37" s="490">
        <f t="shared" ca="1" si="19"/>
        <v>0</v>
      </c>
      <c r="AT37" s="490">
        <f t="shared" ca="1" si="19"/>
        <v>0</v>
      </c>
      <c r="AU37" s="490">
        <f t="shared" ca="1" si="19"/>
        <v>0</v>
      </c>
      <c r="AV37" s="449"/>
      <c r="AW37" s="466">
        <f t="shared" si="18"/>
        <v>0</v>
      </c>
      <c r="AX37" s="466">
        <f t="shared" si="18"/>
        <v>0</v>
      </c>
      <c r="AY37" s="466">
        <f t="shared" si="18"/>
        <v>0</v>
      </c>
      <c r="AZ37" s="466">
        <f t="shared" si="18"/>
        <v>0</v>
      </c>
      <c r="BA37" s="505">
        <f t="shared" si="18"/>
        <v>0</v>
      </c>
      <c r="BB37" s="461">
        <f t="shared" si="18"/>
        <v>0</v>
      </c>
      <c r="BC37" s="454"/>
      <c r="BD37" s="459"/>
      <c r="BE37" s="454"/>
      <c r="BF37" s="454"/>
      <c r="BG37" s="454"/>
      <c r="BH37" s="454"/>
      <c r="BI37" s="454"/>
      <c r="BJ37" s="454"/>
      <c r="BK37" s="454"/>
      <c r="BL37" s="454"/>
      <c r="BM37" s="454"/>
      <c r="BN37" s="454"/>
      <c r="BO37" s="454"/>
    </row>
    <row r="38" spans="1:67" ht="13" outlineLevel="1">
      <c r="A38" s="454" t="str">
        <f>ADDRESS(MATCH($D10,'2021'!$A$1:$A$72,0),MATCH($D38,'2021'!$A$1:$AQ$1,0))</f>
        <v>$AC$8</v>
      </c>
      <c r="B38" s="454">
        <f t="shared" si="12"/>
        <v>31</v>
      </c>
      <c r="C38" s="454"/>
      <c r="D38" s="463" t="s">
        <v>102</v>
      </c>
      <c r="E38" s="460">
        <v>0</v>
      </c>
      <c r="F38" s="460">
        <v>0</v>
      </c>
      <c r="G38" s="460">
        <v>0</v>
      </c>
      <c r="H38" s="460">
        <v>0</v>
      </c>
      <c r="I38" s="460">
        <v>0</v>
      </c>
      <c r="J38" s="460">
        <v>0</v>
      </c>
      <c r="K38" s="460">
        <v>0</v>
      </c>
      <c r="L38" s="460">
        <v>0</v>
      </c>
      <c r="M38" s="460">
        <v>0</v>
      </c>
      <c r="N38" s="460">
        <v>0</v>
      </c>
      <c r="O38" s="460">
        <v>0</v>
      </c>
      <c r="P38" s="460">
        <v>0</v>
      </c>
      <c r="Q38" s="460">
        <v>0</v>
      </c>
      <c r="R38" s="460">
        <v>0</v>
      </c>
      <c r="S38" s="460">
        <v>0</v>
      </c>
      <c r="T38" s="460">
        <v>0</v>
      </c>
      <c r="U38" s="460">
        <v>0</v>
      </c>
      <c r="V38" s="460">
        <v>0</v>
      </c>
      <c r="W38" s="460">
        <v>0</v>
      </c>
      <c r="X38" s="460">
        <v>0</v>
      </c>
      <c r="Y38" s="460">
        <v>0</v>
      </c>
      <c r="Z38" s="460">
        <v>0</v>
      </c>
      <c r="AA38" s="460">
        <v>0</v>
      </c>
      <c r="AB38" s="460">
        <v>0</v>
      </c>
      <c r="AC38" s="460">
        <v>0</v>
      </c>
      <c r="AD38" s="460">
        <v>0</v>
      </c>
      <c r="AE38" s="460">
        <v>0</v>
      </c>
      <c r="AF38" s="460">
        <v>0</v>
      </c>
      <c r="AG38" s="460">
        <v>0</v>
      </c>
      <c r="AH38" s="460">
        <v>0</v>
      </c>
      <c r="AI38" s="460">
        <v>0</v>
      </c>
      <c r="AJ38" s="460">
        <v>0</v>
      </c>
      <c r="AK38" s="460">
        <v>0</v>
      </c>
      <c r="AL38" s="460">
        <v>0</v>
      </c>
      <c r="AM38" s="460">
        <v>0</v>
      </c>
      <c r="AN38" s="460"/>
      <c r="AO38" s="460"/>
      <c r="AP38" s="449"/>
      <c r="AQ38" s="466">
        <f ca="1">HLOOKUP(AQ$8,$E$8:$AL$230,$B38,0)/HLOOKUP(AQ$8,$E$8:$AL$230,$B11,0)</f>
        <v>0</v>
      </c>
      <c r="AR38" s="466">
        <f ca="1">HLOOKUP(AR$8,$E$8:$AL$230,$B38,0)/HLOOKUP(AR$8,$E$8:$AL$230,$B11,0)</f>
        <v>0</v>
      </c>
      <c r="AS38" s="466">
        <f ca="1">HLOOKUP(AS$8,$E$8:$AL$230,$B38,0)/HLOOKUP(AS$8,$E$8:$AL$230,$B11,0)</f>
        <v>0</v>
      </c>
      <c r="AT38" s="466">
        <f ca="1">HLOOKUP(AT$8,$E$8:$AL$230,$B38,0)/HLOOKUP(AT$8,$E$8:$AL$230,$B11,0)</f>
        <v>0</v>
      </c>
      <c r="AU38" s="466">
        <f ca="1">HLOOKUP(AU$8,$E$8:$AL$230,$B38,0)/HLOOKUP(AU$8,$E$8:$AL$230,$B11,0)</f>
        <v>0</v>
      </c>
      <c r="AV38" s="449"/>
      <c r="AW38" s="466">
        <f t="shared" si="18"/>
        <v>0</v>
      </c>
      <c r="AX38" s="466">
        <f t="shared" si="18"/>
        <v>0</v>
      </c>
      <c r="AY38" s="466">
        <f t="shared" si="18"/>
        <v>0</v>
      </c>
      <c r="AZ38" s="466">
        <f t="shared" si="18"/>
        <v>0</v>
      </c>
      <c r="BA38" s="505">
        <f t="shared" si="18"/>
        <v>0</v>
      </c>
      <c r="BB38" s="461">
        <f t="shared" si="18"/>
        <v>0</v>
      </c>
      <c r="BC38" s="454"/>
      <c r="BD38" s="459"/>
      <c r="BE38" s="454"/>
      <c r="BF38" s="454"/>
      <c r="BG38" s="454"/>
      <c r="BH38" s="454"/>
      <c r="BI38" s="454"/>
      <c r="BJ38" s="454"/>
      <c r="BK38" s="454"/>
      <c r="BL38" s="454"/>
      <c r="BM38" s="454"/>
      <c r="BN38" s="454"/>
      <c r="BO38" s="454"/>
    </row>
    <row r="39" spans="1:67" ht="13" outlineLevel="1">
      <c r="A39" s="454" t="str">
        <f>ADDRESS(MATCH($D10,'2021'!$A$1:$A$72,0),MATCH($D39,'2021'!$A$1:$AQ$1,0))</f>
        <v>$AD$8</v>
      </c>
      <c r="B39" s="454">
        <f t="shared" si="12"/>
        <v>32</v>
      </c>
      <c r="C39" s="454"/>
      <c r="D39" s="463" t="s">
        <v>103</v>
      </c>
      <c r="E39" s="460">
        <v>0</v>
      </c>
      <c r="F39" s="460">
        <v>0</v>
      </c>
      <c r="G39" s="460">
        <v>0</v>
      </c>
      <c r="H39" s="460">
        <v>0</v>
      </c>
      <c r="I39" s="460">
        <v>0</v>
      </c>
      <c r="J39" s="460">
        <v>0</v>
      </c>
      <c r="K39" s="460">
        <v>0</v>
      </c>
      <c r="L39" s="460">
        <v>0</v>
      </c>
      <c r="M39" s="460">
        <v>0</v>
      </c>
      <c r="N39" s="460">
        <v>0</v>
      </c>
      <c r="O39" s="460">
        <v>0</v>
      </c>
      <c r="P39" s="460">
        <v>0</v>
      </c>
      <c r="Q39" s="460">
        <v>0</v>
      </c>
      <c r="R39" s="460">
        <v>0</v>
      </c>
      <c r="S39" s="460">
        <v>0</v>
      </c>
      <c r="T39" s="460">
        <v>0</v>
      </c>
      <c r="U39" s="460">
        <v>0</v>
      </c>
      <c r="V39" s="460">
        <v>0</v>
      </c>
      <c r="W39" s="460">
        <v>0</v>
      </c>
      <c r="X39" s="460">
        <v>0</v>
      </c>
      <c r="Y39" s="460">
        <v>0</v>
      </c>
      <c r="Z39" s="460">
        <v>0</v>
      </c>
      <c r="AA39" s="460">
        <v>0</v>
      </c>
      <c r="AB39" s="460">
        <v>0</v>
      </c>
      <c r="AC39" s="460">
        <v>0</v>
      </c>
      <c r="AD39" s="460">
        <v>0</v>
      </c>
      <c r="AE39" s="460">
        <v>0</v>
      </c>
      <c r="AF39" s="460">
        <v>0</v>
      </c>
      <c r="AG39" s="460">
        <v>0</v>
      </c>
      <c r="AH39" s="460">
        <v>0</v>
      </c>
      <c r="AI39" s="460">
        <v>0</v>
      </c>
      <c r="AJ39" s="460">
        <v>0</v>
      </c>
      <c r="AK39" s="460">
        <v>0</v>
      </c>
      <c r="AL39" s="460">
        <v>0</v>
      </c>
      <c r="AM39" s="460">
        <v>0</v>
      </c>
      <c r="AN39" s="460"/>
      <c r="AO39" s="460"/>
      <c r="AP39" s="449"/>
      <c r="AQ39" s="466">
        <f ca="1">HLOOKUP(AQ$8,$E$8:$AL$230,$B39,0)/HLOOKUP(AQ$8,$E$8:$AL$230,$B11,0)</f>
        <v>0</v>
      </c>
      <c r="AR39" s="466">
        <f ca="1">HLOOKUP(AR$8,$E$8:$AL$230,$B39,0)/HLOOKUP(AR$8,$E$8:$AL$230,$B11,0)</f>
        <v>0</v>
      </c>
      <c r="AS39" s="466">
        <f ca="1">HLOOKUP(AS$8,$E$8:$AL$230,$B39,0)/HLOOKUP(AS$8,$E$8:$AL$230,$B11,0)</f>
        <v>0</v>
      </c>
      <c r="AT39" s="466">
        <f ca="1">HLOOKUP(AT$8,$E$8:$AL$230,$B39,0)/HLOOKUP(AT$8,$E$8:$AL$230,$B11,0)</f>
        <v>0</v>
      </c>
      <c r="AU39" s="466">
        <f ca="1">HLOOKUP(AU$8,$E$8:$AL$230,$B39,0)/HLOOKUP(AU$8,$E$8:$AL$230,$B11,0)</f>
        <v>0</v>
      </c>
      <c r="AV39" s="449"/>
      <c r="AW39" s="466">
        <f t="shared" si="18"/>
        <v>0</v>
      </c>
      <c r="AX39" s="466">
        <f t="shared" si="18"/>
        <v>0</v>
      </c>
      <c r="AY39" s="466">
        <f t="shared" si="18"/>
        <v>0</v>
      </c>
      <c r="AZ39" s="466">
        <f t="shared" si="18"/>
        <v>0</v>
      </c>
      <c r="BA39" s="505">
        <f t="shared" si="18"/>
        <v>0</v>
      </c>
      <c r="BB39" s="461">
        <f t="shared" si="18"/>
        <v>0</v>
      </c>
      <c r="BC39" s="454"/>
      <c r="BD39" s="459"/>
      <c r="BE39" s="454"/>
      <c r="BF39" s="454"/>
      <c r="BG39" s="454"/>
      <c r="BH39" s="454"/>
      <c r="BI39" s="454"/>
      <c r="BJ39" s="454"/>
      <c r="BK39" s="454"/>
      <c r="BL39" s="454"/>
      <c r="BM39" s="454"/>
      <c r="BN39" s="454"/>
      <c r="BO39" s="454"/>
    </row>
    <row r="40" spans="1:67" ht="13" outlineLevel="1">
      <c r="A40" s="454" t="str">
        <f>ADDRESS(MATCH($D10,'2021'!$A$1:$A$72,0),MATCH($D40,'2021'!$A$1:$AQ$1,0))</f>
        <v>$AE$8</v>
      </c>
      <c r="B40" s="454">
        <f t="shared" si="12"/>
        <v>33</v>
      </c>
      <c r="C40" s="454"/>
      <c r="D40" s="463" t="s">
        <v>104</v>
      </c>
      <c r="E40" s="460">
        <v>0</v>
      </c>
      <c r="F40" s="460">
        <v>0</v>
      </c>
      <c r="G40" s="460">
        <v>0</v>
      </c>
      <c r="H40" s="460">
        <v>0</v>
      </c>
      <c r="I40" s="460">
        <v>0</v>
      </c>
      <c r="J40" s="460">
        <v>0</v>
      </c>
      <c r="K40" s="460">
        <v>0</v>
      </c>
      <c r="L40" s="460">
        <v>0</v>
      </c>
      <c r="M40" s="460">
        <v>0</v>
      </c>
      <c r="N40" s="460">
        <v>0</v>
      </c>
      <c r="O40" s="460">
        <v>0</v>
      </c>
      <c r="P40" s="460">
        <v>0</v>
      </c>
      <c r="Q40" s="460">
        <v>0</v>
      </c>
      <c r="R40" s="460">
        <v>0</v>
      </c>
      <c r="S40" s="460">
        <v>0</v>
      </c>
      <c r="T40" s="460">
        <v>0</v>
      </c>
      <c r="U40" s="460">
        <v>0</v>
      </c>
      <c r="V40" s="460">
        <v>0</v>
      </c>
      <c r="W40" s="460">
        <v>0</v>
      </c>
      <c r="X40" s="460">
        <v>0</v>
      </c>
      <c r="Y40" s="460">
        <v>0</v>
      </c>
      <c r="Z40" s="460">
        <v>0</v>
      </c>
      <c r="AA40" s="460">
        <v>0</v>
      </c>
      <c r="AB40" s="460">
        <v>0</v>
      </c>
      <c r="AC40" s="460">
        <v>0</v>
      </c>
      <c r="AD40" s="460">
        <v>0</v>
      </c>
      <c r="AE40" s="460">
        <v>0</v>
      </c>
      <c r="AF40" s="460">
        <v>0</v>
      </c>
      <c r="AG40" s="460">
        <v>0</v>
      </c>
      <c r="AH40" s="460">
        <v>0</v>
      </c>
      <c r="AI40" s="460">
        <v>0</v>
      </c>
      <c r="AJ40" s="460">
        <v>0</v>
      </c>
      <c r="AK40" s="460">
        <v>0</v>
      </c>
      <c r="AL40" s="460">
        <v>0</v>
      </c>
      <c r="AM40" s="460">
        <v>0</v>
      </c>
      <c r="AN40" s="460"/>
      <c r="AO40" s="460"/>
      <c r="AP40" s="449"/>
      <c r="AQ40" s="466">
        <f ca="1">HLOOKUP(AQ$8,$E$8:$AL$230,$B40,0)/HLOOKUP(AQ$8,$E$8:$AL$230,$B11,0)</f>
        <v>0</v>
      </c>
      <c r="AR40" s="466">
        <f ca="1">HLOOKUP(AR$8,$E$8:$AL$230,$B40,0)/HLOOKUP(AR$8,$E$8:$AL$230,$B11,0)</f>
        <v>0</v>
      </c>
      <c r="AS40" s="466">
        <f ca="1">HLOOKUP(AS$8,$E$8:$AL$230,$B40,0)/HLOOKUP(AS$8,$E$8:$AL$230,$B11,0)</f>
        <v>0</v>
      </c>
      <c r="AT40" s="466">
        <f ca="1">HLOOKUP(AT$8,$E$8:$AL$230,$B40,0)/HLOOKUP(AT$8,$E$8:$AL$230,$B11,0)</f>
        <v>0</v>
      </c>
      <c r="AU40" s="466">
        <f ca="1">HLOOKUP(AU$8,$E$8:$AL$230,$B40,0)/HLOOKUP(AU$8,$E$8:$AL$230,$B11,0)</f>
        <v>0</v>
      </c>
      <c r="AV40" s="449"/>
      <c r="AW40" s="466">
        <f t="shared" si="18"/>
        <v>0</v>
      </c>
      <c r="AX40" s="466">
        <f t="shared" si="18"/>
        <v>0</v>
      </c>
      <c r="AY40" s="466">
        <f t="shared" si="18"/>
        <v>0</v>
      </c>
      <c r="AZ40" s="466">
        <f t="shared" si="18"/>
        <v>0</v>
      </c>
      <c r="BA40" s="505">
        <f t="shared" si="18"/>
        <v>0</v>
      </c>
      <c r="BB40" s="461">
        <f t="shared" si="18"/>
        <v>0</v>
      </c>
      <c r="BC40" s="454"/>
      <c r="BD40" s="459"/>
      <c r="BE40" s="454"/>
      <c r="BF40" s="454"/>
      <c r="BG40" s="454"/>
      <c r="BH40" s="454"/>
      <c r="BI40" s="454"/>
      <c r="BJ40" s="454"/>
      <c r="BK40" s="454"/>
      <c r="BL40" s="454"/>
      <c r="BM40" s="454"/>
      <c r="BN40" s="454"/>
      <c r="BO40" s="454"/>
    </row>
    <row r="41" spans="1:67" ht="13" outlineLevel="1">
      <c r="A41" s="454" t="str">
        <f>ADDRESS(MATCH($D10,'2021'!$A$1:$A$72,0),MATCH($D41,'2021'!$A$1:$AQ$1,0))</f>
        <v>$AF$8</v>
      </c>
      <c r="B41" s="454">
        <f t="shared" si="12"/>
        <v>34</v>
      </c>
      <c r="C41" s="454"/>
      <c r="D41" s="463" t="s">
        <v>208</v>
      </c>
      <c r="E41" s="460">
        <v>0</v>
      </c>
      <c r="F41" s="460">
        <v>0</v>
      </c>
      <c r="G41" s="460">
        <v>0</v>
      </c>
      <c r="H41" s="460">
        <v>0</v>
      </c>
      <c r="I41" s="460">
        <v>0</v>
      </c>
      <c r="J41" s="460">
        <v>0</v>
      </c>
      <c r="K41" s="460">
        <v>0</v>
      </c>
      <c r="L41" s="460">
        <v>0</v>
      </c>
      <c r="M41" s="460">
        <v>0</v>
      </c>
      <c r="N41" s="460">
        <v>0</v>
      </c>
      <c r="O41" s="460">
        <v>0</v>
      </c>
      <c r="P41" s="460">
        <v>0</v>
      </c>
      <c r="Q41" s="460">
        <v>0</v>
      </c>
      <c r="R41" s="460">
        <v>0</v>
      </c>
      <c r="S41" s="460">
        <v>0</v>
      </c>
      <c r="T41" s="460">
        <v>0</v>
      </c>
      <c r="U41" s="460">
        <v>0</v>
      </c>
      <c r="V41" s="460">
        <v>0</v>
      </c>
      <c r="W41" s="460">
        <v>0</v>
      </c>
      <c r="X41" s="460">
        <v>0</v>
      </c>
      <c r="Y41" s="460">
        <v>0</v>
      </c>
      <c r="Z41" s="460">
        <v>0</v>
      </c>
      <c r="AA41" s="460">
        <v>0</v>
      </c>
      <c r="AB41" s="460">
        <v>0</v>
      </c>
      <c r="AC41" s="460">
        <v>0</v>
      </c>
      <c r="AD41" s="460">
        <v>0</v>
      </c>
      <c r="AE41" s="460">
        <v>0</v>
      </c>
      <c r="AF41" s="460">
        <v>0</v>
      </c>
      <c r="AG41" s="460">
        <v>0</v>
      </c>
      <c r="AH41" s="460">
        <v>0</v>
      </c>
      <c r="AI41" s="460">
        <v>0</v>
      </c>
      <c r="AJ41" s="460">
        <v>0</v>
      </c>
      <c r="AK41" s="460">
        <v>0</v>
      </c>
      <c r="AL41" s="460">
        <v>0</v>
      </c>
      <c r="AM41" s="460">
        <v>0</v>
      </c>
      <c r="AN41" s="460"/>
      <c r="AO41" s="460"/>
      <c r="AP41" s="449"/>
      <c r="AQ41" s="466">
        <f ca="1">HLOOKUP(AQ$8,$E$8:$AL$230,$B41,0)/HLOOKUP(AQ$8,$E$8:$AL$230,$B11,0)</f>
        <v>0</v>
      </c>
      <c r="AR41" s="466">
        <f ca="1">HLOOKUP(AR$8,$E$8:$AL$230,$B41,0)/HLOOKUP(AR$8,$E$8:$AL$230,$B11,0)</f>
        <v>0</v>
      </c>
      <c r="AS41" s="466">
        <f ca="1">HLOOKUP(AS$8,$E$8:$AL$230,$B41,0)/HLOOKUP(AS$8,$E$8:$AL$230,$B11,0)</f>
        <v>0</v>
      </c>
      <c r="AT41" s="466">
        <f ca="1">HLOOKUP(AT$8,$E$8:$AL$230,$B41,0)/HLOOKUP(AT$8,$E$8:$AL$230,$B11,0)</f>
        <v>0</v>
      </c>
      <c r="AU41" s="466">
        <f ca="1">HLOOKUP(AU$8,$E$8:$AL$230,$B41,0)/HLOOKUP(AU$8,$E$8:$AL$230,$B11,0)</f>
        <v>0</v>
      </c>
      <c r="AV41" s="449"/>
      <c r="AW41" s="466">
        <f t="shared" ref="AW41:BB52" si="22">IFERROR(POWER(INDEX($E41:$AL41,AW$5)/INDEX($E41:$AL41,AW$4),1/AW$6)-1,)</f>
        <v>0</v>
      </c>
      <c r="AX41" s="466">
        <f t="shared" si="22"/>
        <v>0</v>
      </c>
      <c r="AY41" s="466">
        <f t="shared" si="22"/>
        <v>0</v>
      </c>
      <c r="AZ41" s="466">
        <f t="shared" si="22"/>
        <v>0</v>
      </c>
      <c r="BA41" s="505">
        <f t="shared" si="22"/>
        <v>0</v>
      </c>
      <c r="BB41" s="461">
        <f t="shared" si="22"/>
        <v>0</v>
      </c>
      <c r="BC41" s="454"/>
      <c r="BD41" s="459"/>
      <c r="BE41" s="454"/>
      <c r="BF41" s="454"/>
      <c r="BG41" s="454"/>
      <c r="BH41" s="454"/>
      <c r="BI41" s="454"/>
      <c r="BJ41" s="454"/>
      <c r="BK41" s="454"/>
      <c r="BL41" s="454"/>
      <c r="BM41" s="454"/>
      <c r="BN41" s="454"/>
      <c r="BO41" s="454"/>
    </row>
    <row r="42" spans="1:67" ht="13" outlineLevel="1">
      <c r="A42" s="454" t="str">
        <f>ADDRESS(MATCH($D10,'2021'!$A$1:$A$72,0),MATCH($D42,'2021'!$A$1:$AQ$1,0))</f>
        <v>$AG$8</v>
      </c>
      <c r="B42" s="454">
        <f t="shared" si="12"/>
        <v>35</v>
      </c>
      <c r="C42" s="454"/>
      <c r="D42" s="463" t="s">
        <v>105</v>
      </c>
      <c r="E42" s="460">
        <v>0</v>
      </c>
      <c r="F42" s="460">
        <v>0</v>
      </c>
      <c r="G42" s="460">
        <v>0</v>
      </c>
      <c r="H42" s="460">
        <v>0</v>
      </c>
      <c r="I42" s="460">
        <v>0</v>
      </c>
      <c r="J42" s="460">
        <v>0</v>
      </c>
      <c r="K42" s="460">
        <v>0</v>
      </c>
      <c r="L42" s="460">
        <v>0</v>
      </c>
      <c r="M42" s="460">
        <v>0</v>
      </c>
      <c r="N42" s="460">
        <v>0</v>
      </c>
      <c r="O42" s="460">
        <v>0</v>
      </c>
      <c r="P42" s="460">
        <v>0</v>
      </c>
      <c r="Q42" s="460">
        <v>0</v>
      </c>
      <c r="R42" s="460">
        <v>0</v>
      </c>
      <c r="S42" s="460">
        <v>0</v>
      </c>
      <c r="T42" s="460">
        <v>0</v>
      </c>
      <c r="U42" s="460">
        <v>0</v>
      </c>
      <c r="V42" s="460">
        <v>0</v>
      </c>
      <c r="W42" s="460">
        <v>0</v>
      </c>
      <c r="X42" s="460">
        <v>0</v>
      </c>
      <c r="Y42" s="460">
        <v>0</v>
      </c>
      <c r="Z42" s="460">
        <v>0</v>
      </c>
      <c r="AA42" s="460">
        <v>0</v>
      </c>
      <c r="AB42" s="460">
        <v>0</v>
      </c>
      <c r="AC42" s="460">
        <v>0</v>
      </c>
      <c r="AD42" s="460">
        <v>0</v>
      </c>
      <c r="AE42" s="460">
        <v>0</v>
      </c>
      <c r="AF42" s="460">
        <v>0</v>
      </c>
      <c r="AG42" s="460">
        <v>0</v>
      </c>
      <c r="AH42" s="460">
        <v>0</v>
      </c>
      <c r="AI42" s="460">
        <v>0</v>
      </c>
      <c r="AJ42" s="460">
        <v>0</v>
      </c>
      <c r="AK42" s="460">
        <v>0</v>
      </c>
      <c r="AL42" s="460">
        <v>0</v>
      </c>
      <c r="AM42" s="460">
        <v>0</v>
      </c>
      <c r="AN42" s="460"/>
      <c r="AO42" s="460"/>
      <c r="AP42" s="449"/>
      <c r="AQ42" s="466">
        <f ca="1">HLOOKUP(AQ$8,$E$8:$AL$230,$B42,0)/HLOOKUP(AQ$8,$E$8:$AL$230,$B11,0)</f>
        <v>0</v>
      </c>
      <c r="AR42" s="466">
        <f ca="1">HLOOKUP(AR$8,$E$8:$AL$230,$B42,0)/HLOOKUP(AR$8,$E$8:$AL$230,$B11,0)</f>
        <v>0</v>
      </c>
      <c r="AS42" s="466">
        <f ca="1">HLOOKUP(AS$8,$E$8:$AL$230,$B42,0)/HLOOKUP(AS$8,$E$8:$AL$230,$B11,0)</f>
        <v>0</v>
      </c>
      <c r="AT42" s="466">
        <f ca="1">HLOOKUP(AT$8,$E$8:$AL$230,$B42,0)/HLOOKUP(AT$8,$E$8:$AL$230,$B11,0)</f>
        <v>0</v>
      </c>
      <c r="AU42" s="466">
        <f ca="1">HLOOKUP(AU$8,$E$8:$AL$230,$B42,0)/HLOOKUP(AU$8,$E$8:$AL$230,$B11,0)</f>
        <v>0</v>
      </c>
      <c r="AV42" s="449"/>
      <c r="AW42" s="466">
        <f t="shared" si="22"/>
        <v>0</v>
      </c>
      <c r="AX42" s="466">
        <f t="shared" si="22"/>
        <v>0</v>
      </c>
      <c r="AY42" s="466">
        <f t="shared" si="22"/>
        <v>0</v>
      </c>
      <c r="AZ42" s="466">
        <f t="shared" si="22"/>
        <v>0</v>
      </c>
      <c r="BA42" s="505">
        <f t="shared" si="22"/>
        <v>0</v>
      </c>
      <c r="BB42" s="461">
        <f t="shared" si="22"/>
        <v>0</v>
      </c>
      <c r="BC42" s="454"/>
      <c r="BD42" s="459"/>
      <c r="BE42" s="454"/>
      <c r="BF42" s="454"/>
      <c r="BG42" s="454"/>
      <c r="BH42" s="454"/>
      <c r="BI42" s="454"/>
      <c r="BJ42" s="454"/>
      <c r="BK42" s="454"/>
      <c r="BL42" s="454"/>
      <c r="BM42" s="454"/>
      <c r="BN42" s="454"/>
      <c r="BO42" s="454"/>
    </row>
    <row r="43" spans="1:67" ht="13" outlineLevel="1">
      <c r="A43" s="454" t="str">
        <f>ADDRESS(MATCH($D10,'2021'!$A$1:$A$72,0),MATCH($D43,'2021'!$A$1:$AQ$1,0))</f>
        <v>$AH$8</v>
      </c>
      <c r="B43" s="454">
        <f t="shared" si="12"/>
        <v>36</v>
      </c>
      <c r="C43" s="454"/>
      <c r="D43" s="463" t="s">
        <v>106</v>
      </c>
      <c r="E43" s="460">
        <v>0</v>
      </c>
      <c r="F43" s="460">
        <v>0</v>
      </c>
      <c r="G43" s="460">
        <v>0</v>
      </c>
      <c r="H43" s="460">
        <v>0</v>
      </c>
      <c r="I43" s="460">
        <v>0</v>
      </c>
      <c r="J43" s="460">
        <v>0</v>
      </c>
      <c r="K43" s="460">
        <v>0</v>
      </c>
      <c r="L43" s="460">
        <v>0</v>
      </c>
      <c r="M43" s="460">
        <v>0</v>
      </c>
      <c r="N43" s="460">
        <v>0</v>
      </c>
      <c r="O43" s="460">
        <v>0</v>
      </c>
      <c r="P43" s="460">
        <v>0</v>
      </c>
      <c r="Q43" s="460">
        <v>0</v>
      </c>
      <c r="R43" s="460">
        <v>0</v>
      </c>
      <c r="S43" s="460">
        <v>0</v>
      </c>
      <c r="T43" s="460">
        <v>0</v>
      </c>
      <c r="U43" s="460">
        <v>0</v>
      </c>
      <c r="V43" s="460">
        <v>0</v>
      </c>
      <c r="W43" s="460">
        <v>0</v>
      </c>
      <c r="X43" s="460">
        <v>0</v>
      </c>
      <c r="Y43" s="460">
        <v>0</v>
      </c>
      <c r="Z43" s="460">
        <v>0</v>
      </c>
      <c r="AA43" s="460">
        <v>0</v>
      </c>
      <c r="AB43" s="460">
        <v>0</v>
      </c>
      <c r="AC43" s="460">
        <v>0</v>
      </c>
      <c r="AD43" s="460">
        <v>0</v>
      </c>
      <c r="AE43" s="460">
        <v>0</v>
      </c>
      <c r="AF43" s="460">
        <v>0</v>
      </c>
      <c r="AG43" s="460">
        <v>0</v>
      </c>
      <c r="AH43" s="460">
        <v>0</v>
      </c>
      <c r="AI43" s="460">
        <v>0</v>
      </c>
      <c r="AJ43" s="460">
        <v>0</v>
      </c>
      <c r="AK43" s="460">
        <v>0</v>
      </c>
      <c r="AL43" s="460">
        <v>0</v>
      </c>
      <c r="AM43" s="460">
        <v>0</v>
      </c>
      <c r="AN43" s="460"/>
      <c r="AO43" s="460"/>
      <c r="AP43" s="449"/>
      <c r="AQ43" s="466">
        <f ca="1">HLOOKUP(AQ$8,$E$8:$AL$230,$B43,0)/HLOOKUP(AQ$8,$E$8:$AL$230,$B11,0)</f>
        <v>0</v>
      </c>
      <c r="AR43" s="466">
        <f ca="1">HLOOKUP(AR$8,$E$8:$AL$230,$B43,0)/HLOOKUP(AR$8,$E$8:$AL$230,$B11,0)</f>
        <v>0</v>
      </c>
      <c r="AS43" s="466">
        <f ca="1">HLOOKUP(AS$8,$E$8:$AL$230,$B43,0)/HLOOKUP(AS$8,$E$8:$AL$230,$B11,0)</f>
        <v>0</v>
      </c>
      <c r="AT43" s="466">
        <f ca="1">HLOOKUP(AT$8,$E$8:$AL$230,$B43,0)/HLOOKUP(AT$8,$E$8:$AL$230,$B11,0)</f>
        <v>0</v>
      </c>
      <c r="AU43" s="466">
        <f ca="1">HLOOKUP(AU$8,$E$8:$AL$230,$B43,0)/HLOOKUP(AU$8,$E$8:$AL$230,$B11,0)</f>
        <v>0</v>
      </c>
      <c r="AV43" s="449"/>
      <c r="AW43" s="466">
        <f t="shared" si="22"/>
        <v>0</v>
      </c>
      <c r="AX43" s="466">
        <f t="shared" si="22"/>
        <v>0</v>
      </c>
      <c r="AY43" s="466">
        <f t="shared" si="22"/>
        <v>0</v>
      </c>
      <c r="AZ43" s="466">
        <f t="shared" si="22"/>
        <v>0</v>
      </c>
      <c r="BA43" s="505">
        <f t="shared" si="22"/>
        <v>0</v>
      </c>
      <c r="BB43" s="461">
        <f t="shared" si="22"/>
        <v>0</v>
      </c>
      <c r="BC43" s="454"/>
      <c r="BD43" s="459"/>
      <c r="BE43" s="454"/>
      <c r="BF43" s="454"/>
      <c r="BG43" s="454"/>
      <c r="BH43" s="454"/>
      <c r="BI43" s="454"/>
      <c r="BJ43" s="454"/>
      <c r="BK43" s="454"/>
      <c r="BL43" s="454"/>
      <c r="BM43" s="454"/>
      <c r="BN43" s="454"/>
      <c r="BO43" s="454"/>
    </row>
    <row r="44" spans="1:67" ht="13" outlineLevel="1">
      <c r="A44" s="454" t="str">
        <f>ADDRESS(MATCH($D10,'2021'!$A$1:$A$72,0),MATCH($D44,'2021'!$A$1:$AQ$1,0))</f>
        <v>$AI$8</v>
      </c>
      <c r="B44" s="454">
        <f t="shared" si="12"/>
        <v>37</v>
      </c>
      <c r="C44" s="454"/>
      <c r="D44" s="463" t="s">
        <v>211</v>
      </c>
      <c r="E44" s="460">
        <v>0</v>
      </c>
      <c r="F44" s="460">
        <v>0</v>
      </c>
      <c r="G44" s="460">
        <v>0</v>
      </c>
      <c r="H44" s="460">
        <v>0</v>
      </c>
      <c r="I44" s="460">
        <v>0</v>
      </c>
      <c r="J44" s="460">
        <v>0</v>
      </c>
      <c r="K44" s="460">
        <v>0</v>
      </c>
      <c r="L44" s="460">
        <v>0</v>
      </c>
      <c r="M44" s="460">
        <v>0</v>
      </c>
      <c r="N44" s="460">
        <v>0</v>
      </c>
      <c r="O44" s="460">
        <v>0</v>
      </c>
      <c r="P44" s="460">
        <v>0</v>
      </c>
      <c r="Q44" s="460">
        <v>0</v>
      </c>
      <c r="R44" s="460">
        <v>0</v>
      </c>
      <c r="S44" s="460">
        <v>0</v>
      </c>
      <c r="T44" s="460">
        <v>0</v>
      </c>
      <c r="U44" s="460">
        <v>0</v>
      </c>
      <c r="V44" s="460">
        <v>0</v>
      </c>
      <c r="W44" s="460">
        <v>0</v>
      </c>
      <c r="X44" s="460">
        <v>0</v>
      </c>
      <c r="Y44" s="460">
        <v>0</v>
      </c>
      <c r="Z44" s="460">
        <v>0</v>
      </c>
      <c r="AA44" s="460">
        <v>0</v>
      </c>
      <c r="AB44" s="460">
        <v>0</v>
      </c>
      <c r="AC44" s="460">
        <v>0</v>
      </c>
      <c r="AD44" s="460">
        <v>0</v>
      </c>
      <c r="AE44" s="460">
        <v>0</v>
      </c>
      <c r="AF44" s="460">
        <v>0</v>
      </c>
      <c r="AG44" s="460">
        <v>0</v>
      </c>
      <c r="AH44" s="460">
        <v>0</v>
      </c>
      <c r="AI44" s="460">
        <v>0</v>
      </c>
      <c r="AJ44" s="460">
        <v>0</v>
      </c>
      <c r="AK44" s="460">
        <v>0</v>
      </c>
      <c r="AL44" s="460">
        <v>0</v>
      </c>
      <c r="AM44" s="460">
        <v>0</v>
      </c>
      <c r="AN44" s="460"/>
      <c r="AO44" s="460"/>
      <c r="AP44" s="449"/>
      <c r="AQ44" s="466">
        <f ca="1">HLOOKUP(AQ$8,$E$8:$AL$230,$B44,0)/HLOOKUP(AQ$8,$E$8:$AL$230,$B11,0)</f>
        <v>0</v>
      </c>
      <c r="AR44" s="466">
        <f ca="1">HLOOKUP(AR$8,$E$8:$AL$230,$B44,0)/HLOOKUP(AR$8,$E$8:$AL$230,$B11,0)</f>
        <v>0</v>
      </c>
      <c r="AS44" s="466">
        <f ca="1">HLOOKUP(AS$8,$E$8:$AL$230,$B44,0)/HLOOKUP(AS$8,$E$8:$AL$230,$B11,0)</f>
        <v>0</v>
      </c>
      <c r="AT44" s="466">
        <f ca="1">HLOOKUP(AT$8,$E$8:$AL$230,$B44,0)/HLOOKUP(AT$8,$E$8:$AL$230,$B11,0)</f>
        <v>0</v>
      </c>
      <c r="AU44" s="466">
        <f ca="1">HLOOKUP(AU$8,$E$8:$AL$230,$B44,0)/HLOOKUP(AU$8,$E$8:$AL$230,$B11,0)</f>
        <v>0</v>
      </c>
      <c r="AV44" s="449"/>
      <c r="AW44" s="466">
        <f t="shared" si="22"/>
        <v>0</v>
      </c>
      <c r="AX44" s="466">
        <f t="shared" si="22"/>
        <v>0</v>
      </c>
      <c r="AY44" s="466">
        <f t="shared" si="22"/>
        <v>0</v>
      </c>
      <c r="AZ44" s="466">
        <f t="shared" si="22"/>
        <v>0</v>
      </c>
      <c r="BA44" s="505">
        <f t="shared" si="22"/>
        <v>0</v>
      </c>
      <c r="BB44" s="461">
        <f t="shared" si="22"/>
        <v>0</v>
      </c>
      <c r="BC44" s="454"/>
      <c r="BD44" s="459"/>
      <c r="BE44" s="454"/>
      <c r="BF44" s="454"/>
      <c r="BG44" s="454"/>
      <c r="BH44" s="454"/>
      <c r="BI44" s="454"/>
      <c r="BJ44" s="454"/>
      <c r="BK44" s="454"/>
      <c r="BL44" s="454"/>
      <c r="BM44" s="454"/>
      <c r="BN44" s="454"/>
      <c r="BO44" s="454"/>
    </row>
    <row r="45" spans="1:67" ht="13" outlineLevel="1">
      <c r="A45" s="454" t="str">
        <f>ADDRESS(MATCH($D10,'2021'!$A$1:$A$72,0),MATCH($D45,'2021'!$A$1:$AQ$1,0))</f>
        <v>$AJ$8</v>
      </c>
      <c r="B45" s="454">
        <f t="shared" si="12"/>
        <v>38</v>
      </c>
      <c r="C45" s="454"/>
      <c r="D45" s="463" t="s">
        <v>212</v>
      </c>
      <c r="E45" s="460">
        <v>0</v>
      </c>
      <c r="F45" s="460">
        <v>0</v>
      </c>
      <c r="G45" s="460">
        <v>0</v>
      </c>
      <c r="H45" s="460">
        <v>0</v>
      </c>
      <c r="I45" s="460">
        <v>0</v>
      </c>
      <c r="J45" s="460">
        <v>0</v>
      </c>
      <c r="K45" s="460">
        <v>0</v>
      </c>
      <c r="L45" s="460">
        <v>0</v>
      </c>
      <c r="M45" s="460">
        <v>0</v>
      </c>
      <c r="N45" s="460">
        <v>0</v>
      </c>
      <c r="O45" s="460">
        <v>0</v>
      </c>
      <c r="P45" s="460">
        <v>0</v>
      </c>
      <c r="Q45" s="460">
        <v>0</v>
      </c>
      <c r="R45" s="460">
        <v>0</v>
      </c>
      <c r="S45" s="460">
        <v>0</v>
      </c>
      <c r="T45" s="460">
        <v>0</v>
      </c>
      <c r="U45" s="460">
        <v>0</v>
      </c>
      <c r="V45" s="460">
        <v>0</v>
      </c>
      <c r="W45" s="460">
        <v>0</v>
      </c>
      <c r="X45" s="460">
        <v>0</v>
      </c>
      <c r="Y45" s="460">
        <v>0</v>
      </c>
      <c r="Z45" s="460">
        <v>0</v>
      </c>
      <c r="AA45" s="460">
        <v>0</v>
      </c>
      <c r="AB45" s="460">
        <v>0</v>
      </c>
      <c r="AC45" s="460">
        <v>0</v>
      </c>
      <c r="AD45" s="460">
        <v>0</v>
      </c>
      <c r="AE45" s="460">
        <v>0</v>
      </c>
      <c r="AF45" s="460">
        <v>0</v>
      </c>
      <c r="AG45" s="460">
        <v>0</v>
      </c>
      <c r="AH45" s="460">
        <v>0</v>
      </c>
      <c r="AI45" s="460">
        <v>0</v>
      </c>
      <c r="AJ45" s="460">
        <v>0</v>
      </c>
      <c r="AK45" s="460">
        <v>0</v>
      </c>
      <c r="AL45" s="460">
        <v>0</v>
      </c>
      <c r="AM45" s="460">
        <v>0</v>
      </c>
      <c r="AN45" s="460"/>
      <c r="AO45" s="460"/>
      <c r="AP45" s="449"/>
      <c r="AQ45" s="466">
        <f ca="1">HLOOKUP(AQ$8,$E$8:$AL$230,$B45,0)/HLOOKUP(AQ$8,$E$8:$AL$230,$B11,0)</f>
        <v>0</v>
      </c>
      <c r="AR45" s="466">
        <f ca="1">HLOOKUP(AR$8,$E$8:$AL$230,$B45,0)/HLOOKUP(AR$8,$E$8:$AL$230,$B11,0)</f>
        <v>0</v>
      </c>
      <c r="AS45" s="466">
        <f ca="1">HLOOKUP(AS$8,$E$8:$AL$230,$B45,0)/HLOOKUP(AS$8,$E$8:$AL$230,$B11,0)</f>
        <v>0</v>
      </c>
      <c r="AT45" s="466">
        <f ca="1">HLOOKUP(AT$8,$E$8:$AL$230,$B45,0)/HLOOKUP(AT$8,$E$8:$AL$230,$B11,0)</f>
        <v>0</v>
      </c>
      <c r="AU45" s="466">
        <f ca="1">HLOOKUP(AU$8,$E$8:$AL$230,$B45,0)/HLOOKUP(AU$8,$E$8:$AL$230,$B11,0)</f>
        <v>0</v>
      </c>
      <c r="AV45" s="449"/>
      <c r="AW45" s="466">
        <f t="shared" si="22"/>
        <v>0</v>
      </c>
      <c r="AX45" s="466">
        <f t="shared" si="22"/>
        <v>0</v>
      </c>
      <c r="AY45" s="466">
        <f t="shared" si="22"/>
        <v>0</v>
      </c>
      <c r="AZ45" s="466">
        <f t="shared" si="22"/>
        <v>0</v>
      </c>
      <c r="BA45" s="505">
        <f t="shared" si="22"/>
        <v>0</v>
      </c>
      <c r="BB45" s="461">
        <f t="shared" si="22"/>
        <v>0</v>
      </c>
      <c r="BC45" s="454"/>
      <c r="BD45" s="459"/>
      <c r="BE45" s="454"/>
      <c r="BF45" s="454"/>
      <c r="BG45" s="454"/>
      <c r="BH45" s="454"/>
      <c r="BI45" s="454"/>
      <c r="BJ45" s="454"/>
      <c r="BK45" s="454"/>
      <c r="BL45" s="454"/>
      <c r="BM45" s="454"/>
      <c r="BN45" s="454"/>
      <c r="BO45" s="454"/>
    </row>
    <row r="46" spans="1:67" ht="13" outlineLevel="1">
      <c r="A46" s="454" t="str">
        <f>ADDRESS(MATCH($D10,'2021'!$A$1:$A$72,0),MATCH($D46,'2021'!$A$1:$AQ$1,0))</f>
        <v>$AK$8</v>
      </c>
      <c r="B46" s="454">
        <f t="shared" si="12"/>
        <v>39</v>
      </c>
      <c r="C46" s="454"/>
      <c r="D46" s="463" t="s">
        <v>209</v>
      </c>
      <c r="E46" s="460">
        <v>0</v>
      </c>
      <c r="F46" s="460">
        <v>0</v>
      </c>
      <c r="G46" s="460">
        <v>0</v>
      </c>
      <c r="H46" s="460">
        <v>0</v>
      </c>
      <c r="I46" s="460">
        <v>0</v>
      </c>
      <c r="J46" s="460">
        <v>0</v>
      </c>
      <c r="K46" s="460">
        <v>0</v>
      </c>
      <c r="L46" s="460">
        <v>0</v>
      </c>
      <c r="M46" s="460">
        <v>0</v>
      </c>
      <c r="N46" s="460">
        <v>0</v>
      </c>
      <c r="O46" s="460">
        <v>0</v>
      </c>
      <c r="P46" s="460">
        <v>0</v>
      </c>
      <c r="Q46" s="460">
        <v>0</v>
      </c>
      <c r="R46" s="460">
        <v>0</v>
      </c>
      <c r="S46" s="460">
        <v>0</v>
      </c>
      <c r="T46" s="460">
        <v>0</v>
      </c>
      <c r="U46" s="460">
        <v>0</v>
      </c>
      <c r="V46" s="460">
        <v>0</v>
      </c>
      <c r="W46" s="460">
        <v>0</v>
      </c>
      <c r="X46" s="460">
        <v>0</v>
      </c>
      <c r="Y46" s="460">
        <v>0</v>
      </c>
      <c r="Z46" s="460">
        <v>0</v>
      </c>
      <c r="AA46" s="460">
        <v>0</v>
      </c>
      <c r="AB46" s="460">
        <v>0</v>
      </c>
      <c r="AC46" s="460">
        <v>0</v>
      </c>
      <c r="AD46" s="460">
        <v>0</v>
      </c>
      <c r="AE46" s="460">
        <v>0</v>
      </c>
      <c r="AF46" s="460">
        <v>0</v>
      </c>
      <c r="AG46" s="460">
        <v>0</v>
      </c>
      <c r="AH46" s="460">
        <v>0</v>
      </c>
      <c r="AI46" s="460">
        <v>0</v>
      </c>
      <c r="AJ46" s="460">
        <v>0</v>
      </c>
      <c r="AK46" s="460">
        <v>0</v>
      </c>
      <c r="AL46" s="460">
        <v>0</v>
      </c>
      <c r="AM46" s="460">
        <v>0</v>
      </c>
      <c r="AN46" s="460"/>
      <c r="AO46" s="460"/>
      <c r="AP46" s="449"/>
      <c r="AQ46" s="466">
        <f ca="1">HLOOKUP(AQ$8,$E$8:$AL$230,$B46,0)/HLOOKUP(AQ$8,$E$8:$AL$230,$B11,0)</f>
        <v>0</v>
      </c>
      <c r="AR46" s="466">
        <f ca="1">HLOOKUP(AR$8,$E$8:$AL$230,$B46,0)/HLOOKUP(AR$8,$E$8:$AL$230,$B11,0)</f>
        <v>0</v>
      </c>
      <c r="AS46" s="466">
        <f ca="1">HLOOKUP(AS$8,$E$8:$AL$230,$B46,0)/HLOOKUP(AS$8,$E$8:$AL$230,$B11,0)</f>
        <v>0</v>
      </c>
      <c r="AT46" s="466">
        <f ca="1">HLOOKUP(AT$8,$E$8:$AL$230,$B46,0)/HLOOKUP(AT$8,$E$8:$AL$230,$B11,0)</f>
        <v>0</v>
      </c>
      <c r="AU46" s="466">
        <f ca="1">HLOOKUP(AU$8,$E$8:$AL$230,$B46,0)/HLOOKUP(AU$8,$E$8:$AL$230,$B11,0)</f>
        <v>0</v>
      </c>
      <c r="AV46" s="449"/>
      <c r="AW46" s="466">
        <f t="shared" si="22"/>
        <v>0</v>
      </c>
      <c r="AX46" s="466">
        <f t="shared" si="22"/>
        <v>0</v>
      </c>
      <c r="AY46" s="466">
        <f t="shared" si="22"/>
        <v>0</v>
      </c>
      <c r="AZ46" s="466">
        <f t="shared" si="22"/>
        <v>0</v>
      </c>
      <c r="BA46" s="505">
        <f t="shared" si="22"/>
        <v>0</v>
      </c>
      <c r="BB46" s="461">
        <f t="shared" si="22"/>
        <v>0</v>
      </c>
      <c r="BC46" s="454"/>
      <c r="BD46" s="459"/>
      <c r="BE46" s="454"/>
      <c r="BF46" s="454"/>
      <c r="BG46" s="454"/>
      <c r="BH46" s="454"/>
      <c r="BI46" s="454"/>
      <c r="BJ46" s="454"/>
      <c r="BK46" s="454"/>
      <c r="BL46" s="454"/>
      <c r="BM46" s="454"/>
      <c r="BN46" s="454"/>
      <c r="BO46" s="454"/>
    </row>
    <row r="47" spans="1:67" ht="13" outlineLevel="1">
      <c r="A47" s="454" t="str">
        <f>ADDRESS(MATCH($D10,'2021'!$A$1:$A$72,0),MATCH($D47,'2021'!$A$1:$AQ$1,0))</f>
        <v>$AL$8</v>
      </c>
      <c r="B47" s="454">
        <f t="shared" si="12"/>
        <v>40</v>
      </c>
      <c r="C47" s="454"/>
      <c r="D47" s="464" t="s">
        <v>210</v>
      </c>
      <c r="E47" s="460">
        <v>0</v>
      </c>
      <c r="F47" s="460">
        <v>0</v>
      </c>
      <c r="G47" s="460">
        <v>0</v>
      </c>
      <c r="H47" s="460">
        <v>0</v>
      </c>
      <c r="I47" s="460">
        <v>0</v>
      </c>
      <c r="J47" s="460">
        <v>0</v>
      </c>
      <c r="K47" s="460">
        <v>0</v>
      </c>
      <c r="L47" s="460">
        <v>0</v>
      </c>
      <c r="M47" s="460">
        <v>0</v>
      </c>
      <c r="N47" s="460">
        <v>0</v>
      </c>
      <c r="O47" s="460">
        <v>0</v>
      </c>
      <c r="P47" s="460">
        <v>0</v>
      </c>
      <c r="Q47" s="460">
        <v>0</v>
      </c>
      <c r="R47" s="460">
        <v>0</v>
      </c>
      <c r="S47" s="460">
        <v>0</v>
      </c>
      <c r="T47" s="460">
        <v>0</v>
      </c>
      <c r="U47" s="460">
        <v>0</v>
      </c>
      <c r="V47" s="460">
        <v>0</v>
      </c>
      <c r="W47" s="460">
        <v>0</v>
      </c>
      <c r="X47" s="460">
        <v>0</v>
      </c>
      <c r="Y47" s="460">
        <v>0</v>
      </c>
      <c r="Z47" s="460">
        <v>0</v>
      </c>
      <c r="AA47" s="460">
        <v>0</v>
      </c>
      <c r="AB47" s="460">
        <v>0</v>
      </c>
      <c r="AC47" s="460">
        <v>0</v>
      </c>
      <c r="AD47" s="460">
        <v>0</v>
      </c>
      <c r="AE47" s="460">
        <v>0</v>
      </c>
      <c r="AF47" s="460">
        <v>0</v>
      </c>
      <c r="AG47" s="460">
        <v>0</v>
      </c>
      <c r="AH47" s="460">
        <v>0</v>
      </c>
      <c r="AI47" s="460">
        <v>0</v>
      </c>
      <c r="AJ47" s="460">
        <v>0</v>
      </c>
      <c r="AK47" s="460">
        <v>0</v>
      </c>
      <c r="AL47" s="460">
        <v>0</v>
      </c>
      <c r="AM47" s="460">
        <v>0</v>
      </c>
      <c r="AN47" s="460"/>
      <c r="AO47" s="460"/>
      <c r="AP47" s="449"/>
      <c r="AQ47" s="466">
        <f ca="1">HLOOKUP(AQ$8,$E$8:$AL$230,$B47,0)/HLOOKUP(AQ$8,$E$8:$AL$230,$B11,0)</f>
        <v>0</v>
      </c>
      <c r="AR47" s="466">
        <f ca="1">HLOOKUP(AR$8,$E$8:$AL$230,$B47,0)/HLOOKUP(AR$8,$E$8:$AL$230,$B11,0)</f>
        <v>0</v>
      </c>
      <c r="AS47" s="466">
        <f ca="1">HLOOKUP(AS$8,$E$8:$AL$230,$B47,0)/HLOOKUP(AS$8,$E$8:$AL$230,$B11,0)</f>
        <v>0</v>
      </c>
      <c r="AT47" s="466">
        <f ca="1">HLOOKUP(AT$8,$E$8:$AL$230,$B47,0)/HLOOKUP(AT$8,$E$8:$AL$230,$B11,0)</f>
        <v>0</v>
      </c>
      <c r="AU47" s="466">
        <f ca="1">HLOOKUP(AU$8,$E$8:$AL$230,$B47,0)/HLOOKUP(AU$8,$E$8:$AL$230,$B11,0)</f>
        <v>0</v>
      </c>
      <c r="AV47" s="449"/>
      <c r="AW47" s="466">
        <f t="shared" si="22"/>
        <v>0</v>
      </c>
      <c r="AX47" s="466">
        <f t="shared" si="22"/>
        <v>0</v>
      </c>
      <c r="AY47" s="466">
        <f t="shared" si="22"/>
        <v>0</v>
      </c>
      <c r="AZ47" s="466">
        <f t="shared" si="22"/>
        <v>0</v>
      </c>
      <c r="BA47" s="505">
        <f t="shared" si="22"/>
        <v>0</v>
      </c>
      <c r="BB47" s="461">
        <f t="shared" si="22"/>
        <v>0</v>
      </c>
      <c r="BC47" s="454"/>
      <c r="BD47" s="459"/>
      <c r="BE47" s="454"/>
      <c r="BF47" s="454"/>
      <c r="BG47" s="454"/>
      <c r="BH47" s="454"/>
      <c r="BI47" s="454"/>
      <c r="BJ47" s="454"/>
      <c r="BK47" s="454"/>
      <c r="BL47" s="454"/>
      <c r="BM47" s="454"/>
      <c r="BN47" s="454"/>
      <c r="BO47" s="454"/>
    </row>
    <row r="48" spans="1:67" ht="13" outlineLevel="1">
      <c r="A48" s="454" t="str">
        <f>ADDRESS(MATCH($D10,'2021'!$A$1:$A$72,0),MATCH($D48,'2021'!$A$1:$AQ$1,0))</f>
        <v>$AM$8</v>
      </c>
      <c r="B48" s="454">
        <f t="shared" si="12"/>
        <v>41</v>
      </c>
      <c r="C48" s="454"/>
      <c r="D48" s="464" t="s">
        <v>207</v>
      </c>
      <c r="E48" s="460">
        <v>0</v>
      </c>
      <c r="F48" s="460">
        <v>0</v>
      </c>
      <c r="G48" s="460">
        <v>0</v>
      </c>
      <c r="H48" s="460">
        <v>0</v>
      </c>
      <c r="I48" s="460">
        <v>0</v>
      </c>
      <c r="J48" s="460">
        <v>0</v>
      </c>
      <c r="K48" s="460">
        <v>0</v>
      </c>
      <c r="L48" s="460">
        <v>0</v>
      </c>
      <c r="M48" s="460">
        <v>0</v>
      </c>
      <c r="N48" s="460">
        <v>0</v>
      </c>
      <c r="O48" s="460">
        <v>0</v>
      </c>
      <c r="P48" s="460">
        <v>0</v>
      </c>
      <c r="Q48" s="460">
        <v>0</v>
      </c>
      <c r="R48" s="460">
        <v>0</v>
      </c>
      <c r="S48" s="460">
        <v>0</v>
      </c>
      <c r="T48" s="460">
        <v>0</v>
      </c>
      <c r="U48" s="460">
        <v>0</v>
      </c>
      <c r="V48" s="460">
        <v>0</v>
      </c>
      <c r="W48" s="460">
        <v>0</v>
      </c>
      <c r="X48" s="460">
        <v>0</v>
      </c>
      <c r="Y48" s="460">
        <v>0</v>
      </c>
      <c r="Z48" s="460">
        <v>0</v>
      </c>
      <c r="AA48" s="460">
        <v>0</v>
      </c>
      <c r="AB48" s="460">
        <v>0</v>
      </c>
      <c r="AC48" s="460">
        <v>0</v>
      </c>
      <c r="AD48" s="460">
        <v>0</v>
      </c>
      <c r="AE48" s="460">
        <v>0</v>
      </c>
      <c r="AF48" s="460">
        <v>0</v>
      </c>
      <c r="AG48" s="460">
        <v>0</v>
      </c>
      <c r="AH48" s="460">
        <v>0</v>
      </c>
      <c r="AI48" s="460">
        <v>0</v>
      </c>
      <c r="AJ48" s="460">
        <v>0</v>
      </c>
      <c r="AK48" s="460">
        <v>0</v>
      </c>
      <c r="AL48" s="460">
        <v>0</v>
      </c>
      <c r="AM48" s="460">
        <v>0</v>
      </c>
      <c r="AN48" s="460"/>
      <c r="AO48" s="460"/>
      <c r="AP48" s="449"/>
      <c r="AQ48" s="466">
        <f ca="1">HLOOKUP(AQ$8,$E$8:$AL$230,$B48,0)/HLOOKUP(AQ$8,$E$8:$AL$230,$B11,0)</f>
        <v>0</v>
      </c>
      <c r="AR48" s="466">
        <f ca="1">HLOOKUP(AR$8,$E$8:$AL$230,$B48,0)/HLOOKUP(AR$8,$E$8:$AL$230,$B11,0)</f>
        <v>0</v>
      </c>
      <c r="AS48" s="466">
        <f ca="1">HLOOKUP(AS$8,$E$8:$AL$230,$B48,0)/HLOOKUP(AS$8,$E$8:$AL$230,$B11,0)</f>
        <v>0</v>
      </c>
      <c r="AT48" s="466">
        <f ca="1">HLOOKUP(AT$8,$E$8:$AL$230,$B48,0)/HLOOKUP(AT$8,$E$8:$AL$230,$B11,0)</f>
        <v>0</v>
      </c>
      <c r="AU48" s="466">
        <f ca="1">HLOOKUP(AU$8,$E$8:$AL$230,$B48,0)/HLOOKUP(AU$8,$E$8:$AL$230,$B11,0)</f>
        <v>0</v>
      </c>
      <c r="AV48" s="449"/>
      <c r="AW48" s="466">
        <f t="shared" si="22"/>
        <v>0</v>
      </c>
      <c r="AX48" s="466">
        <f t="shared" si="22"/>
        <v>0</v>
      </c>
      <c r="AY48" s="466">
        <f t="shared" si="22"/>
        <v>0</v>
      </c>
      <c r="AZ48" s="466">
        <f t="shared" si="22"/>
        <v>0</v>
      </c>
      <c r="BA48" s="505">
        <f t="shared" si="22"/>
        <v>0</v>
      </c>
      <c r="BB48" s="461">
        <f t="shared" si="22"/>
        <v>0</v>
      </c>
      <c r="BC48" s="454"/>
      <c r="BD48" s="459"/>
      <c r="BE48" s="454"/>
      <c r="BF48" s="454"/>
      <c r="BG48" s="454"/>
      <c r="BH48" s="454"/>
      <c r="BI48" s="454"/>
      <c r="BJ48" s="454"/>
      <c r="BK48" s="454"/>
      <c r="BL48" s="454"/>
      <c r="BM48" s="454"/>
      <c r="BN48" s="454"/>
      <c r="BO48" s="454"/>
    </row>
    <row r="49" spans="1:67" ht="13">
      <c r="A49" s="454" t="str">
        <f>ADDRESS(MATCH($D10,'2021'!$A$1:$A$72,0),MATCH($D49,'2021'!$A$1:$AQ$1,0))</f>
        <v>$AN$8</v>
      </c>
      <c r="B49" s="454">
        <f t="shared" si="12"/>
        <v>42</v>
      </c>
      <c r="C49" s="454"/>
      <c r="D49" s="483" t="s">
        <v>117</v>
      </c>
      <c r="E49" s="481">
        <f ca="1">INDIRECT("'"&amp;E$8&amp;"'!"&amp;$A49)*VLOOKUP($D49,Tables!$G$10:$K$33,4,0)</f>
        <v>0</v>
      </c>
      <c r="F49" s="481">
        <f ca="1">INDIRECT("'"&amp;F$8&amp;"'!"&amp;$A49)*VLOOKUP($D49,Tables!$G$10:$K$33,4,0)</f>
        <v>0</v>
      </c>
      <c r="G49" s="481">
        <f ca="1">INDIRECT("'"&amp;G$8&amp;"'!"&amp;$A49)*VLOOKUP($D49,Tables!$G$10:$K$33,4,0)</f>
        <v>0</v>
      </c>
      <c r="H49" s="481">
        <f ca="1">INDIRECT("'"&amp;H$8&amp;"'!"&amp;$A49)*VLOOKUP($D49,Tables!$G$10:$K$33,4,0)</f>
        <v>0</v>
      </c>
      <c r="I49" s="481">
        <f ca="1">INDIRECT("'"&amp;I$8&amp;"'!"&amp;$A49)*VLOOKUP($D49,Tables!$G$10:$K$33,4,0)</f>
        <v>0</v>
      </c>
      <c r="J49" s="481">
        <f ca="1">INDIRECT("'"&amp;J$8&amp;"'!"&amp;$A49)*VLOOKUP($D49,Tables!$G$10:$K$33,4,0)</f>
        <v>0</v>
      </c>
      <c r="K49" s="481">
        <f ca="1">INDIRECT("'"&amp;K$8&amp;"'!"&amp;$A49)*VLOOKUP($D49,Tables!$G$10:$K$33,4,0)</f>
        <v>0</v>
      </c>
      <c r="L49" s="481">
        <f ca="1">INDIRECT("'"&amp;L$8&amp;"'!"&amp;$A49)*VLOOKUP($D49,Tables!$G$10:$K$33,4,0)</f>
        <v>0</v>
      </c>
      <c r="M49" s="481">
        <f ca="1">INDIRECT("'"&amp;M$8&amp;"'!"&amp;$A49)*VLOOKUP($D49,Tables!$G$10:$K$33,4,0)</f>
        <v>0</v>
      </c>
      <c r="N49" s="481">
        <f ca="1">INDIRECT("'"&amp;N$8&amp;"'!"&amp;$A49)*VLOOKUP($D49,Tables!$G$10:$K$33,4,0)</f>
        <v>0</v>
      </c>
      <c r="O49" s="481">
        <f ca="1">INDIRECT("'"&amp;O$8&amp;"'!"&amp;$A49)*VLOOKUP($D49,Tables!$G$10:$K$33,4,0)</f>
        <v>0</v>
      </c>
      <c r="P49" s="481">
        <f ca="1">INDIRECT("'"&amp;P$8&amp;"'!"&amp;$A49)*VLOOKUP($D49,Tables!$G$10:$K$33,4,0)</f>
        <v>0</v>
      </c>
      <c r="Q49" s="481">
        <f ca="1">INDIRECT("'"&amp;Q$8&amp;"'!"&amp;$A49)*VLOOKUP($D49,Tables!$G$10:$K$33,4,0)</f>
        <v>0</v>
      </c>
      <c r="R49" s="481">
        <f ca="1">INDIRECT("'"&amp;R$8&amp;"'!"&amp;$A49)*VLOOKUP($D49,Tables!$G$10:$K$33,4,0)</f>
        <v>0</v>
      </c>
      <c r="S49" s="481">
        <f ca="1">INDIRECT("'"&amp;S$8&amp;"'!"&amp;$A49)*VLOOKUP($D49,Tables!$G$10:$K$33,4,0)</f>
        <v>0</v>
      </c>
      <c r="T49" s="481">
        <f ca="1">INDIRECT("'"&amp;T$8&amp;"'!"&amp;$A49)*VLOOKUP($D49,Tables!$G$10:$K$33,4,0)</f>
        <v>0</v>
      </c>
      <c r="U49" s="481">
        <f ca="1">INDIRECT("'"&amp;U$8&amp;"'!"&amp;$A49)*VLOOKUP($D49,Tables!$G$10:$K$33,4,0)</f>
        <v>0</v>
      </c>
      <c r="V49" s="481">
        <f ca="1">INDIRECT("'"&amp;V$8&amp;"'!"&amp;$A49)*VLOOKUP($D49,Tables!$G$10:$K$33,4,0)</f>
        <v>0</v>
      </c>
      <c r="W49" s="481">
        <f ca="1">INDIRECT("'"&amp;W$8&amp;"'!"&amp;$A49)*VLOOKUP($D49,Tables!$G$10:$K$33,4,0)</f>
        <v>0</v>
      </c>
      <c r="X49" s="481">
        <f ca="1">INDIRECT("'"&amp;X$8&amp;"'!"&amp;$A49)*VLOOKUP($D49,Tables!$G$10:$K$33,4,0)</f>
        <v>51.138395082412337</v>
      </c>
      <c r="Y49" s="481">
        <f ca="1">INDIRECT("'"&amp;Y$8&amp;"'!"&amp;$A49)*VLOOKUP($D49,Tables!$G$10:$K$33,4,0)</f>
        <v>33.871156170135087</v>
      </c>
      <c r="Z49" s="481">
        <f ca="1">INDIRECT("'"&amp;Z$8&amp;"'!"&amp;$A49)*VLOOKUP($D49,Tables!$G$10:$K$33,4,0)</f>
        <v>56.170240276479916</v>
      </c>
      <c r="AA49" s="481">
        <f ca="1">INDIRECT("'"&amp;AA$8&amp;"'!"&amp;$A49)*VLOOKUP($D49,Tables!$G$10:$K$33,4,0)</f>
        <v>181.077235230057</v>
      </c>
      <c r="AB49" s="481">
        <f ca="1">INDIRECT("'"&amp;AB$8&amp;"'!"&amp;$A49)*VLOOKUP($D49,Tables!$G$10:$K$33,4,0)</f>
        <v>243.12938120795764</v>
      </c>
      <c r="AC49" s="481">
        <f ca="1">INDIRECT("'"&amp;AC$8&amp;"'!"&amp;$A49)*VLOOKUP($D49,Tables!$G$10:$K$33,4,0)</f>
        <v>261.79799767198193</v>
      </c>
      <c r="AD49" s="481">
        <f ca="1">INDIRECT("'"&amp;AD$8&amp;"'!"&amp;$A49)*VLOOKUP($D49,Tables!$G$10:$K$33,4,0)</f>
        <v>272.47084921049151</v>
      </c>
      <c r="AE49" s="481">
        <f ca="1">INDIRECT("'"&amp;AE$8&amp;"'!"&amp;$A49)*VLOOKUP($D49,Tables!$G$10:$K$33,4,0)</f>
        <v>263.98173121940579</v>
      </c>
      <c r="AF49" s="481">
        <f ca="1">INDIRECT("'"&amp;AF$8&amp;"'!"&amp;$A49)*VLOOKUP($D49,Tables!$G$10:$K$33,4,0)</f>
        <v>448.57111764861503</v>
      </c>
      <c r="AG49" s="481">
        <f ca="1">INDIRECT("'"&amp;AG$8&amp;"'!"&amp;$A49)*VLOOKUP($D49,Tables!$G$10:$K$33,4,0)</f>
        <v>576.10225270612318</v>
      </c>
      <c r="AH49" s="481">
        <f ca="1">INDIRECT("'"&amp;AH$8&amp;"'!"&amp;$A49)*VLOOKUP($D49,Tables!$G$10:$K$33,4,0)</f>
        <v>575.52413228981186</v>
      </c>
      <c r="AI49" s="481">
        <f ca="1">INDIRECT("'"&amp;AI$8&amp;"'!"&amp;$A49)*VLOOKUP($D49,Tables!$G$10:$K$33,4,0)</f>
        <v>581.20005877183496</v>
      </c>
      <c r="AJ49" s="481">
        <f ca="1">INDIRECT("'"&amp;AJ$8&amp;"'!"&amp;$A49)*VLOOKUP($D49,Tables!$G$10:$K$33,4,0)</f>
        <v>565.70848364870324</v>
      </c>
      <c r="AK49" s="481">
        <f ca="1">INDIRECT("'"&amp;AK$8&amp;"'!"&amp;$A49)*VLOOKUP($D49,Tables!$G$10:$K$33,4,0)</f>
        <v>587.75106859189611</v>
      </c>
      <c r="AL49" s="481">
        <f ca="1">INDIRECT("'"&amp;AL$8&amp;"'!"&amp;$A49)*VLOOKUP($D49,Tables!$G$10:$K$33,4,0)</f>
        <v>667.11878741084547</v>
      </c>
      <c r="AM49" s="481">
        <f ca="1">INDIRECT("'"&amp;AM$8&amp;"'!"&amp;$A49)*VLOOKUP($D49,Tables!$G$10:$K$33,4,0)</f>
        <v>617.39264516432809</v>
      </c>
      <c r="AN49" s="460"/>
      <c r="AO49" s="460"/>
      <c r="AP49" s="449"/>
      <c r="AQ49" s="490">
        <f ca="1">HLOOKUP(AQ$8,$E$8:$AL$230,$B49,0)/HLOOKUP(AQ$8,$E$8:$AL$230,$B11,0)</f>
        <v>0</v>
      </c>
      <c r="AR49" s="490">
        <f ca="1">HLOOKUP(AR$8,$E$8:$AL$230,$B49,0)/HLOOKUP(AR$8,$E$8:$AL$230,$B11,0)</f>
        <v>0</v>
      </c>
      <c r="AS49" s="490">
        <f ca="1">HLOOKUP(AS$8,$E$8:$AL$230,$B49,0)/HLOOKUP(AS$8,$E$8:$AL$230,$B11,0)</f>
        <v>8.16707894018E-4</v>
      </c>
      <c r="AT49" s="490">
        <f ca="1">HLOOKUP(AT$8,$E$8:$AL$230,$B49,0)/HLOOKUP(AT$8,$E$8:$AL$230,$B11,0)</f>
        <v>1.6260498286111143E-2</v>
      </c>
      <c r="AU49" s="490">
        <f ca="1">HLOOKUP(AU$8,$E$8:$AL$230,$B49,0)/HLOOKUP(AU$8,$E$8:$AL$230,$B11,0)</f>
        <v>1.6467265101321005E-2</v>
      </c>
      <c r="AV49" s="449"/>
      <c r="AW49" s="466">
        <f t="shared" ca="1" si="22"/>
        <v>0</v>
      </c>
      <c r="AX49" s="466">
        <f t="shared" ca="1" si="22"/>
        <v>0</v>
      </c>
      <c r="AY49" s="466">
        <f t="shared" ca="1" si="22"/>
        <v>0</v>
      </c>
      <c r="AZ49" s="466">
        <f t="shared" ca="1" si="22"/>
        <v>0</v>
      </c>
      <c r="BA49" s="505">
        <f t="shared" ca="1" si="22"/>
        <v>0.11608224024171032</v>
      </c>
      <c r="BB49" s="461">
        <f t="shared" ca="1" si="22"/>
        <v>0</v>
      </c>
      <c r="BC49" s="454"/>
      <c r="BD49" s="459"/>
      <c r="BE49" s="454"/>
      <c r="BF49" s="454"/>
      <c r="BG49" s="454"/>
      <c r="BH49" s="454"/>
      <c r="BI49" s="454"/>
      <c r="BJ49" s="454"/>
      <c r="BK49" s="454"/>
      <c r="BL49" s="454"/>
      <c r="BM49" s="454"/>
      <c r="BN49" s="454"/>
      <c r="BO49" s="454"/>
    </row>
    <row r="50" spans="1:67" ht="13">
      <c r="A50" s="454" t="str">
        <f>ADDRESS(MATCH($D10,'2021'!$A$1:$A$72,0),MATCH($D50,'2021'!$A$1:$AQ$1,0))</f>
        <v>$AO$8</v>
      </c>
      <c r="B50" s="454">
        <f t="shared" si="12"/>
        <v>43</v>
      </c>
      <c r="C50" s="454"/>
      <c r="D50" s="484" t="s">
        <v>107</v>
      </c>
      <c r="E50" s="489">
        <f ca="1">INDIRECT("'"&amp;E$8&amp;"'!"&amp;$A50)*VLOOKUP($D50,Tables!$G$10:$K$33,4,0)</f>
        <v>0</v>
      </c>
      <c r="F50" s="489">
        <f ca="1">INDIRECT("'"&amp;F$8&amp;"'!"&amp;$A50)*VLOOKUP($D50,Tables!$G$10:$K$33,4,0)</f>
        <v>0</v>
      </c>
      <c r="G50" s="489">
        <f ca="1">INDIRECT("'"&amp;G$8&amp;"'!"&amp;$A50)*VLOOKUP($D50,Tables!$G$10:$K$33,4,0)</f>
        <v>0</v>
      </c>
      <c r="H50" s="489">
        <f ca="1">INDIRECT("'"&amp;H$8&amp;"'!"&amp;$A50)*VLOOKUP($D50,Tables!$G$10:$K$33,4,0)</f>
        <v>0</v>
      </c>
      <c r="I50" s="489">
        <f ca="1">INDIRECT("'"&amp;I$8&amp;"'!"&amp;$A50)*VLOOKUP($D50,Tables!$G$10:$K$33,4,0)</f>
        <v>0</v>
      </c>
      <c r="J50" s="489">
        <f ca="1">INDIRECT("'"&amp;J$8&amp;"'!"&amp;$A50)*VLOOKUP($D50,Tables!$G$10:$K$33,4,0)</f>
        <v>0</v>
      </c>
      <c r="K50" s="489">
        <f ca="1">INDIRECT("'"&amp;K$8&amp;"'!"&amp;$A50)*VLOOKUP($D50,Tables!$G$10:$K$33,4,0)</f>
        <v>0</v>
      </c>
      <c r="L50" s="489">
        <f ca="1">INDIRECT("'"&amp;L$8&amp;"'!"&amp;$A50)*VLOOKUP($D50,Tables!$G$10:$K$33,4,0)</f>
        <v>0</v>
      </c>
      <c r="M50" s="489">
        <f ca="1">INDIRECT("'"&amp;M$8&amp;"'!"&amp;$A50)*VLOOKUP($D50,Tables!$G$10:$K$33,4,0)</f>
        <v>0</v>
      </c>
      <c r="N50" s="489">
        <f ca="1">INDIRECT("'"&amp;N$8&amp;"'!"&amp;$A50)*VLOOKUP($D50,Tables!$G$10:$K$33,4,0)</f>
        <v>0</v>
      </c>
      <c r="O50" s="489">
        <f ca="1">INDIRECT("'"&amp;O$8&amp;"'!"&amp;$A50)*VLOOKUP($D50,Tables!$G$10:$K$33,4,0)</f>
        <v>0</v>
      </c>
      <c r="P50" s="489">
        <f ca="1">INDIRECT("'"&amp;P$8&amp;"'!"&amp;$A50)*VLOOKUP($D50,Tables!$G$10:$K$33,4,0)</f>
        <v>0</v>
      </c>
      <c r="Q50" s="489">
        <f ca="1">INDIRECT("'"&amp;Q$8&amp;"'!"&amp;$A50)*VLOOKUP($D50,Tables!$G$10:$K$33,4,0)</f>
        <v>0</v>
      </c>
      <c r="R50" s="489">
        <f ca="1">INDIRECT("'"&amp;R$8&amp;"'!"&amp;$A50)*VLOOKUP($D50,Tables!$G$10:$K$33,4,0)</f>
        <v>0</v>
      </c>
      <c r="S50" s="489">
        <f ca="1">INDIRECT("'"&amp;S$8&amp;"'!"&amp;$A50)*VLOOKUP($D50,Tables!$G$10:$K$33,4,0)</f>
        <v>0</v>
      </c>
      <c r="T50" s="489">
        <f ca="1">INDIRECT("'"&amp;T$8&amp;"'!"&amp;$A50)*VLOOKUP($D50,Tables!$G$10:$K$33,4,0)</f>
        <v>0</v>
      </c>
      <c r="U50" s="489">
        <f ca="1">INDIRECT("'"&amp;U$8&amp;"'!"&amp;$A50)*VLOOKUP($D50,Tables!$G$10:$K$33,4,0)</f>
        <v>0</v>
      </c>
      <c r="V50" s="489">
        <f ca="1">INDIRECT("'"&amp;V$8&amp;"'!"&amp;$A50)*VLOOKUP($D50,Tables!$G$10:$K$33,4,0)</f>
        <v>0</v>
      </c>
      <c r="W50" s="489">
        <f ca="1">INDIRECT("'"&amp;W$8&amp;"'!"&amp;$A50)*VLOOKUP($D50,Tables!$G$10:$K$33,4,0)</f>
        <v>0</v>
      </c>
      <c r="X50" s="489">
        <f ca="1">INDIRECT("'"&amp;X$8&amp;"'!"&amp;$A50)*VLOOKUP($D50,Tables!$G$10:$K$33,4,0)</f>
        <v>0</v>
      </c>
      <c r="Y50" s="489">
        <f ca="1">INDIRECT("'"&amp;Y$8&amp;"'!"&amp;$A50)*VLOOKUP($D50,Tables!$G$10:$K$33,4,0)</f>
        <v>0</v>
      </c>
      <c r="Z50" s="489">
        <f ca="1">INDIRECT("'"&amp;Z$8&amp;"'!"&amp;$A50)*VLOOKUP($D50,Tables!$G$10:$K$33,4,0)</f>
        <v>0</v>
      </c>
      <c r="AA50" s="489">
        <f ca="1">INDIRECT("'"&amp;AA$8&amp;"'!"&amp;$A50)*VLOOKUP($D50,Tables!$G$10:$K$33,4,0)</f>
        <v>0</v>
      </c>
      <c r="AB50" s="489">
        <f ca="1">INDIRECT("'"&amp;AB$8&amp;"'!"&amp;$A50)*VLOOKUP($D50,Tables!$G$10:$K$33,4,0)</f>
        <v>0</v>
      </c>
      <c r="AC50" s="489">
        <f ca="1">INDIRECT("'"&amp;AC$8&amp;"'!"&amp;$A50)*VLOOKUP($D50,Tables!$G$10:$K$33,4,0)</f>
        <v>0</v>
      </c>
      <c r="AD50" s="489">
        <f ca="1">INDIRECT("'"&amp;AD$8&amp;"'!"&amp;$A50)*VLOOKUP($D50,Tables!$G$10:$K$33,4,0)</f>
        <v>0</v>
      </c>
      <c r="AE50" s="489">
        <f ca="1">INDIRECT("'"&amp;AE$8&amp;"'!"&amp;$A50)*VLOOKUP($D50,Tables!$G$10:$K$33,4,0)</f>
        <v>0</v>
      </c>
      <c r="AF50" s="489">
        <f ca="1">INDIRECT("'"&amp;AF$8&amp;"'!"&amp;$A50)*VLOOKUP($D50,Tables!$G$10:$K$33,4,0)</f>
        <v>0</v>
      </c>
      <c r="AG50" s="489">
        <f ca="1">INDIRECT("'"&amp;AG$8&amp;"'!"&amp;$A50)*VLOOKUP($D50,Tables!$G$10:$K$33,4,0)</f>
        <v>0</v>
      </c>
      <c r="AH50" s="489">
        <f ca="1">INDIRECT("'"&amp;AH$8&amp;"'!"&amp;$A50)*VLOOKUP($D50,Tables!$G$10:$K$33,4,0)</f>
        <v>0</v>
      </c>
      <c r="AI50" s="489">
        <f ca="1">INDIRECT("'"&amp;AI$8&amp;"'!"&amp;$A50)*VLOOKUP($D50,Tables!$G$10:$K$33,4,0)</f>
        <v>0</v>
      </c>
      <c r="AJ50" s="489">
        <f ca="1">INDIRECT("'"&amp;AJ$8&amp;"'!"&amp;$A50)*VLOOKUP($D50,Tables!$G$10:$K$33,4,0)</f>
        <v>0</v>
      </c>
      <c r="AK50" s="489">
        <f ca="1">INDIRECT("'"&amp;AK$8&amp;"'!"&amp;$A50)*VLOOKUP($D50,Tables!$G$10:$K$33,4,0)</f>
        <v>0</v>
      </c>
      <c r="AL50" s="489">
        <f ca="1">INDIRECT("'"&amp;AL$8&amp;"'!"&amp;$A50)*VLOOKUP($D50,Tables!$G$10:$K$33,4,0)</f>
        <v>0</v>
      </c>
      <c r="AM50" s="489">
        <f ca="1">INDIRECT("'"&amp;AM$8&amp;"'!"&amp;$A50)*VLOOKUP($D50,Tables!$G$10:$K$33,4,0)</f>
        <v>0</v>
      </c>
      <c r="AN50" s="460"/>
      <c r="AO50" s="460"/>
      <c r="AP50" s="449"/>
      <c r="AQ50" s="490">
        <f ca="1">HLOOKUP(AQ$8,$E$8:$AL$230,$B50,0)/HLOOKUP(AQ$8,$E$8:$AL$230,$B11,0)</f>
        <v>0</v>
      </c>
      <c r="AR50" s="490">
        <f ca="1">HLOOKUP(AR$8,$E$8:$AL$230,$B50,0)/HLOOKUP(AR$8,$E$8:$AL$230,$B11,0)</f>
        <v>0</v>
      </c>
      <c r="AS50" s="490">
        <f ca="1">HLOOKUP(AS$8,$E$8:$AL$230,$B50,0)/HLOOKUP(AS$8,$E$8:$AL$230,$B11,0)</f>
        <v>0</v>
      </c>
      <c r="AT50" s="490">
        <f ca="1">HLOOKUP(AT$8,$E$8:$AL$230,$B50,0)/HLOOKUP(AT$8,$E$8:$AL$230,$B11,0)</f>
        <v>0</v>
      </c>
      <c r="AU50" s="490">
        <f ca="1">HLOOKUP(AU$8,$E$8:$AL$230,$B50,0)/HLOOKUP(AU$8,$E$8:$AL$230,$B11,0)</f>
        <v>0</v>
      </c>
      <c r="AV50" s="449"/>
      <c r="AW50" s="466">
        <f t="shared" ca="1" si="22"/>
        <v>0</v>
      </c>
      <c r="AX50" s="466">
        <f t="shared" ca="1" si="22"/>
        <v>0</v>
      </c>
      <c r="AY50" s="466">
        <f t="shared" ca="1" si="22"/>
        <v>0</v>
      </c>
      <c r="AZ50" s="466">
        <f t="shared" ca="1" si="22"/>
        <v>0</v>
      </c>
      <c r="BA50" s="505">
        <f t="shared" ca="1" si="22"/>
        <v>0</v>
      </c>
      <c r="BB50" s="461">
        <f t="shared" ca="1" si="22"/>
        <v>0</v>
      </c>
      <c r="BC50" s="454"/>
      <c r="BD50" s="459"/>
      <c r="BE50" s="454"/>
      <c r="BF50" s="454"/>
      <c r="BG50" s="454"/>
      <c r="BH50" s="454"/>
      <c r="BI50" s="454"/>
      <c r="BJ50" s="454"/>
      <c r="BK50" s="454"/>
      <c r="BL50" s="454"/>
      <c r="BM50" s="454"/>
      <c r="BN50" s="454"/>
      <c r="BO50" s="454"/>
    </row>
    <row r="51" spans="1:67" ht="13">
      <c r="A51" s="454" t="str">
        <f>ADDRESS(MATCH($D10,'2021'!$A$1:$A$72,0),MATCH($D51,'2021'!$A$1:$AQ$1,0))</f>
        <v>$AP$8</v>
      </c>
      <c r="B51" s="454">
        <f t="shared" si="12"/>
        <v>44</v>
      </c>
      <c r="C51" s="454"/>
      <c r="D51" s="483" t="s">
        <v>108</v>
      </c>
      <c r="E51" s="481">
        <v>0</v>
      </c>
      <c r="F51" s="481">
        <v>0</v>
      </c>
      <c r="G51" s="481">
        <v>0</v>
      </c>
      <c r="H51" s="481">
        <v>0</v>
      </c>
      <c r="I51" s="481">
        <v>0</v>
      </c>
      <c r="J51" s="481">
        <v>0</v>
      </c>
      <c r="K51" s="481">
        <v>0</v>
      </c>
      <c r="L51" s="481">
        <v>0</v>
      </c>
      <c r="M51" s="481">
        <v>0</v>
      </c>
      <c r="N51" s="481">
        <v>0</v>
      </c>
      <c r="O51" s="481">
        <v>0</v>
      </c>
      <c r="P51" s="481">
        <v>0</v>
      </c>
      <c r="Q51" s="481">
        <v>0</v>
      </c>
      <c r="R51" s="481">
        <v>0</v>
      </c>
      <c r="S51" s="481">
        <v>0</v>
      </c>
      <c r="T51" s="481">
        <v>0</v>
      </c>
      <c r="U51" s="481">
        <v>0</v>
      </c>
      <c r="V51" s="481">
        <v>0</v>
      </c>
      <c r="W51" s="481">
        <v>0</v>
      </c>
      <c r="X51" s="481">
        <v>0</v>
      </c>
      <c r="Y51" s="481">
        <v>0</v>
      </c>
      <c r="Z51" s="481">
        <v>0</v>
      </c>
      <c r="AA51" s="481">
        <v>0</v>
      </c>
      <c r="AB51" s="481">
        <v>0</v>
      </c>
      <c r="AC51" s="481">
        <v>0</v>
      </c>
      <c r="AD51" s="481">
        <v>0</v>
      </c>
      <c r="AE51" s="481">
        <v>0</v>
      </c>
      <c r="AF51" s="481">
        <v>0</v>
      </c>
      <c r="AG51" s="481">
        <v>0</v>
      </c>
      <c r="AH51" s="481">
        <v>0</v>
      </c>
      <c r="AI51" s="481">
        <v>0</v>
      </c>
      <c r="AJ51" s="481">
        <v>0</v>
      </c>
      <c r="AK51" s="481">
        <v>0</v>
      </c>
      <c r="AL51" s="481">
        <v>0</v>
      </c>
      <c r="AM51" s="481">
        <v>0</v>
      </c>
      <c r="AN51" s="460"/>
      <c r="AO51" s="460"/>
      <c r="AP51" s="449"/>
      <c r="AQ51" s="490">
        <f ca="1">HLOOKUP(AQ$8,$E$8:$AL$230,$B51,0)/HLOOKUP(AQ$8,$E$8:$AL$230,$B11,0)</f>
        <v>0</v>
      </c>
      <c r="AR51" s="490">
        <f ca="1">HLOOKUP(AR$8,$E$8:$AL$230,$B51,0)/HLOOKUP(AR$8,$E$8:$AL$230,$B11,0)</f>
        <v>0</v>
      </c>
      <c r="AS51" s="490">
        <f ca="1">HLOOKUP(AS$8,$E$8:$AL$230,$B51,0)/HLOOKUP(AS$8,$E$8:$AL$230,$B11,0)</f>
        <v>0</v>
      </c>
      <c r="AT51" s="490">
        <f ca="1">HLOOKUP(AT$8,$E$8:$AL$230,$B51,0)/HLOOKUP(AT$8,$E$8:$AL$230,$B11,0)</f>
        <v>0</v>
      </c>
      <c r="AU51" s="490">
        <f ca="1">HLOOKUP(AU$8,$E$8:$AL$230,$B51,0)/HLOOKUP(AU$8,$E$8:$AL$230,$B11,0)</f>
        <v>0</v>
      </c>
      <c r="AV51" s="449"/>
      <c r="AW51" s="466">
        <f t="shared" si="22"/>
        <v>0</v>
      </c>
      <c r="AX51" s="466">
        <f t="shared" si="22"/>
        <v>0</v>
      </c>
      <c r="AY51" s="466">
        <f t="shared" si="22"/>
        <v>0</v>
      </c>
      <c r="AZ51" s="466">
        <f t="shared" si="22"/>
        <v>0</v>
      </c>
      <c r="BA51" s="505">
        <f t="shared" si="22"/>
        <v>0</v>
      </c>
      <c r="BB51" s="461">
        <f t="shared" si="22"/>
        <v>0</v>
      </c>
      <c r="BC51" s="454"/>
      <c r="BD51" s="459"/>
      <c r="BE51" s="454"/>
      <c r="BF51" s="454"/>
      <c r="BG51" s="454"/>
      <c r="BH51" s="454"/>
      <c r="BI51" s="454"/>
      <c r="BJ51" s="454"/>
      <c r="BK51" s="454"/>
      <c r="BL51" s="454"/>
      <c r="BM51" s="454"/>
      <c r="BN51" s="454"/>
      <c r="BO51" s="454"/>
    </row>
    <row r="52" spans="1:67" ht="13">
      <c r="A52" s="454" t="str">
        <f>ADDRESS(MATCH($D10,'2021'!$A$1:$A$72,0),MATCH($D52,'2021'!$A$1:$AQ$1,0))</f>
        <v>$AQ$8</v>
      </c>
      <c r="B52" s="454">
        <f t="shared" si="12"/>
        <v>45</v>
      </c>
      <c r="C52" s="454"/>
      <c r="D52" s="455" t="s">
        <v>260</v>
      </c>
      <c r="E52" s="460">
        <f ca="1">SUM(E12,E17,E21,E36,E37,E48,E49,E51)</f>
        <v>31461.413288873406</v>
      </c>
      <c r="F52" s="460">
        <f t="shared" ref="F52:AJ52" ca="1" si="23">SUM(F12,F17,F21,F36,F37,F48,F49,F51)</f>
        <v>31903.388505146551</v>
      </c>
      <c r="G52" s="460">
        <f t="shared" ca="1" si="23"/>
        <v>31810.795406304591</v>
      </c>
      <c r="H52" s="460">
        <f t="shared" ca="1" si="23"/>
        <v>32176.389188032241</v>
      </c>
      <c r="I52" s="460">
        <f t="shared" ca="1" si="23"/>
        <v>33336.598407687619</v>
      </c>
      <c r="J52" s="460">
        <f t="shared" ca="1" si="23"/>
        <v>33870.243447725123</v>
      </c>
      <c r="K52" s="460">
        <f t="shared" ca="1" si="23"/>
        <v>35426.654295736742</v>
      </c>
      <c r="L52" s="460">
        <f t="shared" ca="1" si="23"/>
        <v>36673.723693169239</v>
      </c>
      <c r="M52" s="460">
        <f t="shared" ca="1" si="23"/>
        <v>39038.529710500574</v>
      </c>
      <c r="N52" s="460">
        <f t="shared" ca="1" si="23"/>
        <v>40859.217749089279</v>
      </c>
      <c r="O52" s="460">
        <f t="shared" ca="1" si="23"/>
        <v>42014.30540858602</v>
      </c>
      <c r="P52" s="460">
        <f t="shared" ca="1" si="23"/>
        <v>44741.313842509691</v>
      </c>
      <c r="Q52" s="460">
        <f t="shared" ca="1" si="23"/>
        <v>44480.264540597549</v>
      </c>
      <c r="R52" s="460">
        <f t="shared" ca="1" si="23"/>
        <v>43878.50960591506</v>
      </c>
      <c r="S52" s="460">
        <f t="shared" ca="1" si="23"/>
        <v>44743.583657082818</v>
      </c>
      <c r="T52" s="460">
        <f t="shared" ca="1" si="23"/>
        <v>47074.314919104683</v>
      </c>
      <c r="U52" s="460">
        <f t="shared" ca="1" si="23"/>
        <v>46457.78038410189</v>
      </c>
      <c r="V52" s="460">
        <f t="shared" ca="1" si="23"/>
        <v>46932.785515324387</v>
      </c>
      <c r="W52" s="460">
        <f t="shared" ca="1" si="23"/>
        <v>47268.908635718188</v>
      </c>
      <c r="X52" s="460">
        <f t="shared" ca="1" si="23"/>
        <v>42044.21633312288</v>
      </c>
      <c r="Y52" s="460">
        <f t="shared" ca="1" si="23"/>
        <v>41472.791457294981</v>
      </c>
      <c r="Z52" s="460">
        <f t="shared" ca="1" si="23"/>
        <v>38336.859942973555</v>
      </c>
      <c r="AA52" s="460">
        <f t="shared" ca="1" si="23"/>
        <v>37961.062118673355</v>
      </c>
      <c r="AB52" s="460">
        <f t="shared" ca="1" si="23"/>
        <v>36847.095508433522</v>
      </c>
      <c r="AC52" s="460">
        <f t="shared" ca="1" si="23"/>
        <v>36395.327450655052</v>
      </c>
      <c r="AD52" s="460">
        <f t="shared" ca="1" si="23"/>
        <v>38448.016991850913</v>
      </c>
      <c r="AE52" s="460">
        <f t="shared" ca="1" si="23"/>
        <v>40293.829879917779</v>
      </c>
      <c r="AF52" s="460">
        <f t="shared" ca="1" si="23"/>
        <v>39018.667316292682</v>
      </c>
      <c r="AG52" s="460">
        <f t="shared" ca="1" si="23"/>
        <v>39003.422145976539</v>
      </c>
      <c r="AH52" s="460">
        <f t="shared" ca="1" si="23"/>
        <v>37501.44755317636</v>
      </c>
      <c r="AI52" s="460">
        <f t="shared" ca="1" si="23"/>
        <v>33085.877480614079</v>
      </c>
      <c r="AJ52" s="460">
        <f t="shared" ca="1" si="23"/>
        <v>34790.353511608031</v>
      </c>
      <c r="AK52" s="460">
        <f t="shared" ref="AK52:AM52" ca="1" si="24">SUM(AK12,AK17,AK21,AK36,AK37,AK48,AK49,AK51)</f>
        <v>35692.087603833294</v>
      </c>
      <c r="AL52" s="460">
        <f t="shared" ca="1" si="24"/>
        <v>33563.963748522721</v>
      </c>
      <c r="AM52" s="460">
        <f t="shared" ca="1" si="24"/>
        <v>33554.576097983903</v>
      </c>
      <c r="AN52" s="460"/>
      <c r="AO52" s="460"/>
      <c r="AP52" s="449"/>
      <c r="AQ52" s="466">
        <f ca="1">HLOOKUP(AQ$8,$E$8:$AL$230,$B52,0)/HLOOKUP(AQ$8,$E$8:$AL$230,$B11,0)</f>
        <v>1</v>
      </c>
      <c r="AR52" s="466">
        <f ca="1">HLOOKUP(AR$8,$E$8:$AL$230,$B52,0)/HLOOKUP(AR$8,$E$8:$AL$230,$B11,0)</f>
        <v>1</v>
      </c>
      <c r="AS52" s="466">
        <f ca="1">HLOOKUP(AS$8,$E$8:$AL$230,$B52,0)/HLOOKUP(AS$8,$E$8:$AL$230,$B11,0)</f>
        <v>1</v>
      </c>
      <c r="AT52" s="466">
        <f ca="1">HLOOKUP(AT$8,$E$8:$AL$230,$B52,0)/HLOOKUP(AT$8,$E$8:$AL$230,$B11,0)</f>
        <v>1</v>
      </c>
      <c r="AU52" s="466">
        <f ca="1">HLOOKUP(AU$8,$E$8:$AL$230,$B52,0)/HLOOKUP(AU$8,$E$8:$AL$230,$B11,0)</f>
        <v>1</v>
      </c>
      <c r="AV52" s="449"/>
      <c r="AW52" s="466">
        <f t="shared" ca="1" si="22"/>
        <v>3.2497312364818676E-3</v>
      </c>
      <c r="AX52" s="466">
        <f t="shared" ca="1" si="22"/>
        <v>2.9347220197254442E-2</v>
      </c>
      <c r="AY52" s="466">
        <f t="shared" ca="1" si="22"/>
        <v>1.4839349817281189E-2</v>
      </c>
      <c r="AZ52" s="466">
        <f t="shared" ca="1" si="22"/>
        <v>-5.334726281084512E-2</v>
      </c>
      <c r="BA52" s="505">
        <f t="shared" ca="1" si="22"/>
        <v>-1.0569191179487625E-2</v>
      </c>
      <c r="BB52" s="461">
        <f t="shared" ca="1" si="22"/>
        <v>0</v>
      </c>
      <c r="BC52" s="454"/>
      <c r="BD52" s="459"/>
      <c r="BE52" s="454"/>
      <c r="BF52" s="454"/>
      <c r="BG52" s="454"/>
      <c r="BH52" s="454"/>
      <c r="BI52" s="454"/>
      <c r="BJ52" s="454"/>
      <c r="BK52" s="454"/>
      <c r="BL52" s="454"/>
      <c r="BM52" s="454"/>
      <c r="BN52" s="454"/>
      <c r="BO52" s="454"/>
    </row>
    <row r="53" spans="1:67" ht="13">
      <c r="A53" s="454"/>
      <c r="B53" s="454">
        <f t="shared" si="12"/>
        <v>46</v>
      </c>
      <c r="C53" s="454"/>
      <c r="D53" s="454"/>
      <c r="E53" s="454"/>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c r="AO53" s="454"/>
      <c r="AP53" s="449"/>
      <c r="AQ53" s="454"/>
      <c r="AR53" s="454"/>
      <c r="AS53" s="454"/>
      <c r="AT53" s="454"/>
      <c r="AU53" s="454"/>
      <c r="AV53" s="449"/>
      <c r="AW53" s="454"/>
      <c r="AX53" s="454"/>
      <c r="AY53" s="454"/>
      <c r="AZ53" s="454"/>
      <c r="BA53" s="454"/>
      <c r="BB53" s="454"/>
      <c r="BC53" s="454"/>
      <c r="BD53" s="454"/>
      <c r="BE53" s="454"/>
      <c r="BF53" s="454"/>
      <c r="BG53" s="454"/>
      <c r="BH53" s="454"/>
      <c r="BI53" s="454"/>
      <c r="BJ53" s="454"/>
      <c r="BK53" s="454"/>
      <c r="BL53" s="454"/>
      <c r="BM53" s="454"/>
      <c r="BN53" s="454"/>
      <c r="BO53" s="454"/>
    </row>
    <row r="54" spans="1:67" ht="13">
      <c r="B54" s="454" t="e">
        <f>#REF!+1</f>
        <v>#REF!</v>
      </c>
    </row>
    <row r="55" spans="1:67" ht="13">
      <c r="B55" s="454" t="e">
        <f t="shared" ref="B55:B118" si="25">B54+1</f>
        <v>#REF!</v>
      </c>
    </row>
    <row r="56" spans="1:67" ht="13">
      <c r="B56" s="454" t="e">
        <f t="shared" si="25"/>
        <v>#REF!</v>
      </c>
    </row>
    <row r="57" spans="1:67" ht="13">
      <c r="B57" s="454" t="e">
        <f t="shared" si="25"/>
        <v>#REF!</v>
      </c>
    </row>
    <row r="58" spans="1:67" ht="13">
      <c r="B58" s="454" t="e">
        <f t="shared" si="25"/>
        <v>#REF!</v>
      </c>
    </row>
    <row r="59" spans="1:67" ht="13">
      <c r="B59" s="454" t="e">
        <f t="shared" si="25"/>
        <v>#REF!</v>
      </c>
    </row>
    <row r="60" spans="1:67" ht="13">
      <c r="B60" s="454" t="e">
        <f t="shared" si="25"/>
        <v>#REF!</v>
      </c>
    </row>
    <row r="61" spans="1:67" ht="13">
      <c r="B61" s="454" t="e">
        <f t="shared" si="25"/>
        <v>#REF!</v>
      </c>
    </row>
    <row r="62" spans="1:67" ht="13">
      <c r="B62" s="454" t="e">
        <f t="shared" si="25"/>
        <v>#REF!</v>
      </c>
    </row>
    <row r="63" spans="1:67" ht="13">
      <c r="B63" s="454" t="e">
        <f t="shared" si="25"/>
        <v>#REF!</v>
      </c>
    </row>
    <row r="64" spans="1:67" ht="13">
      <c r="B64" s="454" t="e">
        <f t="shared" si="25"/>
        <v>#REF!</v>
      </c>
    </row>
    <row r="65" spans="2:2" ht="13">
      <c r="B65" s="454" t="e">
        <f t="shared" si="25"/>
        <v>#REF!</v>
      </c>
    </row>
    <row r="66" spans="2:2" ht="13">
      <c r="B66" s="454" t="e">
        <f t="shared" si="25"/>
        <v>#REF!</v>
      </c>
    </row>
    <row r="67" spans="2:2" ht="13">
      <c r="B67" s="454" t="e">
        <f t="shared" si="25"/>
        <v>#REF!</v>
      </c>
    </row>
    <row r="68" spans="2:2" ht="13">
      <c r="B68" s="454" t="e">
        <f t="shared" si="25"/>
        <v>#REF!</v>
      </c>
    </row>
    <row r="69" spans="2:2" ht="13">
      <c r="B69" s="454" t="e">
        <f t="shared" si="25"/>
        <v>#REF!</v>
      </c>
    </row>
    <row r="70" spans="2:2" ht="13">
      <c r="B70" s="454" t="e">
        <f t="shared" si="25"/>
        <v>#REF!</v>
      </c>
    </row>
    <row r="71" spans="2:2" ht="13">
      <c r="B71" s="454" t="e">
        <f t="shared" si="25"/>
        <v>#REF!</v>
      </c>
    </row>
    <row r="72" spans="2:2" ht="13">
      <c r="B72" s="454" t="e">
        <f t="shared" si="25"/>
        <v>#REF!</v>
      </c>
    </row>
    <row r="73" spans="2:2" ht="13">
      <c r="B73" s="454" t="e">
        <f t="shared" si="25"/>
        <v>#REF!</v>
      </c>
    </row>
    <row r="74" spans="2:2" ht="13">
      <c r="B74" s="454" t="e">
        <f t="shared" si="25"/>
        <v>#REF!</v>
      </c>
    </row>
    <row r="75" spans="2:2" ht="13">
      <c r="B75" s="454" t="e">
        <f t="shared" si="25"/>
        <v>#REF!</v>
      </c>
    </row>
    <row r="76" spans="2:2" ht="13">
      <c r="B76" s="454" t="e">
        <f t="shared" si="25"/>
        <v>#REF!</v>
      </c>
    </row>
    <row r="77" spans="2:2" ht="13">
      <c r="B77" s="454" t="e">
        <f t="shared" si="25"/>
        <v>#REF!</v>
      </c>
    </row>
    <row r="78" spans="2:2" ht="13">
      <c r="B78" s="454" t="e">
        <f t="shared" si="25"/>
        <v>#REF!</v>
      </c>
    </row>
    <row r="79" spans="2:2" ht="13">
      <c r="B79" s="454" t="e">
        <f t="shared" si="25"/>
        <v>#REF!</v>
      </c>
    </row>
    <row r="80" spans="2:2" ht="13">
      <c r="B80" s="454" t="e">
        <f t="shared" si="25"/>
        <v>#REF!</v>
      </c>
    </row>
    <row r="81" spans="2:2" ht="13">
      <c r="B81" s="454" t="e">
        <f t="shared" si="25"/>
        <v>#REF!</v>
      </c>
    </row>
    <row r="82" spans="2:2" ht="13">
      <c r="B82" s="454" t="e">
        <f t="shared" si="25"/>
        <v>#REF!</v>
      </c>
    </row>
    <row r="83" spans="2:2" ht="13">
      <c r="B83" s="454" t="e">
        <f t="shared" si="25"/>
        <v>#REF!</v>
      </c>
    </row>
    <row r="84" spans="2:2" ht="13">
      <c r="B84" s="454" t="e">
        <f t="shared" si="25"/>
        <v>#REF!</v>
      </c>
    </row>
    <row r="85" spans="2:2" ht="13">
      <c r="B85" s="454" t="e">
        <f t="shared" si="25"/>
        <v>#REF!</v>
      </c>
    </row>
    <row r="86" spans="2:2" ht="13">
      <c r="B86" s="454" t="e">
        <f t="shared" si="25"/>
        <v>#REF!</v>
      </c>
    </row>
    <row r="87" spans="2:2" ht="13">
      <c r="B87" s="454" t="e">
        <f t="shared" si="25"/>
        <v>#REF!</v>
      </c>
    </row>
    <row r="88" spans="2:2" ht="13">
      <c r="B88" s="454" t="e">
        <f t="shared" si="25"/>
        <v>#REF!</v>
      </c>
    </row>
    <row r="89" spans="2:2" ht="13">
      <c r="B89" s="454" t="e">
        <f t="shared" si="25"/>
        <v>#REF!</v>
      </c>
    </row>
    <row r="90" spans="2:2" ht="13">
      <c r="B90" s="454" t="e">
        <f t="shared" si="25"/>
        <v>#REF!</v>
      </c>
    </row>
    <row r="91" spans="2:2" ht="13">
      <c r="B91" s="454" t="e">
        <f t="shared" si="25"/>
        <v>#REF!</v>
      </c>
    </row>
    <row r="92" spans="2:2" ht="13">
      <c r="B92" s="454" t="e">
        <f t="shared" si="25"/>
        <v>#REF!</v>
      </c>
    </row>
    <row r="93" spans="2:2" ht="13">
      <c r="B93" s="454" t="e">
        <f t="shared" si="25"/>
        <v>#REF!</v>
      </c>
    </row>
    <row r="94" spans="2:2" ht="13">
      <c r="B94" s="454" t="e">
        <f t="shared" si="25"/>
        <v>#REF!</v>
      </c>
    </row>
    <row r="95" spans="2:2" ht="13">
      <c r="B95" s="454" t="e">
        <f t="shared" si="25"/>
        <v>#REF!</v>
      </c>
    </row>
    <row r="96" spans="2:2" ht="13">
      <c r="B96" s="454" t="e">
        <f t="shared" si="25"/>
        <v>#REF!</v>
      </c>
    </row>
    <row r="97" spans="2:2" ht="13">
      <c r="B97" s="454" t="e">
        <f t="shared" si="25"/>
        <v>#REF!</v>
      </c>
    </row>
    <row r="98" spans="2:2" ht="13">
      <c r="B98" s="454" t="e">
        <f t="shared" si="25"/>
        <v>#REF!</v>
      </c>
    </row>
    <row r="99" spans="2:2" ht="13">
      <c r="B99" s="454" t="e">
        <f t="shared" si="25"/>
        <v>#REF!</v>
      </c>
    </row>
    <row r="100" spans="2:2" ht="13">
      <c r="B100" s="454" t="e">
        <f t="shared" si="25"/>
        <v>#REF!</v>
      </c>
    </row>
    <row r="101" spans="2:2" ht="13">
      <c r="B101" s="454" t="e">
        <f t="shared" si="25"/>
        <v>#REF!</v>
      </c>
    </row>
    <row r="102" spans="2:2" ht="13">
      <c r="B102" s="454" t="e">
        <f t="shared" si="25"/>
        <v>#REF!</v>
      </c>
    </row>
    <row r="103" spans="2:2" ht="13">
      <c r="B103" s="454" t="e">
        <f t="shared" si="25"/>
        <v>#REF!</v>
      </c>
    </row>
    <row r="104" spans="2:2" ht="13">
      <c r="B104" s="454" t="e">
        <f t="shared" si="25"/>
        <v>#REF!</v>
      </c>
    </row>
    <row r="105" spans="2:2" ht="13">
      <c r="B105" s="454" t="e">
        <f t="shared" si="25"/>
        <v>#REF!</v>
      </c>
    </row>
    <row r="106" spans="2:2" ht="13">
      <c r="B106" s="454" t="e">
        <f t="shared" si="25"/>
        <v>#REF!</v>
      </c>
    </row>
    <row r="107" spans="2:2" ht="13">
      <c r="B107" s="454" t="e">
        <f t="shared" si="25"/>
        <v>#REF!</v>
      </c>
    </row>
    <row r="108" spans="2:2" ht="13">
      <c r="B108" s="454" t="e">
        <f t="shared" si="25"/>
        <v>#REF!</v>
      </c>
    </row>
    <row r="109" spans="2:2" ht="13">
      <c r="B109" s="454" t="e">
        <f t="shared" si="25"/>
        <v>#REF!</v>
      </c>
    </row>
    <row r="110" spans="2:2" ht="13">
      <c r="B110" s="454" t="e">
        <f t="shared" si="25"/>
        <v>#REF!</v>
      </c>
    </row>
    <row r="111" spans="2:2" ht="13">
      <c r="B111" s="454" t="e">
        <f t="shared" si="25"/>
        <v>#REF!</v>
      </c>
    </row>
    <row r="112" spans="2:2" ht="13">
      <c r="B112" s="454" t="e">
        <f t="shared" si="25"/>
        <v>#REF!</v>
      </c>
    </row>
    <row r="113" spans="2:2" ht="13">
      <c r="B113" s="454" t="e">
        <f t="shared" si="25"/>
        <v>#REF!</v>
      </c>
    </row>
    <row r="114" spans="2:2" ht="13">
      <c r="B114" s="454" t="e">
        <f t="shared" si="25"/>
        <v>#REF!</v>
      </c>
    </row>
    <row r="115" spans="2:2" ht="13">
      <c r="B115" s="454" t="e">
        <f t="shared" si="25"/>
        <v>#REF!</v>
      </c>
    </row>
    <row r="116" spans="2:2" ht="13">
      <c r="B116" s="454" t="e">
        <f t="shared" si="25"/>
        <v>#REF!</v>
      </c>
    </row>
    <row r="117" spans="2:2" ht="13">
      <c r="B117" s="454" t="e">
        <f t="shared" si="25"/>
        <v>#REF!</v>
      </c>
    </row>
    <row r="118" spans="2:2" ht="13">
      <c r="B118" s="454" t="e">
        <f t="shared" si="25"/>
        <v>#REF!</v>
      </c>
    </row>
    <row r="119" spans="2:2" ht="13">
      <c r="B119" s="454" t="e">
        <f t="shared" ref="B119:B182" si="26">B118+1</f>
        <v>#REF!</v>
      </c>
    </row>
    <row r="120" spans="2:2" ht="13">
      <c r="B120" s="454" t="e">
        <f t="shared" si="26"/>
        <v>#REF!</v>
      </c>
    </row>
    <row r="121" spans="2:2" ht="13">
      <c r="B121" s="454" t="e">
        <f t="shared" si="26"/>
        <v>#REF!</v>
      </c>
    </row>
    <row r="122" spans="2:2" ht="13">
      <c r="B122" s="454" t="e">
        <f t="shared" si="26"/>
        <v>#REF!</v>
      </c>
    </row>
    <row r="123" spans="2:2" ht="13">
      <c r="B123" s="454" t="e">
        <f t="shared" si="26"/>
        <v>#REF!</v>
      </c>
    </row>
    <row r="124" spans="2:2" ht="13">
      <c r="B124" s="454" t="e">
        <f t="shared" si="26"/>
        <v>#REF!</v>
      </c>
    </row>
    <row r="125" spans="2:2" ht="13">
      <c r="B125" s="454" t="e">
        <f t="shared" si="26"/>
        <v>#REF!</v>
      </c>
    </row>
    <row r="126" spans="2:2" ht="13">
      <c r="B126" s="454" t="e">
        <f t="shared" si="26"/>
        <v>#REF!</v>
      </c>
    </row>
    <row r="127" spans="2:2" ht="13">
      <c r="B127" s="454" t="e">
        <f t="shared" si="26"/>
        <v>#REF!</v>
      </c>
    </row>
    <row r="128" spans="2:2" ht="13">
      <c r="B128" s="454" t="e">
        <f t="shared" si="26"/>
        <v>#REF!</v>
      </c>
    </row>
    <row r="129" spans="2:2" ht="13">
      <c r="B129" s="454" t="e">
        <f t="shared" si="26"/>
        <v>#REF!</v>
      </c>
    </row>
    <row r="130" spans="2:2" ht="13">
      <c r="B130" s="454" t="e">
        <f t="shared" si="26"/>
        <v>#REF!</v>
      </c>
    </row>
    <row r="131" spans="2:2" ht="13">
      <c r="B131" s="454" t="e">
        <f t="shared" si="26"/>
        <v>#REF!</v>
      </c>
    </row>
    <row r="132" spans="2:2" ht="13">
      <c r="B132" s="454" t="e">
        <f t="shared" si="26"/>
        <v>#REF!</v>
      </c>
    </row>
    <row r="133" spans="2:2" ht="13">
      <c r="B133" s="454" t="e">
        <f t="shared" si="26"/>
        <v>#REF!</v>
      </c>
    </row>
    <row r="134" spans="2:2" ht="13">
      <c r="B134" s="454" t="e">
        <f t="shared" si="26"/>
        <v>#REF!</v>
      </c>
    </row>
    <row r="135" spans="2:2" ht="13">
      <c r="B135" s="454" t="e">
        <f t="shared" si="26"/>
        <v>#REF!</v>
      </c>
    </row>
    <row r="136" spans="2:2" ht="13">
      <c r="B136" s="454" t="e">
        <f t="shared" si="26"/>
        <v>#REF!</v>
      </c>
    </row>
    <row r="137" spans="2:2" ht="13">
      <c r="B137" s="454" t="e">
        <f t="shared" si="26"/>
        <v>#REF!</v>
      </c>
    </row>
    <row r="138" spans="2:2" ht="13">
      <c r="B138" s="454" t="e">
        <f t="shared" si="26"/>
        <v>#REF!</v>
      </c>
    </row>
    <row r="139" spans="2:2" ht="13">
      <c r="B139" s="454" t="e">
        <f t="shared" si="26"/>
        <v>#REF!</v>
      </c>
    </row>
    <row r="140" spans="2:2" ht="13">
      <c r="B140" s="454" t="e">
        <f t="shared" si="26"/>
        <v>#REF!</v>
      </c>
    </row>
    <row r="141" spans="2:2" ht="13">
      <c r="B141" s="454" t="e">
        <f t="shared" si="26"/>
        <v>#REF!</v>
      </c>
    </row>
    <row r="142" spans="2:2" ht="13">
      <c r="B142" s="454" t="e">
        <f t="shared" si="26"/>
        <v>#REF!</v>
      </c>
    </row>
    <row r="143" spans="2:2" ht="13">
      <c r="B143" s="454" t="e">
        <f t="shared" si="26"/>
        <v>#REF!</v>
      </c>
    </row>
    <row r="144" spans="2:2" ht="13">
      <c r="B144" s="454" t="e">
        <f t="shared" si="26"/>
        <v>#REF!</v>
      </c>
    </row>
    <row r="145" spans="2:2" ht="13">
      <c r="B145" s="454" t="e">
        <f t="shared" si="26"/>
        <v>#REF!</v>
      </c>
    </row>
    <row r="146" spans="2:2" ht="13">
      <c r="B146" s="454" t="e">
        <f t="shared" si="26"/>
        <v>#REF!</v>
      </c>
    </row>
    <row r="147" spans="2:2" ht="13">
      <c r="B147" s="454" t="e">
        <f t="shared" si="26"/>
        <v>#REF!</v>
      </c>
    </row>
    <row r="148" spans="2:2" ht="13">
      <c r="B148" s="454" t="e">
        <f t="shared" si="26"/>
        <v>#REF!</v>
      </c>
    </row>
    <row r="149" spans="2:2" ht="13">
      <c r="B149" s="454" t="e">
        <f t="shared" si="26"/>
        <v>#REF!</v>
      </c>
    </row>
    <row r="150" spans="2:2" ht="13">
      <c r="B150" s="454" t="e">
        <f t="shared" si="26"/>
        <v>#REF!</v>
      </c>
    </row>
    <row r="151" spans="2:2" ht="13">
      <c r="B151" s="454" t="e">
        <f t="shared" si="26"/>
        <v>#REF!</v>
      </c>
    </row>
    <row r="152" spans="2:2" ht="13">
      <c r="B152" s="454" t="e">
        <f t="shared" si="26"/>
        <v>#REF!</v>
      </c>
    </row>
    <row r="153" spans="2:2" ht="13">
      <c r="B153" s="454" t="e">
        <f t="shared" si="26"/>
        <v>#REF!</v>
      </c>
    </row>
    <row r="154" spans="2:2" ht="13">
      <c r="B154" s="454" t="e">
        <f t="shared" si="26"/>
        <v>#REF!</v>
      </c>
    </row>
    <row r="155" spans="2:2" ht="13">
      <c r="B155" s="454" t="e">
        <f t="shared" si="26"/>
        <v>#REF!</v>
      </c>
    </row>
    <row r="156" spans="2:2" ht="13">
      <c r="B156" s="454" t="e">
        <f t="shared" si="26"/>
        <v>#REF!</v>
      </c>
    </row>
    <row r="157" spans="2:2" ht="13">
      <c r="B157" s="454" t="e">
        <f t="shared" si="26"/>
        <v>#REF!</v>
      </c>
    </row>
    <row r="158" spans="2:2" ht="13">
      <c r="B158" s="454" t="e">
        <f t="shared" si="26"/>
        <v>#REF!</v>
      </c>
    </row>
    <row r="159" spans="2:2" ht="13">
      <c r="B159" s="454" t="e">
        <f t="shared" si="26"/>
        <v>#REF!</v>
      </c>
    </row>
    <row r="160" spans="2:2" ht="13">
      <c r="B160" s="454" t="e">
        <f t="shared" si="26"/>
        <v>#REF!</v>
      </c>
    </row>
    <row r="161" spans="2:2" ht="13">
      <c r="B161" s="454" t="e">
        <f t="shared" si="26"/>
        <v>#REF!</v>
      </c>
    </row>
    <row r="162" spans="2:2" ht="13">
      <c r="B162" s="454" t="e">
        <f t="shared" si="26"/>
        <v>#REF!</v>
      </c>
    </row>
    <row r="163" spans="2:2" ht="13">
      <c r="B163" s="454" t="e">
        <f t="shared" si="26"/>
        <v>#REF!</v>
      </c>
    </row>
    <row r="164" spans="2:2" ht="13">
      <c r="B164" s="454" t="e">
        <f t="shared" si="26"/>
        <v>#REF!</v>
      </c>
    </row>
    <row r="165" spans="2:2" ht="13">
      <c r="B165" s="454" t="e">
        <f t="shared" si="26"/>
        <v>#REF!</v>
      </c>
    </row>
    <row r="166" spans="2:2" ht="13">
      <c r="B166" s="454" t="e">
        <f t="shared" si="26"/>
        <v>#REF!</v>
      </c>
    </row>
    <row r="167" spans="2:2" ht="13">
      <c r="B167" s="454" t="e">
        <f t="shared" si="26"/>
        <v>#REF!</v>
      </c>
    </row>
    <row r="168" spans="2:2" ht="13">
      <c r="B168" s="454" t="e">
        <f t="shared" si="26"/>
        <v>#REF!</v>
      </c>
    </row>
    <row r="169" spans="2:2" ht="13">
      <c r="B169" s="454" t="e">
        <f t="shared" si="26"/>
        <v>#REF!</v>
      </c>
    </row>
    <row r="170" spans="2:2" ht="13">
      <c r="B170" s="454" t="e">
        <f t="shared" si="26"/>
        <v>#REF!</v>
      </c>
    </row>
    <row r="171" spans="2:2" ht="13">
      <c r="B171" s="454" t="e">
        <f t="shared" si="26"/>
        <v>#REF!</v>
      </c>
    </row>
    <row r="172" spans="2:2" ht="13">
      <c r="B172" s="454" t="e">
        <f t="shared" si="26"/>
        <v>#REF!</v>
      </c>
    </row>
    <row r="173" spans="2:2" ht="13">
      <c r="B173" s="454" t="e">
        <f t="shared" si="26"/>
        <v>#REF!</v>
      </c>
    </row>
    <row r="174" spans="2:2" ht="13">
      <c r="B174" s="454" t="e">
        <f t="shared" si="26"/>
        <v>#REF!</v>
      </c>
    </row>
    <row r="175" spans="2:2" ht="13">
      <c r="B175" s="454" t="e">
        <f t="shared" si="26"/>
        <v>#REF!</v>
      </c>
    </row>
    <row r="176" spans="2:2" ht="13">
      <c r="B176" s="454" t="e">
        <f t="shared" si="26"/>
        <v>#REF!</v>
      </c>
    </row>
    <row r="177" spans="2:2" ht="13">
      <c r="B177" s="454" t="e">
        <f t="shared" si="26"/>
        <v>#REF!</v>
      </c>
    </row>
    <row r="178" spans="2:2" ht="13">
      <c r="B178" s="454" t="e">
        <f t="shared" si="26"/>
        <v>#REF!</v>
      </c>
    </row>
    <row r="179" spans="2:2" ht="13">
      <c r="B179" s="454" t="e">
        <f t="shared" si="26"/>
        <v>#REF!</v>
      </c>
    </row>
    <row r="180" spans="2:2" ht="13">
      <c r="B180" s="454" t="e">
        <f t="shared" si="26"/>
        <v>#REF!</v>
      </c>
    </row>
    <row r="181" spans="2:2" ht="13">
      <c r="B181" s="454" t="e">
        <f t="shared" si="26"/>
        <v>#REF!</v>
      </c>
    </row>
    <row r="182" spans="2:2" ht="13">
      <c r="B182" s="454" t="e">
        <f t="shared" si="26"/>
        <v>#REF!</v>
      </c>
    </row>
    <row r="183" spans="2:2" ht="13">
      <c r="B183" s="454" t="e">
        <f t="shared" ref="B183:B230" si="27">B182+1</f>
        <v>#REF!</v>
      </c>
    </row>
    <row r="184" spans="2:2" ht="13">
      <c r="B184" s="454" t="e">
        <f t="shared" si="27"/>
        <v>#REF!</v>
      </c>
    </row>
    <row r="185" spans="2:2" ht="13">
      <c r="B185" s="454" t="e">
        <f t="shared" si="27"/>
        <v>#REF!</v>
      </c>
    </row>
    <row r="186" spans="2:2" ht="13">
      <c r="B186" s="454" t="e">
        <f t="shared" si="27"/>
        <v>#REF!</v>
      </c>
    </row>
    <row r="187" spans="2:2" ht="13">
      <c r="B187" s="454" t="e">
        <f t="shared" si="27"/>
        <v>#REF!</v>
      </c>
    </row>
    <row r="188" spans="2:2" ht="13">
      <c r="B188" s="454" t="e">
        <f t="shared" si="27"/>
        <v>#REF!</v>
      </c>
    </row>
    <row r="189" spans="2:2" ht="13">
      <c r="B189" s="454" t="e">
        <f t="shared" si="27"/>
        <v>#REF!</v>
      </c>
    </row>
    <row r="190" spans="2:2" ht="13">
      <c r="B190" s="454" t="e">
        <f t="shared" si="27"/>
        <v>#REF!</v>
      </c>
    </row>
    <row r="191" spans="2:2" ht="13">
      <c r="B191" s="454" t="e">
        <f t="shared" si="27"/>
        <v>#REF!</v>
      </c>
    </row>
    <row r="192" spans="2:2" ht="13">
      <c r="B192" s="454" t="e">
        <f t="shared" si="27"/>
        <v>#REF!</v>
      </c>
    </row>
    <row r="193" spans="2:2" ht="13">
      <c r="B193" s="454" t="e">
        <f t="shared" si="27"/>
        <v>#REF!</v>
      </c>
    </row>
    <row r="194" spans="2:2" ht="13">
      <c r="B194" s="454" t="e">
        <f t="shared" si="27"/>
        <v>#REF!</v>
      </c>
    </row>
    <row r="195" spans="2:2" ht="13">
      <c r="B195" s="454" t="e">
        <f t="shared" si="27"/>
        <v>#REF!</v>
      </c>
    </row>
    <row r="196" spans="2:2" ht="13">
      <c r="B196" s="454" t="e">
        <f t="shared" si="27"/>
        <v>#REF!</v>
      </c>
    </row>
    <row r="197" spans="2:2" ht="13">
      <c r="B197" s="454" t="e">
        <f t="shared" si="27"/>
        <v>#REF!</v>
      </c>
    </row>
    <row r="198" spans="2:2" ht="13">
      <c r="B198" s="454" t="e">
        <f t="shared" si="27"/>
        <v>#REF!</v>
      </c>
    </row>
    <row r="199" spans="2:2" ht="13">
      <c r="B199" s="454" t="e">
        <f t="shared" si="27"/>
        <v>#REF!</v>
      </c>
    </row>
    <row r="200" spans="2:2" ht="13">
      <c r="B200" s="454" t="e">
        <f t="shared" si="27"/>
        <v>#REF!</v>
      </c>
    </row>
    <row r="201" spans="2:2" ht="13">
      <c r="B201" s="454" t="e">
        <f t="shared" si="27"/>
        <v>#REF!</v>
      </c>
    </row>
    <row r="202" spans="2:2" ht="13">
      <c r="B202" s="454" t="e">
        <f t="shared" si="27"/>
        <v>#REF!</v>
      </c>
    </row>
    <row r="203" spans="2:2" ht="13">
      <c r="B203" s="454" t="e">
        <f t="shared" si="27"/>
        <v>#REF!</v>
      </c>
    </row>
    <row r="204" spans="2:2" ht="13">
      <c r="B204" s="454" t="e">
        <f t="shared" si="27"/>
        <v>#REF!</v>
      </c>
    </row>
    <row r="205" spans="2:2" ht="13">
      <c r="B205" s="454" t="e">
        <f t="shared" si="27"/>
        <v>#REF!</v>
      </c>
    </row>
    <row r="206" spans="2:2" ht="13">
      <c r="B206" s="454" t="e">
        <f t="shared" si="27"/>
        <v>#REF!</v>
      </c>
    </row>
    <row r="207" spans="2:2" ht="13">
      <c r="B207" s="454" t="e">
        <f t="shared" si="27"/>
        <v>#REF!</v>
      </c>
    </row>
    <row r="208" spans="2:2" ht="13">
      <c r="B208" s="454" t="e">
        <f t="shared" si="27"/>
        <v>#REF!</v>
      </c>
    </row>
    <row r="209" spans="2:2" ht="13">
      <c r="B209" s="454" t="e">
        <f t="shared" si="27"/>
        <v>#REF!</v>
      </c>
    </row>
    <row r="210" spans="2:2" ht="13">
      <c r="B210" s="454" t="e">
        <f t="shared" si="27"/>
        <v>#REF!</v>
      </c>
    </row>
    <row r="211" spans="2:2" ht="13">
      <c r="B211" s="454" t="e">
        <f t="shared" si="27"/>
        <v>#REF!</v>
      </c>
    </row>
    <row r="212" spans="2:2" ht="13">
      <c r="B212" s="454" t="e">
        <f t="shared" si="27"/>
        <v>#REF!</v>
      </c>
    </row>
    <row r="213" spans="2:2" ht="13">
      <c r="B213" s="454" t="e">
        <f t="shared" si="27"/>
        <v>#REF!</v>
      </c>
    </row>
    <row r="214" spans="2:2" ht="13">
      <c r="B214" s="454" t="e">
        <f t="shared" si="27"/>
        <v>#REF!</v>
      </c>
    </row>
    <row r="215" spans="2:2" ht="13">
      <c r="B215" s="454" t="e">
        <f t="shared" si="27"/>
        <v>#REF!</v>
      </c>
    </row>
    <row r="216" spans="2:2" ht="13">
      <c r="B216" s="454" t="e">
        <f t="shared" si="27"/>
        <v>#REF!</v>
      </c>
    </row>
    <row r="217" spans="2:2" ht="13">
      <c r="B217" s="454" t="e">
        <f t="shared" si="27"/>
        <v>#REF!</v>
      </c>
    </row>
    <row r="218" spans="2:2" ht="13">
      <c r="B218" s="454" t="e">
        <f t="shared" si="27"/>
        <v>#REF!</v>
      </c>
    </row>
    <row r="219" spans="2:2" ht="13">
      <c r="B219" s="454" t="e">
        <f t="shared" si="27"/>
        <v>#REF!</v>
      </c>
    </row>
    <row r="220" spans="2:2" ht="13">
      <c r="B220" s="454" t="e">
        <f t="shared" si="27"/>
        <v>#REF!</v>
      </c>
    </row>
    <row r="221" spans="2:2" ht="13">
      <c r="B221" s="454" t="e">
        <f t="shared" si="27"/>
        <v>#REF!</v>
      </c>
    </row>
    <row r="222" spans="2:2" ht="13">
      <c r="B222" s="454" t="e">
        <f t="shared" si="27"/>
        <v>#REF!</v>
      </c>
    </row>
    <row r="223" spans="2:2" ht="13">
      <c r="B223" s="454" t="e">
        <f t="shared" si="27"/>
        <v>#REF!</v>
      </c>
    </row>
    <row r="224" spans="2:2" ht="13">
      <c r="B224" s="454" t="e">
        <f t="shared" si="27"/>
        <v>#REF!</v>
      </c>
    </row>
    <row r="225" spans="2:2" ht="13">
      <c r="B225" s="454" t="e">
        <f t="shared" si="27"/>
        <v>#REF!</v>
      </c>
    </row>
    <row r="226" spans="2:2" ht="13">
      <c r="B226" s="454" t="e">
        <f t="shared" si="27"/>
        <v>#REF!</v>
      </c>
    </row>
    <row r="227" spans="2:2" ht="13">
      <c r="B227" s="454" t="e">
        <f t="shared" si="27"/>
        <v>#REF!</v>
      </c>
    </row>
    <row r="228" spans="2:2" ht="13">
      <c r="B228" s="454" t="e">
        <f t="shared" si="27"/>
        <v>#REF!</v>
      </c>
    </row>
    <row r="229" spans="2:2" ht="13">
      <c r="B229" s="454" t="e">
        <f t="shared" si="27"/>
        <v>#REF!</v>
      </c>
    </row>
    <row r="230" spans="2:2" ht="13">
      <c r="B230" s="454" t="e">
        <f t="shared" si="27"/>
        <v>#REF!</v>
      </c>
    </row>
  </sheetData>
  <pageMargins left="0.7" right="0.7" top="0.75" bottom="0.75" header="0.3" footer="0.3"/>
  <pageSetup paperSize="9" orientation="portrait" horizontalDpi="4294967293" verticalDpi="0"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71BBB12-DBD7-4E11-AB6D-D5F4923C0D81}">
          <x14:formula1>
            <xm:f>'2021'!$A$2:$A$71</xm:f>
          </x14:formula1>
          <xm:sqref>D10</xm:sqref>
        </x14:dataValidation>
        <x14:dataValidation type="list" showInputMessage="1" showErrorMessage="1" xr:uid="{F4302217-020A-4F22-8C3B-8882C9B8B7A5}">
          <x14:formula1>
            <xm:f>Tables!$A$1:$A$62</xm:f>
          </x14:formula1>
          <xm:sqref>AQ8:AU8</xm:sqref>
        </x14:dataValidation>
        <x14:dataValidation type="list" showDropDown="1" showInputMessage="1" showErrorMessage="1" xr:uid="{4A5A2FD9-4300-4F7E-8BF7-A6901D77BE1F}">
          <x14:formula1>
            <xm:f>Tables!$A$1:$A$62</xm:f>
          </x14:formula1>
          <xm:sqref>AW8:BB9 AV8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0B35-185C-2A4C-A720-D1BFBC1A8477}">
  <dimension ref="A1:BN198"/>
  <sheetViews>
    <sheetView zoomScale="118" zoomScaleNormal="69" workbookViewId="0">
      <pane xSplit="4" ySplit="8" topLeftCell="E9" activePane="bottomRight" state="frozen"/>
      <selection activeCell="D1" sqref="D1"/>
      <selection pane="topRight" activeCell="E1" sqref="E1"/>
      <selection pane="bottomLeft" activeCell="D9" sqref="D9"/>
      <selection pane="bottomRight" activeCell="AX31" sqref="AX31"/>
    </sheetView>
  </sheetViews>
  <sheetFormatPr defaultColWidth="8.81640625" defaultRowHeight="12.5" outlineLevelRow="1" outlineLevelCol="1"/>
  <cols>
    <col min="1" max="2" width="7.453125" hidden="1" customWidth="1" outlineLevel="1"/>
    <col min="3" max="3" width="3.6328125" hidden="1" customWidth="1" outlineLevel="1"/>
    <col min="4" max="4" width="34.6328125" customWidth="1" collapsed="1"/>
    <col min="6" max="9" width="0" hidden="1" customWidth="1" outlineLevel="1"/>
    <col min="10" max="10" width="8.81640625" collapsed="1"/>
    <col min="11" max="14" width="0" hidden="1" customWidth="1" outlineLevel="1"/>
    <col min="15" max="15" width="8.81640625" collapsed="1"/>
    <col min="16" max="19" width="0" hidden="1" customWidth="1" outlineLevel="1"/>
    <col min="20" max="20" width="8.81640625" collapsed="1"/>
    <col min="21" max="24" width="9.1796875" hidden="1" customWidth="1" outlineLevel="1"/>
    <col min="25" max="25" width="8.81640625" collapsed="1"/>
    <col min="26" max="29" width="9.1796875" hidden="1" customWidth="1" outlineLevel="1"/>
    <col min="30" max="30" width="8.81640625" collapsed="1"/>
    <col min="31" max="34" width="9.1796875" hidden="1" customWidth="1" outlineLevel="1"/>
    <col min="35" max="35" width="8.81640625" collapsed="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32</v>
      </c>
      <c r="AT4" s="450">
        <f t="shared" si="0"/>
        <v>33</v>
      </c>
      <c r="AU4" s="449"/>
      <c r="AV4" s="450">
        <f>AV8-1990+1</f>
        <v>1</v>
      </c>
      <c r="AW4" s="450">
        <f t="shared" ref="AW4:BA5" si="1">AW8-1990+1</f>
        <v>1</v>
      </c>
      <c r="AX4" s="450">
        <f t="shared" si="1"/>
        <v>11</v>
      </c>
      <c r="AY4" s="450">
        <f t="shared" si="1"/>
        <v>19</v>
      </c>
      <c r="AZ4" s="450">
        <f t="shared" si="1"/>
        <v>26</v>
      </c>
      <c r="BA4" s="450">
        <f t="shared" si="1"/>
        <v>16</v>
      </c>
      <c r="BB4" s="449"/>
      <c r="BC4" s="449"/>
      <c r="BD4" s="449"/>
      <c r="BE4" s="449"/>
      <c r="BF4" s="449"/>
      <c r="BG4" s="449"/>
      <c r="BH4" s="449"/>
      <c r="BI4" s="449"/>
      <c r="BJ4" s="449"/>
      <c r="BK4" s="449"/>
      <c r="BL4" s="449"/>
      <c r="BM4" s="449"/>
      <c r="BN4" s="449"/>
    </row>
    <row r="5" spans="1:66"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18</v>
      </c>
      <c r="BB6" s="449"/>
      <c r="BC6" s="449"/>
      <c r="BD6" s="449"/>
      <c r="BE6" s="449"/>
      <c r="BF6" s="449"/>
      <c r="BG6" s="449"/>
      <c r="BH6" s="449"/>
      <c r="BI6" s="449"/>
      <c r="BJ6" s="449"/>
      <c r="BK6" s="449"/>
      <c r="BL6" s="449"/>
      <c r="BM6" s="449"/>
      <c r="BN6" s="449"/>
    </row>
    <row r="7" spans="1:66" ht="14.5" collapsed="1">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L8" si="5">AF8+1</f>
        <v>2018</v>
      </c>
      <c r="AH8" s="450">
        <f t="shared" si="5"/>
        <v>2019</v>
      </c>
      <c r="AI8" s="450">
        <f t="shared" si="5"/>
        <v>2020</v>
      </c>
      <c r="AJ8" s="450">
        <f t="shared" si="5"/>
        <v>2021</v>
      </c>
      <c r="AK8" s="450">
        <f t="shared" si="5"/>
        <v>2022</v>
      </c>
      <c r="AL8" s="450">
        <f t="shared" si="5"/>
        <v>2023</v>
      </c>
      <c r="AM8" s="450"/>
      <c r="AN8" s="450"/>
      <c r="AO8" s="449"/>
      <c r="AP8" s="450">
        <v>1990</v>
      </c>
      <c r="AQ8" s="450">
        <v>2000</v>
      </c>
      <c r="AR8" s="450">
        <v>2018</v>
      </c>
      <c r="AS8" s="450">
        <v>2022</v>
      </c>
      <c r="AT8" s="450">
        <v>2023</v>
      </c>
      <c r="AU8" s="449"/>
      <c r="AV8" s="450">
        <v>1990</v>
      </c>
      <c r="AW8" s="450">
        <v>1990</v>
      </c>
      <c r="AX8" s="450">
        <v>2000</v>
      </c>
      <c r="AY8" s="450">
        <v>2008</v>
      </c>
      <c r="AZ8" s="450">
        <v>2015</v>
      </c>
      <c r="BA8" s="450">
        <v>2005</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54" t="s">
        <v>78</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5" thickBot="1">
      <c r="A11" s="454"/>
      <c r="B11" s="454">
        <v>4</v>
      </c>
      <c r="C11" s="454"/>
      <c r="D11" s="456"/>
      <c r="E11" s="456">
        <f ca="1">E20</f>
        <v>24.236220104363138</v>
      </c>
      <c r="F11" s="456">
        <f t="shared" ref="F11:AL11" ca="1" si="6">F20</f>
        <v>24.863028335870808</v>
      </c>
      <c r="G11" s="456">
        <f t="shared" ca="1" si="6"/>
        <v>23.00314628016719</v>
      </c>
      <c r="H11" s="456">
        <f t="shared" ca="1" si="6"/>
        <v>22.87559224461496</v>
      </c>
      <c r="I11" s="456">
        <f t="shared" ca="1" si="6"/>
        <v>20.797279994535824</v>
      </c>
      <c r="J11" s="456">
        <f t="shared" ca="1" si="6"/>
        <v>21.07637182061146</v>
      </c>
      <c r="K11" s="456">
        <f t="shared" ca="1" si="6"/>
        <v>22.940858449418759</v>
      </c>
      <c r="L11" s="456">
        <f t="shared" ca="1" si="6"/>
        <v>20.998113650218727</v>
      </c>
      <c r="M11" s="456">
        <f t="shared" ca="1" si="6"/>
        <v>21.622243103646063</v>
      </c>
      <c r="N11" s="456">
        <f t="shared" ca="1" si="6"/>
        <v>18.507944113779494</v>
      </c>
      <c r="O11" s="456">
        <f t="shared" ca="1" si="6"/>
        <v>21.224853443872306</v>
      </c>
      <c r="P11" s="456">
        <f t="shared" ca="1" si="6"/>
        <v>22.176377981651388</v>
      </c>
      <c r="Q11" s="456">
        <f t="shared" ca="1" si="6"/>
        <v>21.3907424193048</v>
      </c>
      <c r="R11" s="456">
        <f t="shared" ca="1" si="6"/>
        <v>20.516231600318996</v>
      </c>
      <c r="S11" s="456">
        <f t="shared" ca="1" si="6"/>
        <v>21.086861262753782</v>
      </c>
      <c r="T11" s="456">
        <f t="shared" ca="1" si="6"/>
        <v>22.10724933712779</v>
      </c>
      <c r="U11" s="456">
        <f t="shared" ca="1" si="6"/>
        <v>19.133698080917767</v>
      </c>
      <c r="V11" s="456">
        <f t="shared" ca="1" si="6"/>
        <v>18.516624743234154</v>
      </c>
      <c r="W11" s="456">
        <f t="shared" ca="1" si="6"/>
        <v>16.431267124566602</v>
      </c>
      <c r="X11" s="456">
        <f t="shared" ca="1" si="6"/>
        <v>13.425423112446342</v>
      </c>
      <c r="Y11" s="456">
        <f t="shared" ca="1" si="6"/>
        <v>14.490053355632696</v>
      </c>
      <c r="Z11" s="456">
        <f t="shared" ca="1" si="6"/>
        <v>14.43702037316697</v>
      </c>
      <c r="AA11" s="456">
        <f t="shared" ca="1" si="6"/>
        <v>17.431772758911528</v>
      </c>
      <c r="AB11" s="456">
        <f t="shared" ca="1" si="6"/>
        <v>15.364622075429786</v>
      </c>
      <c r="AC11" s="456">
        <f t="shared" ca="1" si="6"/>
        <v>14.93194233899457</v>
      </c>
      <c r="AD11" s="456">
        <f t="shared" ca="1" si="6"/>
        <v>17.199667150827402</v>
      </c>
      <c r="AE11" s="456">
        <f t="shared" ca="1" si="6"/>
        <v>17.058270825185957</v>
      </c>
      <c r="AF11" s="456">
        <f t="shared" ca="1" si="6"/>
        <v>13.560174884710472</v>
      </c>
      <c r="AG11" s="456">
        <f t="shared" ca="1" si="6"/>
        <v>9.4420635504981512</v>
      </c>
      <c r="AH11" s="456">
        <f t="shared" ca="1" si="6"/>
        <v>4.8092715117538782</v>
      </c>
      <c r="AI11" s="456">
        <f t="shared" ca="1" si="6"/>
        <v>5.4218900586458325</v>
      </c>
      <c r="AJ11" s="456">
        <f t="shared" ca="1" si="6"/>
        <v>11.019952232661797</v>
      </c>
      <c r="AK11" s="456">
        <f t="shared" ca="1" si="6"/>
        <v>8.8307586230970738</v>
      </c>
      <c r="AL11" s="456">
        <f t="shared" ca="1" si="6"/>
        <v>5.3947221855611955</v>
      </c>
      <c r="AM11" s="456"/>
      <c r="AN11" s="456"/>
      <c r="AO11" s="449"/>
      <c r="AP11" s="457">
        <f ca="1">SUM(AP12:AP19)</f>
        <v>1</v>
      </c>
      <c r="AQ11" s="457">
        <f t="shared" ref="AQ11:AT11" ca="1" si="7">SUM(AQ12:AQ19)</f>
        <v>1</v>
      </c>
      <c r="AR11" s="457">
        <f t="shared" ca="1" si="7"/>
        <v>1</v>
      </c>
      <c r="AS11" s="457">
        <f t="shared" ca="1" si="7"/>
        <v>1</v>
      </c>
      <c r="AT11" s="457">
        <f t="shared" ca="1" si="7"/>
        <v>1</v>
      </c>
      <c r="AU11" s="449"/>
      <c r="AV11" s="458">
        <f t="shared" ref="AV11:BA18" ca="1" si="8">IFERROR(POWER(INDEX($E11:$AN11,AV$5)/INDEX($E11:$AN11,AV$4),1/AV$6)-1,)</f>
        <v>-3.1057712545783822E-2</v>
      </c>
      <c r="AW11" s="458">
        <f t="shared" ca="1" si="8"/>
        <v>-1.3179912711115516E-2</v>
      </c>
      <c r="AX11" s="458">
        <f t="shared" ca="1" si="8"/>
        <v>-3.1491816929760663E-2</v>
      </c>
      <c r="AY11" s="458">
        <f t="shared" ca="1" si="8"/>
        <v>1.4886849040848249E-2</v>
      </c>
      <c r="AZ11" s="458">
        <f t="shared" ca="1" si="8"/>
        <v>-0.27282353684166027</v>
      </c>
      <c r="BA11" s="458">
        <f t="shared" ca="1" si="8"/>
        <v>-7.5368730667859096E-2</v>
      </c>
      <c r="BB11" s="454"/>
      <c r="BC11" s="459"/>
      <c r="BD11" s="454"/>
      <c r="BE11" s="454"/>
      <c r="BF11" s="454"/>
      <c r="BG11" s="454"/>
      <c r="BH11" s="454"/>
      <c r="BI11" s="454"/>
      <c r="BJ11" s="454"/>
      <c r="BK11" s="454"/>
      <c r="BL11" s="454"/>
      <c r="BM11" s="454"/>
      <c r="BN11" s="454"/>
    </row>
    <row r="12" spans="1:66" ht="13">
      <c r="A12" s="454" t="str">
        <f>ADDRESS(MATCH($D12,'2021'!$A$1:$A$86,0),MATCH($D$10,'2021'!$A$1:$AQ$1,0))</f>
        <v>$C$30</v>
      </c>
      <c r="B12" s="454">
        <f>B11+1</f>
        <v>5</v>
      </c>
      <c r="C12" s="454"/>
      <c r="D12" s="164" t="s">
        <v>43</v>
      </c>
      <c r="E12" s="460">
        <f ca="1">INDIRECT("'"&amp;E$8&amp;"'!"&amp;$A12)*VLOOKUP($D$8,Tables!$C$1:$D$3,2,0)</f>
        <v>2.5140265255803573</v>
      </c>
      <c r="F12" s="460">
        <f ca="1">INDIRECT("'"&amp;F$8&amp;"'!"&amp;$A12)*VLOOKUP($D$8,Tables!$C$1:$D$3,2,0)</f>
        <v>2.5233932419720047</v>
      </c>
      <c r="G12" s="460">
        <f ca="1">INDIRECT("'"&amp;G$8&amp;"'!"&amp;$A12)*VLOOKUP($D$8,Tables!$C$1:$D$3,2,0)</f>
        <v>1.2713138310551881</v>
      </c>
      <c r="H12" s="460">
        <f ca="1">INDIRECT("'"&amp;H$8&amp;"'!"&amp;$A12)*VLOOKUP($D$8,Tables!$C$1:$D$3,2,0)</f>
        <v>1.558130545558958</v>
      </c>
      <c r="I12" s="460">
        <f ca="1">INDIRECT("'"&amp;I$8&amp;"'!"&amp;$A12)*VLOOKUP($D$8,Tables!$C$1:$D$3,2,0)</f>
        <v>0.5989743770878212</v>
      </c>
      <c r="J12" s="460">
        <f ca="1">INDIRECT("'"&amp;J$8&amp;"'!"&amp;$A12)*VLOOKUP($D$8,Tables!$C$1:$D$3,2,0)</f>
        <v>0.8299322736386604</v>
      </c>
      <c r="K12" s="460">
        <f ca="1">INDIRECT("'"&amp;K$8&amp;"'!"&amp;$A12)*VLOOKUP($D$8,Tables!$C$1:$D$3,2,0)</f>
        <v>1.389651308871555</v>
      </c>
      <c r="L12" s="460">
        <f ca="1">INDIRECT("'"&amp;L$8&amp;"'!"&amp;$A12)*VLOOKUP($D$8,Tables!$C$1:$D$3,2,0)</f>
        <v>1.0448015283147243</v>
      </c>
      <c r="M12" s="460">
        <f ca="1">INDIRECT("'"&amp;M$8&amp;"'!"&amp;$A12)*VLOOKUP($D$8,Tables!$C$1:$D$3,2,0)</f>
        <v>0.90540967961806174</v>
      </c>
      <c r="N12" s="460">
        <f ca="1">INDIRECT("'"&amp;N$8&amp;"'!"&amp;$A12)*VLOOKUP($D$8,Tables!$C$1:$D$3,2,0)</f>
        <v>0.74378906969869141</v>
      </c>
      <c r="O12" s="460">
        <f ca="1">INDIRECT("'"&amp;O$8&amp;"'!"&amp;$A12)*VLOOKUP($D$8,Tables!$C$1:$D$3,2,0)</f>
        <v>1.3099803871967073</v>
      </c>
      <c r="P12" s="460">
        <f ca="1">INDIRECT("'"&amp;P$8&amp;"'!"&amp;$A12)*VLOOKUP($D$8,Tables!$C$1:$D$3,2,0)</f>
        <v>1.5028601990728849</v>
      </c>
      <c r="Q12" s="460">
        <f ca="1">INDIRECT("'"&amp;Q$8&amp;"'!"&amp;$A12)*VLOOKUP($D$8,Tables!$C$1:$D$3,2,0)</f>
        <v>1.4205186473400002</v>
      </c>
      <c r="R12" s="460">
        <f ca="1">INDIRECT("'"&amp;R$8&amp;"'!"&amp;$A12)*VLOOKUP($D$8,Tables!$C$1:$D$3,2,0)</f>
        <v>2.0399583929209921</v>
      </c>
      <c r="S12" s="460">
        <f ca="1">INDIRECT("'"&amp;S$8&amp;"'!"&amp;$A12)*VLOOKUP($D$8,Tables!$C$1:$D$3,2,0)</f>
        <v>2.2576644925200005</v>
      </c>
      <c r="T12" s="460">
        <f ca="1">INDIRECT("'"&amp;T$8&amp;"'!"&amp;$A12)*VLOOKUP($D$8,Tables!$C$1:$D$3,2,0)</f>
        <v>2.4619879234210007</v>
      </c>
      <c r="U12" s="460">
        <f ca="1">INDIRECT("'"&amp;U$8&amp;"'!"&amp;$A12)*VLOOKUP($D$8,Tables!$C$1:$D$3,2,0)</f>
        <v>2.1239182085680008</v>
      </c>
      <c r="V12" s="460">
        <f ca="1">INDIRECT("'"&amp;V$8&amp;"'!"&amp;$A12)*VLOOKUP($D$8,Tables!$C$1:$D$3,2,0)</f>
        <v>2.1604997813567706</v>
      </c>
      <c r="W12" s="460">
        <f ca="1">INDIRECT("'"&amp;W$8&amp;"'!"&amp;$A12)*VLOOKUP($D$8,Tables!$C$1:$D$3,2,0)</f>
        <v>1.9185121874870006</v>
      </c>
      <c r="X12" s="460">
        <f ca="1">INDIRECT("'"&amp;X$8&amp;"'!"&amp;$A12)*VLOOKUP($D$8,Tables!$C$1:$D$3,2,0)</f>
        <v>1.3077338305870203</v>
      </c>
      <c r="Y12" s="460">
        <f ca="1">INDIRECT("'"&amp;Y$8&amp;"'!"&amp;$A12)*VLOOKUP($D$8,Tables!$C$1:$D$3,2,0)</f>
        <v>1.4435179358971302</v>
      </c>
      <c r="Z12" s="460">
        <f ca="1">INDIRECT("'"&amp;Z$8&amp;"'!"&amp;$A12)*VLOOKUP($D$8,Tables!$C$1:$D$3,2,0)</f>
        <v>1.2697889674501499</v>
      </c>
      <c r="AA12" s="460">
        <f ca="1">INDIRECT("'"&amp;AA$8&amp;"'!"&amp;$A12)*VLOOKUP($D$8,Tables!$C$1:$D$3,2,0)</f>
        <v>1.1282901005634303</v>
      </c>
      <c r="AB12" s="460">
        <f ca="1">INDIRECT("'"&amp;AB$8&amp;"'!"&amp;$A12)*VLOOKUP($D$8,Tables!$C$1:$D$3,2,0)</f>
        <v>0.95620999428845999</v>
      </c>
      <c r="AC12" s="460">
        <f ca="1">INDIRECT("'"&amp;AC$8&amp;"'!"&amp;$A12)*VLOOKUP($D$8,Tables!$C$1:$D$3,2,0)</f>
        <v>1.2443282056255929</v>
      </c>
      <c r="AD12" s="460">
        <f ca="1">INDIRECT("'"&amp;AD$8&amp;"'!"&amp;$A12)*VLOOKUP($D$8,Tables!$C$1:$D$3,2,0)</f>
        <v>1.2313092274364903</v>
      </c>
      <c r="AE12" s="460">
        <f ca="1">INDIRECT("'"&amp;AE$8&amp;"'!"&amp;$A12)*VLOOKUP($D$8,Tables!$C$1:$D$3,2,0)</f>
        <v>1.2383753700959412</v>
      </c>
      <c r="AF12" s="460">
        <f ca="1">INDIRECT("'"&amp;AF$8&amp;"'!"&amp;$A12)*VLOOKUP($D$8,Tables!$C$1:$D$3,2,0)</f>
        <v>1.1893740528879453</v>
      </c>
      <c r="AG12" s="460">
        <f ca="1">INDIRECT("'"&amp;AG$8&amp;"'!"&amp;$A12)*VLOOKUP($D$8,Tables!$C$1:$D$3,2,0)</f>
        <v>1.2260930759656405</v>
      </c>
      <c r="AH12" s="513">
        <f ca="1">INDIRECT("'"&amp;AH$8&amp;"'!"&amp;$A12)*VLOOKUP($D$8,Tables!$C$1:$D$3,2,0)</f>
        <v>0.92052816993107511</v>
      </c>
      <c r="AI12" s="513">
        <f ca="1">INDIRECT("'"&amp;AI$8&amp;"'!"&amp;$A12)*VLOOKUP($D$8,Tables!$C$1:$D$3,2,0)</f>
        <v>0.88496127798687119</v>
      </c>
      <c r="AJ12" s="513">
        <f ca="1">INDIRECT("'"&amp;AJ$8&amp;"'!"&amp;$A12)*VLOOKUP($D$8,Tables!$C$1:$D$3,2,0)</f>
        <v>1.0394476776843584</v>
      </c>
      <c r="AK12" s="513">
        <f ca="1">INDIRECT("'"&amp;AK$8&amp;"'!"&amp;$A12)*VLOOKUP($D$8,Tables!$C$1:$D$3,2,0)</f>
        <v>0.82373396597760562</v>
      </c>
      <c r="AL12" s="513">
        <f ca="1">INDIRECT("'"&amp;AL$8&amp;"'!"&amp;$A12)*VLOOKUP($D$8,Tables!$C$1:$D$3,2,0)</f>
        <v>0.60868329428205348</v>
      </c>
      <c r="AM12" s="460"/>
      <c r="AO12" s="449"/>
      <c r="AP12" s="466">
        <f ca="1">HLOOKUP(AP$8,$E$8:$AN$198,$B12,0)/HLOOKUP(AP$8,$E$8:$AN$198,$B$11,0)</f>
        <v>0.10373014086993576</v>
      </c>
      <c r="AQ12" s="466">
        <f t="shared" ref="AQ12:AT12" ca="1" si="9">HLOOKUP(AQ$8,$E$8:$AN$198,$B12,0)/HLOOKUP(AQ$8,$E$8:$AN$198,$B$11,0)</f>
        <v>6.171917232130069E-2</v>
      </c>
      <c r="AR12" s="466">
        <f t="shared" ca="1" si="9"/>
        <v>0.12985435539680873</v>
      </c>
      <c r="AS12" s="466">
        <f t="shared" ca="1" si="9"/>
        <v>9.328009077533933E-2</v>
      </c>
      <c r="AT12" s="466">
        <f t="shared" ca="1" si="9"/>
        <v>0.11282940498978339</v>
      </c>
      <c r="AU12" s="449"/>
      <c r="AV12" s="505">
        <f t="shared" ca="1" si="8"/>
        <v>-3.4267638095923925E-2</v>
      </c>
      <c r="AW12" s="466">
        <f t="shared" ca="1" si="8"/>
        <v>-6.3108079370353787E-2</v>
      </c>
      <c r="AX12" s="466">
        <f t="shared" ca="1" si="8"/>
        <v>4.8847798846425539E-2</v>
      </c>
      <c r="AY12" s="466">
        <f t="shared" ca="1" si="8"/>
        <v>-0.12428244907106967</v>
      </c>
      <c r="AZ12" s="466">
        <f t="shared" ca="1" si="8"/>
        <v>-7.0140168435571582E-2</v>
      </c>
      <c r="BA12" s="461">
        <f t="shared" ca="1" si="8"/>
        <v>-7.4697710200534506E-2</v>
      </c>
      <c r="BB12" s="454"/>
      <c r="BC12" s="459"/>
      <c r="BD12" s="454"/>
      <c r="BE12" s="454"/>
      <c r="BF12" s="454"/>
      <c r="BG12" s="454"/>
      <c r="BH12" s="454"/>
      <c r="BI12" s="454"/>
      <c r="BJ12" s="454"/>
      <c r="BK12" s="454"/>
      <c r="BL12" s="454"/>
      <c r="BM12" s="454"/>
      <c r="BN12" s="454"/>
    </row>
    <row r="13" spans="1:66" ht="13">
      <c r="A13" s="454" t="str">
        <f>ADDRESS(MATCH($D13,'2021'!$A$1:$A$86,0),MATCH($D$10,'2021'!$A$1:$AQ$1,0))</f>
        <v>$C$45</v>
      </c>
      <c r="B13" s="454">
        <f t="shared" ref="B13:B19" si="10">B12+1</f>
        <v>6</v>
      </c>
      <c r="C13" s="454"/>
      <c r="D13" s="83" t="s">
        <v>37</v>
      </c>
      <c r="E13" s="460">
        <f ca="1">INDIRECT("'"&amp;E$8&amp;"'!"&amp;$A13)*VLOOKUP($D$8,Tables!$C$1:$D$3,2,0)</f>
        <v>0</v>
      </c>
      <c r="F13" s="460">
        <f ca="1">INDIRECT("'"&amp;F$8&amp;"'!"&amp;$A13)*VLOOKUP($D$8,Tables!$C$1:$D$3,2,0)</f>
        <v>0</v>
      </c>
      <c r="G13" s="460">
        <f ca="1">INDIRECT("'"&amp;G$8&amp;"'!"&amp;$A13)*VLOOKUP($D$8,Tables!$C$1:$D$3,2,0)</f>
        <v>0</v>
      </c>
      <c r="H13" s="460">
        <f ca="1">INDIRECT("'"&amp;H$8&amp;"'!"&amp;$A13)*VLOOKUP($D$8,Tables!$C$1:$D$3,2,0)</f>
        <v>0</v>
      </c>
      <c r="I13" s="460">
        <f ca="1">INDIRECT("'"&amp;I$8&amp;"'!"&amp;$A13)*VLOOKUP($D$8,Tables!$C$1:$D$3,2,0)</f>
        <v>0</v>
      </c>
      <c r="J13" s="460">
        <f ca="1">INDIRECT("'"&amp;J$8&amp;"'!"&amp;$A13)*VLOOKUP($D$8,Tables!$C$1:$D$3,2,0)</f>
        <v>0</v>
      </c>
      <c r="K13" s="460">
        <f ca="1">INDIRECT("'"&amp;K$8&amp;"'!"&amp;$A13)*VLOOKUP($D$8,Tables!$C$1:$D$3,2,0)</f>
        <v>0</v>
      </c>
      <c r="L13" s="460">
        <f ca="1">INDIRECT("'"&amp;L$8&amp;"'!"&amp;$A13)*VLOOKUP($D$8,Tables!$C$1:$D$3,2,0)</f>
        <v>0</v>
      </c>
      <c r="M13" s="460">
        <f ca="1">INDIRECT("'"&amp;M$8&amp;"'!"&amp;$A13)*VLOOKUP($D$8,Tables!$C$1:$D$3,2,0)</f>
        <v>0</v>
      </c>
      <c r="N13" s="460">
        <f ca="1">INDIRECT("'"&amp;N$8&amp;"'!"&amp;$A13)*VLOOKUP($D$8,Tables!$C$1:$D$3,2,0)</f>
        <v>0</v>
      </c>
      <c r="O13" s="460">
        <f ca="1">INDIRECT("'"&amp;O$8&amp;"'!"&amp;$A13)*VLOOKUP($D$8,Tables!$C$1:$D$3,2,0)</f>
        <v>0</v>
      </c>
      <c r="P13" s="460">
        <f ca="1">INDIRECT("'"&amp;P$8&amp;"'!"&amp;$A13)*VLOOKUP($D$8,Tables!$C$1:$D$3,2,0)</f>
        <v>0</v>
      </c>
      <c r="Q13" s="460">
        <f ca="1">INDIRECT("'"&amp;Q$8&amp;"'!"&amp;$A13)*VLOOKUP($D$8,Tables!$C$1:$D$3,2,0)</f>
        <v>0</v>
      </c>
      <c r="R13" s="460">
        <f ca="1">INDIRECT("'"&amp;R$8&amp;"'!"&amp;$A13)*VLOOKUP($D$8,Tables!$C$1:$D$3,2,0)</f>
        <v>0</v>
      </c>
      <c r="S13" s="460">
        <f ca="1">INDIRECT("'"&amp;S$8&amp;"'!"&amp;$A13)*VLOOKUP($D$8,Tables!$C$1:$D$3,2,0)</f>
        <v>0</v>
      </c>
      <c r="T13" s="460">
        <f ca="1">INDIRECT("'"&amp;T$8&amp;"'!"&amp;$A13)*VLOOKUP($D$8,Tables!$C$1:$D$3,2,0)</f>
        <v>0</v>
      </c>
      <c r="U13" s="460">
        <f ca="1">INDIRECT("'"&amp;U$8&amp;"'!"&amp;$A13)*VLOOKUP($D$8,Tables!$C$1:$D$3,2,0)</f>
        <v>0</v>
      </c>
      <c r="V13" s="460">
        <f ca="1">INDIRECT("'"&amp;V$8&amp;"'!"&amp;$A13)*VLOOKUP($D$8,Tables!$C$1:$D$3,2,0)</f>
        <v>0</v>
      </c>
      <c r="W13" s="460">
        <f ca="1">INDIRECT("'"&amp;W$8&amp;"'!"&amp;$A13)*VLOOKUP($D$8,Tables!$C$1:$D$3,2,0)</f>
        <v>0</v>
      </c>
      <c r="X13" s="460">
        <f ca="1">INDIRECT("'"&amp;X$8&amp;"'!"&amp;$A13)*VLOOKUP($D$8,Tables!$C$1:$D$3,2,0)</f>
        <v>0</v>
      </c>
      <c r="Y13" s="460">
        <f ca="1">INDIRECT("'"&amp;Y$8&amp;"'!"&amp;$A13)*VLOOKUP($D$8,Tables!$C$1:$D$3,2,0)</f>
        <v>0</v>
      </c>
      <c r="Z13" s="460">
        <f ca="1">INDIRECT("'"&amp;Z$8&amp;"'!"&amp;$A13)*VLOOKUP($D$8,Tables!$C$1:$D$3,2,0)</f>
        <v>0</v>
      </c>
      <c r="AA13" s="460">
        <f ca="1">INDIRECT("'"&amp;AA$8&amp;"'!"&amp;$A13)*VLOOKUP($D$8,Tables!$C$1:$D$3,2,0)</f>
        <v>0</v>
      </c>
      <c r="AB13" s="460">
        <f ca="1">INDIRECT("'"&amp;AB$8&amp;"'!"&amp;$A13)*VLOOKUP($D$8,Tables!$C$1:$D$3,2,0)</f>
        <v>0</v>
      </c>
      <c r="AC13" s="460">
        <f ca="1">INDIRECT("'"&amp;AC$8&amp;"'!"&amp;$A13)*VLOOKUP($D$8,Tables!$C$1:$D$3,2,0)</f>
        <v>0</v>
      </c>
      <c r="AD13" s="460">
        <f ca="1">INDIRECT("'"&amp;AD$8&amp;"'!"&amp;$A13)*VLOOKUP($D$8,Tables!$C$1:$D$3,2,0)</f>
        <v>0</v>
      </c>
      <c r="AE13" s="460">
        <f ca="1">INDIRECT("'"&amp;AE$8&amp;"'!"&amp;$A13)*VLOOKUP($D$8,Tables!$C$1:$D$3,2,0)</f>
        <v>0</v>
      </c>
      <c r="AF13" s="460">
        <f ca="1">INDIRECT("'"&amp;AF$8&amp;"'!"&amp;$A13)*VLOOKUP($D$8,Tables!$C$1:$D$3,2,0)</f>
        <v>0</v>
      </c>
      <c r="AG13" s="460">
        <f ca="1">INDIRECT("'"&amp;AG$8&amp;"'!"&amp;$A13)*VLOOKUP($D$8,Tables!$C$1:$D$3,2,0)</f>
        <v>0</v>
      </c>
      <c r="AH13" s="513">
        <f ca="1">INDIRECT("'"&amp;AH$8&amp;"'!"&amp;$A13)*VLOOKUP($D$8,Tables!$C$1:$D$3,2,0)</f>
        <v>0</v>
      </c>
      <c r="AI13" s="513">
        <f ca="1">INDIRECT("'"&amp;AI$8&amp;"'!"&amp;$A13)*VLOOKUP($D$8,Tables!$C$1:$D$3,2,0)</f>
        <v>0</v>
      </c>
      <c r="AJ13" s="513">
        <f ca="1">INDIRECT("'"&amp;AJ$8&amp;"'!"&amp;$A13)*VLOOKUP($D$8,Tables!$C$1:$D$3,2,0)</f>
        <v>0</v>
      </c>
      <c r="AK13" s="513">
        <f ca="1">INDIRECT("'"&amp;AK$8&amp;"'!"&amp;$A13)*VLOOKUP($D$8,Tables!$C$1:$D$3,2,0)</f>
        <v>0</v>
      </c>
      <c r="AL13" s="513">
        <f ca="1">INDIRECT("'"&amp;AL$8&amp;"'!"&amp;$A13)*VLOOKUP($D$8,Tables!$C$1:$D$3,2,0)</f>
        <v>0</v>
      </c>
      <c r="AM13" s="460"/>
      <c r="AN13" s="460"/>
      <c r="AO13" s="449"/>
      <c r="AP13" s="466">
        <f t="shared" ref="AP13:AT19" ca="1" si="11">HLOOKUP(AP$8,$E$8:$AN$198,$B13,0)/HLOOKUP(AP$8,$E$8:$AN$198,$B$11,0)</f>
        <v>0</v>
      </c>
      <c r="AQ13" s="466">
        <f t="shared" ca="1" si="11"/>
        <v>0</v>
      </c>
      <c r="AR13" s="466">
        <f t="shared" ca="1" si="11"/>
        <v>0</v>
      </c>
      <c r="AS13" s="466">
        <f t="shared" ca="1" si="11"/>
        <v>0</v>
      </c>
      <c r="AT13" s="466">
        <f t="shared" ca="1" si="11"/>
        <v>0</v>
      </c>
      <c r="AU13" s="449"/>
      <c r="AV13" s="505">
        <f t="shared" ca="1" si="8"/>
        <v>0</v>
      </c>
      <c r="AW13" s="466">
        <f t="shared" ca="1" si="8"/>
        <v>0</v>
      </c>
      <c r="AX13" s="466">
        <f t="shared" ca="1" si="8"/>
        <v>0</v>
      </c>
      <c r="AY13" s="466">
        <f t="shared" ca="1" si="8"/>
        <v>0</v>
      </c>
      <c r="AZ13" s="466">
        <f t="shared" ca="1" si="8"/>
        <v>0</v>
      </c>
      <c r="BA13" s="461">
        <f t="shared" ca="1" si="8"/>
        <v>0</v>
      </c>
      <c r="BB13" s="454"/>
      <c r="BC13" s="459"/>
      <c r="BD13" s="454"/>
      <c r="BE13" s="454"/>
      <c r="BF13" s="454"/>
      <c r="BG13" s="454"/>
      <c r="BH13" s="454"/>
      <c r="BI13" s="454"/>
      <c r="BJ13" s="454"/>
      <c r="BK13" s="454"/>
      <c r="BL13" s="454"/>
      <c r="BM13" s="454"/>
      <c r="BN13" s="454"/>
    </row>
    <row r="14" spans="1:66" ht="13">
      <c r="A14" s="454" t="str">
        <f>ADDRESS(MATCH($D14,'2021'!$A$1:$A$86,0),MATCH($D$10,'2021'!$A$1:$AQ$1,0))</f>
        <v>$C$56</v>
      </c>
      <c r="B14" s="454">
        <f t="shared" si="10"/>
        <v>7</v>
      </c>
      <c r="C14" s="454"/>
      <c r="D14" s="168" t="s">
        <v>40</v>
      </c>
      <c r="E14" s="460">
        <f ca="1">INDIRECT("'"&amp;E$8&amp;"'!"&amp;$A14)*VLOOKUP($D$8,Tables!$C$1:$D$3,2,0)</f>
        <v>7.2780012091040005</v>
      </c>
      <c r="F14" s="460">
        <f ca="1">INDIRECT("'"&amp;F$8&amp;"'!"&amp;$A14)*VLOOKUP($D$8,Tables!$C$1:$D$3,2,0)</f>
        <v>8.1347327325600016</v>
      </c>
      <c r="G14" s="460">
        <f ca="1">INDIRECT("'"&amp;G$8&amp;"'!"&amp;$A14)*VLOOKUP($D$8,Tables!$C$1:$D$3,2,0)</f>
        <v>5.5408609708320009</v>
      </c>
      <c r="H14" s="460">
        <f ca="1">INDIRECT("'"&amp;H$8&amp;"'!"&amp;$A14)*VLOOKUP($D$8,Tables!$C$1:$D$3,2,0)</f>
        <v>5.5368880102464004</v>
      </c>
      <c r="I14" s="460">
        <f ca="1">INDIRECT("'"&amp;I$8&amp;"'!"&amp;$A14)*VLOOKUP($D$8,Tables!$C$1:$D$3,2,0)</f>
        <v>3.9358312151440007</v>
      </c>
      <c r="J14" s="460">
        <f ca="1">INDIRECT("'"&amp;J$8&amp;"'!"&amp;$A14)*VLOOKUP($D$8,Tables!$C$1:$D$3,2,0)</f>
        <v>2.8617774923600003</v>
      </c>
      <c r="K14" s="460">
        <f ca="1">INDIRECT("'"&amp;K$8&amp;"'!"&amp;$A14)*VLOOKUP($D$8,Tables!$C$1:$D$3,2,0)</f>
        <v>4.2796744539280009</v>
      </c>
      <c r="L14" s="460">
        <f ca="1">INDIRECT("'"&amp;L$8&amp;"'!"&amp;$A14)*VLOOKUP($D$8,Tables!$C$1:$D$3,2,0)</f>
        <v>3.2302762381040004</v>
      </c>
      <c r="M14" s="460">
        <f ca="1">INDIRECT("'"&amp;M$8&amp;"'!"&amp;$A14)*VLOOKUP($D$8,Tables!$C$1:$D$3,2,0)</f>
        <v>3.723846646184001</v>
      </c>
      <c r="N14" s="460">
        <f ca="1">INDIRECT("'"&amp;N$8&amp;"'!"&amp;$A14)*VLOOKUP($D$8,Tables!$C$1:$D$3,2,0)</f>
        <v>3.0553203703200005</v>
      </c>
      <c r="O14" s="460">
        <f ca="1">INDIRECT("'"&amp;O$8&amp;"'!"&amp;$A14)*VLOOKUP($D$8,Tables!$C$1:$D$3,2,0)</f>
        <v>3.3236232328880009</v>
      </c>
      <c r="P14" s="460">
        <f ca="1">INDIRECT("'"&amp;P$8&amp;"'!"&amp;$A14)*VLOOKUP($D$8,Tables!$C$1:$D$3,2,0)</f>
        <v>3.0690957429385048</v>
      </c>
      <c r="Q14" s="460">
        <f ca="1">INDIRECT("'"&amp;Q$8&amp;"'!"&amp;$A14)*VLOOKUP($D$8,Tables!$C$1:$D$3,2,0)</f>
        <v>2.9304121048320004</v>
      </c>
      <c r="R14" s="460">
        <f ca="1">INDIRECT("'"&amp;R$8&amp;"'!"&amp;$A14)*VLOOKUP($D$8,Tables!$C$1:$D$3,2,0)</f>
        <v>2.7740707242620011</v>
      </c>
      <c r="S14" s="460">
        <f ca="1">INDIRECT("'"&amp;S$8&amp;"'!"&amp;$A14)*VLOOKUP($D$8,Tables!$C$1:$D$3,2,0)</f>
        <v>2.6866236168480007</v>
      </c>
      <c r="T14" s="460">
        <f ca="1">INDIRECT("'"&amp;T$8&amp;"'!"&amp;$A14)*VLOOKUP($D$8,Tables!$C$1:$D$3,2,0)</f>
        <v>2.8600567182205845</v>
      </c>
      <c r="U14" s="460">
        <f ca="1">INDIRECT("'"&amp;U$8&amp;"'!"&amp;$A14)*VLOOKUP($D$8,Tables!$C$1:$D$3,2,0)</f>
        <v>2.5452807324191165</v>
      </c>
      <c r="V14" s="460">
        <f ca="1">INDIRECT("'"&amp;V$8&amp;"'!"&amp;$A14)*VLOOKUP($D$8,Tables!$C$1:$D$3,2,0)</f>
        <v>2.4203730441689544</v>
      </c>
      <c r="W14" s="460">
        <f ca="1">INDIRECT("'"&amp;W$8&amp;"'!"&amp;$A14)*VLOOKUP($D$8,Tables!$C$1:$D$3,2,0)</f>
        <v>2.6725057971489523</v>
      </c>
      <c r="X14" s="460">
        <f ca="1">INDIRECT("'"&amp;X$8&amp;"'!"&amp;$A14)*VLOOKUP($D$8,Tables!$C$1:$D$3,2,0)</f>
        <v>3.0973260574898958</v>
      </c>
      <c r="Y14" s="460">
        <f ca="1">INDIRECT("'"&amp;Y$8&amp;"'!"&amp;$A14)*VLOOKUP($D$8,Tables!$C$1:$D$3,2,0)</f>
        <v>2.9210013288075789</v>
      </c>
      <c r="Z14" s="460">
        <f ca="1">INDIRECT("'"&amp;Z$8&amp;"'!"&amp;$A14)*VLOOKUP($D$8,Tables!$C$1:$D$3,2,0)</f>
        <v>2.5036098572648169</v>
      </c>
      <c r="AA14" s="460">
        <f ca="1">INDIRECT("'"&amp;AA$8&amp;"'!"&amp;$A14)*VLOOKUP($D$8,Tables!$C$1:$D$3,2,0)</f>
        <v>2.8024092151050284</v>
      </c>
      <c r="AB14" s="460">
        <f ca="1">INDIRECT("'"&amp;AB$8&amp;"'!"&amp;$A14)*VLOOKUP($D$8,Tables!$C$1:$D$3,2,0)</f>
        <v>3.1159937401167888</v>
      </c>
      <c r="AC14" s="460">
        <f ca="1">INDIRECT("'"&amp;AC$8&amp;"'!"&amp;$A14)*VLOOKUP($D$8,Tables!$C$1:$D$3,2,0)</f>
        <v>2.7456062205792917</v>
      </c>
      <c r="AD14" s="460">
        <f ca="1">INDIRECT("'"&amp;AD$8&amp;"'!"&amp;$A14)*VLOOKUP($D$8,Tables!$C$1:$D$3,2,0)</f>
        <v>2.8748184242322496</v>
      </c>
      <c r="AE14" s="460">
        <f ca="1">INDIRECT("'"&amp;AE$8&amp;"'!"&amp;$A14)*VLOOKUP($D$8,Tables!$C$1:$D$3,2,0)</f>
        <v>2.9891011803625318</v>
      </c>
      <c r="AF14" s="460">
        <f ca="1">INDIRECT("'"&amp;AF$8&amp;"'!"&amp;$A14)*VLOOKUP($D$8,Tables!$C$1:$D$3,2,0)</f>
        <v>2.2760989339045512</v>
      </c>
      <c r="AG14" s="460">
        <f ca="1">INDIRECT("'"&amp;AG$8&amp;"'!"&amp;$A14)*VLOOKUP($D$8,Tables!$C$1:$D$3,2,0)</f>
        <v>2.5212930918214953</v>
      </c>
      <c r="AH14" s="513">
        <f ca="1">INDIRECT("'"&amp;AH$8&amp;"'!"&amp;$A14)*VLOOKUP($D$8,Tables!$C$1:$D$3,2,0)</f>
        <v>2.1643946271272174</v>
      </c>
      <c r="AI14" s="513">
        <f ca="1">INDIRECT("'"&amp;AI$8&amp;"'!"&amp;$A14)*VLOOKUP($D$8,Tables!$C$1:$D$3,2,0)</f>
        <v>2.2676613795207725</v>
      </c>
      <c r="AJ14" s="513">
        <f ca="1">INDIRECT("'"&amp;AJ$8&amp;"'!"&amp;$A14)*VLOOKUP($D$8,Tables!$C$1:$D$3,2,0)</f>
        <v>2.1513439106835994</v>
      </c>
      <c r="AK14" s="513">
        <f ca="1">INDIRECT("'"&amp;AK$8&amp;"'!"&amp;$A14)*VLOOKUP($D$8,Tables!$C$1:$D$3,2,0)</f>
        <v>1.4433266897344033</v>
      </c>
      <c r="AL14" s="513">
        <f ca="1">INDIRECT("'"&amp;AL$8&amp;"'!"&amp;$A14)*VLOOKUP($D$8,Tables!$C$1:$D$3,2,0)</f>
        <v>1.1244727523801761</v>
      </c>
      <c r="AM14" s="460"/>
      <c r="AN14" s="460"/>
      <c r="AO14" s="449"/>
      <c r="AP14" s="466">
        <f t="shared" ca="1" si="11"/>
        <v>0.30029440142746411</v>
      </c>
      <c r="AQ14" s="466">
        <f t="shared" ca="1" si="11"/>
        <v>0.15659110399405576</v>
      </c>
      <c r="AR14" s="466">
        <f t="shared" ca="1" si="11"/>
        <v>0.26702776128725325</v>
      </c>
      <c r="AS14" s="466">
        <f t="shared" ca="1" si="11"/>
        <v>0.16344311415775148</v>
      </c>
      <c r="AT14" s="466">
        <f t="shared" ca="1" si="11"/>
        <v>0.20843941795367926</v>
      </c>
      <c r="AU14" s="449"/>
      <c r="AV14" s="505">
        <f t="shared" ca="1" si="8"/>
        <v>-4.9302687482262297E-2</v>
      </c>
      <c r="AW14" s="466">
        <f t="shared" ca="1" si="8"/>
        <v>-7.5387061794807697E-2</v>
      </c>
      <c r="AX14" s="466">
        <f t="shared" ca="1" si="8"/>
        <v>-2.6886811088354778E-2</v>
      </c>
      <c r="AY14" s="466">
        <f t="shared" ca="1" si="8"/>
        <v>1.1936414147708518E-2</v>
      </c>
      <c r="AZ14" s="466">
        <f t="shared" ca="1" si="8"/>
        <v>-6.8502900524662458E-2</v>
      </c>
      <c r="BA14" s="461">
        <f t="shared" ca="1" si="8"/>
        <v>-5.0540707241137683E-2</v>
      </c>
      <c r="BB14" s="454"/>
      <c r="BC14" s="459"/>
      <c r="BD14" s="454"/>
      <c r="BE14" s="454"/>
      <c r="BF14" s="454"/>
      <c r="BG14" s="454"/>
      <c r="BH14" s="454"/>
      <c r="BI14" s="454"/>
      <c r="BJ14" s="454"/>
      <c r="BK14" s="454"/>
      <c r="BL14" s="454"/>
      <c r="BM14" s="454"/>
      <c r="BN14" s="454"/>
    </row>
    <row r="15" spans="1:66" ht="13">
      <c r="A15" s="454" t="str">
        <f>ADDRESS(MATCH($D15,'2021'!$A$1:$A$86,0),MATCH($D$10,'2021'!$A$1:$AQ$1,0))</f>
        <v>$C$58</v>
      </c>
      <c r="B15" s="454">
        <f t="shared" si="10"/>
        <v>8</v>
      </c>
      <c r="C15" s="454"/>
      <c r="D15" s="168" t="s">
        <v>194</v>
      </c>
      <c r="E15" s="460">
        <f ca="1">INDIRECT("'"&amp;E$8&amp;"'!"&amp;$A15)*VLOOKUP($D$8,Tables!$C$1:$D$3,2,0)</f>
        <v>7.5045567927771867E-3</v>
      </c>
      <c r="F15" s="460">
        <f ca="1">INDIRECT("'"&amp;F$8&amp;"'!"&amp;$A15)*VLOOKUP($D$8,Tables!$C$1:$D$3,2,0)</f>
        <v>0</v>
      </c>
      <c r="G15" s="460">
        <f ca="1">INDIRECT("'"&amp;G$8&amp;"'!"&amp;$A15)*VLOOKUP($D$8,Tables!$C$1:$D$3,2,0)</f>
        <v>0</v>
      </c>
      <c r="H15" s="460">
        <f ca="1">INDIRECT("'"&amp;H$8&amp;"'!"&amp;$A15)*VLOOKUP($D$8,Tables!$C$1:$D$3,2,0)</f>
        <v>0</v>
      </c>
      <c r="I15" s="460">
        <f ca="1">INDIRECT("'"&amp;I$8&amp;"'!"&amp;$A15)*VLOOKUP($D$8,Tables!$C$1:$D$3,2,0)</f>
        <v>0</v>
      </c>
      <c r="J15" s="460">
        <f ca="1">INDIRECT("'"&amp;J$8&amp;"'!"&amp;$A15)*VLOOKUP($D$8,Tables!$C$1:$D$3,2,0)</f>
        <v>0</v>
      </c>
      <c r="K15" s="460">
        <f ca="1">INDIRECT("'"&amp;K$8&amp;"'!"&amp;$A15)*VLOOKUP($D$8,Tables!$C$1:$D$3,2,0)</f>
        <v>0</v>
      </c>
      <c r="L15" s="460">
        <f ca="1">INDIRECT("'"&amp;L$8&amp;"'!"&amp;$A15)*VLOOKUP($D$8,Tables!$C$1:$D$3,2,0)</f>
        <v>0</v>
      </c>
      <c r="M15" s="460">
        <f ca="1">INDIRECT("'"&amp;M$8&amp;"'!"&amp;$A15)*VLOOKUP($D$8,Tables!$C$1:$D$3,2,0)</f>
        <v>0</v>
      </c>
      <c r="N15" s="460">
        <f ca="1">INDIRECT("'"&amp;N$8&amp;"'!"&amp;$A15)*VLOOKUP($D$8,Tables!$C$1:$D$3,2,0)</f>
        <v>0</v>
      </c>
      <c r="O15" s="460">
        <f ca="1">INDIRECT("'"&amp;O$8&amp;"'!"&amp;$A15)*VLOOKUP($D$8,Tables!$C$1:$D$3,2,0)</f>
        <v>0</v>
      </c>
      <c r="P15" s="460">
        <f ca="1">INDIRECT("'"&amp;P$8&amp;"'!"&amp;$A15)*VLOOKUP($D$8,Tables!$C$1:$D$3,2,0)</f>
        <v>0</v>
      </c>
      <c r="Q15" s="460">
        <f ca="1">INDIRECT("'"&amp;Q$8&amp;"'!"&amp;$A15)*VLOOKUP($D$8,Tables!$C$1:$D$3,2,0)</f>
        <v>0</v>
      </c>
      <c r="R15" s="460">
        <f ca="1">INDIRECT("'"&amp;R$8&amp;"'!"&amp;$A15)*VLOOKUP($D$8,Tables!$C$1:$D$3,2,0)</f>
        <v>0.31466575382840001</v>
      </c>
      <c r="S15" s="460">
        <f ca="1">INDIRECT("'"&amp;S$8&amp;"'!"&amp;$A15)*VLOOKUP($D$8,Tables!$C$1:$D$3,2,0)</f>
        <v>0.30824037560800005</v>
      </c>
      <c r="T15" s="460">
        <f ca="1">INDIRECT("'"&amp;T$8&amp;"'!"&amp;$A15)*VLOOKUP($D$8,Tables!$C$1:$D$3,2,0)</f>
        <v>0.31088525104176007</v>
      </c>
      <c r="U15" s="460">
        <f ca="1">INDIRECT("'"&amp;U$8&amp;"'!"&amp;$A15)*VLOOKUP($D$8,Tables!$C$1:$D$3,2,0)</f>
        <v>0.31088525104176007</v>
      </c>
      <c r="V15" s="460">
        <f ca="1">INDIRECT("'"&amp;V$8&amp;"'!"&amp;$A15)*VLOOKUP($D$8,Tables!$C$1:$D$3,2,0)</f>
        <v>0.31088525104176007</v>
      </c>
      <c r="W15" s="460">
        <f ca="1">INDIRECT("'"&amp;W$8&amp;"'!"&amp;$A15)*VLOOKUP($D$8,Tables!$C$1:$D$3,2,0)</f>
        <v>0.31088525104176007</v>
      </c>
      <c r="X15" s="460">
        <f ca="1">INDIRECT("'"&amp;X$8&amp;"'!"&amp;$A15)*VLOOKUP($D$8,Tables!$C$1:$D$3,2,0)</f>
        <v>7.9653520225563927E-3</v>
      </c>
      <c r="Y15" s="460">
        <f ca="1">INDIRECT("'"&amp;Y$8&amp;"'!"&amp;$A15)*VLOOKUP($D$8,Tables!$C$1:$D$3,2,0)</f>
        <v>3.6094091500751879E-2</v>
      </c>
      <c r="Z15" s="460">
        <f ca="1">INDIRECT("'"&amp;Z$8&amp;"'!"&amp;$A15)*VLOOKUP($D$8,Tables!$C$1:$D$3,2,0)</f>
        <v>4.3582685227067673E-2</v>
      </c>
      <c r="AA15" s="460">
        <f ca="1">INDIRECT("'"&amp;AA$8&amp;"'!"&amp;$A15)*VLOOKUP($D$8,Tables!$C$1:$D$3,2,0)</f>
        <v>8.1514040406015058E-3</v>
      </c>
      <c r="AB15" s="460">
        <f ca="1">INDIRECT("'"&amp;AB$8&amp;"'!"&amp;$A15)*VLOOKUP($D$8,Tables!$C$1:$D$3,2,0)</f>
        <v>6.2211143533834586E-3</v>
      </c>
      <c r="AC15" s="460">
        <f ca="1">INDIRECT("'"&amp;AC$8&amp;"'!"&amp;$A15)*VLOOKUP($D$8,Tables!$C$1:$D$3,2,0)</f>
        <v>3.2093973112781956E-3</v>
      </c>
      <c r="AD15" s="460">
        <f ca="1">INDIRECT("'"&amp;AD$8&amp;"'!"&amp;$A15)*VLOOKUP($D$8,Tables!$C$1:$D$3,2,0)</f>
        <v>3.1047430511278199E-3</v>
      </c>
      <c r="AE15" s="460">
        <f ca="1">INDIRECT("'"&amp;AE$8&amp;"'!"&amp;$A15)*VLOOKUP($D$8,Tables!$C$1:$D$3,2,0)</f>
        <v>6.6397313939849639E-3</v>
      </c>
      <c r="AF15" s="460">
        <f ca="1">INDIRECT("'"&amp;AF$8&amp;"'!"&amp;$A15)*VLOOKUP($D$8,Tables!$C$1:$D$3,2,0)</f>
        <v>6.558333636090226E-3</v>
      </c>
      <c r="AG15" s="460">
        <f ca="1">INDIRECT("'"&amp;AG$8&amp;"'!"&amp;$A15)*VLOOKUP($D$8,Tables!$C$1:$D$3,2,0)</f>
        <v>5.988549330827069E-3</v>
      </c>
      <c r="AH15" s="513">
        <f ca="1">INDIRECT("'"&amp;AH$8&amp;"'!"&amp;$A15)*VLOOKUP($D$8,Tables!$C$1:$D$3,2,0)</f>
        <v>4.6280439488721814E-3</v>
      </c>
      <c r="AI15" s="513">
        <f ca="1">INDIRECT("'"&amp;AI$8&amp;"'!"&amp;$A15)*VLOOKUP($D$8,Tables!$C$1:$D$3,2,0)</f>
        <v>4.6280439488721814E-3</v>
      </c>
      <c r="AJ15" s="513">
        <f ca="1">INDIRECT("'"&amp;AJ$8&amp;"'!"&amp;$A15)*VLOOKUP($D$8,Tables!$C$1:$D$3,2,0)</f>
        <v>4.6280439488721814E-3</v>
      </c>
      <c r="AK15" s="513">
        <f ca="1">INDIRECT("'"&amp;AK$8&amp;"'!"&amp;$A15)*VLOOKUP($D$8,Tables!$C$1:$D$3,2,0)</f>
        <v>2.4651892390977447E-3</v>
      </c>
      <c r="AL15" s="513">
        <f ca="1">INDIRECT("'"&amp;AL$8&amp;"'!"&amp;$A15)*VLOOKUP($D$8,Tables!$C$1:$D$3,2,0)</f>
        <v>2.4651892390977447E-3</v>
      </c>
      <c r="AM15" s="460"/>
      <c r="AN15" s="460"/>
      <c r="AO15" s="449"/>
      <c r="AP15" s="466">
        <f t="shared" ca="1" si="11"/>
        <v>3.0964221155204704E-4</v>
      </c>
      <c r="AQ15" s="466">
        <f t="shared" ca="1" si="11"/>
        <v>0</v>
      </c>
      <c r="AR15" s="466">
        <f t="shared" ca="1" si="11"/>
        <v>6.3424158276408982E-4</v>
      </c>
      <c r="AS15" s="466">
        <f t="shared" ca="1" si="11"/>
        <v>2.7915939550764976E-4</v>
      </c>
      <c r="AT15" s="466">
        <f t="shared" ca="1" si="11"/>
        <v>4.5696314922309553E-4</v>
      </c>
      <c r="AU15" s="449"/>
      <c r="AV15" s="505">
        <f t="shared" ca="1" si="8"/>
        <v>-3.4190633387021885E-2</v>
      </c>
      <c r="AW15" s="466">
        <f t="shared" ca="1" si="8"/>
        <v>-1</v>
      </c>
      <c r="AX15" s="466">
        <f t="shared" ca="1" si="8"/>
        <v>0</v>
      </c>
      <c r="AY15" s="466">
        <f t="shared" ca="1" si="8"/>
        <v>-0.59759990425499554</v>
      </c>
      <c r="AZ15" s="466">
        <f t="shared" ca="1" si="8"/>
        <v>0.1049508305292064</v>
      </c>
      <c r="BA15" s="461">
        <f t="shared" ca="1" si="8"/>
        <v>-0.23565104757398647</v>
      </c>
      <c r="BB15" s="454"/>
      <c r="BC15" s="459"/>
      <c r="BD15" s="454"/>
      <c r="BE15" s="454"/>
      <c r="BF15" s="454"/>
      <c r="BG15" s="454"/>
      <c r="BH15" s="454"/>
      <c r="BI15" s="454"/>
      <c r="BJ15" s="454"/>
      <c r="BK15" s="454"/>
      <c r="BL15" s="454"/>
      <c r="BM15" s="454"/>
      <c r="BN15" s="454"/>
    </row>
    <row r="16" spans="1:66" ht="13">
      <c r="A16" s="454" t="str">
        <f>ADDRESS(MATCH($D16,'2021'!$A$1:$A$86,0),MATCH($D$10,'2021'!$A$1:$AQ$1,0))</f>
        <v>$C$65</v>
      </c>
      <c r="B16" s="454">
        <f t="shared" si="10"/>
        <v>9</v>
      </c>
      <c r="C16" s="454"/>
      <c r="D16" s="168" t="s">
        <v>195</v>
      </c>
      <c r="E16" s="460">
        <f ca="1">INDIRECT("'"&amp;E$8&amp;"'!"&amp;$A16)*VLOOKUP($D$8,Tables!$C$1:$D$3,2,0)</f>
        <v>0</v>
      </c>
      <c r="F16" s="460">
        <f ca="1">INDIRECT("'"&amp;F$8&amp;"'!"&amp;$A16)*VLOOKUP($D$8,Tables!$C$1:$D$3,2,0)</f>
        <v>0</v>
      </c>
      <c r="G16" s="460">
        <f ca="1">INDIRECT("'"&amp;G$8&amp;"'!"&amp;$A16)*VLOOKUP($D$8,Tables!$C$1:$D$3,2,0)</f>
        <v>0</v>
      </c>
      <c r="H16" s="460">
        <f ca="1">INDIRECT("'"&amp;H$8&amp;"'!"&amp;$A16)*VLOOKUP($D$8,Tables!$C$1:$D$3,2,0)</f>
        <v>0</v>
      </c>
      <c r="I16" s="460">
        <f ca="1">INDIRECT("'"&amp;I$8&amp;"'!"&amp;$A16)*VLOOKUP($D$8,Tables!$C$1:$D$3,2,0)</f>
        <v>0</v>
      </c>
      <c r="J16" s="460">
        <f ca="1">INDIRECT("'"&amp;J$8&amp;"'!"&amp;$A16)*VLOOKUP($D$8,Tables!$C$1:$D$3,2,0)</f>
        <v>0</v>
      </c>
      <c r="K16" s="460">
        <f ca="1">INDIRECT("'"&amp;K$8&amp;"'!"&amp;$A16)*VLOOKUP($D$8,Tables!$C$1:$D$3,2,0)</f>
        <v>0</v>
      </c>
      <c r="L16" s="460">
        <f ca="1">INDIRECT("'"&amp;L$8&amp;"'!"&amp;$A16)*VLOOKUP($D$8,Tables!$C$1:$D$3,2,0)</f>
        <v>0</v>
      </c>
      <c r="M16" s="460">
        <f ca="1">INDIRECT("'"&amp;M$8&amp;"'!"&amp;$A16)*VLOOKUP($D$8,Tables!$C$1:$D$3,2,0)</f>
        <v>0</v>
      </c>
      <c r="N16" s="460">
        <f ca="1">INDIRECT("'"&amp;N$8&amp;"'!"&amp;$A16)*VLOOKUP($D$8,Tables!$C$1:$D$3,2,0)</f>
        <v>0</v>
      </c>
      <c r="O16" s="460">
        <f ca="1">INDIRECT("'"&amp;O$8&amp;"'!"&amp;$A16)*VLOOKUP($D$8,Tables!$C$1:$D$3,2,0)</f>
        <v>0</v>
      </c>
      <c r="P16" s="460">
        <f ca="1">INDIRECT("'"&amp;P$8&amp;"'!"&amp;$A16)*VLOOKUP($D$8,Tables!$C$1:$D$3,2,0)</f>
        <v>0</v>
      </c>
      <c r="Q16" s="460">
        <f ca="1">INDIRECT("'"&amp;Q$8&amp;"'!"&amp;$A16)*VLOOKUP($D$8,Tables!$C$1:$D$3,2,0)</f>
        <v>0</v>
      </c>
      <c r="R16" s="460">
        <f ca="1">INDIRECT("'"&amp;R$8&amp;"'!"&amp;$A16)*VLOOKUP($D$8,Tables!$C$1:$D$3,2,0)</f>
        <v>0</v>
      </c>
      <c r="S16" s="460">
        <f ca="1">INDIRECT("'"&amp;S$8&amp;"'!"&amp;$A16)*VLOOKUP($D$8,Tables!$C$1:$D$3,2,0)</f>
        <v>0</v>
      </c>
      <c r="T16" s="460">
        <f ca="1">INDIRECT("'"&amp;T$8&amp;"'!"&amp;$A16)*VLOOKUP($D$8,Tables!$C$1:$D$3,2,0)</f>
        <v>0</v>
      </c>
      <c r="U16" s="460">
        <f ca="1">INDIRECT("'"&amp;U$8&amp;"'!"&amp;$A16)*VLOOKUP($D$8,Tables!$C$1:$D$3,2,0)</f>
        <v>0</v>
      </c>
      <c r="V16" s="460">
        <f ca="1">INDIRECT("'"&amp;V$8&amp;"'!"&amp;$A16)*VLOOKUP($D$8,Tables!$C$1:$D$3,2,0)</f>
        <v>0</v>
      </c>
      <c r="W16" s="460">
        <f ca="1">INDIRECT("'"&amp;W$8&amp;"'!"&amp;$A16)*VLOOKUP($D$8,Tables!$C$1:$D$3,2,0)</f>
        <v>0</v>
      </c>
      <c r="X16" s="460">
        <f ca="1">INDIRECT("'"&amp;X$8&amp;"'!"&amp;$A16)*VLOOKUP($D$8,Tables!$C$1:$D$3,2,0)</f>
        <v>1.3953901353383461E-4</v>
      </c>
      <c r="Y16" s="460">
        <f ca="1">INDIRECT("'"&amp;Y$8&amp;"'!"&amp;$A16)*VLOOKUP($D$8,Tables!$C$1:$D$3,2,0)</f>
        <v>3.9536053834586478E-4</v>
      </c>
      <c r="Z16" s="460">
        <f ca="1">INDIRECT("'"&amp;Z$8&amp;"'!"&amp;$A16)*VLOOKUP($D$8,Tables!$C$1:$D$3,2,0)</f>
        <v>1.0232860992481206E-3</v>
      </c>
      <c r="AA16" s="460">
        <f ca="1">INDIRECT("'"&amp;AA$8&amp;"'!"&amp;$A16)*VLOOKUP($D$8,Tables!$C$1:$D$3,2,0)</f>
        <v>8.3723408120300749E-4</v>
      </c>
      <c r="AB16" s="460">
        <f ca="1">INDIRECT("'"&amp;AB$8&amp;"'!"&amp;$A16)*VLOOKUP($D$8,Tables!$C$1:$D$3,2,0)</f>
        <v>8.023493278195489E-4</v>
      </c>
      <c r="AC16" s="460">
        <f ca="1">INDIRECT("'"&amp;AC$8&amp;"'!"&amp;$A16)*VLOOKUP($D$8,Tables!$C$1:$D$3,2,0)</f>
        <v>2.1977394631578955E-3</v>
      </c>
      <c r="AD16" s="460">
        <f ca="1">INDIRECT("'"&amp;AD$8&amp;"'!"&amp;$A16)*VLOOKUP($D$8,Tables!$C$1:$D$3,2,0)</f>
        <v>2.3256502255639099E-5</v>
      </c>
      <c r="AE16" s="460">
        <f ca="1">INDIRECT("'"&amp;AE$8&amp;"'!"&amp;$A16)*VLOOKUP($D$8,Tables!$C$1:$D$3,2,0)</f>
        <v>1.0814273548872182E-3</v>
      </c>
      <c r="AF16" s="460">
        <f ca="1">INDIRECT("'"&amp;AF$8&amp;"'!"&amp;$A16)*VLOOKUP($D$8,Tables!$C$1:$D$3,2,0)</f>
        <v>1.2791076240601507E-4</v>
      </c>
      <c r="AG16" s="460">
        <f ca="1">INDIRECT("'"&amp;AG$8&amp;"'!"&amp;$A16)*VLOOKUP($D$8,Tables!$C$1:$D$3,2,0)</f>
        <v>5.8141255639097745E-5</v>
      </c>
      <c r="AH16" s="513">
        <f ca="1">INDIRECT("'"&amp;AH$8&amp;"'!"&amp;$A16)*VLOOKUP($D$8,Tables!$C$1:$D$3,2,0)</f>
        <v>3.4884753383458646E-5</v>
      </c>
      <c r="AI16" s="513">
        <f ca="1">INDIRECT("'"&amp;AI$8&amp;"'!"&amp;$A16)*VLOOKUP($D$8,Tables!$C$1:$D$3,2,0)</f>
        <v>3.4884753383458646E-5</v>
      </c>
      <c r="AJ16" s="513">
        <f ca="1">INDIRECT("'"&amp;AJ$8&amp;"'!"&amp;$A16)*VLOOKUP($D$8,Tables!$C$1:$D$3,2,0)</f>
        <v>3.4884753383458646E-5</v>
      </c>
      <c r="AK16" s="513">
        <f ca="1">INDIRECT("'"&amp;AK$8&amp;"'!"&amp;$A16)*VLOOKUP($D$8,Tables!$C$1:$D$3,2,0)</f>
        <v>0</v>
      </c>
      <c r="AL16" s="513">
        <f ca="1">INDIRECT("'"&amp;AL$8&amp;"'!"&amp;$A16)*VLOOKUP($D$8,Tables!$C$1:$D$3,2,0)</f>
        <v>0</v>
      </c>
      <c r="AM16" s="460"/>
      <c r="AN16" s="460"/>
      <c r="AO16" s="449"/>
      <c r="AP16" s="466">
        <f t="shared" ca="1" si="11"/>
        <v>0</v>
      </c>
      <c r="AQ16" s="466">
        <f t="shared" ca="1" si="11"/>
        <v>0</v>
      </c>
      <c r="AR16" s="466">
        <f t="shared" ca="1" si="11"/>
        <v>6.1576852695542689E-6</v>
      </c>
      <c r="AS16" s="466">
        <f t="shared" ca="1" si="11"/>
        <v>0</v>
      </c>
      <c r="AT16" s="466">
        <f t="shared" ca="1" si="11"/>
        <v>0</v>
      </c>
      <c r="AU16" s="449"/>
      <c r="AV16" s="505">
        <f t="shared" ca="1" si="8"/>
        <v>0</v>
      </c>
      <c r="AW16" s="466">
        <f t="shared" ca="1" si="8"/>
        <v>0</v>
      </c>
      <c r="AX16" s="466">
        <f t="shared" ca="1" si="8"/>
        <v>0</v>
      </c>
      <c r="AY16" s="466">
        <f t="shared" ca="1" si="8"/>
        <v>0</v>
      </c>
      <c r="AZ16" s="466">
        <f t="shared" ca="1" si="8"/>
        <v>0.10668191970032148</v>
      </c>
      <c r="BA16" s="461">
        <f t="shared" ca="1" si="8"/>
        <v>0</v>
      </c>
      <c r="BB16" s="454"/>
      <c r="BC16" s="459"/>
      <c r="BD16" s="454"/>
      <c r="BE16" s="454"/>
      <c r="BF16" s="454"/>
      <c r="BG16" s="454"/>
      <c r="BH16" s="454"/>
      <c r="BI16" s="454"/>
      <c r="BJ16" s="454"/>
      <c r="BK16" s="454"/>
      <c r="BL16" s="454"/>
      <c r="BM16" s="454"/>
      <c r="BN16" s="454"/>
    </row>
    <row r="17" spans="1:66" ht="13">
      <c r="A17" s="454" t="str">
        <f>ADDRESS(MATCH($D17,'2021'!$A$1:$A$86,0),MATCH($D$10,'2021'!$A$1:$AQ$1,0))</f>
        <v>$C$70</v>
      </c>
      <c r="B17" s="454">
        <f t="shared" si="10"/>
        <v>10</v>
      </c>
      <c r="C17" s="454"/>
      <c r="D17" s="93" t="s">
        <v>41</v>
      </c>
      <c r="E17" s="460">
        <f ca="1">INDIRECT("'"&amp;E$8&amp;"'!"&amp;$A17)*VLOOKUP($D$8,Tables!$C$1:$D$3,2,0)</f>
        <v>0</v>
      </c>
      <c r="F17" s="460">
        <f ca="1">INDIRECT("'"&amp;F$8&amp;"'!"&amp;$A17)*VLOOKUP($D$8,Tables!$C$1:$D$3,2,0)</f>
        <v>0</v>
      </c>
      <c r="G17" s="460">
        <f ca="1">INDIRECT("'"&amp;G$8&amp;"'!"&amp;$A17)*VLOOKUP($D$8,Tables!$C$1:$D$3,2,0)</f>
        <v>0</v>
      </c>
      <c r="H17" s="460">
        <f ca="1">INDIRECT("'"&amp;H$8&amp;"'!"&amp;$A17)*VLOOKUP($D$8,Tables!$C$1:$D$3,2,0)</f>
        <v>0</v>
      </c>
      <c r="I17" s="460">
        <f ca="1">INDIRECT("'"&amp;I$8&amp;"'!"&amp;$A17)*VLOOKUP($D$8,Tables!$C$1:$D$3,2,0)</f>
        <v>0</v>
      </c>
      <c r="J17" s="460">
        <f ca="1">INDIRECT("'"&amp;J$8&amp;"'!"&amp;$A17)*VLOOKUP($D$8,Tables!$C$1:$D$3,2,0)</f>
        <v>0</v>
      </c>
      <c r="K17" s="460">
        <f ca="1">INDIRECT("'"&amp;K$8&amp;"'!"&amp;$A17)*VLOOKUP($D$8,Tables!$C$1:$D$3,2,0)</f>
        <v>0</v>
      </c>
      <c r="L17" s="460">
        <f ca="1">INDIRECT("'"&amp;L$8&amp;"'!"&amp;$A17)*VLOOKUP($D$8,Tables!$C$1:$D$3,2,0)</f>
        <v>0</v>
      </c>
      <c r="M17" s="460">
        <f ca="1">INDIRECT("'"&amp;M$8&amp;"'!"&amp;$A17)*VLOOKUP($D$8,Tables!$C$1:$D$3,2,0)</f>
        <v>0</v>
      </c>
      <c r="N17" s="460">
        <f ca="1">INDIRECT("'"&amp;N$8&amp;"'!"&amp;$A17)*VLOOKUP($D$8,Tables!$C$1:$D$3,2,0)</f>
        <v>0</v>
      </c>
      <c r="O17" s="460">
        <f ca="1">INDIRECT("'"&amp;O$8&amp;"'!"&amp;$A17)*VLOOKUP($D$8,Tables!$C$1:$D$3,2,0)</f>
        <v>0</v>
      </c>
      <c r="P17" s="460">
        <f ca="1">INDIRECT("'"&amp;P$8&amp;"'!"&amp;$A17)*VLOOKUP($D$8,Tables!$C$1:$D$3,2,0)</f>
        <v>0</v>
      </c>
      <c r="Q17" s="460">
        <f ca="1">INDIRECT("'"&amp;Q$8&amp;"'!"&amp;$A17)*VLOOKUP($D$8,Tables!$C$1:$D$3,2,0)</f>
        <v>0</v>
      </c>
      <c r="R17" s="460">
        <f ca="1">INDIRECT("'"&amp;R$8&amp;"'!"&amp;$A17)*VLOOKUP($D$8,Tables!$C$1:$D$3,2,0)</f>
        <v>0</v>
      </c>
      <c r="S17" s="460">
        <f ca="1">INDIRECT("'"&amp;S$8&amp;"'!"&amp;$A17)*VLOOKUP($D$8,Tables!$C$1:$D$3,2,0)</f>
        <v>0</v>
      </c>
      <c r="T17" s="460">
        <f ca="1">INDIRECT("'"&amp;T$8&amp;"'!"&amp;$A17)*VLOOKUP($D$8,Tables!$C$1:$D$3,2,0)</f>
        <v>0</v>
      </c>
      <c r="U17" s="460">
        <f ca="1">INDIRECT("'"&amp;U$8&amp;"'!"&amp;$A17)*VLOOKUP($D$8,Tables!$C$1:$D$3,2,0)</f>
        <v>0</v>
      </c>
      <c r="V17" s="460">
        <f ca="1">INDIRECT("'"&amp;V$8&amp;"'!"&amp;$A17)*VLOOKUP($D$8,Tables!$C$1:$D$3,2,0)</f>
        <v>0</v>
      </c>
      <c r="W17" s="460">
        <f ca="1">INDIRECT("'"&amp;W$8&amp;"'!"&amp;$A17)*VLOOKUP($D$8,Tables!$C$1:$D$3,2,0)</f>
        <v>0</v>
      </c>
      <c r="X17" s="460">
        <f ca="1">INDIRECT("'"&amp;X$8&amp;"'!"&amp;$A17)*VLOOKUP($D$8,Tables!$C$1:$D$3,2,0)</f>
        <v>0</v>
      </c>
      <c r="Y17" s="460">
        <f ca="1">INDIRECT("'"&amp;Y$8&amp;"'!"&amp;$A17)*VLOOKUP($D$8,Tables!$C$1:$D$3,2,0)</f>
        <v>0</v>
      </c>
      <c r="Z17" s="460">
        <f ca="1">INDIRECT("'"&amp;Z$8&amp;"'!"&amp;$A17)*VLOOKUP($D$8,Tables!$C$1:$D$3,2,0)</f>
        <v>0</v>
      </c>
      <c r="AA17" s="460">
        <f ca="1">INDIRECT("'"&amp;AA$8&amp;"'!"&amp;$A17)*VLOOKUP($D$8,Tables!$C$1:$D$3,2,0)</f>
        <v>0</v>
      </c>
      <c r="AB17" s="460">
        <f ca="1">INDIRECT("'"&amp;AB$8&amp;"'!"&amp;$A17)*VLOOKUP($D$8,Tables!$C$1:$D$3,2,0)</f>
        <v>0</v>
      </c>
      <c r="AC17" s="460">
        <f ca="1">INDIRECT("'"&amp;AC$8&amp;"'!"&amp;$A17)*VLOOKUP($D$8,Tables!$C$1:$D$3,2,0)</f>
        <v>0</v>
      </c>
      <c r="AD17" s="460">
        <f ca="1">INDIRECT("'"&amp;AD$8&amp;"'!"&amp;$A17)*VLOOKUP($D$8,Tables!$C$1:$D$3,2,0)</f>
        <v>0</v>
      </c>
      <c r="AE17" s="460">
        <f ca="1">INDIRECT("'"&amp;AE$8&amp;"'!"&amp;$A17)*VLOOKUP($D$8,Tables!$C$1:$D$3,2,0)</f>
        <v>0</v>
      </c>
      <c r="AF17" s="460">
        <f ca="1">INDIRECT("'"&amp;AF$8&amp;"'!"&amp;$A17)*VLOOKUP($D$8,Tables!$C$1:$D$3,2,0)</f>
        <v>0</v>
      </c>
      <c r="AG17" s="460">
        <f ca="1">INDIRECT("'"&amp;AG$8&amp;"'!"&amp;$A17)*VLOOKUP($D$8,Tables!$C$1:$D$3,2,0)</f>
        <v>0</v>
      </c>
      <c r="AH17" s="513">
        <f ca="1">INDIRECT("'"&amp;AH$8&amp;"'!"&amp;$A17)*VLOOKUP($D$8,Tables!$C$1:$D$3,2,0)</f>
        <v>0</v>
      </c>
      <c r="AI17" s="513">
        <f ca="1">INDIRECT("'"&amp;AI$8&amp;"'!"&amp;$A17)*VLOOKUP($D$8,Tables!$C$1:$D$3,2,0)</f>
        <v>0</v>
      </c>
      <c r="AJ17" s="513">
        <f ca="1">INDIRECT("'"&amp;AJ$8&amp;"'!"&amp;$A17)*VLOOKUP($D$8,Tables!$C$1:$D$3,2,0)</f>
        <v>0</v>
      </c>
      <c r="AK17" s="513">
        <f ca="1">INDIRECT("'"&amp;AK$8&amp;"'!"&amp;$A17)*VLOOKUP($D$8,Tables!$C$1:$D$3,2,0)</f>
        <v>0</v>
      </c>
      <c r="AL17" s="513">
        <f ca="1">INDIRECT("'"&amp;AL$8&amp;"'!"&amp;$A17)*VLOOKUP($D$8,Tables!$C$1:$D$3,2,0)</f>
        <v>0</v>
      </c>
      <c r="AM17" s="460"/>
      <c r="AN17" s="460"/>
      <c r="AO17" s="449"/>
      <c r="AP17" s="466">
        <f t="shared" ca="1" si="11"/>
        <v>0</v>
      </c>
      <c r="AQ17" s="466">
        <f t="shared" ca="1" si="11"/>
        <v>0</v>
      </c>
      <c r="AR17" s="466">
        <f t="shared" ca="1" si="11"/>
        <v>0</v>
      </c>
      <c r="AS17" s="466">
        <f t="shared" ca="1" si="11"/>
        <v>0</v>
      </c>
      <c r="AT17" s="466">
        <f t="shared" ca="1" si="11"/>
        <v>0</v>
      </c>
      <c r="AU17" s="449"/>
      <c r="AV17" s="505">
        <f t="shared" ca="1" si="8"/>
        <v>0</v>
      </c>
      <c r="AW17" s="466">
        <f t="shared" ca="1" si="8"/>
        <v>0</v>
      </c>
      <c r="AX17" s="466">
        <f t="shared" ca="1" si="8"/>
        <v>0</v>
      </c>
      <c r="AY17" s="466">
        <f t="shared" ca="1" si="8"/>
        <v>0</v>
      </c>
      <c r="AZ17" s="466">
        <f t="shared" ca="1" si="8"/>
        <v>0</v>
      </c>
      <c r="BA17" s="461">
        <f t="shared" ca="1" si="8"/>
        <v>0</v>
      </c>
      <c r="BB17" s="454"/>
      <c r="BC17" s="459"/>
      <c r="BD17" s="454"/>
      <c r="BE17" s="454"/>
      <c r="BF17" s="454"/>
      <c r="BG17" s="454"/>
      <c r="BH17" s="454"/>
      <c r="BI17" s="454"/>
      <c r="BJ17" s="454"/>
      <c r="BK17" s="454"/>
      <c r="BL17" s="454"/>
      <c r="BM17" s="454"/>
      <c r="BN17" s="454"/>
    </row>
    <row r="18" spans="1:66" ht="13">
      <c r="A18" s="454" t="str">
        <f>ADDRESS(MATCH($D18,'2021'!$A$1:$A$86,0),MATCH($D$10,'2021'!$A$1:$AQ$1,0))</f>
        <v>$C$71</v>
      </c>
      <c r="B18" s="454">
        <f t="shared" si="10"/>
        <v>11</v>
      </c>
      <c r="C18" s="454"/>
      <c r="D18" s="242" t="s">
        <v>133</v>
      </c>
      <c r="E18" s="460">
        <f ca="1">INDIRECT("'"&amp;E$8&amp;"'!"&amp;$A18)*VLOOKUP($D$8,Tables!$C$1:$D$3,2,0)</f>
        <v>0</v>
      </c>
      <c r="F18" s="460">
        <f ca="1">INDIRECT("'"&amp;F$8&amp;"'!"&amp;$A18)*VLOOKUP($D$8,Tables!$C$1:$D$3,2,0)</f>
        <v>0</v>
      </c>
      <c r="G18" s="460">
        <f ca="1">INDIRECT("'"&amp;G$8&amp;"'!"&amp;$A18)*VLOOKUP($D$8,Tables!$C$1:$D$3,2,0)</f>
        <v>0</v>
      </c>
      <c r="H18" s="460">
        <f ca="1">INDIRECT("'"&amp;H$8&amp;"'!"&amp;$A18)*VLOOKUP($D$8,Tables!$C$1:$D$3,2,0)</f>
        <v>0</v>
      </c>
      <c r="I18" s="460">
        <f ca="1">INDIRECT("'"&amp;I$8&amp;"'!"&amp;$A18)*VLOOKUP($D$8,Tables!$C$1:$D$3,2,0)</f>
        <v>0</v>
      </c>
      <c r="J18" s="460">
        <f ca="1">INDIRECT("'"&amp;J$8&amp;"'!"&amp;$A18)*VLOOKUP($D$8,Tables!$C$1:$D$3,2,0)</f>
        <v>0</v>
      </c>
      <c r="K18" s="460">
        <f ca="1">INDIRECT("'"&amp;K$8&amp;"'!"&amp;$A18)*VLOOKUP($D$8,Tables!$C$1:$D$3,2,0)</f>
        <v>0</v>
      </c>
      <c r="L18" s="460">
        <f ca="1">INDIRECT("'"&amp;L$8&amp;"'!"&amp;$A18)*VLOOKUP($D$8,Tables!$C$1:$D$3,2,0)</f>
        <v>0</v>
      </c>
      <c r="M18" s="460">
        <f ca="1">INDIRECT("'"&amp;M$8&amp;"'!"&amp;$A18)*VLOOKUP($D$8,Tables!$C$1:$D$3,2,0)</f>
        <v>0</v>
      </c>
      <c r="N18" s="460">
        <f ca="1">INDIRECT("'"&amp;N$8&amp;"'!"&amp;$A18)*VLOOKUP($D$8,Tables!$C$1:$D$3,2,0)</f>
        <v>0</v>
      </c>
      <c r="O18" s="460">
        <f ca="1">INDIRECT("'"&amp;O$8&amp;"'!"&amp;$A18)*VLOOKUP($D$8,Tables!$C$1:$D$3,2,0)</f>
        <v>0</v>
      </c>
      <c r="P18" s="460">
        <f ca="1">INDIRECT("'"&amp;P$8&amp;"'!"&amp;$A18)*VLOOKUP($D$8,Tables!$C$1:$D$3,2,0)</f>
        <v>0</v>
      </c>
      <c r="Q18" s="460">
        <f ca="1">INDIRECT("'"&amp;Q$8&amp;"'!"&amp;$A18)*VLOOKUP($D$8,Tables!$C$1:$D$3,2,0)</f>
        <v>0</v>
      </c>
      <c r="R18" s="460">
        <f ca="1">INDIRECT("'"&amp;R$8&amp;"'!"&amp;$A18)*VLOOKUP($D$8,Tables!$C$1:$D$3,2,0)</f>
        <v>0</v>
      </c>
      <c r="S18" s="460">
        <f ca="1">INDIRECT("'"&amp;S$8&amp;"'!"&amp;$A18)*VLOOKUP($D$8,Tables!$C$1:$D$3,2,0)</f>
        <v>0</v>
      </c>
      <c r="T18" s="460">
        <f ca="1">INDIRECT("'"&amp;T$8&amp;"'!"&amp;$A18)*VLOOKUP($D$8,Tables!$C$1:$D$3,2,0)</f>
        <v>0</v>
      </c>
      <c r="U18" s="460">
        <f ca="1">INDIRECT("'"&amp;U$8&amp;"'!"&amp;$A18)*VLOOKUP($D$8,Tables!$C$1:$D$3,2,0)</f>
        <v>0</v>
      </c>
      <c r="V18" s="460">
        <f ca="1">INDIRECT("'"&amp;V$8&amp;"'!"&amp;$A18)*VLOOKUP($D$8,Tables!$C$1:$D$3,2,0)</f>
        <v>0</v>
      </c>
      <c r="W18" s="460">
        <f ca="1">INDIRECT("'"&amp;W$8&amp;"'!"&amp;$A18)*VLOOKUP($D$8,Tables!$C$1:$D$3,2,0)</f>
        <v>0</v>
      </c>
      <c r="X18" s="460">
        <f ca="1">INDIRECT("'"&amp;X$8&amp;"'!"&amp;$A18)*VLOOKUP($D$8,Tables!$C$1:$D$3,2,0)</f>
        <v>0</v>
      </c>
      <c r="Y18" s="460">
        <f ca="1">INDIRECT("'"&amp;Y$8&amp;"'!"&amp;$A18)*VLOOKUP($D$8,Tables!$C$1:$D$3,2,0)</f>
        <v>0</v>
      </c>
      <c r="Z18" s="460">
        <f ca="1">INDIRECT("'"&amp;Z$8&amp;"'!"&amp;$A18)*VLOOKUP($D$8,Tables!$C$1:$D$3,2,0)</f>
        <v>0</v>
      </c>
      <c r="AA18" s="460">
        <f ca="1">INDIRECT("'"&amp;AA$8&amp;"'!"&amp;$A18)*VLOOKUP($D$8,Tables!$C$1:$D$3,2,0)</f>
        <v>0</v>
      </c>
      <c r="AB18" s="460">
        <f ca="1">INDIRECT("'"&amp;AB$8&amp;"'!"&amp;$A18)*VLOOKUP($D$8,Tables!$C$1:$D$3,2,0)</f>
        <v>0</v>
      </c>
      <c r="AC18" s="460">
        <f ca="1">INDIRECT("'"&amp;AC$8&amp;"'!"&amp;$A18)*VLOOKUP($D$8,Tables!$C$1:$D$3,2,0)</f>
        <v>0</v>
      </c>
      <c r="AD18" s="460">
        <f ca="1">INDIRECT("'"&amp;AD$8&amp;"'!"&amp;$A18)*VLOOKUP($D$8,Tables!$C$1:$D$3,2,0)</f>
        <v>0</v>
      </c>
      <c r="AE18" s="460">
        <f ca="1">INDIRECT("'"&amp;AE$8&amp;"'!"&amp;$A18)*VLOOKUP($D$8,Tables!$C$1:$D$3,2,0)</f>
        <v>0</v>
      </c>
      <c r="AF18" s="460">
        <f ca="1">INDIRECT("'"&amp;AF$8&amp;"'!"&amp;$A18)*VLOOKUP($D$8,Tables!$C$1:$D$3,2,0)</f>
        <v>0</v>
      </c>
      <c r="AG18" s="460">
        <f ca="1">INDIRECT("'"&amp;AG$8&amp;"'!"&amp;$A18)*VLOOKUP($D$8,Tables!$C$1:$D$3,2,0)</f>
        <v>0</v>
      </c>
      <c r="AH18" s="513">
        <f ca="1">INDIRECT("'"&amp;AH$8&amp;"'!"&amp;$A18)*VLOOKUP($D$8,Tables!$C$1:$D$3,2,0)</f>
        <v>0</v>
      </c>
      <c r="AI18" s="513">
        <f ca="1">INDIRECT("'"&amp;AI$8&amp;"'!"&amp;$A18)*VLOOKUP($D$8,Tables!$C$1:$D$3,2,0)</f>
        <v>0</v>
      </c>
      <c r="AJ18" s="513">
        <f ca="1">INDIRECT("'"&amp;AJ$8&amp;"'!"&amp;$A18)*VLOOKUP($D$8,Tables!$C$1:$D$3,2,0)</f>
        <v>0</v>
      </c>
      <c r="AK18" s="513">
        <f ca="1">INDIRECT("'"&amp;AK$8&amp;"'!"&amp;$A18)*VLOOKUP($D$8,Tables!$C$1:$D$3,2,0)</f>
        <v>0</v>
      </c>
      <c r="AL18" s="513">
        <f ca="1">INDIRECT("'"&amp;AL$8&amp;"'!"&amp;$A18)*VLOOKUP($D$8,Tables!$C$1:$D$3,2,0)</f>
        <v>0</v>
      </c>
      <c r="AM18" s="460"/>
      <c r="AN18" s="460"/>
      <c r="AO18" s="449"/>
      <c r="AP18" s="466">
        <f t="shared" ca="1" si="11"/>
        <v>0</v>
      </c>
      <c r="AQ18" s="466">
        <f t="shared" ca="1" si="11"/>
        <v>0</v>
      </c>
      <c r="AR18" s="466">
        <f t="shared" ca="1" si="11"/>
        <v>0</v>
      </c>
      <c r="AS18" s="466">
        <f t="shared" ca="1" si="11"/>
        <v>0</v>
      </c>
      <c r="AT18" s="466">
        <f t="shared" ca="1" si="11"/>
        <v>0</v>
      </c>
      <c r="AU18" s="449"/>
      <c r="AV18" s="505">
        <f t="shared" ca="1" si="8"/>
        <v>0</v>
      </c>
      <c r="AW18" s="466">
        <f t="shared" ca="1" si="8"/>
        <v>0</v>
      </c>
      <c r="AX18" s="466">
        <f t="shared" ca="1" si="8"/>
        <v>0</v>
      </c>
      <c r="AY18" s="466">
        <f t="shared" ca="1" si="8"/>
        <v>0</v>
      </c>
      <c r="AZ18" s="466">
        <f t="shared" ca="1" si="8"/>
        <v>0</v>
      </c>
      <c r="BA18" s="461">
        <f t="shared" ca="1" si="8"/>
        <v>0</v>
      </c>
      <c r="BB18" s="454"/>
      <c r="BC18" s="459"/>
      <c r="BD18" s="454"/>
      <c r="BE18" s="454"/>
      <c r="BF18" s="454"/>
      <c r="BG18" s="454"/>
      <c r="BH18" s="454"/>
      <c r="BI18" s="454"/>
      <c r="BJ18" s="454"/>
      <c r="BK18" s="454"/>
      <c r="BL18" s="454"/>
      <c r="BM18" s="454"/>
      <c r="BN18" s="454"/>
    </row>
    <row r="19" spans="1:66" ht="13">
      <c r="A19" s="454" t="str">
        <f>ADDRESS(MATCH($D19,'2021'!$A$1:$A$86,0),MATCH($D$10,'2021'!$A$1:$AQ$1,0))</f>
        <v>$C$10</v>
      </c>
      <c r="B19" s="454">
        <f t="shared" si="10"/>
        <v>12</v>
      </c>
      <c r="C19" s="454"/>
      <c r="D19" s="60" t="s">
        <v>221</v>
      </c>
      <c r="E19" s="460">
        <f ca="1">INDIRECT("'"&amp;E$8&amp;"'!"&amp;$A19)*VLOOKUP($D$8,Tables!$C$1:$D$3,2,0)</f>
        <v>14.436687812886003</v>
      </c>
      <c r="F19" s="460">
        <f ca="1">INDIRECT("'"&amp;F$8&amp;"'!"&amp;$A19)*VLOOKUP($D$8,Tables!$C$1:$D$3,2,0)</f>
        <v>14.204902361338801</v>
      </c>
      <c r="G19" s="460">
        <f ca="1">INDIRECT("'"&amp;G$8&amp;"'!"&amp;$A19)*VLOOKUP($D$8,Tables!$C$1:$D$3,2,0)</f>
        <v>16.190971478280002</v>
      </c>
      <c r="H19" s="460">
        <f ca="1">INDIRECT("'"&amp;H$8&amp;"'!"&amp;$A19)*VLOOKUP($D$8,Tables!$C$1:$D$3,2,0)</f>
        <v>15.780573688809602</v>
      </c>
      <c r="I19" s="460">
        <f ca="1">INDIRECT("'"&amp;I$8&amp;"'!"&amp;$A19)*VLOOKUP($D$8,Tables!$C$1:$D$3,2,0)</f>
        <v>16.262474402304001</v>
      </c>
      <c r="J19" s="460">
        <f ca="1">INDIRECT("'"&amp;J$8&amp;"'!"&amp;$A19)*VLOOKUP($D$8,Tables!$C$1:$D$3,2,0)</f>
        <v>17.3846620546128</v>
      </c>
      <c r="K19" s="460">
        <f ca="1">INDIRECT("'"&amp;K$8&amp;"'!"&amp;$A19)*VLOOKUP($D$8,Tables!$C$1:$D$3,2,0)</f>
        <v>17.271532686619203</v>
      </c>
      <c r="L19" s="460">
        <f ca="1">INDIRECT("'"&amp;L$8&amp;"'!"&amp;$A19)*VLOOKUP($D$8,Tables!$C$1:$D$3,2,0)</f>
        <v>16.723035883800001</v>
      </c>
      <c r="M19" s="460">
        <f ca="1">INDIRECT("'"&amp;M$8&amp;"'!"&amp;$A19)*VLOOKUP($D$8,Tables!$C$1:$D$3,2,0)</f>
        <v>16.992986777843999</v>
      </c>
      <c r="N19" s="460">
        <f ca="1">INDIRECT("'"&amp;N$8&amp;"'!"&amp;$A19)*VLOOKUP($D$8,Tables!$C$1:$D$3,2,0)</f>
        <v>14.708834673760801</v>
      </c>
      <c r="O19" s="460">
        <f ca="1">INDIRECT("'"&amp;O$8&amp;"'!"&amp;$A19)*VLOOKUP($D$8,Tables!$C$1:$D$3,2,0)</f>
        <v>16.591249823787599</v>
      </c>
      <c r="P19" s="460">
        <f ca="1">INDIRECT("'"&amp;P$8&amp;"'!"&amp;$A19)*VLOOKUP($D$8,Tables!$C$1:$D$3,2,0)</f>
        <v>17.604422039639999</v>
      </c>
      <c r="Q19" s="460">
        <f ca="1">INDIRECT("'"&amp;Q$8&amp;"'!"&amp;$A19)*VLOOKUP($D$8,Tables!$C$1:$D$3,2,0)</f>
        <v>17.039811667132799</v>
      </c>
      <c r="R19" s="460">
        <f ca="1">INDIRECT("'"&amp;R$8&amp;"'!"&amp;$A19)*VLOOKUP($D$8,Tables!$C$1:$D$3,2,0)</f>
        <v>15.387536729307604</v>
      </c>
      <c r="S19" s="460">
        <f ca="1">INDIRECT("'"&amp;S$8&amp;"'!"&amp;$A19)*VLOOKUP($D$8,Tables!$C$1:$D$3,2,0)</f>
        <v>15.834332777777782</v>
      </c>
      <c r="T19" s="460">
        <f ca="1">INDIRECT("'"&amp;T$8&amp;"'!"&amp;$A19)*VLOOKUP($D$8,Tables!$C$1:$D$3,2,0)</f>
        <v>16.474319444444443</v>
      </c>
      <c r="U19" s="460">
        <f ca="1">INDIRECT("'"&amp;U$8&amp;"'!"&amp;$A19)*VLOOKUP($D$8,Tables!$C$1:$D$3,2,0)</f>
        <v>14.15361388888889</v>
      </c>
      <c r="V19" s="460">
        <f ca="1">INDIRECT("'"&amp;V$8&amp;"'!"&amp;$A19)*VLOOKUP($D$8,Tables!$C$1:$D$3,2,0)</f>
        <v>13.624866666666668</v>
      </c>
      <c r="W19" s="460">
        <f ca="1">INDIRECT("'"&amp;W$8&amp;"'!"&amp;$A19)*VLOOKUP($D$8,Tables!$C$1:$D$3,2,0)</f>
        <v>11.52936388888889</v>
      </c>
      <c r="X19" s="460">
        <f ca="1">INDIRECT("'"&amp;X$8&amp;"'!"&amp;$A19)*VLOOKUP($D$8,Tables!$C$1:$D$3,2,0)</f>
        <v>9.0122583333333353</v>
      </c>
      <c r="Y19" s="460">
        <f ca="1">INDIRECT("'"&amp;Y$8&amp;"'!"&amp;$A19)*VLOOKUP($D$8,Tables!$C$1:$D$3,2,0)</f>
        <v>10.08904463888889</v>
      </c>
      <c r="Z19" s="460">
        <f ca="1">INDIRECT("'"&amp;Z$8&amp;"'!"&amp;$A19)*VLOOKUP($D$8,Tables!$C$1:$D$3,2,0)</f>
        <v>10.619015577125687</v>
      </c>
      <c r="AA19" s="460">
        <f ca="1">INDIRECT("'"&amp;AA$8&amp;"'!"&amp;$A19)*VLOOKUP($D$8,Tables!$C$1:$D$3,2,0)</f>
        <v>13.492084805121266</v>
      </c>
      <c r="AB19" s="460">
        <f ca="1">INDIRECT("'"&amp;AB$8&amp;"'!"&amp;$A19)*VLOOKUP($D$8,Tables!$C$1:$D$3,2,0)</f>
        <v>11.285394877343334</v>
      </c>
      <c r="AC19" s="460">
        <f ca="1">INDIRECT("'"&amp;AC$8&amp;"'!"&amp;$A19)*VLOOKUP($D$8,Tables!$C$1:$D$3,2,0)</f>
        <v>10.936600776015251</v>
      </c>
      <c r="AD19" s="460">
        <f ca="1">INDIRECT("'"&amp;AD$8&amp;"'!"&amp;$A19)*VLOOKUP($D$8,Tables!$C$1:$D$3,2,0)</f>
        <v>13.090411499605279</v>
      </c>
      <c r="AE19" s="460">
        <f ca="1">INDIRECT("'"&amp;AE$8&amp;"'!"&amp;$A19)*VLOOKUP($D$8,Tables!$C$1:$D$3,2,0)</f>
        <v>12.823073115978611</v>
      </c>
      <c r="AF19" s="460">
        <f ca="1">INDIRECT("'"&amp;AF$8&amp;"'!"&amp;$A19)*VLOOKUP($D$8,Tables!$C$1:$D$3,2,0)</f>
        <v>10.088015653519479</v>
      </c>
      <c r="AG19" s="460">
        <f ca="1">INDIRECT("'"&amp;AG$8&amp;"'!"&amp;$A19)*VLOOKUP($D$8,Tables!$C$1:$D$3,2,0)</f>
        <v>5.6886306921245495</v>
      </c>
      <c r="AH19" s="513">
        <f ca="1">INDIRECT("'"&amp;AH$8&amp;"'!"&amp;$A19)*VLOOKUP($D$8,Tables!$C$1:$D$3,2,0)</f>
        <v>1.7196857859933303</v>
      </c>
      <c r="AI19" s="513">
        <f ca="1">INDIRECT("'"&amp;AI$8&amp;"'!"&amp;$A19)*VLOOKUP($D$8,Tables!$C$1:$D$3,2,0)</f>
        <v>2.2646044724359329</v>
      </c>
      <c r="AJ19" s="513">
        <f ca="1">INDIRECT("'"&amp;AJ$8&amp;"'!"&amp;$A19)*VLOOKUP($D$8,Tables!$C$1:$D$3,2,0)</f>
        <v>7.8244977155915834</v>
      </c>
      <c r="AK19" s="513">
        <f ca="1">INDIRECT("'"&amp;AK$8&amp;"'!"&amp;$A19)*VLOOKUP($D$8,Tables!$C$1:$D$3,2,0)</f>
        <v>6.5612327781459667</v>
      </c>
      <c r="AL19" s="513">
        <f ca="1">INDIRECT("'"&amp;AL$8&amp;"'!"&amp;$A19)*VLOOKUP($D$8,Tables!$C$1:$D$3,2,0)</f>
        <v>3.6591009496598681</v>
      </c>
      <c r="AM19" s="460"/>
      <c r="AN19" s="460"/>
      <c r="AO19" s="449"/>
      <c r="AP19" s="466">
        <f t="shared" ca="1" si="11"/>
        <v>0.59566581549104813</v>
      </c>
      <c r="AQ19" s="466">
        <f t="shared" ca="1" si="11"/>
        <v>0.78168972368464362</v>
      </c>
      <c r="AR19" s="466">
        <f t="shared" ca="1" si="11"/>
        <v>0.60247748404790435</v>
      </c>
      <c r="AS19" s="466">
        <f t="shared" ca="1" si="11"/>
        <v>0.74299763567140154</v>
      </c>
      <c r="AT19" s="466">
        <f t="shared" ca="1" si="11"/>
        <v>0.67827421390731424</v>
      </c>
      <c r="AU19" s="449"/>
      <c r="AV19" s="505"/>
      <c r="AW19" s="466"/>
      <c r="AX19" s="466"/>
      <c r="AY19" s="466"/>
      <c r="AZ19" s="466"/>
      <c r="BA19" s="461"/>
      <c r="BB19" s="454"/>
      <c r="BC19" s="459"/>
      <c r="BD19" s="454"/>
      <c r="BE19" s="454"/>
      <c r="BF19" s="454"/>
      <c r="BG19" s="454"/>
      <c r="BH19" s="454"/>
      <c r="BI19" s="454"/>
      <c r="BJ19" s="454"/>
      <c r="BK19" s="454"/>
      <c r="BL19" s="454"/>
      <c r="BM19" s="454"/>
      <c r="BN19" s="454"/>
    </row>
    <row r="20" spans="1:66" ht="13">
      <c r="A20" s="454"/>
      <c r="B20" s="454"/>
      <c r="C20" s="454"/>
      <c r="D20" s="455" t="s">
        <v>260</v>
      </c>
      <c r="E20" s="460">
        <f ca="1">SUM(E12:E19)</f>
        <v>24.236220104363138</v>
      </c>
      <c r="F20" s="460">
        <f t="shared" ref="F20:AL20" ca="1" si="12">SUM(F12:F19)</f>
        <v>24.863028335870808</v>
      </c>
      <c r="G20" s="460">
        <f t="shared" ca="1" si="12"/>
        <v>23.00314628016719</v>
      </c>
      <c r="H20" s="460">
        <f t="shared" ca="1" si="12"/>
        <v>22.87559224461496</v>
      </c>
      <c r="I20" s="460">
        <f t="shared" ca="1" si="12"/>
        <v>20.797279994535824</v>
      </c>
      <c r="J20" s="460">
        <f t="shared" ca="1" si="12"/>
        <v>21.07637182061146</v>
      </c>
      <c r="K20" s="460">
        <f t="shared" ca="1" si="12"/>
        <v>22.940858449418759</v>
      </c>
      <c r="L20" s="460">
        <f t="shared" ca="1" si="12"/>
        <v>20.998113650218727</v>
      </c>
      <c r="M20" s="460">
        <f t="shared" ca="1" si="12"/>
        <v>21.622243103646063</v>
      </c>
      <c r="N20" s="460">
        <f t="shared" ca="1" si="12"/>
        <v>18.507944113779494</v>
      </c>
      <c r="O20" s="460">
        <f t="shared" ca="1" si="12"/>
        <v>21.224853443872306</v>
      </c>
      <c r="P20" s="460">
        <f t="shared" ca="1" si="12"/>
        <v>22.176377981651388</v>
      </c>
      <c r="Q20" s="460">
        <f t="shared" ca="1" si="12"/>
        <v>21.3907424193048</v>
      </c>
      <c r="R20" s="460">
        <f t="shared" ca="1" si="12"/>
        <v>20.516231600318996</v>
      </c>
      <c r="S20" s="460">
        <f t="shared" ca="1" si="12"/>
        <v>21.086861262753782</v>
      </c>
      <c r="T20" s="460">
        <f t="shared" ca="1" si="12"/>
        <v>22.10724933712779</v>
      </c>
      <c r="U20" s="460">
        <f t="shared" ca="1" si="12"/>
        <v>19.133698080917767</v>
      </c>
      <c r="V20" s="460">
        <f t="shared" ca="1" si="12"/>
        <v>18.516624743234154</v>
      </c>
      <c r="W20" s="460">
        <f t="shared" ca="1" si="12"/>
        <v>16.431267124566602</v>
      </c>
      <c r="X20" s="460">
        <f t="shared" ca="1" si="12"/>
        <v>13.425423112446342</v>
      </c>
      <c r="Y20" s="460">
        <f t="shared" ca="1" si="12"/>
        <v>14.490053355632696</v>
      </c>
      <c r="Z20" s="460">
        <f t="shared" ca="1" si="12"/>
        <v>14.43702037316697</v>
      </c>
      <c r="AA20" s="460">
        <f t="shared" ca="1" si="12"/>
        <v>17.431772758911528</v>
      </c>
      <c r="AB20" s="460">
        <f t="shared" ca="1" si="12"/>
        <v>15.364622075429786</v>
      </c>
      <c r="AC20" s="460">
        <f t="shared" ca="1" si="12"/>
        <v>14.93194233899457</v>
      </c>
      <c r="AD20" s="460">
        <f t="shared" ca="1" si="12"/>
        <v>17.199667150827402</v>
      </c>
      <c r="AE20" s="460">
        <f t="shared" ca="1" si="12"/>
        <v>17.058270825185957</v>
      </c>
      <c r="AF20" s="460">
        <f t="shared" ca="1" si="12"/>
        <v>13.560174884710472</v>
      </c>
      <c r="AG20" s="460">
        <f t="shared" ca="1" si="12"/>
        <v>9.4420635504981512</v>
      </c>
      <c r="AH20" s="460">
        <f t="shared" ca="1" si="12"/>
        <v>4.8092715117538782</v>
      </c>
      <c r="AI20" s="460">
        <f t="shared" ca="1" si="12"/>
        <v>5.4218900586458325</v>
      </c>
      <c r="AJ20" s="460">
        <f t="shared" ca="1" si="12"/>
        <v>11.019952232661797</v>
      </c>
      <c r="AK20" s="460">
        <f t="shared" ca="1" si="12"/>
        <v>8.8307586230970738</v>
      </c>
      <c r="AL20" s="460">
        <f t="shared" ca="1" si="12"/>
        <v>5.3947221855611955</v>
      </c>
      <c r="AM20" s="460">
        <f t="shared" ref="AM20:AN20" si="13">SUM(AM12:AM18)</f>
        <v>0</v>
      </c>
      <c r="AN20" s="460">
        <f t="shared" si="13"/>
        <v>0</v>
      </c>
      <c r="AO20" s="449"/>
      <c r="AP20" s="466">
        <f ca="1">SUM(AP12:AP19)</f>
        <v>1</v>
      </c>
      <c r="AQ20" s="466">
        <f t="shared" ref="AQ20:AT20" ca="1" si="14">SUM(AQ12:AQ19)</f>
        <v>1</v>
      </c>
      <c r="AR20" s="466">
        <f t="shared" ca="1" si="14"/>
        <v>1</v>
      </c>
      <c r="AS20" s="466">
        <f t="shared" ca="1" si="14"/>
        <v>1</v>
      </c>
      <c r="AT20" s="466">
        <f t="shared" ca="1" si="14"/>
        <v>1</v>
      </c>
      <c r="AU20" s="449"/>
      <c r="AV20" s="505">
        <f t="shared" ref="AV20:BA20" ca="1" si="15">IFERROR(POWER(INDEX($E20:$AN20,AV$5)/INDEX($E20:$AN20,AV$4),1/AV$6)-1,)</f>
        <v>-3.1057712545783822E-2</v>
      </c>
      <c r="AW20" s="466">
        <f t="shared" ca="1" si="15"/>
        <v>-1.3179912711115516E-2</v>
      </c>
      <c r="AX20" s="466">
        <f t="shared" ca="1" si="15"/>
        <v>-3.1491816929760663E-2</v>
      </c>
      <c r="AY20" s="466">
        <f t="shared" ca="1" si="15"/>
        <v>1.4886849040848249E-2</v>
      </c>
      <c r="AZ20" s="466">
        <f t="shared" ca="1" si="15"/>
        <v>-0.27282353684166027</v>
      </c>
      <c r="BA20" s="461">
        <f t="shared" ca="1" si="15"/>
        <v>-7.5368730667859096E-2</v>
      </c>
      <c r="BB20" s="454"/>
      <c r="BC20" s="459"/>
      <c r="BD20" s="454"/>
      <c r="BE20" s="454"/>
      <c r="BF20" s="454"/>
      <c r="BG20" s="454"/>
      <c r="BH20" s="454"/>
      <c r="BI20" s="454"/>
      <c r="BJ20" s="454"/>
      <c r="BK20" s="454"/>
      <c r="BL20" s="454"/>
      <c r="BM20" s="454"/>
      <c r="BN20" s="454"/>
    </row>
    <row r="21" spans="1:66" ht="13">
      <c r="A21" s="454"/>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49"/>
      <c r="AP21" s="454"/>
      <c r="AQ21" s="454"/>
      <c r="AR21" s="454"/>
      <c r="AS21" s="454"/>
      <c r="AT21" s="454"/>
      <c r="AU21" s="449"/>
      <c r="AV21" s="454"/>
      <c r="AW21" s="454"/>
      <c r="AX21" s="454"/>
      <c r="AY21" s="454"/>
      <c r="AZ21" s="454"/>
      <c r="BA21" s="454"/>
      <c r="BB21" s="454"/>
      <c r="BC21" s="454"/>
      <c r="BD21" s="454"/>
      <c r="BE21" s="454"/>
      <c r="BF21" s="454"/>
      <c r="BG21" s="454"/>
      <c r="BH21" s="454"/>
      <c r="BI21" s="454"/>
      <c r="BJ21" s="454"/>
      <c r="BK21" s="454"/>
      <c r="BL21" s="454"/>
      <c r="BM21" s="454"/>
      <c r="BN21" s="454"/>
    </row>
    <row r="22" spans="1:66" ht="13">
      <c r="B22" s="454"/>
    </row>
    <row r="23" spans="1:66" ht="13">
      <c r="B23" s="454"/>
    </row>
    <row r="24" spans="1:66" ht="13">
      <c r="A24" s="465" t="s">
        <v>315</v>
      </c>
      <c r="B24" s="454"/>
    </row>
    <row r="25" spans="1:66" ht="13">
      <c r="A25" s="465" t="s">
        <v>309</v>
      </c>
      <c r="B25" s="454"/>
    </row>
    <row r="26" spans="1:66" ht="13">
      <c r="A26" s="465" t="s">
        <v>37</v>
      </c>
      <c r="B26" s="454"/>
    </row>
    <row r="27" spans="1:66" ht="13">
      <c r="A27" s="465" t="s">
        <v>310</v>
      </c>
      <c r="B27" s="454"/>
    </row>
    <row r="28" spans="1:66" ht="13">
      <c r="A28" s="465" t="s">
        <v>311</v>
      </c>
      <c r="B28" s="454"/>
    </row>
    <row r="29" spans="1:66" ht="13">
      <c r="A29" s="465" t="s">
        <v>312</v>
      </c>
      <c r="B29" s="454"/>
    </row>
    <row r="30" spans="1:66" ht="13">
      <c r="A30" s="465" t="s">
        <v>313</v>
      </c>
      <c r="B30" s="454"/>
    </row>
    <row r="31" spans="1:66" ht="13">
      <c r="A31" s="465" t="s">
        <v>133</v>
      </c>
      <c r="B31" s="454"/>
    </row>
    <row r="32" spans="1:66" ht="13">
      <c r="A32" s="465" t="s">
        <v>314</v>
      </c>
      <c r="B32" s="454"/>
    </row>
    <row r="33" spans="2:2" ht="13">
      <c r="B33" s="454"/>
    </row>
    <row r="34" spans="2:2" ht="13">
      <c r="B34" s="454"/>
    </row>
    <row r="35" spans="2:2" ht="13">
      <c r="B35" s="454"/>
    </row>
    <row r="36" spans="2:2" ht="13">
      <c r="B36" s="454"/>
    </row>
    <row r="37" spans="2:2" ht="13">
      <c r="B37" s="454"/>
    </row>
    <row r="38" spans="2:2" ht="13">
      <c r="B38" s="454"/>
    </row>
    <row r="39" spans="2:2" ht="13">
      <c r="B39" s="454"/>
    </row>
    <row r="40" spans="2:2" ht="13">
      <c r="B40" s="454"/>
    </row>
    <row r="41" spans="2:2" ht="13">
      <c r="B41" s="454"/>
    </row>
    <row r="42" spans="2:2" ht="13">
      <c r="B42" s="454"/>
    </row>
    <row r="43" spans="2:2" ht="13">
      <c r="B43" s="454"/>
    </row>
    <row r="44" spans="2:2" ht="13">
      <c r="B44" s="454"/>
    </row>
    <row r="45" spans="2:2" ht="13">
      <c r="B45" s="454"/>
    </row>
    <row r="46" spans="2:2" ht="13">
      <c r="B46" s="454"/>
    </row>
    <row r="47" spans="2:2" ht="13">
      <c r="B47" s="454"/>
    </row>
    <row r="48" spans="2:2" ht="13">
      <c r="B48" s="454"/>
    </row>
    <row r="49" spans="2:2" ht="13">
      <c r="B49" s="454"/>
    </row>
    <row r="50" spans="2:2" ht="13">
      <c r="B50" s="454"/>
    </row>
    <row r="51" spans="2:2" ht="13">
      <c r="B51" s="454"/>
    </row>
    <row r="52" spans="2:2" ht="13">
      <c r="B52" s="454"/>
    </row>
    <row r="53" spans="2:2" ht="13">
      <c r="B53" s="454"/>
    </row>
    <row r="54" spans="2:2" ht="13">
      <c r="B54" s="454"/>
    </row>
    <row r="55" spans="2:2" ht="13">
      <c r="B55" s="454"/>
    </row>
    <row r="56" spans="2:2" ht="13">
      <c r="B56" s="454"/>
    </row>
    <row r="57" spans="2:2" ht="13">
      <c r="B57" s="454"/>
    </row>
    <row r="58" spans="2:2" ht="13">
      <c r="B58" s="454"/>
    </row>
    <row r="59" spans="2:2" ht="13">
      <c r="B59" s="454"/>
    </row>
    <row r="60" spans="2:2" ht="13">
      <c r="B60" s="454"/>
    </row>
    <row r="61" spans="2:2" ht="13">
      <c r="B61" s="454"/>
    </row>
    <row r="62" spans="2:2" ht="13">
      <c r="B62" s="454"/>
    </row>
    <row r="63" spans="2:2" ht="13">
      <c r="B63" s="454"/>
    </row>
    <row r="64" spans="2:2"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f t="shared" ref="B83:B146" si="16">B82+1</f>
        <v>1</v>
      </c>
    </row>
    <row r="84" spans="2:2" ht="13">
      <c r="B84" s="454">
        <f t="shared" si="16"/>
        <v>2</v>
      </c>
    </row>
    <row r="85" spans="2:2" ht="13">
      <c r="B85" s="454">
        <f t="shared" si="16"/>
        <v>3</v>
      </c>
    </row>
    <row r="86" spans="2:2" ht="13">
      <c r="B86" s="454">
        <f t="shared" si="16"/>
        <v>4</v>
      </c>
    </row>
    <row r="87" spans="2:2" ht="13">
      <c r="B87" s="454">
        <f t="shared" si="16"/>
        <v>5</v>
      </c>
    </row>
    <row r="88" spans="2:2" ht="13">
      <c r="B88" s="454">
        <f t="shared" si="16"/>
        <v>6</v>
      </c>
    </row>
    <row r="89" spans="2:2" ht="13">
      <c r="B89" s="454">
        <f t="shared" si="16"/>
        <v>7</v>
      </c>
    </row>
    <row r="90" spans="2:2" ht="13">
      <c r="B90" s="454">
        <f t="shared" si="16"/>
        <v>8</v>
      </c>
    </row>
    <row r="91" spans="2:2" ht="13">
      <c r="B91" s="454">
        <f t="shared" si="16"/>
        <v>9</v>
      </c>
    </row>
    <row r="92" spans="2:2" ht="13">
      <c r="B92" s="454">
        <f t="shared" si="16"/>
        <v>10</v>
      </c>
    </row>
    <row r="93" spans="2:2" ht="13">
      <c r="B93" s="454">
        <f t="shared" si="16"/>
        <v>11</v>
      </c>
    </row>
    <row r="94" spans="2:2" ht="13">
      <c r="B94" s="454">
        <f t="shared" si="16"/>
        <v>12</v>
      </c>
    </row>
    <row r="95" spans="2:2" ht="13">
      <c r="B95" s="454">
        <f t="shared" si="16"/>
        <v>13</v>
      </c>
    </row>
    <row r="96" spans="2:2" ht="13">
      <c r="B96" s="454">
        <f t="shared" si="16"/>
        <v>14</v>
      </c>
    </row>
    <row r="97" spans="2:2" ht="13">
      <c r="B97" s="454">
        <f t="shared" si="16"/>
        <v>15</v>
      </c>
    </row>
    <row r="98" spans="2:2" ht="13">
      <c r="B98" s="454">
        <f t="shared" si="16"/>
        <v>16</v>
      </c>
    </row>
    <row r="99" spans="2:2" ht="13">
      <c r="B99" s="454">
        <f t="shared" si="16"/>
        <v>17</v>
      </c>
    </row>
    <row r="100" spans="2:2" ht="13">
      <c r="B100" s="454">
        <f t="shared" si="16"/>
        <v>18</v>
      </c>
    </row>
    <row r="101" spans="2:2" ht="13">
      <c r="B101" s="454">
        <f t="shared" si="16"/>
        <v>19</v>
      </c>
    </row>
    <row r="102" spans="2:2" ht="13">
      <c r="B102" s="454">
        <f t="shared" si="16"/>
        <v>20</v>
      </c>
    </row>
    <row r="103" spans="2:2" ht="13">
      <c r="B103" s="454">
        <f t="shared" si="16"/>
        <v>21</v>
      </c>
    </row>
    <row r="104" spans="2:2" ht="13">
      <c r="B104" s="454">
        <f t="shared" si="16"/>
        <v>22</v>
      </c>
    </row>
    <row r="105" spans="2:2" ht="13">
      <c r="B105" s="454">
        <f t="shared" si="16"/>
        <v>23</v>
      </c>
    </row>
    <row r="106" spans="2:2" ht="13">
      <c r="B106" s="454">
        <f t="shared" si="16"/>
        <v>24</v>
      </c>
    </row>
    <row r="107" spans="2:2" ht="13">
      <c r="B107" s="454">
        <f t="shared" si="16"/>
        <v>25</v>
      </c>
    </row>
    <row r="108" spans="2:2" ht="13">
      <c r="B108" s="454">
        <f t="shared" si="16"/>
        <v>26</v>
      </c>
    </row>
    <row r="109" spans="2:2" ht="13">
      <c r="B109" s="454">
        <f t="shared" si="16"/>
        <v>27</v>
      </c>
    </row>
    <row r="110" spans="2:2" ht="13">
      <c r="B110" s="454">
        <f t="shared" si="16"/>
        <v>28</v>
      </c>
    </row>
    <row r="111" spans="2:2" ht="13">
      <c r="B111" s="454">
        <f t="shared" si="16"/>
        <v>29</v>
      </c>
    </row>
    <row r="112" spans="2:2" ht="13">
      <c r="B112" s="454">
        <f t="shared" si="16"/>
        <v>30</v>
      </c>
    </row>
    <row r="113" spans="2:2" ht="13">
      <c r="B113" s="454">
        <f t="shared" si="16"/>
        <v>31</v>
      </c>
    </row>
    <row r="114" spans="2:2" ht="13">
      <c r="B114" s="454">
        <f t="shared" si="16"/>
        <v>32</v>
      </c>
    </row>
    <row r="115" spans="2:2" ht="13">
      <c r="B115" s="454">
        <f t="shared" si="16"/>
        <v>33</v>
      </c>
    </row>
    <row r="116" spans="2:2" ht="13">
      <c r="B116" s="454">
        <f t="shared" si="16"/>
        <v>34</v>
      </c>
    </row>
    <row r="117" spans="2:2" ht="13">
      <c r="B117" s="454">
        <f t="shared" si="16"/>
        <v>35</v>
      </c>
    </row>
    <row r="118" spans="2:2" ht="13">
      <c r="B118" s="454">
        <f t="shared" si="16"/>
        <v>36</v>
      </c>
    </row>
    <row r="119" spans="2:2" ht="13">
      <c r="B119" s="454">
        <f t="shared" si="16"/>
        <v>37</v>
      </c>
    </row>
    <row r="120" spans="2:2" ht="13">
      <c r="B120" s="454">
        <f t="shared" si="16"/>
        <v>38</v>
      </c>
    </row>
    <row r="121" spans="2:2" ht="13">
      <c r="B121" s="454">
        <f t="shared" si="16"/>
        <v>39</v>
      </c>
    </row>
    <row r="122" spans="2:2" ht="13">
      <c r="B122" s="454">
        <f t="shared" si="16"/>
        <v>40</v>
      </c>
    </row>
    <row r="123" spans="2:2" ht="13">
      <c r="B123" s="454">
        <f t="shared" si="16"/>
        <v>41</v>
      </c>
    </row>
    <row r="124" spans="2:2" ht="13">
      <c r="B124" s="454">
        <f t="shared" si="16"/>
        <v>42</v>
      </c>
    </row>
    <row r="125" spans="2:2" ht="13">
      <c r="B125" s="454">
        <f t="shared" si="16"/>
        <v>43</v>
      </c>
    </row>
    <row r="126" spans="2:2" ht="13">
      <c r="B126" s="454">
        <f t="shared" si="16"/>
        <v>44</v>
      </c>
    </row>
    <row r="127" spans="2:2" ht="13">
      <c r="B127" s="454">
        <f t="shared" si="16"/>
        <v>45</v>
      </c>
    </row>
    <row r="128" spans="2:2" ht="13">
      <c r="B128" s="454">
        <f t="shared" si="16"/>
        <v>46</v>
      </c>
    </row>
    <row r="129" spans="2:2" ht="13">
      <c r="B129" s="454">
        <f t="shared" si="16"/>
        <v>47</v>
      </c>
    </row>
    <row r="130" spans="2:2" ht="13">
      <c r="B130" s="454">
        <f t="shared" si="16"/>
        <v>48</v>
      </c>
    </row>
    <row r="131" spans="2:2" ht="13">
      <c r="B131" s="454">
        <f t="shared" si="16"/>
        <v>49</v>
      </c>
    </row>
    <row r="132" spans="2:2" ht="13">
      <c r="B132" s="454">
        <f t="shared" si="16"/>
        <v>50</v>
      </c>
    </row>
    <row r="133" spans="2:2" ht="13">
      <c r="B133" s="454">
        <f t="shared" si="16"/>
        <v>51</v>
      </c>
    </row>
    <row r="134" spans="2:2" ht="13">
      <c r="B134" s="454">
        <f t="shared" si="16"/>
        <v>52</v>
      </c>
    </row>
    <row r="135" spans="2:2" ht="13">
      <c r="B135" s="454">
        <f t="shared" si="16"/>
        <v>53</v>
      </c>
    </row>
    <row r="136" spans="2:2" ht="13">
      <c r="B136" s="454">
        <f t="shared" si="16"/>
        <v>54</v>
      </c>
    </row>
    <row r="137" spans="2:2" ht="13">
      <c r="B137" s="454">
        <f t="shared" si="16"/>
        <v>55</v>
      </c>
    </row>
    <row r="138" spans="2:2" ht="13">
      <c r="B138" s="454">
        <f t="shared" si="16"/>
        <v>56</v>
      </c>
    </row>
    <row r="139" spans="2:2" ht="13">
      <c r="B139" s="454">
        <f t="shared" si="16"/>
        <v>57</v>
      </c>
    </row>
    <row r="140" spans="2:2" ht="13">
      <c r="B140" s="454">
        <f t="shared" si="16"/>
        <v>58</v>
      </c>
    </row>
    <row r="141" spans="2:2" ht="13">
      <c r="B141" s="454">
        <f t="shared" si="16"/>
        <v>59</v>
      </c>
    </row>
    <row r="142" spans="2:2" ht="13">
      <c r="B142" s="454">
        <f t="shared" si="16"/>
        <v>60</v>
      </c>
    </row>
    <row r="143" spans="2:2" ht="13">
      <c r="B143" s="454">
        <f t="shared" si="16"/>
        <v>61</v>
      </c>
    </row>
    <row r="144" spans="2:2" ht="13">
      <c r="B144" s="454">
        <f t="shared" si="16"/>
        <v>62</v>
      </c>
    </row>
    <row r="145" spans="2:2" ht="13">
      <c r="B145" s="454">
        <f t="shared" si="16"/>
        <v>63</v>
      </c>
    </row>
    <row r="146" spans="2:2" ht="13">
      <c r="B146" s="454">
        <f t="shared" si="16"/>
        <v>64</v>
      </c>
    </row>
    <row r="147" spans="2:2" ht="13">
      <c r="B147" s="454">
        <f t="shared" ref="B147:B198" si="17">B146+1</f>
        <v>65</v>
      </c>
    </row>
    <row r="148" spans="2:2" ht="13">
      <c r="B148" s="454">
        <f t="shared" si="17"/>
        <v>66</v>
      </c>
    </row>
    <row r="149" spans="2:2" ht="13">
      <c r="B149" s="454">
        <f t="shared" si="17"/>
        <v>67</v>
      </c>
    </row>
    <row r="150" spans="2:2" ht="13">
      <c r="B150" s="454">
        <f t="shared" si="17"/>
        <v>68</v>
      </c>
    </row>
    <row r="151" spans="2:2" ht="13">
      <c r="B151" s="454">
        <f t="shared" si="17"/>
        <v>69</v>
      </c>
    </row>
    <row r="152" spans="2:2" ht="13">
      <c r="B152" s="454">
        <f t="shared" si="17"/>
        <v>70</v>
      </c>
    </row>
    <row r="153" spans="2:2" ht="13">
      <c r="B153" s="454">
        <f t="shared" si="17"/>
        <v>71</v>
      </c>
    </row>
    <row r="154" spans="2:2" ht="13">
      <c r="B154" s="454">
        <f t="shared" si="17"/>
        <v>72</v>
      </c>
    </row>
    <row r="155" spans="2:2" ht="13">
      <c r="B155" s="454">
        <f t="shared" si="17"/>
        <v>73</v>
      </c>
    </row>
    <row r="156" spans="2:2" ht="13">
      <c r="B156" s="454">
        <f t="shared" si="17"/>
        <v>74</v>
      </c>
    </row>
    <row r="157" spans="2:2" ht="13">
      <c r="B157" s="454">
        <f t="shared" si="17"/>
        <v>75</v>
      </c>
    </row>
    <row r="158" spans="2:2" ht="13">
      <c r="B158" s="454">
        <f t="shared" si="17"/>
        <v>76</v>
      </c>
    </row>
    <row r="159" spans="2:2" ht="13">
      <c r="B159" s="454">
        <f t="shared" si="17"/>
        <v>77</v>
      </c>
    </row>
    <row r="160" spans="2:2" ht="13">
      <c r="B160" s="454">
        <f t="shared" si="17"/>
        <v>78</v>
      </c>
    </row>
    <row r="161" spans="2:2" ht="13">
      <c r="B161" s="454">
        <f t="shared" si="17"/>
        <v>79</v>
      </c>
    </row>
    <row r="162" spans="2:2" ht="13">
      <c r="B162" s="454">
        <f t="shared" si="17"/>
        <v>80</v>
      </c>
    </row>
    <row r="163" spans="2:2" ht="13">
      <c r="B163" s="454">
        <f t="shared" si="17"/>
        <v>81</v>
      </c>
    </row>
    <row r="164" spans="2:2" ht="13">
      <c r="B164" s="454">
        <f t="shared" si="17"/>
        <v>82</v>
      </c>
    </row>
    <row r="165" spans="2:2" ht="13">
      <c r="B165" s="454">
        <f t="shared" si="17"/>
        <v>83</v>
      </c>
    </row>
    <row r="166" spans="2:2" ht="13">
      <c r="B166" s="454">
        <f t="shared" si="17"/>
        <v>84</v>
      </c>
    </row>
    <row r="167" spans="2:2" ht="13">
      <c r="B167" s="454">
        <f t="shared" si="17"/>
        <v>85</v>
      </c>
    </row>
    <row r="168" spans="2:2" ht="13">
      <c r="B168" s="454">
        <f t="shared" si="17"/>
        <v>86</v>
      </c>
    </row>
    <row r="169" spans="2:2" ht="13">
      <c r="B169" s="454">
        <f t="shared" si="17"/>
        <v>87</v>
      </c>
    </row>
    <row r="170" spans="2:2" ht="13">
      <c r="B170" s="454">
        <f t="shared" si="17"/>
        <v>88</v>
      </c>
    </row>
    <row r="171" spans="2:2" ht="13">
      <c r="B171" s="454">
        <f t="shared" si="17"/>
        <v>89</v>
      </c>
    </row>
    <row r="172" spans="2:2" ht="13">
      <c r="B172" s="454">
        <f t="shared" si="17"/>
        <v>90</v>
      </c>
    </row>
    <row r="173" spans="2:2" ht="13">
      <c r="B173" s="454">
        <f t="shared" si="17"/>
        <v>91</v>
      </c>
    </row>
    <row r="174" spans="2:2" ht="13">
      <c r="B174" s="454">
        <f t="shared" si="17"/>
        <v>92</v>
      </c>
    </row>
    <row r="175" spans="2:2" ht="13">
      <c r="B175" s="454">
        <f t="shared" si="17"/>
        <v>93</v>
      </c>
    </row>
    <row r="176" spans="2:2" ht="13">
      <c r="B176" s="454">
        <f t="shared" si="17"/>
        <v>94</v>
      </c>
    </row>
    <row r="177" spans="2:2" ht="13">
      <c r="B177" s="454">
        <f t="shared" si="17"/>
        <v>95</v>
      </c>
    </row>
    <row r="178" spans="2:2" ht="13">
      <c r="B178" s="454">
        <f t="shared" si="17"/>
        <v>96</v>
      </c>
    </row>
    <row r="179" spans="2:2" ht="13">
      <c r="B179" s="454">
        <f t="shared" si="17"/>
        <v>97</v>
      </c>
    </row>
    <row r="180" spans="2:2" ht="13">
      <c r="B180" s="454">
        <f t="shared" si="17"/>
        <v>98</v>
      </c>
    </row>
    <row r="181" spans="2:2" ht="13">
      <c r="B181" s="454">
        <f t="shared" si="17"/>
        <v>99</v>
      </c>
    </row>
    <row r="182" spans="2:2" ht="13">
      <c r="B182" s="454">
        <f t="shared" si="17"/>
        <v>100</v>
      </c>
    </row>
    <row r="183" spans="2:2" ht="13">
      <c r="B183" s="454">
        <f t="shared" si="17"/>
        <v>101</v>
      </c>
    </row>
    <row r="184" spans="2:2" ht="13">
      <c r="B184" s="454">
        <f t="shared" si="17"/>
        <v>102</v>
      </c>
    </row>
    <row r="185" spans="2:2" ht="13">
      <c r="B185" s="454">
        <f t="shared" si="17"/>
        <v>103</v>
      </c>
    </row>
    <row r="186" spans="2:2" ht="13">
      <c r="B186" s="454">
        <f t="shared" si="17"/>
        <v>104</v>
      </c>
    </row>
    <row r="187" spans="2:2" ht="13">
      <c r="B187" s="454">
        <f t="shared" si="17"/>
        <v>105</v>
      </c>
    </row>
    <row r="188" spans="2:2" ht="13">
      <c r="B188" s="454">
        <f t="shared" si="17"/>
        <v>106</v>
      </c>
    </row>
    <row r="189" spans="2:2" ht="13">
      <c r="B189" s="454">
        <f t="shared" si="17"/>
        <v>107</v>
      </c>
    </row>
    <row r="190" spans="2:2" ht="13">
      <c r="B190" s="454">
        <f t="shared" si="17"/>
        <v>108</v>
      </c>
    </row>
    <row r="191" spans="2:2" ht="13">
      <c r="B191" s="454">
        <f t="shared" si="17"/>
        <v>109</v>
      </c>
    </row>
    <row r="192" spans="2:2" ht="13">
      <c r="B192" s="454">
        <f t="shared" si="17"/>
        <v>110</v>
      </c>
    </row>
    <row r="193" spans="2:2" ht="13">
      <c r="B193" s="454">
        <f t="shared" si="17"/>
        <v>111</v>
      </c>
    </row>
    <row r="194" spans="2:2" ht="13">
      <c r="B194" s="454">
        <f t="shared" si="17"/>
        <v>112</v>
      </c>
    </row>
    <row r="195" spans="2:2" ht="13">
      <c r="B195" s="454">
        <f t="shared" si="17"/>
        <v>113</v>
      </c>
    </row>
    <row r="196" spans="2:2" ht="13">
      <c r="B196" s="454">
        <f t="shared" si="17"/>
        <v>114</v>
      </c>
    </row>
    <row r="197" spans="2:2" ht="13">
      <c r="B197" s="454">
        <f t="shared" si="17"/>
        <v>115</v>
      </c>
    </row>
    <row r="198" spans="2:2" ht="13">
      <c r="B198" s="454">
        <f t="shared" si="17"/>
        <v>116</v>
      </c>
    </row>
  </sheetData>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A5C72BA-944F-8846-85CA-0D1A4261026A}">
          <x14:formula1>
            <xm:f>Tables!$C$1:$C$3</xm:f>
          </x14:formula1>
          <xm:sqref>D8</xm:sqref>
        </x14:dataValidation>
        <x14:dataValidation type="list" showInputMessage="1" showErrorMessage="1" xr:uid="{FC4FAF7F-D396-3242-A307-D74F90D782F8}">
          <x14:formula1>
            <xm:f>Tables!$A$1:$A$62</xm:f>
          </x14:formula1>
          <xm:sqref>AP8:AT8</xm:sqref>
        </x14:dataValidation>
        <x14:dataValidation type="list" showDropDown="1" showInputMessage="1" showErrorMessage="1" xr:uid="{F09C311B-2103-0A43-82E8-5E7954124367}">
          <x14:formula1>
            <xm:f>Tables!$A$1:$A$62</xm:f>
          </x14:formula1>
          <xm:sqref>AV8:BA9 AU8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D45C1-DCD0-0044-90A9-59B52509118C}">
  <dimension ref="A1:BN198"/>
  <sheetViews>
    <sheetView zoomScale="130" zoomScaleNormal="130" workbookViewId="0">
      <pane xSplit="4" ySplit="8" topLeftCell="E9" activePane="bottomRight" state="frozen"/>
      <selection activeCell="D1" sqref="D1"/>
      <selection pane="topRight" activeCell="E1" sqref="E1"/>
      <selection pane="bottomLeft" activeCell="D9" sqref="D9"/>
      <selection pane="bottomRight" activeCell="E15" sqref="E15"/>
    </sheetView>
  </sheetViews>
  <sheetFormatPr defaultColWidth="8.81640625" defaultRowHeight="12.5" outlineLevelRow="1" outlineLevelCol="1"/>
  <cols>
    <col min="1" max="2" width="7.453125" hidden="1" customWidth="1" outlineLevel="1"/>
    <col min="3" max="3" width="3.6328125" hidden="1" customWidth="1" outlineLevel="1"/>
    <col min="4" max="4" width="34.6328125" customWidth="1" collapsed="1"/>
    <col min="6" max="9" width="0" hidden="1" customWidth="1" outlineLevel="1"/>
    <col min="10" max="10" width="8.81640625" collapsed="1"/>
    <col min="11" max="14" width="0" hidden="1" customWidth="1" outlineLevel="1"/>
    <col min="15" max="15" width="8.81640625" collapsed="1"/>
    <col min="16" max="19" width="0" hidden="1" customWidth="1" outlineLevel="1"/>
    <col min="20" max="20" width="8.81640625" collapsed="1"/>
    <col min="21" max="24" width="9.1796875" hidden="1" customWidth="1" outlineLevel="1"/>
    <col min="25" max="25" width="8.81640625" collapsed="1"/>
    <col min="26" max="29" width="9.1796875" hidden="1" customWidth="1" outlineLevel="1"/>
    <col min="30" max="30" width="8.81640625" collapsed="1"/>
    <col min="31" max="34" width="9.1796875" hidden="1" customWidth="1" outlineLevel="1"/>
    <col min="35" max="35" width="8.81640625" collapsed="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30</v>
      </c>
      <c r="AT4" s="450">
        <f t="shared" si="0"/>
        <v>33</v>
      </c>
      <c r="AU4" s="449"/>
      <c r="AV4" s="450">
        <f>AV8-1990+1</f>
        <v>1</v>
      </c>
      <c r="AW4" s="450">
        <f t="shared" ref="AW4:BA5" si="1">AW8-1990+1</f>
        <v>1</v>
      </c>
      <c r="AX4" s="450">
        <f t="shared" si="1"/>
        <v>11</v>
      </c>
      <c r="AY4" s="450">
        <f t="shared" si="1"/>
        <v>19</v>
      </c>
      <c r="AZ4" s="450">
        <f t="shared" si="1"/>
        <v>26</v>
      </c>
      <c r="BA4" s="450">
        <f t="shared" si="1"/>
        <v>16</v>
      </c>
      <c r="BB4" s="449"/>
      <c r="BC4" s="449"/>
      <c r="BD4" s="449"/>
      <c r="BE4" s="449"/>
      <c r="BF4" s="449"/>
      <c r="BG4" s="449"/>
      <c r="BH4" s="449"/>
      <c r="BI4" s="449"/>
      <c r="BJ4" s="449"/>
      <c r="BK4" s="449"/>
      <c r="BL4" s="449"/>
      <c r="BM4" s="449"/>
      <c r="BN4" s="449"/>
    </row>
    <row r="5" spans="1:66"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18</v>
      </c>
      <c r="BB6" s="449"/>
      <c r="BC6" s="449"/>
      <c r="BD6" s="449"/>
      <c r="BE6" s="449"/>
      <c r="BF6" s="449"/>
      <c r="BG6" s="449"/>
      <c r="BH6" s="449"/>
      <c r="BI6" s="449"/>
      <c r="BJ6" s="449"/>
      <c r="BK6" s="449"/>
      <c r="BL6" s="449"/>
      <c r="BM6" s="449"/>
      <c r="BN6" s="449"/>
    </row>
    <row r="7" spans="1:66" ht="14.5" collapsed="1">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L8" si="5">AF8+1</f>
        <v>2018</v>
      </c>
      <c r="AH8" s="450">
        <f t="shared" si="5"/>
        <v>2019</v>
      </c>
      <c r="AI8" s="450">
        <f t="shared" si="5"/>
        <v>2020</v>
      </c>
      <c r="AJ8" s="450">
        <f t="shared" si="5"/>
        <v>2021</v>
      </c>
      <c r="AK8" s="450">
        <f t="shared" si="5"/>
        <v>2022</v>
      </c>
      <c r="AL8" s="450">
        <f t="shared" si="5"/>
        <v>2023</v>
      </c>
      <c r="AM8" s="450"/>
      <c r="AN8" s="450"/>
      <c r="AO8" s="449"/>
      <c r="AP8" s="450">
        <v>1990</v>
      </c>
      <c r="AQ8" s="450">
        <v>2000</v>
      </c>
      <c r="AR8" s="450">
        <v>2018</v>
      </c>
      <c r="AS8" s="450">
        <v>2020</v>
      </c>
      <c r="AT8" s="450">
        <v>2023</v>
      </c>
      <c r="AU8" s="449"/>
      <c r="AV8" s="450">
        <v>1990</v>
      </c>
      <c r="AW8" s="450">
        <v>1990</v>
      </c>
      <c r="AX8" s="450">
        <v>2000</v>
      </c>
      <c r="AY8" s="450">
        <v>2008</v>
      </c>
      <c r="AZ8" s="450">
        <v>2015</v>
      </c>
      <c r="BA8" s="450">
        <v>2005</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54" t="s">
        <v>82</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5" thickBot="1">
      <c r="A11" s="454"/>
      <c r="B11" s="454">
        <v>4</v>
      </c>
      <c r="C11" s="454"/>
      <c r="D11" s="456"/>
      <c r="E11" s="456">
        <f ca="1">E20</f>
        <v>15.688486210000001</v>
      </c>
      <c r="F11" s="456">
        <f t="shared" ref="F11:AL11" ca="1" si="6">F20</f>
        <v>14.677074665430002</v>
      </c>
      <c r="G11" s="456">
        <f t="shared" ca="1" si="6"/>
        <v>14.956743264160002</v>
      </c>
      <c r="H11" s="456">
        <f t="shared" ca="1" si="6"/>
        <v>13.855094468180003</v>
      </c>
      <c r="I11" s="456">
        <f t="shared" ca="1" si="6"/>
        <v>13.937612993260004</v>
      </c>
      <c r="J11" s="456">
        <f t="shared" ca="1" si="6"/>
        <v>13.696070802560001</v>
      </c>
      <c r="K11" s="456">
        <f t="shared" ca="1" si="6"/>
        <v>12.416195187340001</v>
      </c>
      <c r="L11" s="456">
        <f t="shared" ca="1" si="6"/>
        <v>11.945918296920002</v>
      </c>
      <c r="M11" s="456">
        <f t="shared" ca="1" si="6"/>
        <v>11.496893393960001</v>
      </c>
      <c r="N11" s="456">
        <f t="shared" ca="1" si="6"/>
        <v>9.8450508600000006</v>
      </c>
      <c r="O11" s="456">
        <f t="shared" ca="1" si="6"/>
        <v>9.0863096600000013</v>
      </c>
      <c r="P11" s="456">
        <f t="shared" ca="1" si="6"/>
        <v>9.6367459300000018</v>
      </c>
      <c r="Q11" s="456">
        <f t="shared" ca="1" si="6"/>
        <v>9.6704031500000003</v>
      </c>
      <c r="R11" s="456">
        <f t="shared" ca="1" si="6"/>
        <v>8.9903621600000001</v>
      </c>
      <c r="S11" s="456">
        <f t="shared" ca="1" si="6"/>
        <v>6.9405888422222235</v>
      </c>
      <c r="T11" s="456">
        <f t="shared" ca="1" si="6"/>
        <v>8.8767893926659305</v>
      </c>
      <c r="U11" s="456">
        <f t="shared" ca="1" si="6"/>
        <v>8.5751190729228348</v>
      </c>
      <c r="V11" s="456">
        <f t="shared" ca="1" si="6"/>
        <v>8.3879645154420999</v>
      </c>
      <c r="W11" s="456">
        <f t="shared" ca="1" si="6"/>
        <v>9.8869194237723406</v>
      </c>
      <c r="X11" s="456">
        <f t="shared" ca="1" si="6"/>
        <v>9.6496435743516304</v>
      </c>
      <c r="Y11" s="456">
        <f t="shared" ca="1" si="6"/>
        <v>8.5494170268726215</v>
      </c>
      <c r="Z11" s="456">
        <f t="shared" ca="1" si="6"/>
        <v>8.3110309159745928</v>
      </c>
      <c r="AA11" s="456">
        <f t="shared" ca="1" si="6"/>
        <v>8.9001338029885844</v>
      </c>
      <c r="AB11" s="456">
        <f t="shared" ca="1" si="6"/>
        <v>8.326517736924556</v>
      </c>
      <c r="AC11" s="456">
        <f t="shared" ca="1" si="6"/>
        <v>8.6351302339544667</v>
      </c>
      <c r="AD11" s="456">
        <f t="shared" ca="1" si="6"/>
        <v>8.7063139519224109</v>
      </c>
      <c r="AE11" s="456">
        <f t="shared" ca="1" si="6"/>
        <v>8.2650475900010552</v>
      </c>
      <c r="AF11" s="456">
        <f t="shared" ca="1" si="6"/>
        <v>7.7936983089982697</v>
      </c>
      <c r="AG11" s="456">
        <f t="shared" ca="1" si="6"/>
        <v>7.7278666955646624</v>
      </c>
      <c r="AH11" s="456">
        <f t="shared" ca="1" si="6"/>
        <v>7.1302328512669577</v>
      </c>
      <c r="AI11" s="456">
        <f t="shared" ca="1" si="6"/>
        <v>4.6283642741975335</v>
      </c>
      <c r="AJ11" s="456">
        <f t="shared" ca="1" si="6"/>
        <v>2.8660013458765672</v>
      </c>
      <c r="AK11" s="456">
        <f t="shared" ca="1" si="6"/>
        <v>2.449111620765446</v>
      </c>
      <c r="AL11" s="456">
        <f t="shared" ca="1" si="6"/>
        <v>2.0176146688582586</v>
      </c>
      <c r="AM11" s="456"/>
      <c r="AN11" s="456"/>
      <c r="AO11" s="449"/>
      <c r="AP11" s="457">
        <f ca="1">SUM(AP12:AP19)</f>
        <v>1</v>
      </c>
      <c r="AQ11" s="457">
        <f t="shared" ref="AQ11:AT11" ca="1" si="7">SUM(AQ12:AQ19)</f>
        <v>1</v>
      </c>
      <c r="AR11" s="457">
        <f t="shared" ca="1" si="7"/>
        <v>1</v>
      </c>
      <c r="AS11" s="457">
        <f t="shared" ca="1" si="7"/>
        <v>1</v>
      </c>
      <c r="AT11" s="457">
        <f t="shared" ca="1" si="7"/>
        <v>1</v>
      </c>
      <c r="AU11" s="449"/>
      <c r="AV11" s="458">
        <f t="shared" ref="AV11:BA18" ca="1" si="8">IFERROR(POWER(INDEX($E11:$AN11,AV$5)/INDEX($E11:$AN11,AV$4),1/AV$6)-1,)</f>
        <v>-5.6385489664854682E-2</v>
      </c>
      <c r="AW11" s="458">
        <f t="shared" ca="1" si="8"/>
        <v>-5.3151164662627037E-2</v>
      </c>
      <c r="AX11" s="458">
        <f t="shared" ca="1" si="8"/>
        <v>1.0611376186320243E-2</v>
      </c>
      <c r="AY11" s="458">
        <f t="shared" ca="1" si="8"/>
        <v>-2.5944091073049846E-2</v>
      </c>
      <c r="AZ11" s="458">
        <f t="shared" ca="1" si="8"/>
        <v>-4.8700327509743735E-2</v>
      </c>
      <c r="BA11" s="458">
        <f t="shared" ca="1" si="8"/>
        <v>-7.9010725034394214E-2</v>
      </c>
      <c r="BB11" s="454"/>
      <c r="BC11" s="459"/>
      <c r="BD11" s="454"/>
      <c r="BE11" s="454"/>
      <c r="BF11" s="454"/>
      <c r="BG11" s="454"/>
      <c r="BH11" s="454"/>
      <c r="BI11" s="454"/>
      <c r="BJ11" s="454"/>
      <c r="BK11" s="454"/>
      <c r="BL11" s="454"/>
      <c r="BM11" s="454"/>
      <c r="BN11" s="454"/>
    </row>
    <row r="12" spans="1:66" ht="13">
      <c r="A12" s="454" t="str">
        <f>ADDRESS(MATCH($D12,'2021'!$A$1:$A$86,0),MATCH($D$10,'2021'!$A$1:$AQ$1,0))</f>
        <v>$H$30</v>
      </c>
      <c r="B12" s="454">
        <f>B11+1</f>
        <v>5</v>
      </c>
      <c r="C12" s="454"/>
      <c r="D12" s="164" t="s">
        <v>43</v>
      </c>
      <c r="E12" s="460">
        <f ca="1">INDIRECT("'"&amp;E$8&amp;"'!"&amp;$A12)*VLOOKUP($D$8,Tables!$C$1:$D$3,2,0)</f>
        <v>0</v>
      </c>
      <c r="F12" s="460">
        <f ca="1">INDIRECT("'"&amp;F$8&amp;"'!"&amp;$A12)*VLOOKUP($D$8,Tables!$C$1:$D$3,2,0)</f>
        <v>0</v>
      </c>
      <c r="G12" s="460">
        <f ca="1">INDIRECT("'"&amp;G$8&amp;"'!"&amp;$A12)*VLOOKUP($D$8,Tables!$C$1:$D$3,2,0)</f>
        <v>0</v>
      </c>
      <c r="H12" s="460">
        <f ca="1">INDIRECT("'"&amp;H$8&amp;"'!"&amp;$A12)*VLOOKUP($D$8,Tables!$C$1:$D$3,2,0)</f>
        <v>0</v>
      </c>
      <c r="I12" s="460">
        <f ca="1">INDIRECT("'"&amp;I$8&amp;"'!"&amp;$A12)*VLOOKUP($D$8,Tables!$C$1:$D$3,2,0)</f>
        <v>0</v>
      </c>
      <c r="J12" s="460">
        <f ca="1">INDIRECT("'"&amp;J$8&amp;"'!"&amp;$A12)*VLOOKUP($D$8,Tables!$C$1:$D$3,2,0)</f>
        <v>0</v>
      </c>
      <c r="K12" s="460">
        <f ca="1">INDIRECT("'"&amp;K$8&amp;"'!"&amp;$A12)*VLOOKUP($D$8,Tables!$C$1:$D$3,2,0)</f>
        <v>0</v>
      </c>
      <c r="L12" s="460">
        <f ca="1">INDIRECT("'"&amp;L$8&amp;"'!"&amp;$A12)*VLOOKUP($D$8,Tables!$C$1:$D$3,2,0)</f>
        <v>0</v>
      </c>
      <c r="M12" s="460">
        <f ca="1">INDIRECT("'"&amp;M$8&amp;"'!"&amp;$A12)*VLOOKUP($D$8,Tables!$C$1:$D$3,2,0)</f>
        <v>0</v>
      </c>
      <c r="N12" s="460">
        <f ca="1">INDIRECT("'"&amp;N$8&amp;"'!"&amp;$A12)*VLOOKUP($D$8,Tables!$C$1:$D$3,2,0)</f>
        <v>0</v>
      </c>
      <c r="O12" s="460">
        <f ca="1">INDIRECT("'"&amp;O$8&amp;"'!"&amp;$A12)*VLOOKUP($D$8,Tables!$C$1:$D$3,2,0)</f>
        <v>0</v>
      </c>
      <c r="P12" s="460">
        <f ca="1">INDIRECT("'"&amp;P$8&amp;"'!"&amp;$A12)*VLOOKUP($D$8,Tables!$C$1:$D$3,2,0)</f>
        <v>0</v>
      </c>
      <c r="Q12" s="460">
        <f ca="1">INDIRECT("'"&amp;Q$8&amp;"'!"&amp;$A12)*VLOOKUP($D$8,Tables!$C$1:$D$3,2,0)</f>
        <v>0</v>
      </c>
      <c r="R12" s="460">
        <f ca="1">INDIRECT("'"&amp;R$8&amp;"'!"&amp;$A12)*VLOOKUP($D$8,Tables!$C$1:$D$3,2,0)</f>
        <v>0</v>
      </c>
      <c r="S12" s="460">
        <f ca="1">INDIRECT("'"&amp;S$8&amp;"'!"&amp;$A12)*VLOOKUP($D$8,Tables!$C$1:$D$3,2,0)</f>
        <v>0</v>
      </c>
      <c r="T12" s="460">
        <f ca="1">INDIRECT("'"&amp;T$8&amp;"'!"&amp;$A12)*VLOOKUP($D$8,Tables!$C$1:$D$3,2,0)</f>
        <v>4.3257752659296E-3</v>
      </c>
      <c r="U12" s="460">
        <f ca="1">INDIRECT("'"&amp;U$8&amp;"'!"&amp;$A12)*VLOOKUP($D$8,Tables!$C$1:$D$3,2,0)</f>
        <v>3.8548146720000002E-3</v>
      </c>
      <c r="V12" s="460">
        <f ca="1">INDIRECT("'"&amp;V$8&amp;"'!"&amp;$A12)*VLOOKUP($D$8,Tables!$C$1:$D$3,2,0)</f>
        <v>8.4521476211994254E-3</v>
      </c>
      <c r="W12" s="460">
        <f ca="1">INDIRECT("'"&amp;W$8&amp;"'!"&amp;$A12)*VLOOKUP($D$8,Tables!$C$1:$D$3,2,0)</f>
        <v>7.1690215804871994E-3</v>
      </c>
      <c r="X12" s="460">
        <f ca="1">INDIRECT("'"&amp;X$8&amp;"'!"&amp;$A12)*VLOOKUP($D$8,Tables!$C$1:$D$3,2,0)</f>
        <v>1.3602363354068801E-2</v>
      </c>
      <c r="Y12" s="460">
        <f ca="1">INDIRECT("'"&amp;Y$8&amp;"'!"&amp;$A12)*VLOOKUP($D$8,Tables!$C$1:$D$3,2,0)</f>
        <v>5.1610608377160002E-3</v>
      </c>
      <c r="Z12" s="460">
        <f ca="1">INDIRECT("'"&amp;Z$8&amp;"'!"&amp;$A12)*VLOOKUP($D$8,Tables!$C$1:$D$3,2,0)</f>
        <v>5.1287076114623995E-3</v>
      </c>
      <c r="AA12" s="460">
        <f ca="1">INDIRECT("'"&amp;AA$8&amp;"'!"&amp;$A12)*VLOOKUP($D$8,Tables!$C$1:$D$3,2,0)</f>
        <v>8.6361476589107995E-3</v>
      </c>
      <c r="AB12" s="460">
        <f ca="1">INDIRECT("'"&amp;AB$8&amp;"'!"&amp;$A12)*VLOOKUP($D$8,Tables!$C$1:$D$3,2,0)</f>
        <v>6.0761443356604009E-3</v>
      </c>
      <c r="AC12" s="460">
        <f ca="1">INDIRECT("'"&amp;AC$8&amp;"'!"&amp;$A12)*VLOOKUP($D$8,Tables!$C$1:$D$3,2,0)</f>
        <v>7.9039756023564015E-3</v>
      </c>
      <c r="AD12" s="460">
        <f ca="1">INDIRECT("'"&amp;AD$8&amp;"'!"&amp;$A12)*VLOOKUP($D$8,Tables!$C$1:$D$3,2,0)</f>
        <v>9.3696591802464018E-3</v>
      </c>
      <c r="AE12" s="460">
        <f ca="1">INDIRECT("'"&amp;AE$8&amp;"'!"&amp;$A12)*VLOOKUP($D$8,Tables!$C$1:$D$3,2,0)</f>
        <v>9.7691287923012005E-3</v>
      </c>
      <c r="AF12" s="460">
        <f ca="1">INDIRECT("'"&amp;AF$8&amp;"'!"&amp;$A12)*VLOOKUP($D$8,Tables!$C$1:$D$3,2,0)</f>
        <v>8.4439859806848001E-3</v>
      </c>
      <c r="AG12" s="460">
        <f ca="1">INDIRECT("'"&amp;AG$8&amp;"'!"&amp;$A12)*VLOOKUP($D$8,Tables!$C$1:$D$3,2,0)</f>
        <v>9.6489891050028E-3</v>
      </c>
      <c r="AH12" s="513">
        <f ca="1">INDIRECT("'"&amp;AH$8&amp;"'!"&amp;$A12)*VLOOKUP($D$8,Tables!$C$1:$D$3,2,0)</f>
        <v>0</v>
      </c>
      <c r="AI12" s="513">
        <f ca="1">INDIRECT("'"&amp;AI$8&amp;"'!"&amp;$A12)*VLOOKUP($D$8,Tables!$C$1:$D$3,2,0)</f>
        <v>0</v>
      </c>
      <c r="AJ12" s="513">
        <f ca="1">INDIRECT("'"&amp;AJ$8&amp;"'!"&amp;$A12)*VLOOKUP($D$8,Tables!$C$1:$D$3,2,0)</f>
        <v>0</v>
      </c>
      <c r="AK12" s="513">
        <f ca="1">INDIRECT("'"&amp;AK$8&amp;"'!"&amp;$A12)*VLOOKUP($D$8,Tables!$C$1:$D$3,2,0)</f>
        <v>0</v>
      </c>
      <c r="AL12" s="513">
        <f ca="1">INDIRECT("'"&amp;AL$8&amp;"'!"&amp;$A12)*VLOOKUP($D$8,Tables!$C$1:$D$3,2,0)</f>
        <v>0</v>
      </c>
      <c r="AM12" s="460"/>
      <c r="AO12" s="449"/>
      <c r="AP12" s="466">
        <f ca="1">HLOOKUP(AP$8,$E$8:$AN$198,$B12,0)/HLOOKUP(AP$8,$E$8:$AN$198,$B$11,0)</f>
        <v>0</v>
      </c>
      <c r="AQ12" s="466">
        <f t="shared" ref="AQ12:AT12" ca="1" si="9">HLOOKUP(AQ$8,$E$8:$AN$198,$B12,0)/HLOOKUP(AQ$8,$E$8:$AN$198,$B$11,0)</f>
        <v>0</v>
      </c>
      <c r="AR12" s="466">
        <f t="shared" ca="1" si="9"/>
        <v>1.2485967324644392E-3</v>
      </c>
      <c r="AS12" s="466">
        <f t="shared" ca="1" si="9"/>
        <v>0</v>
      </c>
      <c r="AT12" s="466">
        <f t="shared" ca="1" si="9"/>
        <v>0</v>
      </c>
      <c r="AU12" s="449"/>
      <c r="AV12" s="505">
        <f t="shared" ca="1" si="8"/>
        <v>0</v>
      </c>
      <c r="AW12" s="466">
        <f t="shared" ca="1" si="8"/>
        <v>0</v>
      </c>
      <c r="AX12" s="466">
        <f t="shared" ca="1" si="8"/>
        <v>0</v>
      </c>
      <c r="AY12" s="466">
        <f t="shared" ca="1" si="8"/>
        <v>4.7647166855737888E-2</v>
      </c>
      <c r="AZ12" s="466">
        <f t="shared" ca="1" si="8"/>
        <v>-1</v>
      </c>
      <c r="BA12" s="461">
        <f t="shared" ca="1" si="8"/>
        <v>-1</v>
      </c>
      <c r="BB12" s="454"/>
      <c r="BC12" s="459"/>
      <c r="BD12" s="454"/>
      <c r="BE12" s="454"/>
      <c r="BF12" s="454"/>
      <c r="BG12" s="454"/>
      <c r="BH12" s="454"/>
      <c r="BI12" s="454"/>
      <c r="BJ12" s="454"/>
      <c r="BK12" s="454"/>
      <c r="BL12" s="454"/>
      <c r="BM12" s="454"/>
      <c r="BN12" s="454"/>
    </row>
    <row r="13" spans="1:66" ht="13">
      <c r="A13" s="454" t="str">
        <f>ADDRESS(MATCH($D13,'2021'!$A$1:$A$86,0),MATCH($D$10,'2021'!$A$1:$AQ$1,0))</f>
        <v>$H$45</v>
      </c>
      <c r="B13" s="454">
        <f t="shared" ref="B13:B19" si="10">B12+1</f>
        <v>6</v>
      </c>
      <c r="C13" s="454"/>
      <c r="D13" s="83" t="s">
        <v>37</v>
      </c>
      <c r="E13" s="460">
        <f ca="1">INDIRECT("'"&amp;E$8&amp;"'!"&amp;$A13)*VLOOKUP($D$8,Tables!$C$1:$D$3,2,0)</f>
        <v>0</v>
      </c>
      <c r="F13" s="460">
        <f ca="1">INDIRECT("'"&amp;F$8&amp;"'!"&amp;$A13)*VLOOKUP($D$8,Tables!$C$1:$D$3,2,0)</f>
        <v>0</v>
      </c>
      <c r="G13" s="460">
        <f ca="1">INDIRECT("'"&amp;G$8&amp;"'!"&amp;$A13)*VLOOKUP($D$8,Tables!$C$1:$D$3,2,0)</f>
        <v>0</v>
      </c>
      <c r="H13" s="460">
        <f ca="1">INDIRECT("'"&amp;H$8&amp;"'!"&amp;$A13)*VLOOKUP($D$8,Tables!$C$1:$D$3,2,0)</f>
        <v>0</v>
      </c>
      <c r="I13" s="460">
        <f ca="1">INDIRECT("'"&amp;I$8&amp;"'!"&amp;$A13)*VLOOKUP($D$8,Tables!$C$1:$D$3,2,0)</f>
        <v>0</v>
      </c>
      <c r="J13" s="460">
        <f ca="1">INDIRECT("'"&amp;J$8&amp;"'!"&amp;$A13)*VLOOKUP($D$8,Tables!$C$1:$D$3,2,0)</f>
        <v>0</v>
      </c>
      <c r="K13" s="460">
        <f ca="1">INDIRECT("'"&amp;K$8&amp;"'!"&amp;$A13)*VLOOKUP($D$8,Tables!$C$1:$D$3,2,0)</f>
        <v>0</v>
      </c>
      <c r="L13" s="460">
        <f ca="1">INDIRECT("'"&amp;L$8&amp;"'!"&amp;$A13)*VLOOKUP($D$8,Tables!$C$1:$D$3,2,0)</f>
        <v>0</v>
      </c>
      <c r="M13" s="460">
        <f ca="1">INDIRECT("'"&amp;M$8&amp;"'!"&amp;$A13)*VLOOKUP($D$8,Tables!$C$1:$D$3,2,0)</f>
        <v>0</v>
      </c>
      <c r="N13" s="460">
        <f ca="1">INDIRECT("'"&amp;N$8&amp;"'!"&amp;$A13)*VLOOKUP($D$8,Tables!$C$1:$D$3,2,0)</f>
        <v>0</v>
      </c>
      <c r="O13" s="460">
        <f ca="1">INDIRECT("'"&amp;O$8&amp;"'!"&amp;$A13)*VLOOKUP($D$8,Tables!$C$1:$D$3,2,0)</f>
        <v>0</v>
      </c>
      <c r="P13" s="460">
        <f ca="1">INDIRECT("'"&amp;P$8&amp;"'!"&amp;$A13)*VLOOKUP($D$8,Tables!$C$1:$D$3,2,0)</f>
        <v>0</v>
      </c>
      <c r="Q13" s="460">
        <f ca="1">INDIRECT("'"&amp;Q$8&amp;"'!"&amp;$A13)*VLOOKUP($D$8,Tables!$C$1:$D$3,2,0)</f>
        <v>0</v>
      </c>
      <c r="R13" s="460">
        <f ca="1">INDIRECT("'"&amp;R$8&amp;"'!"&amp;$A13)*VLOOKUP($D$8,Tables!$C$1:$D$3,2,0)</f>
        <v>0</v>
      </c>
      <c r="S13" s="460">
        <f ca="1">INDIRECT("'"&amp;S$8&amp;"'!"&amp;$A13)*VLOOKUP($D$8,Tables!$C$1:$D$3,2,0)</f>
        <v>0</v>
      </c>
      <c r="T13" s="460">
        <f ca="1">INDIRECT("'"&amp;T$8&amp;"'!"&amp;$A13)*VLOOKUP($D$8,Tables!$C$1:$D$3,2,0)</f>
        <v>0</v>
      </c>
      <c r="U13" s="460">
        <f ca="1">INDIRECT("'"&amp;U$8&amp;"'!"&amp;$A13)*VLOOKUP($D$8,Tables!$C$1:$D$3,2,0)</f>
        <v>0</v>
      </c>
      <c r="V13" s="460">
        <f ca="1">INDIRECT("'"&amp;V$8&amp;"'!"&amp;$A13)*VLOOKUP($D$8,Tables!$C$1:$D$3,2,0)</f>
        <v>0</v>
      </c>
      <c r="W13" s="460">
        <f ca="1">INDIRECT("'"&amp;W$8&amp;"'!"&amp;$A13)*VLOOKUP($D$8,Tables!$C$1:$D$3,2,0)</f>
        <v>0</v>
      </c>
      <c r="X13" s="460">
        <f ca="1">INDIRECT("'"&amp;X$8&amp;"'!"&amp;$A13)*VLOOKUP($D$8,Tables!$C$1:$D$3,2,0)</f>
        <v>0</v>
      </c>
      <c r="Y13" s="460">
        <f ca="1">INDIRECT("'"&amp;Y$8&amp;"'!"&amp;$A13)*VLOOKUP($D$8,Tables!$C$1:$D$3,2,0)</f>
        <v>0</v>
      </c>
      <c r="Z13" s="460">
        <f ca="1">INDIRECT("'"&amp;Z$8&amp;"'!"&amp;$A13)*VLOOKUP($D$8,Tables!$C$1:$D$3,2,0)</f>
        <v>0</v>
      </c>
      <c r="AA13" s="460">
        <f ca="1">INDIRECT("'"&amp;AA$8&amp;"'!"&amp;$A13)*VLOOKUP($D$8,Tables!$C$1:$D$3,2,0)</f>
        <v>0</v>
      </c>
      <c r="AB13" s="460">
        <f ca="1">INDIRECT("'"&amp;AB$8&amp;"'!"&amp;$A13)*VLOOKUP($D$8,Tables!$C$1:$D$3,2,0)</f>
        <v>0</v>
      </c>
      <c r="AC13" s="460">
        <f ca="1">INDIRECT("'"&amp;AC$8&amp;"'!"&amp;$A13)*VLOOKUP($D$8,Tables!$C$1:$D$3,2,0)</f>
        <v>0</v>
      </c>
      <c r="AD13" s="460">
        <f ca="1">INDIRECT("'"&amp;AD$8&amp;"'!"&amp;$A13)*VLOOKUP($D$8,Tables!$C$1:$D$3,2,0)</f>
        <v>0</v>
      </c>
      <c r="AE13" s="460">
        <f ca="1">INDIRECT("'"&amp;AE$8&amp;"'!"&amp;$A13)*VLOOKUP($D$8,Tables!$C$1:$D$3,2,0)</f>
        <v>0</v>
      </c>
      <c r="AF13" s="460">
        <f ca="1">INDIRECT("'"&amp;AF$8&amp;"'!"&amp;$A13)*VLOOKUP($D$8,Tables!$C$1:$D$3,2,0)</f>
        <v>0</v>
      </c>
      <c r="AG13" s="460">
        <f ca="1">INDIRECT("'"&amp;AG$8&amp;"'!"&amp;$A13)*VLOOKUP($D$8,Tables!$C$1:$D$3,2,0)</f>
        <v>0</v>
      </c>
      <c r="AH13" s="513">
        <f ca="1">INDIRECT("'"&amp;AH$8&amp;"'!"&amp;$A13)*VLOOKUP($D$8,Tables!$C$1:$D$3,2,0)</f>
        <v>0</v>
      </c>
      <c r="AI13" s="513">
        <f ca="1">INDIRECT("'"&amp;AI$8&amp;"'!"&amp;$A13)*VLOOKUP($D$8,Tables!$C$1:$D$3,2,0)</f>
        <v>0</v>
      </c>
      <c r="AJ13" s="513">
        <f ca="1">INDIRECT("'"&amp;AJ$8&amp;"'!"&amp;$A13)*VLOOKUP($D$8,Tables!$C$1:$D$3,2,0)</f>
        <v>0</v>
      </c>
      <c r="AK13" s="513">
        <f ca="1">INDIRECT("'"&amp;AK$8&amp;"'!"&amp;$A13)*VLOOKUP($D$8,Tables!$C$1:$D$3,2,0)</f>
        <v>0</v>
      </c>
      <c r="AL13" s="513">
        <f ca="1">INDIRECT("'"&amp;AL$8&amp;"'!"&amp;$A13)*VLOOKUP($D$8,Tables!$C$1:$D$3,2,0)</f>
        <v>0</v>
      </c>
      <c r="AM13" s="460"/>
      <c r="AN13" s="460"/>
      <c r="AO13" s="449"/>
      <c r="AP13" s="466">
        <f t="shared" ref="AP13:AT19" ca="1" si="11">HLOOKUP(AP$8,$E$8:$AN$198,$B13,0)/HLOOKUP(AP$8,$E$8:$AN$198,$B$11,0)</f>
        <v>0</v>
      </c>
      <c r="AQ13" s="466">
        <f t="shared" ca="1" si="11"/>
        <v>0</v>
      </c>
      <c r="AR13" s="466">
        <f t="shared" ca="1" si="11"/>
        <v>0</v>
      </c>
      <c r="AS13" s="466">
        <f t="shared" ca="1" si="11"/>
        <v>0</v>
      </c>
      <c r="AT13" s="466">
        <f t="shared" ca="1" si="11"/>
        <v>0</v>
      </c>
      <c r="AU13" s="449"/>
      <c r="AV13" s="505">
        <f t="shared" ca="1" si="8"/>
        <v>0</v>
      </c>
      <c r="AW13" s="466">
        <f t="shared" ca="1" si="8"/>
        <v>0</v>
      </c>
      <c r="AX13" s="466">
        <f t="shared" ca="1" si="8"/>
        <v>0</v>
      </c>
      <c r="AY13" s="466">
        <f t="shared" ca="1" si="8"/>
        <v>0</v>
      </c>
      <c r="AZ13" s="466">
        <f t="shared" ca="1" si="8"/>
        <v>0</v>
      </c>
      <c r="BA13" s="461">
        <f t="shared" ca="1" si="8"/>
        <v>0</v>
      </c>
      <c r="BB13" s="454"/>
      <c r="BC13" s="459"/>
      <c r="BD13" s="454"/>
      <c r="BE13" s="454"/>
      <c r="BF13" s="454"/>
      <c r="BG13" s="454"/>
      <c r="BH13" s="454"/>
      <c r="BI13" s="454"/>
      <c r="BJ13" s="454"/>
      <c r="BK13" s="454"/>
      <c r="BL13" s="454"/>
      <c r="BM13" s="454"/>
      <c r="BN13" s="454"/>
    </row>
    <row r="14" spans="1:66" ht="13">
      <c r="A14" s="454" t="str">
        <f>ADDRESS(MATCH($D14,'2021'!$A$1:$A$86,0),MATCH($D$10,'2021'!$A$1:$AQ$1,0))</f>
        <v>$H$56</v>
      </c>
      <c r="B14" s="454">
        <f t="shared" si="10"/>
        <v>7</v>
      </c>
      <c r="C14" s="454"/>
      <c r="D14" s="168" t="s">
        <v>40</v>
      </c>
      <c r="E14" s="460">
        <f ca="1">INDIRECT("'"&amp;E$8&amp;"'!"&amp;$A14)*VLOOKUP($D$8,Tables!$C$1:$D$3,2,0)</f>
        <v>8.4314359900000007</v>
      </c>
      <c r="F14" s="460">
        <f ca="1">INDIRECT("'"&amp;F$8&amp;"'!"&amp;$A14)*VLOOKUP($D$8,Tables!$C$1:$D$3,2,0)</f>
        <v>7.2288156154300003</v>
      </c>
      <c r="G14" s="460">
        <f ca="1">INDIRECT("'"&amp;G$8&amp;"'!"&amp;$A14)*VLOOKUP($D$8,Tables!$C$1:$D$3,2,0)</f>
        <v>7.497713043140001</v>
      </c>
      <c r="H14" s="460">
        <f ca="1">INDIRECT("'"&amp;H$8&amp;"'!"&amp;$A14)*VLOOKUP($D$8,Tables!$C$1:$D$3,2,0)</f>
        <v>7.1163365123700011</v>
      </c>
      <c r="I14" s="460">
        <f ca="1">INDIRECT("'"&amp;I$8&amp;"'!"&amp;$A14)*VLOOKUP($D$8,Tables!$C$1:$D$3,2,0)</f>
        <v>7.1099921845500011</v>
      </c>
      <c r="J14" s="460">
        <f ca="1">INDIRECT("'"&amp;J$8&amp;"'!"&amp;$A14)*VLOOKUP($D$8,Tables!$C$1:$D$3,2,0)</f>
        <v>7.0476008514800013</v>
      </c>
      <c r="K14" s="460">
        <f ca="1">INDIRECT("'"&amp;K$8&amp;"'!"&amp;$A14)*VLOOKUP($D$8,Tables!$C$1:$D$3,2,0)</f>
        <v>5.6264556262600003</v>
      </c>
      <c r="L14" s="460">
        <f ca="1">INDIRECT("'"&amp;L$8&amp;"'!"&amp;$A14)*VLOOKUP($D$8,Tables!$C$1:$D$3,2,0)</f>
        <v>5.3738393611900008</v>
      </c>
      <c r="M14" s="460">
        <f ca="1">INDIRECT("'"&amp;M$8&amp;"'!"&amp;$A14)*VLOOKUP($D$8,Tables!$C$1:$D$3,2,0)</f>
        <v>5.3929661173400012</v>
      </c>
      <c r="N14" s="460">
        <f ca="1">INDIRECT("'"&amp;N$8&amp;"'!"&amp;$A14)*VLOOKUP($D$8,Tables!$C$1:$D$3,2,0)</f>
        <v>3.7657009600000007</v>
      </c>
      <c r="O14" s="460">
        <f ca="1">INDIRECT("'"&amp;O$8&amp;"'!"&amp;$A14)*VLOOKUP($D$8,Tables!$C$1:$D$3,2,0)</f>
        <v>3.4784050700000004</v>
      </c>
      <c r="P14" s="460">
        <f ca="1">INDIRECT("'"&amp;P$8&amp;"'!"&amp;$A14)*VLOOKUP($D$8,Tables!$C$1:$D$3,2,0)</f>
        <v>3.3444507300000006</v>
      </c>
      <c r="Q14" s="460">
        <f ca="1">INDIRECT("'"&amp;Q$8&amp;"'!"&amp;$A14)*VLOOKUP($D$8,Tables!$C$1:$D$3,2,0)</f>
        <v>3.3762587800000001</v>
      </c>
      <c r="R14" s="460">
        <f ca="1">INDIRECT("'"&amp;R$8&amp;"'!"&amp;$A14)*VLOOKUP($D$8,Tables!$C$1:$D$3,2,0)</f>
        <v>3.14379834</v>
      </c>
      <c r="S14" s="460">
        <f ca="1">INDIRECT("'"&amp;S$8&amp;"'!"&amp;$A14)*VLOOKUP($D$8,Tables!$C$1:$D$3,2,0)</f>
        <v>3.0974295300000008</v>
      </c>
      <c r="T14" s="460">
        <f ca="1">INDIRECT("'"&amp;T$8&amp;"'!"&amp;$A14)*VLOOKUP($D$8,Tables!$C$1:$D$3,2,0)</f>
        <v>3.1760163126100007</v>
      </c>
      <c r="U14" s="460">
        <f ca="1">INDIRECT("'"&amp;U$8&amp;"'!"&amp;$A14)*VLOOKUP($D$8,Tables!$C$1:$D$3,2,0)</f>
        <v>3.2972839624400008</v>
      </c>
      <c r="V14" s="460">
        <f ca="1">INDIRECT("'"&amp;V$8&amp;"'!"&amp;$A14)*VLOOKUP($D$8,Tables!$C$1:$D$3,2,0)</f>
        <v>3.1554517744500004</v>
      </c>
      <c r="W14" s="460">
        <f ca="1">INDIRECT("'"&amp;W$8&amp;"'!"&amp;$A14)*VLOOKUP($D$8,Tables!$C$1:$D$3,2,0)</f>
        <v>3.2528406733900002</v>
      </c>
      <c r="X14" s="460">
        <f ca="1">INDIRECT("'"&amp;X$8&amp;"'!"&amp;$A14)*VLOOKUP($D$8,Tables!$C$1:$D$3,2,0)</f>
        <v>3.1598556367700001</v>
      </c>
      <c r="Y14" s="460">
        <f ca="1">INDIRECT("'"&amp;Y$8&amp;"'!"&amp;$A14)*VLOOKUP($D$8,Tables!$C$1:$D$3,2,0)</f>
        <v>2.9486568964430004</v>
      </c>
      <c r="Z14" s="460">
        <f ca="1">INDIRECT("'"&amp;Z$8&amp;"'!"&amp;$A14)*VLOOKUP($D$8,Tables!$C$1:$D$3,2,0)</f>
        <v>2.8059490148100004</v>
      </c>
      <c r="AA14" s="460">
        <f ca="1">INDIRECT("'"&amp;AA$8&amp;"'!"&amp;$A14)*VLOOKUP($D$8,Tables!$C$1:$D$3,2,0)</f>
        <v>2.4950071600000001</v>
      </c>
      <c r="AB14" s="460">
        <f ca="1">INDIRECT("'"&amp;AB$8&amp;"'!"&amp;$A14)*VLOOKUP($D$8,Tables!$C$1:$D$3,2,0)</f>
        <v>2.53421971699</v>
      </c>
      <c r="AC14" s="460">
        <f ca="1">INDIRECT("'"&amp;AC$8&amp;"'!"&amp;$A14)*VLOOKUP($D$8,Tables!$C$1:$D$3,2,0)</f>
        <v>2.3256378170281002</v>
      </c>
      <c r="AD14" s="460">
        <f ca="1">INDIRECT("'"&amp;AD$8&amp;"'!"&amp;$A14)*VLOOKUP($D$8,Tables!$C$1:$D$3,2,0)</f>
        <v>2.3329996899500003</v>
      </c>
      <c r="AE14" s="460">
        <f ca="1">INDIRECT("'"&amp;AE$8&amp;"'!"&amp;$A14)*VLOOKUP($D$8,Tables!$C$1:$D$3,2,0)</f>
        <v>2.2897855561779004</v>
      </c>
      <c r="AF14" s="460">
        <f ca="1">INDIRECT("'"&amp;AF$8&amp;"'!"&amp;$A14)*VLOOKUP($D$8,Tables!$C$1:$D$3,2,0)</f>
        <v>2.1902746380176001</v>
      </c>
      <c r="AG14" s="460">
        <f ca="1">INDIRECT("'"&amp;AG$8&amp;"'!"&amp;$A14)*VLOOKUP($D$8,Tables!$C$1:$D$3,2,0)</f>
        <v>2.2857463176179005</v>
      </c>
      <c r="AH14" s="513">
        <f ca="1">INDIRECT("'"&amp;AH$8&amp;"'!"&amp;$A14)*VLOOKUP($D$8,Tables!$C$1:$D$3,2,0)</f>
        <v>2.1340259741500001</v>
      </c>
      <c r="AI14" s="513">
        <f ca="1">INDIRECT("'"&amp;AI$8&amp;"'!"&amp;$A14)*VLOOKUP($D$8,Tables!$C$1:$D$3,2,0)</f>
        <v>2.2020914201207002</v>
      </c>
      <c r="AJ14" s="513">
        <f ca="1">INDIRECT("'"&amp;AJ$8&amp;"'!"&amp;$A14)*VLOOKUP($D$8,Tables!$C$1:$D$3,2,0)</f>
        <v>2.0928670090789003</v>
      </c>
      <c r="AK14" s="513">
        <f ca="1">INDIRECT("'"&amp;AK$8&amp;"'!"&amp;$A14)*VLOOKUP($D$8,Tables!$C$1:$D$3,2,0)</f>
        <v>1.8674047739700572</v>
      </c>
      <c r="AL14" s="513">
        <f ca="1">INDIRECT("'"&amp;AL$8&amp;"'!"&amp;$A14)*VLOOKUP($D$8,Tables!$C$1:$D$3,2,0)</f>
        <v>1.6255395886249253</v>
      </c>
      <c r="AM14" s="460"/>
      <c r="AN14" s="460"/>
      <c r="AO14" s="449"/>
      <c r="AP14" s="466">
        <f t="shared" ca="1" si="11"/>
        <v>0.53742826918671849</v>
      </c>
      <c r="AQ14" s="466">
        <f t="shared" ca="1" si="11"/>
        <v>0.3828182397648992</v>
      </c>
      <c r="AR14" s="466">
        <f t="shared" ca="1" si="11"/>
        <v>0.29577972908484346</v>
      </c>
      <c r="AS14" s="466">
        <f t="shared" ca="1" si="11"/>
        <v>0.47578178588860082</v>
      </c>
      <c r="AT14" s="466">
        <f t="shared" ca="1" si="11"/>
        <v>0.80567395435561373</v>
      </c>
      <c r="AU14" s="449"/>
      <c r="AV14" s="505">
        <f t="shared" ca="1" si="8"/>
        <v>-4.6014489173491824E-2</v>
      </c>
      <c r="AW14" s="466">
        <f t="shared" ca="1" si="8"/>
        <v>-8.4732880546455003E-2</v>
      </c>
      <c r="AX14" s="466">
        <f t="shared" ca="1" si="8"/>
        <v>-8.3456311901076718E-3</v>
      </c>
      <c r="AY14" s="466">
        <f t="shared" ca="1" si="8"/>
        <v>-6.4158605560323823E-2</v>
      </c>
      <c r="AZ14" s="466">
        <f t="shared" ca="1" si="8"/>
        <v>-2.2039632639057172E-2</v>
      </c>
      <c r="BA14" s="461">
        <f t="shared" ca="1" si="8"/>
        <v>-3.6526636343129026E-2</v>
      </c>
      <c r="BB14" s="454"/>
      <c r="BC14" s="459"/>
      <c r="BD14" s="454"/>
      <c r="BE14" s="454"/>
      <c r="BF14" s="454"/>
      <c r="BG14" s="454"/>
      <c r="BH14" s="454"/>
      <c r="BI14" s="454"/>
      <c r="BJ14" s="454"/>
      <c r="BK14" s="454"/>
      <c r="BL14" s="454"/>
      <c r="BM14" s="454"/>
      <c r="BN14" s="454"/>
    </row>
    <row r="15" spans="1:66" ht="13">
      <c r="A15" s="454" t="str">
        <f>ADDRESS(MATCH($D15,'2021'!$A$1:$A$86,0),MATCH($D$10,'2021'!$A$1:$AQ$1,0))</f>
        <v>$H$58</v>
      </c>
      <c r="B15" s="454">
        <f t="shared" si="10"/>
        <v>8</v>
      </c>
      <c r="C15" s="454"/>
      <c r="D15" s="168" t="s">
        <v>194</v>
      </c>
      <c r="E15" s="460">
        <f ca="1">INDIRECT("'"&amp;E$8&amp;"'!"&amp;$A15)*VLOOKUP($D$8,Tables!$C$1:$D$3,2,0)</f>
        <v>0</v>
      </c>
      <c r="F15" s="460">
        <f ca="1">INDIRECT("'"&amp;F$8&amp;"'!"&amp;$A15)*VLOOKUP($D$8,Tables!$C$1:$D$3,2,0)</f>
        <v>0</v>
      </c>
      <c r="G15" s="460">
        <f ca="1">INDIRECT("'"&amp;G$8&amp;"'!"&amp;$A15)*VLOOKUP($D$8,Tables!$C$1:$D$3,2,0)</f>
        <v>0</v>
      </c>
      <c r="H15" s="460">
        <f ca="1">INDIRECT("'"&amp;H$8&amp;"'!"&amp;$A15)*VLOOKUP($D$8,Tables!$C$1:$D$3,2,0)</f>
        <v>0</v>
      </c>
      <c r="I15" s="460">
        <f ca="1">INDIRECT("'"&amp;I$8&amp;"'!"&amp;$A15)*VLOOKUP($D$8,Tables!$C$1:$D$3,2,0)</f>
        <v>0</v>
      </c>
      <c r="J15" s="460">
        <f ca="1">INDIRECT("'"&amp;J$8&amp;"'!"&amp;$A15)*VLOOKUP($D$8,Tables!$C$1:$D$3,2,0)</f>
        <v>0</v>
      </c>
      <c r="K15" s="460">
        <f ca="1">INDIRECT("'"&amp;K$8&amp;"'!"&amp;$A15)*VLOOKUP($D$8,Tables!$C$1:$D$3,2,0)</f>
        <v>0</v>
      </c>
      <c r="L15" s="460">
        <f ca="1">INDIRECT("'"&amp;L$8&amp;"'!"&amp;$A15)*VLOOKUP($D$8,Tables!$C$1:$D$3,2,0)</f>
        <v>0</v>
      </c>
      <c r="M15" s="460">
        <f ca="1">INDIRECT("'"&amp;M$8&amp;"'!"&amp;$A15)*VLOOKUP($D$8,Tables!$C$1:$D$3,2,0)</f>
        <v>0</v>
      </c>
      <c r="N15" s="460">
        <f ca="1">INDIRECT("'"&amp;N$8&amp;"'!"&amp;$A15)*VLOOKUP($D$8,Tables!$C$1:$D$3,2,0)</f>
        <v>0</v>
      </c>
      <c r="O15" s="460">
        <f ca="1">INDIRECT("'"&amp;O$8&amp;"'!"&amp;$A15)*VLOOKUP($D$8,Tables!$C$1:$D$3,2,0)</f>
        <v>0</v>
      </c>
      <c r="P15" s="460">
        <f ca="1">INDIRECT("'"&amp;P$8&amp;"'!"&amp;$A15)*VLOOKUP($D$8,Tables!$C$1:$D$3,2,0)</f>
        <v>0</v>
      </c>
      <c r="Q15" s="460">
        <f ca="1">INDIRECT("'"&amp;Q$8&amp;"'!"&amp;$A15)*VLOOKUP($D$8,Tables!$C$1:$D$3,2,0)</f>
        <v>0</v>
      </c>
      <c r="R15" s="460">
        <f ca="1">INDIRECT("'"&amp;R$8&amp;"'!"&amp;$A15)*VLOOKUP($D$8,Tables!$C$1:$D$3,2,0)</f>
        <v>0</v>
      </c>
      <c r="S15" s="460">
        <f ca="1">INDIRECT("'"&amp;S$8&amp;"'!"&amp;$A15)*VLOOKUP($D$8,Tables!$C$1:$D$3,2,0)</f>
        <v>0</v>
      </c>
      <c r="T15" s="460">
        <f ca="1">INDIRECT("'"&amp;T$8&amp;"'!"&amp;$A15)*VLOOKUP($D$8,Tables!$C$1:$D$3,2,0)</f>
        <v>0</v>
      </c>
      <c r="U15" s="460">
        <f ca="1">INDIRECT("'"&amp;U$8&amp;"'!"&amp;$A15)*VLOOKUP($D$8,Tables!$C$1:$D$3,2,0)</f>
        <v>0</v>
      </c>
      <c r="V15" s="460">
        <f ca="1">INDIRECT("'"&amp;V$8&amp;"'!"&amp;$A15)*VLOOKUP($D$8,Tables!$C$1:$D$3,2,0)</f>
        <v>0</v>
      </c>
      <c r="W15" s="460">
        <f ca="1">INDIRECT("'"&amp;W$8&amp;"'!"&amp;$A15)*VLOOKUP($D$8,Tables!$C$1:$D$3,2,0)</f>
        <v>0</v>
      </c>
      <c r="X15" s="460">
        <f ca="1">INDIRECT("'"&amp;X$8&amp;"'!"&amp;$A15)*VLOOKUP($D$8,Tables!$C$1:$D$3,2,0)</f>
        <v>0</v>
      </c>
      <c r="Y15" s="460">
        <f ca="1">INDIRECT("'"&amp;Y$8&amp;"'!"&amp;$A15)*VLOOKUP($D$8,Tables!$C$1:$D$3,2,0)</f>
        <v>0</v>
      </c>
      <c r="Z15" s="460">
        <f ca="1">INDIRECT("'"&amp;Z$8&amp;"'!"&amp;$A15)*VLOOKUP($D$8,Tables!$C$1:$D$3,2,0)</f>
        <v>0</v>
      </c>
      <c r="AA15" s="460">
        <f ca="1">INDIRECT("'"&amp;AA$8&amp;"'!"&amp;$A15)*VLOOKUP($D$8,Tables!$C$1:$D$3,2,0)</f>
        <v>0</v>
      </c>
      <c r="AB15" s="460">
        <f ca="1">INDIRECT("'"&amp;AB$8&amp;"'!"&amp;$A15)*VLOOKUP($D$8,Tables!$C$1:$D$3,2,0)</f>
        <v>0</v>
      </c>
      <c r="AC15" s="460">
        <f ca="1">INDIRECT("'"&amp;AC$8&amp;"'!"&amp;$A15)*VLOOKUP($D$8,Tables!$C$1:$D$3,2,0)</f>
        <v>0</v>
      </c>
      <c r="AD15" s="460">
        <f ca="1">INDIRECT("'"&amp;AD$8&amp;"'!"&amp;$A15)*VLOOKUP($D$8,Tables!$C$1:$D$3,2,0)</f>
        <v>0</v>
      </c>
      <c r="AE15" s="460">
        <f ca="1">INDIRECT("'"&amp;AE$8&amp;"'!"&amp;$A15)*VLOOKUP($D$8,Tables!$C$1:$D$3,2,0)</f>
        <v>0</v>
      </c>
      <c r="AF15" s="460">
        <f ca="1">INDIRECT("'"&amp;AF$8&amp;"'!"&amp;$A15)*VLOOKUP($D$8,Tables!$C$1:$D$3,2,0)</f>
        <v>0</v>
      </c>
      <c r="AG15" s="460">
        <f ca="1">INDIRECT("'"&amp;AG$8&amp;"'!"&amp;$A15)*VLOOKUP($D$8,Tables!$C$1:$D$3,2,0)</f>
        <v>0</v>
      </c>
      <c r="AH15" s="513">
        <f ca="1">INDIRECT("'"&amp;AH$8&amp;"'!"&amp;$A15)*VLOOKUP($D$8,Tables!$C$1:$D$3,2,0)</f>
        <v>0</v>
      </c>
      <c r="AI15" s="513">
        <f ca="1">INDIRECT("'"&amp;AI$8&amp;"'!"&amp;$A15)*VLOOKUP($D$8,Tables!$C$1:$D$3,2,0)</f>
        <v>0</v>
      </c>
      <c r="AJ15" s="513">
        <f ca="1">INDIRECT("'"&amp;AJ$8&amp;"'!"&amp;$A15)*VLOOKUP($D$8,Tables!$C$1:$D$3,2,0)</f>
        <v>0</v>
      </c>
      <c r="AK15" s="513">
        <f ca="1">INDIRECT("'"&amp;AK$8&amp;"'!"&amp;$A15)*VLOOKUP($D$8,Tables!$C$1:$D$3,2,0)</f>
        <v>0</v>
      </c>
      <c r="AL15" s="513">
        <f ca="1">INDIRECT("'"&amp;AL$8&amp;"'!"&amp;$A15)*VLOOKUP($D$8,Tables!$C$1:$D$3,2,0)</f>
        <v>0</v>
      </c>
      <c r="AM15" s="460"/>
      <c r="AN15" s="460"/>
      <c r="AO15" s="449"/>
      <c r="AP15" s="466">
        <f t="shared" ca="1" si="11"/>
        <v>0</v>
      </c>
      <c r="AQ15" s="466">
        <f t="shared" ca="1" si="11"/>
        <v>0</v>
      </c>
      <c r="AR15" s="466">
        <f t="shared" ca="1" si="11"/>
        <v>0</v>
      </c>
      <c r="AS15" s="466">
        <f t="shared" ca="1" si="11"/>
        <v>0</v>
      </c>
      <c r="AT15" s="466">
        <f t="shared" ca="1" si="11"/>
        <v>0</v>
      </c>
      <c r="AU15" s="449"/>
      <c r="AV15" s="505">
        <f t="shared" ca="1" si="8"/>
        <v>0</v>
      </c>
      <c r="AW15" s="466">
        <f t="shared" ca="1" si="8"/>
        <v>0</v>
      </c>
      <c r="AX15" s="466">
        <f t="shared" ca="1" si="8"/>
        <v>0</v>
      </c>
      <c r="AY15" s="466">
        <f t="shared" ca="1" si="8"/>
        <v>0</v>
      </c>
      <c r="AZ15" s="466">
        <f t="shared" ca="1" si="8"/>
        <v>0</v>
      </c>
      <c r="BA15" s="461">
        <f t="shared" ca="1" si="8"/>
        <v>0</v>
      </c>
      <c r="BB15" s="454"/>
      <c r="BC15" s="459"/>
      <c r="BD15" s="454"/>
      <c r="BE15" s="454"/>
      <c r="BF15" s="454"/>
      <c r="BG15" s="454"/>
      <c r="BH15" s="454"/>
      <c r="BI15" s="454"/>
      <c r="BJ15" s="454"/>
      <c r="BK15" s="454"/>
      <c r="BL15" s="454"/>
      <c r="BM15" s="454"/>
      <c r="BN15" s="454"/>
    </row>
    <row r="16" spans="1:66" ht="13">
      <c r="A16" s="454" t="str">
        <f>ADDRESS(MATCH($D16,'2021'!$A$1:$A$86,0),MATCH($D$10,'2021'!$A$1:$AQ$1,0))</f>
        <v>$H$65</v>
      </c>
      <c r="B16" s="454">
        <f t="shared" si="10"/>
        <v>9</v>
      </c>
      <c r="C16" s="454"/>
      <c r="D16" s="168" t="s">
        <v>195</v>
      </c>
      <c r="E16" s="460">
        <f ca="1">INDIRECT("'"&amp;E$8&amp;"'!"&amp;$A16)*VLOOKUP($D$8,Tables!$C$1:$D$3,2,0)</f>
        <v>0.37172969000000006</v>
      </c>
      <c r="F16" s="460">
        <f ca="1">INDIRECT("'"&amp;F$8&amp;"'!"&amp;$A16)*VLOOKUP($D$8,Tables!$C$1:$D$3,2,0)</f>
        <v>0.33896798000000006</v>
      </c>
      <c r="G16" s="460">
        <f ca="1">INDIRECT("'"&amp;G$8&amp;"'!"&amp;$A16)*VLOOKUP($D$8,Tables!$C$1:$D$3,2,0)</f>
        <v>0.16237985102000002</v>
      </c>
      <c r="H16" s="460">
        <f ca="1">INDIRECT("'"&amp;H$8&amp;"'!"&amp;$A16)*VLOOKUP($D$8,Tables!$C$1:$D$3,2,0)</f>
        <v>0.16438873581000002</v>
      </c>
      <c r="I16" s="460">
        <f ca="1">INDIRECT("'"&amp;I$8&amp;"'!"&amp;$A16)*VLOOKUP($D$8,Tables!$C$1:$D$3,2,0)</f>
        <v>0.12308862871000002</v>
      </c>
      <c r="J16" s="460">
        <f ca="1">INDIRECT("'"&amp;J$8&amp;"'!"&amp;$A16)*VLOOKUP($D$8,Tables!$C$1:$D$3,2,0)</f>
        <v>6.5075851080000024E-2</v>
      </c>
      <c r="K16" s="460">
        <f ca="1">INDIRECT("'"&amp;K$8&amp;"'!"&amp;$A16)*VLOOKUP($D$8,Tables!$C$1:$D$3,2,0)</f>
        <v>0.17428155108000004</v>
      </c>
      <c r="L16" s="460">
        <f ca="1">INDIRECT("'"&amp;L$8&amp;"'!"&amp;$A16)*VLOOKUP($D$8,Tables!$C$1:$D$3,2,0)</f>
        <v>0.12053414573000003</v>
      </c>
      <c r="M16" s="460">
        <f ca="1">INDIRECT("'"&amp;M$8&amp;"'!"&amp;$A16)*VLOOKUP($D$8,Tables!$C$1:$D$3,2,0)</f>
        <v>7.6098276620000016E-2</v>
      </c>
      <c r="N16" s="460">
        <f ca="1">INDIRECT("'"&amp;N$8&amp;"'!"&amp;$A16)*VLOOKUP($D$8,Tables!$C$1:$D$3,2,0)</f>
        <v>5.1520900000000001E-2</v>
      </c>
      <c r="O16" s="460">
        <f ca="1">INDIRECT("'"&amp;O$8&amp;"'!"&amp;$A16)*VLOOKUP($D$8,Tables!$C$1:$D$3,2,0)</f>
        <v>4.636881000000001E-2</v>
      </c>
      <c r="P16" s="460">
        <f ca="1">INDIRECT("'"&amp;P$8&amp;"'!"&amp;$A16)*VLOOKUP($D$8,Tables!$C$1:$D$3,2,0)</f>
        <v>5.1520900000000001E-2</v>
      </c>
      <c r="Q16" s="460">
        <f ca="1">INDIRECT("'"&amp;Q$8&amp;"'!"&amp;$A16)*VLOOKUP($D$8,Tables!$C$1:$D$3,2,0)</f>
        <v>3.6064630000000007E-2</v>
      </c>
      <c r="R16" s="460">
        <f ca="1">INDIRECT("'"&amp;R$8&amp;"'!"&amp;$A16)*VLOOKUP($D$8,Tables!$C$1:$D$3,2,0)</f>
        <v>1.0304180000000001E-2</v>
      </c>
      <c r="S16" s="460">
        <f ca="1">INDIRECT("'"&amp;S$8&amp;"'!"&amp;$A16)*VLOOKUP($D$8,Tables!$C$1:$D$3,2,0)</f>
        <v>5.1520900000000007E-3</v>
      </c>
      <c r="T16" s="460">
        <f ca="1">INDIRECT("'"&amp;T$8&amp;"'!"&amp;$A16)*VLOOKUP($D$8,Tables!$C$1:$D$3,2,0)</f>
        <v>5.3118047900000001E-3</v>
      </c>
      <c r="U16" s="460">
        <f ca="1">INDIRECT("'"&amp;U$8&amp;"'!"&amp;$A16)*VLOOKUP($D$8,Tables!$C$1:$D$3,2,0)</f>
        <v>4.5286871100000004E-3</v>
      </c>
      <c r="V16" s="460">
        <f ca="1">INDIRECT("'"&amp;V$8&amp;"'!"&amp;$A16)*VLOOKUP($D$8,Tables!$C$1:$D$3,2,0)</f>
        <v>0</v>
      </c>
      <c r="W16" s="460">
        <f ca="1">INDIRECT("'"&amp;W$8&amp;"'!"&amp;$A16)*VLOOKUP($D$8,Tables!$C$1:$D$3,2,0)</f>
        <v>0</v>
      </c>
      <c r="X16" s="460">
        <f ca="1">INDIRECT("'"&amp;X$8&amp;"'!"&amp;$A16)*VLOOKUP($D$8,Tables!$C$1:$D$3,2,0)</f>
        <v>0</v>
      </c>
      <c r="Y16" s="460">
        <f ca="1">INDIRECT("'"&amp;Y$8&amp;"'!"&amp;$A16)*VLOOKUP($D$8,Tables!$C$1:$D$3,2,0)</f>
        <v>0</v>
      </c>
      <c r="Z16" s="460">
        <f ca="1">INDIRECT("'"&amp;Z$8&amp;"'!"&amp;$A16)*VLOOKUP($D$8,Tables!$C$1:$D$3,2,0)</f>
        <v>0</v>
      </c>
      <c r="AA16" s="460">
        <f ca="1">INDIRECT("'"&amp;AA$8&amp;"'!"&amp;$A16)*VLOOKUP($D$8,Tables!$C$1:$D$3,2,0)</f>
        <v>0</v>
      </c>
      <c r="AB16" s="460">
        <f ca="1">INDIRECT("'"&amp;AB$8&amp;"'!"&amp;$A16)*VLOOKUP($D$8,Tables!$C$1:$D$3,2,0)</f>
        <v>0</v>
      </c>
      <c r="AC16" s="460">
        <f ca="1">INDIRECT("'"&amp;AC$8&amp;"'!"&amp;$A16)*VLOOKUP($D$8,Tables!$C$1:$D$3,2,0)</f>
        <v>0</v>
      </c>
      <c r="AD16" s="460">
        <f ca="1">INDIRECT("'"&amp;AD$8&amp;"'!"&amp;$A16)*VLOOKUP($D$8,Tables!$C$1:$D$3,2,0)</f>
        <v>0</v>
      </c>
      <c r="AE16" s="460">
        <f ca="1">INDIRECT("'"&amp;AE$8&amp;"'!"&amp;$A16)*VLOOKUP($D$8,Tables!$C$1:$D$3,2,0)</f>
        <v>0</v>
      </c>
      <c r="AF16" s="460">
        <f ca="1">INDIRECT("'"&amp;AF$8&amp;"'!"&amp;$A16)*VLOOKUP($D$8,Tables!$C$1:$D$3,2,0)</f>
        <v>0</v>
      </c>
      <c r="AG16" s="460">
        <f ca="1">INDIRECT("'"&amp;AG$8&amp;"'!"&amp;$A16)*VLOOKUP($D$8,Tables!$C$1:$D$3,2,0)</f>
        <v>0</v>
      </c>
      <c r="AH16" s="513">
        <f ca="1">INDIRECT("'"&amp;AH$8&amp;"'!"&amp;$A16)*VLOOKUP($D$8,Tables!$C$1:$D$3,2,0)</f>
        <v>0</v>
      </c>
      <c r="AI16" s="513">
        <f ca="1">INDIRECT("'"&amp;AI$8&amp;"'!"&amp;$A16)*VLOOKUP($D$8,Tables!$C$1:$D$3,2,0)</f>
        <v>0</v>
      </c>
      <c r="AJ16" s="513">
        <f ca="1">INDIRECT("'"&amp;AJ$8&amp;"'!"&amp;$A16)*VLOOKUP($D$8,Tables!$C$1:$D$3,2,0)</f>
        <v>0</v>
      </c>
      <c r="AK16" s="513">
        <f ca="1">INDIRECT("'"&amp;AK$8&amp;"'!"&amp;$A16)*VLOOKUP($D$8,Tables!$C$1:$D$3,2,0)</f>
        <v>0</v>
      </c>
      <c r="AL16" s="513">
        <f ca="1">INDIRECT("'"&amp;AL$8&amp;"'!"&amp;$A16)*VLOOKUP($D$8,Tables!$C$1:$D$3,2,0)</f>
        <v>0</v>
      </c>
      <c r="AM16" s="460"/>
      <c r="AN16" s="460"/>
      <c r="AO16" s="449"/>
      <c r="AP16" s="466">
        <f t="shared" ca="1" si="11"/>
        <v>2.3694426920747507E-2</v>
      </c>
      <c r="AQ16" s="466">
        <f t="shared" ca="1" si="11"/>
        <v>5.1031509749360666E-3</v>
      </c>
      <c r="AR16" s="466">
        <f t="shared" ca="1" si="11"/>
        <v>0</v>
      </c>
      <c r="AS16" s="466">
        <f t="shared" ca="1" si="11"/>
        <v>0</v>
      </c>
      <c r="AT16" s="466">
        <f t="shared" ca="1" si="11"/>
        <v>0</v>
      </c>
      <c r="AU16" s="449"/>
      <c r="AV16" s="505">
        <f t="shared" ca="1" si="8"/>
        <v>-1</v>
      </c>
      <c r="AW16" s="466">
        <f t="shared" ca="1" si="8"/>
        <v>-0.18791802667309898</v>
      </c>
      <c r="AX16" s="466">
        <f t="shared" ca="1" si="8"/>
        <v>-1</v>
      </c>
      <c r="AY16" s="466">
        <f t="shared" ca="1" si="8"/>
        <v>0</v>
      </c>
      <c r="AZ16" s="466">
        <f t="shared" ca="1" si="8"/>
        <v>0</v>
      </c>
      <c r="BA16" s="461">
        <f t="shared" ca="1" si="8"/>
        <v>-1</v>
      </c>
      <c r="BB16" s="454"/>
      <c r="BC16" s="459"/>
      <c r="BD16" s="454"/>
      <c r="BE16" s="454"/>
      <c r="BF16" s="454"/>
      <c r="BG16" s="454"/>
      <c r="BH16" s="454"/>
      <c r="BI16" s="454"/>
      <c r="BJ16" s="454"/>
      <c r="BK16" s="454"/>
      <c r="BL16" s="454"/>
      <c r="BM16" s="454"/>
      <c r="BN16" s="454"/>
    </row>
    <row r="17" spans="1:66" ht="13">
      <c r="A17" s="454" t="str">
        <f>ADDRESS(MATCH($D17,'2021'!$A$1:$A$86,0),MATCH($D$10,'2021'!$A$1:$AQ$1,0))</f>
        <v>$H$70</v>
      </c>
      <c r="B17" s="454">
        <f t="shared" si="10"/>
        <v>10</v>
      </c>
      <c r="C17" s="454"/>
      <c r="D17" s="93" t="s">
        <v>41</v>
      </c>
      <c r="E17" s="460">
        <f ca="1">INDIRECT("'"&amp;E$8&amp;"'!"&amp;$A17)*VLOOKUP($D$8,Tables!$C$1:$D$3,2,0)</f>
        <v>0</v>
      </c>
      <c r="F17" s="460">
        <f ca="1">INDIRECT("'"&amp;F$8&amp;"'!"&amp;$A17)*VLOOKUP($D$8,Tables!$C$1:$D$3,2,0)</f>
        <v>0</v>
      </c>
      <c r="G17" s="460">
        <f ca="1">INDIRECT("'"&amp;G$8&amp;"'!"&amp;$A17)*VLOOKUP($D$8,Tables!$C$1:$D$3,2,0)</f>
        <v>0</v>
      </c>
      <c r="H17" s="460">
        <f ca="1">INDIRECT("'"&amp;H$8&amp;"'!"&amp;$A17)*VLOOKUP($D$8,Tables!$C$1:$D$3,2,0)</f>
        <v>0</v>
      </c>
      <c r="I17" s="460">
        <f ca="1">INDIRECT("'"&amp;I$8&amp;"'!"&amp;$A17)*VLOOKUP($D$8,Tables!$C$1:$D$3,2,0)</f>
        <v>0</v>
      </c>
      <c r="J17" s="460">
        <f ca="1">INDIRECT("'"&amp;J$8&amp;"'!"&amp;$A17)*VLOOKUP($D$8,Tables!$C$1:$D$3,2,0)</f>
        <v>0</v>
      </c>
      <c r="K17" s="460">
        <f ca="1">INDIRECT("'"&amp;K$8&amp;"'!"&amp;$A17)*VLOOKUP($D$8,Tables!$C$1:$D$3,2,0)</f>
        <v>0</v>
      </c>
      <c r="L17" s="460">
        <f ca="1">INDIRECT("'"&amp;L$8&amp;"'!"&amp;$A17)*VLOOKUP($D$8,Tables!$C$1:$D$3,2,0)</f>
        <v>0</v>
      </c>
      <c r="M17" s="460">
        <f ca="1">INDIRECT("'"&amp;M$8&amp;"'!"&amp;$A17)*VLOOKUP($D$8,Tables!$C$1:$D$3,2,0)</f>
        <v>0</v>
      </c>
      <c r="N17" s="460">
        <f ca="1">INDIRECT("'"&amp;N$8&amp;"'!"&amp;$A17)*VLOOKUP($D$8,Tables!$C$1:$D$3,2,0)</f>
        <v>0</v>
      </c>
      <c r="O17" s="460">
        <f ca="1">INDIRECT("'"&amp;O$8&amp;"'!"&amp;$A17)*VLOOKUP($D$8,Tables!$C$1:$D$3,2,0)</f>
        <v>0</v>
      </c>
      <c r="P17" s="460">
        <f ca="1">INDIRECT("'"&amp;P$8&amp;"'!"&amp;$A17)*VLOOKUP($D$8,Tables!$C$1:$D$3,2,0)</f>
        <v>0</v>
      </c>
      <c r="Q17" s="460">
        <f ca="1">INDIRECT("'"&amp;Q$8&amp;"'!"&amp;$A17)*VLOOKUP($D$8,Tables!$C$1:$D$3,2,0)</f>
        <v>0</v>
      </c>
      <c r="R17" s="460">
        <f ca="1">INDIRECT("'"&amp;R$8&amp;"'!"&amp;$A17)*VLOOKUP($D$8,Tables!$C$1:$D$3,2,0)</f>
        <v>0</v>
      </c>
      <c r="S17" s="460">
        <f ca="1">INDIRECT("'"&amp;S$8&amp;"'!"&amp;$A17)*VLOOKUP($D$8,Tables!$C$1:$D$3,2,0)</f>
        <v>0</v>
      </c>
      <c r="T17" s="460">
        <f ca="1">INDIRECT("'"&amp;T$8&amp;"'!"&amp;$A17)*VLOOKUP($D$8,Tables!$C$1:$D$3,2,0)</f>
        <v>0</v>
      </c>
      <c r="U17" s="460">
        <f ca="1">INDIRECT("'"&amp;U$8&amp;"'!"&amp;$A17)*VLOOKUP($D$8,Tables!$C$1:$D$3,2,0)</f>
        <v>0</v>
      </c>
      <c r="V17" s="460">
        <f ca="1">INDIRECT("'"&amp;V$8&amp;"'!"&amp;$A17)*VLOOKUP($D$8,Tables!$C$1:$D$3,2,0)</f>
        <v>0</v>
      </c>
      <c r="W17" s="460">
        <f ca="1">INDIRECT("'"&amp;W$8&amp;"'!"&amp;$A17)*VLOOKUP($D$8,Tables!$C$1:$D$3,2,0)</f>
        <v>0</v>
      </c>
      <c r="X17" s="460">
        <f ca="1">INDIRECT("'"&amp;X$8&amp;"'!"&amp;$A17)*VLOOKUP($D$8,Tables!$C$1:$D$3,2,0)</f>
        <v>0</v>
      </c>
      <c r="Y17" s="460">
        <f ca="1">INDIRECT("'"&amp;Y$8&amp;"'!"&amp;$A17)*VLOOKUP($D$8,Tables!$C$1:$D$3,2,0)</f>
        <v>0</v>
      </c>
      <c r="Z17" s="460">
        <f ca="1">INDIRECT("'"&amp;Z$8&amp;"'!"&amp;$A17)*VLOOKUP($D$8,Tables!$C$1:$D$3,2,0)</f>
        <v>0</v>
      </c>
      <c r="AA17" s="460">
        <f ca="1">INDIRECT("'"&amp;AA$8&amp;"'!"&amp;$A17)*VLOOKUP($D$8,Tables!$C$1:$D$3,2,0)</f>
        <v>0</v>
      </c>
      <c r="AB17" s="460">
        <f ca="1">INDIRECT("'"&amp;AB$8&amp;"'!"&amp;$A17)*VLOOKUP($D$8,Tables!$C$1:$D$3,2,0)</f>
        <v>0</v>
      </c>
      <c r="AC17" s="460">
        <f ca="1">INDIRECT("'"&amp;AC$8&amp;"'!"&amp;$A17)*VLOOKUP($D$8,Tables!$C$1:$D$3,2,0)</f>
        <v>0</v>
      </c>
      <c r="AD17" s="460">
        <f ca="1">INDIRECT("'"&amp;AD$8&amp;"'!"&amp;$A17)*VLOOKUP($D$8,Tables!$C$1:$D$3,2,0)</f>
        <v>0</v>
      </c>
      <c r="AE17" s="460">
        <f ca="1">INDIRECT("'"&amp;AE$8&amp;"'!"&amp;$A17)*VLOOKUP($D$8,Tables!$C$1:$D$3,2,0)</f>
        <v>0</v>
      </c>
      <c r="AF17" s="460">
        <f ca="1">INDIRECT("'"&amp;AF$8&amp;"'!"&amp;$A17)*VLOOKUP($D$8,Tables!$C$1:$D$3,2,0)</f>
        <v>0</v>
      </c>
      <c r="AG17" s="460">
        <f ca="1">INDIRECT("'"&amp;AG$8&amp;"'!"&amp;$A17)*VLOOKUP($D$8,Tables!$C$1:$D$3,2,0)</f>
        <v>0</v>
      </c>
      <c r="AH17" s="513">
        <f ca="1">INDIRECT("'"&amp;AH$8&amp;"'!"&amp;$A17)*VLOOKUP($D$8,Tables!$C$1:$D$3,2,0)</f>
        <v>0</v>
      </c>
      <c r="AI17" s="513">
        <f ca="1">INDIRECT("'"&amp;AI$8&amp;"'!"&amp;$A17)*VLOOKUP($D$8,Tables!$C$1:$D$3,2,0)</f>
        <v>0</v>
      </c>
      <c r="AJ17" s="513">
        <f ca="1">INDIRECT("'"&amp;AJ$8&amp;"'!"&amp;$A17)*VLOOKUP($D$8,Tables!$C$1:$D$3,2,0)</f>
        <v>0</v>
      </c>
      <c r="AK17" s="513">
        <f ca="1">INDIRECT("'"&amp;AK$8&amp;"'!"&amp;$A17)*VLOOKUP($D$8,Tables!$C$1:$D$3,2,0)</f>
        <v>0</v>
      </c>
      <c r="AL17" s="513">
        <f ca="1">INDIRECT("'"&amp;AL$8&amp;"'!"&amp;$A17)*VLOOKUP($D$8,Tables!$C$1:$D$3,2,0)</f>
        <v>0</v>
      </c>
      <c r="AM17" s="460"/>
      <c r="AN17" s="460"/>
      <c r="AO17" s="449"/>
      <c r="AP17" s="466">
        <f t="shared" ca="1" si="11"/>
        <v>0</v>
      </c>
      <c r="AQ17" s="466">
        <f t="shared" ca="1" si="11"/>
        <v>0</v>
      </c>
      <c r="AR17" s="466">
        <f t="shared" ca="1" si="11"/>
        <v>0</v>
      </c>
      <c r="AS17" s="466">
        <f t="shared" ca="1" si="11"/>
        <v>0</v>
      </c>
      <c r="AT17" s="466">
        <f t="shared" ca="1" si="11"/>
        <v>0</v>
      </c>
      <c r="AU17" s="449"/>
      <c r="AV17" s="505">
        <f t="shared" ca="1" si="8"/>
        <v>0</v>
      </c>
      <c r="AW17" s="466">
        <f t="shared" ca="1" si="8"/>
        <v>0</v>
      </c>
      <c r="AX17" s="466">
        <f t="shared" ca="1" si="8"/>
        <v>0</v>
      </c>
      <c r="AY17" s="466">
        <f t="shared" ca="1" si="8"/>
        <v>0</v>
      </c>
      <c r="AZ17" s="466">
        <f t="shared" ca="1" si="8"/>
        <v>0</v>
      </c>
      <c r="BA17" s="461">
        <f t="shared" ca="1" si="8"/>
        <v>0</v>
      </c>
      <c r="BB17" s="454"/>
      <c r="BC17" s="459"/>
      <c r="BD17" s="454"/>
      <c r="BE17" s="454"/>
      <c r="BF17" s="454"/>
      <c r="BG17" s="454"/>
      <c r="BH17" s="454"/>
      <c r="BI17" s="454"/>
      <c r="BJ17" s="454"/>
      <c r="BK17" s="454"/>
      <c r="BL17" s="454"/>
      <c r="BM17" s="454"/>
      <c r="BN17" s="454"/>
    </row>
    <row r="18" spans="1:66" ht="13">
      <c r="A18" s="454" t="str">
        <f>ADDRESS(MATCH($D18,'2021'!$A$1:$A$86,0),MATCH($D$10,'2021'!$A$1:$AQ$1,0))</f>
        <v>$H$71</v>
      </c>
      <c r="B18" s="454">
        <f t="shared" si="10"/>
        <v>11</v>
      </c>
      <c r="C18" s="454"/>
      <c r="D18" s="242" t="s">
        <v>133</v>
      </c>
      <c r="E18" s="460">
        <f ca="1">INDIRECT("'"&amp;E$8&amp;"'!"&amp;$A18)*VLOOKUP($D$8,Tables!$C$1:$D$3,2,0)</f>
        <v>0</v>
      </c>
      <c r="F18" s="460">
        <f ca="1">INDIRECT("'"&amp;F$8&amp;"'!"&amp;$A18)*VLOOKUP($D$8,Tables!$C$1:$D$3,2,0)</f>
        <v>0</v>
      </c>
      <c r="G18" s="460">
        <f ca="1">INDIRECT("'"&amp;G$8&amp;"'!"&amp;$A18)*VLOOKUP($D$8,Tables!$C$1:$D$3,2,0)</f>
        <v>0</v>
      </c>
      <c r="H18" s="460">
        <f ca="1">INDIRECT("'"&amp;H$8&amp;"'!"&amp;$A18)*VLOOKUP($D$8,Tables!$C$1:$D$3,2,0)</f>
        <v>0</v>
      </c>
      <c r="I18" s="460">
        <f ca="1">INDIRECT("'"&amp;I$8&amp;"'!"&amp;$A18)*VLOOKUP($D$8,Tables!$C$1:$D$3,2,0)</f>
        <v>0</v>
      </c>
      <c r="J18" s="460">
        <f ca="1">INDIRECT("'"&amp;J$8&amp;"'!"&amp;$A18)*VLOOKUP($D$8,Tables!$C$1:$D$3,2,0)</f>
        <v>0</v>
      </c>
      <c r="K18" s="460">
        <f ca="1">INDIRECT("'"&amp;K$8&amp;"'!"&amp;$A18)*VLOOKUP($D$8,Tables!$C$1:$D$3,2,0)</f>
        <v>0</v>
      </c>
      <c r="L18" s="460">
        <f ca="1">INDIRECT("'"&amp;L$8&amp;"'!"&amp;$A18)*VLOOKUP($D$8,Tables!$C$1:$D$3,2,0)</f>
        <v>0</v>
      </c>
      <c r="M18" s="460">
        <f ca="1">INDIRECT("'"&amp;M$8&amp;"'!"&amp;$A18)*VLOOKUP($D$8,Tables!$C$1:$D$3,2,0)</f>
        <v>0</v>
      </c>
      <c r="N18" s="460">
        <f ca="1">INDIRECT("'"&amp;N$8&amp;"'!"&amp;$A18)*VLOOKUP($D$8,Tables!$C$1:$D$3,2,0)</f>
        <v>0</v>
      </c>
      <c r="O18" s="460">
        <f ca="1">INDIRECT("'"&amp;O$8&amp;"'!"&amp;$A18)*VLOOKUP($D$8,Tables!$C$1:$D$3,2,0)</f>
        <v>0</v>
      </c>
      <c r="P18" s="460">
        <f ca="1">INDIRECT("'"&amp;P$8&amp;"'!"&amp;$A18)*VLOOKUP($D$8,Tables!$C$1:$D$3,2,0)</f>
        <v>0</v>
      </c>
      <c r="Q18" s="460">
        <f ca="1">INDIRECT("'"&amp;Q$8&amp;"'!"&amp;$A18)*VLOOKUP($D$8,Tables!$C$1:$D$3,2,0)</f>
        <v>0</v>
      </c>
      <c r="R18" s="460">
        <f ca="1">INDIRECT("'"&amp;R$8&amp;"'!"&amp;$A18)*VLOOKUP($D$8,Tables!$C$1:$D$3,2,0)</f>
        <v>0</v>
      </c>
      <c r="S18" s="460">
        <f ca="1">INDIRECT("'"&amp;S$8&amp;"'!"&amp;$A18)*VLOOKUP($D$8,Tables!$C$1:$D$3,2,0)</f>
        <v>0</v>
      </c>
      <c r="T18" s="460">
        <f ca="1">INDIRECT("'"&amp;T$8&amp;"'!"&amp;$A18)*VLOOKUP($D$8,Tables!$C$1:$D$3,2,0)</f>
        <v>0</v>
      </c>
      <c r="U18" s="460">
        <f ca="1">INDIRECT("'"&amp;U$8&amp;"'!"&amp;$A18)*VLOOKUP($D$8,Tables!$C$1:$D$3,2,0)</f>
        <v>0</v>
      </c>
      <c r="V18" s="460">
        <f ca="1">INDIRECT("'"&amp;V$8&amp;"'!"&amp;$A18)*VLOOKUP($D$8,Tables!$C$1:$D$3,2,0)</f>
        <v>0</v>
      </c>
      <c r="W18" s="460">
        <f ca="1">INDIRECT("'"&amp;W$8&amp;"'!"&amp;$A18)*VLOOKUP($D$8,Tables!$C$1:$D$3,2,0)</f>
        <v>0</v>
      </c>
      <c r="X18" s="460">
        <f ca="1">INDIRECT("'"&amp;X$8&amp;"'!"&amp;$A18)*VLOOKUP($D$8,Tables!$C$1:$D$3,2,0)</f>
        <v>0</v>
      </c>
      <c r="Y18" s="460">
        <f ca="1">INDIRECT("'"&amp;Y$8&amp;"'!"&amp;$A18)*VLOOKUP($D$8,Tables!$C$1:$D$3,2,0)</f>
        <v>0</v>
      </c>
      <c r="Z18" s="460">
        <f ca="1">INDIRECT("'"&amp;Z$8&amp;"'!"&amp;$A18)*VLOOKUP($D$8,Tables!$C$1:$D$3,2,0)</f>
        <v>0</v>
      </c>
      <c r="AA18" s="460">
        <f ca="1">INDIRECT("'"&amp;AA$8&amp;"'!"&amp;$A18)*VLOOKUP($D$8,Tables!$C$1:$D$3,2,0)</f>
        <v>0</v>
      </c>
      <c r="AB18" s="460">
        <f ca="1">INDIRECT("'"&amp;AB$8&amp;"'!"&amp;$A18)*VLOOKUP($D$8,Tables!$C$1:$D$3,2,0)</f>
        <v>0</v>
      </c>
      <c r="AC18" s="460">
        <f ca="1">INDIRECT("'"&amp;AC$8&amp;"'!"&amp;$A18)*VLOOKUP($D$8,Tables!$C$1:$D$3,2,0)</f>
        <v>0</v>
      </c>
      <c r="AD18" s="460">
        <f ca="1">INDIRECT("'"&amp;AD$8&amp;"'!"&amp;$A18)*VLOOKUP($D$8,Tables!$C$1:$D$3,2,0)</f>
        <v>0</v>
      </c>
      <c r="AE18" s="460">
        <f ca="1">INDIRECT("'"&amp;AE$8&amp;"'!"&amp;$A18)*VLOOKUP($D$8,Tables!$C$1:$D$3,2,0)</f>
        <v>0</v>
      </c>
      <c r="AF18" s="460">
        <f ca="1">INDIRECT("'"&amp;AF$8&amp;"'!"&amp;$A18)*VLOOKUP($D$8,Tables!$C$1:$D$3,2,0)</f>
        <v>0</v>
      </c>
      <c r="AG18" s="460">
        <f ca="1">INDIRECT("'"&amp;AG$8&amp;"'!"&amp;$A18)*VLOOKUP($D$8,Tables!$C$1:$D$3,2,0)</f>
        <v>0</v>
      </c>
      <c r="AH18" s="513">
        <f ca="1">INDIRECT("'"&amp;AH$8&amp;"'!"&amp;$A18)*VLOOKUP($D$8,Tables!$C$1:$D$3,2,0)</f>
        <v>0</v>
      </c>
      <c r="AI18" s="513">
        <f ca="1">INDIRECT("'"&amp;AI$8&amp;"'!"&amp;$A18)*VLOOKUP($D$8,Tables!$C$1:$D$3,2,0)</f>
        <v>0</v>
      </c>
      <c r="AJ18" s="513">
        <f ca="1">INDIRECT("'"&amp;AJ$8&amp;"'!"&amp;$A18)*VLOOKUP($D$8,Tables!$C$1:$D$3,2,0)</f>
        <v>0</v>
      </c>
      <c r="AK18" s="513">
        <f ca="1">INDIRECT("'"&amp;AK$8&amp;"'!"&amp;$A18)*VLOOKUP($D$8,Tables!$C$1:$D$3,2,0)</f>
        <v>0</v>
      </c>
      <c r="AL18" s="513">
        <f ca="1">INDIRECT("'"&amp;AL$8&amp;"'!"&amp;$A18)*VLOOKUP($D$8,Tables!$C$1:$D$3,2,0)</f>
        <v>0</v>
      </c>
      <c r="AM18" s="460"/>
      <c r="AN18" s="460"/>
      <c r="AO18" s="449"/>
      <c r="AP18" s="466">
        <f t="shared" ca="1" si="11"/>
        <v>0</v>
      </c>
      <c r="AQ18" s="466">
        <f t="shared" ca="1" si="11"/>
        <v>0</v>
      </c>
      <c r="AR18" s="466">
        <f t="shared" ca="1" si="11"/>
        <v>0</v>
      </c>
      <c r="AS18" s="466">
        <f t="shared" ca="1" si="11"/>
        <v>0</v>
      </c>
      <c r="AT18" s="466">
        <f t="shared" ca="1" si="11"/>
        <v>0</v>
      </c>
      <c r="AU18" s="449"/>
      <c r="AV18" s="505">
        <f t="shared" ca="1" si="8"/>
        <v>0</v>
      </c>
      <c r="AW18" s="466">
        <f t="shared" ca="1" si="8"/>
        <v>0</v>
      </c>
      <c r="AX18" s="466">
        <f t="shared" ca="1" si="8"/>
        <v>0</v>
      </c>
      <c r="AY18" s="466">
        <f t="shared" ca="1" si="8"/>
        <v>0</v>
      </c>
      <c r="AZ18" s="466">
        <f t="shared" ca="1" si="8"/>
        <v>0</v>
      </c>
      <c r="BA18" s="461">
        <f t="shared" ca="1" si="8"/>
        <v>0</v>
      </c>
      <c r="BB18" s="454"/>
      <c r="BC18" s="459"/>
      <c r="BD18" s="454"/>
      <c r="BE18" s="454"/>
      <c r="BF18" s="454"/>
      <c r="BG18" s="454"/>
      <c r="BH18" s="454"/>
      <c r="BI18" s="454"/>
      <c r="BJ18" s="454"/>
      <c r="BK18" s="454"/>
      <c r="BL18" s="454"/>
      <c r="BM18" s="454"/>
      <c r="BN18" s="454"/>
    </row>
    <row r="19" spans="1:66" ht="13">
      <c r="A19" s="454" t="str">
        <f>ADDRESS(MATCH($D19,'2021'!$A$1:$A$86,0),MATCH($D$10,'2021'!$A$1:$AQ$1,0))</f>
        <v>$H$10</v>
      </c>
      <c r="B19" s="454">
        <f t="shared" si="10"/>
        <v>12</v>
      </c>
      <c r="C19" s="454"/>
      <c r="D19" s="60" t="s">
        <v>221</v>
      </c>
      <c r="E19" s="460">
        <f ca="1">INDIRECT("'"&amp;E$8&amp;"'!"&amp;$A19)*VLOOKUP($D$8,Tables!$C$1:$D$3,2,0)</f>
        <v>6.8853205300000004</v>
      </c>
      <c r="F19" s="460">
        <f ca="1">INDIRECT("'"&amp;F$8&amp;"'!"&amp;$A19)*VLOOKUP($D$8,Tables!$C$1:$D$3,2,0)</f>
        <v>7.1092910700000012</v>
      </c>
      <c r="G19" s="460">
        <f ca="1">INDIRECT("'"&amp;G$8&amp;"'!"&amp;$A19)*VLOOKUP($D$8,Tables!$C$1:$D$3,2,0)</f>
        <v>7.2966503700000009</v>
      </c>
      <c r="H19" s="460">
        <f ca="1">INDIRECT("'"&amp;H$8&amp;"'!"&amp;$A19)*VLOOKUP($D$8,Tables!$C$1:$D$3,2,0)</f>
        <v>6.5743692200000021</v>
      </c>
      <c r="I19" s="460">
        <f ca="1">INDIRECT("'"&amp;I$8&amp;"'!"&amp;$A19)*VLOOKUP($D$8,Tables!$C$1:$D$3,2,0)</f>
        <v>6.704532180000002</v>
      </c>
      <c r="J19" s="460">
        <f ca="1">INDIRECT("'"&amp;J$8&amp;"'!"&amp;$A19)*VLOOKUP($D$8,Tables!$C$1:$D$3,2,0)</f>
        <v>6.5833941000000005</v>
      </c>
      <c r="K19" s="460">
        <f ca="1">INDIRECT("'"&amp;K$8&amp;"'!"&amp;$A19)*VLOOKUP($D$8,Tables!$C$1:$D$3,2,0)</f>
        <v>6.6154580100000011</v>
      </c>
      <c r="L19" s="460">
        <f ca="1">INDIRECT("'"&amp;L$8&amp;"'!"&amp;$A19)*VLOOKUP($D$8,Tables!$C$1:$D$3,2,0)</f>
        <v>6.4515447900000016</v>
      </c>
      <c r="M19" s="460">
        <f ca="1">INDIRECT("'"&amp;M$8&amp;"'!"&amp;$A19)*VLOOKUP($D$8,Tables!$C$1:$D$3,2,0)</f>
        <v>6.0278290000000005</v>
      </c>
      <c r="N19" s="460">
        <f ca="1">INDIRECT("'"&amp;N$8&amp;"'!"&amp;$A19)*VLOOKUP($D$8,Tables!$C$1:$D$3,2,0)</f>
        <v>6.0278290000000005</v>
      </c>
      <c r="O19" s="460">
        <f ca="1">INDIRECT("'"&amp;O$8&amp;"'!"&amp;$A19)*VLOOKUP($D$8,Tables!$C$1:$D$3,2,0)</f>
        <v>5.5615357800000007</v>
      </c>
      <c r="P19" s="460">
        <f ca="1">INDIRECT("'"&amp;P$8&amp;"'!"&amp;$A19)*VLOOKUP($D$8,Tables!$C$1:$D$3,2,0)</f>
        <v>6.2407743000000009</v>
      </c>
      <c r="Q19" s="460">
        <f ca="1">INDIRECT("'"&amp;Q$8&amp;"'!"&amp;$A19)*VLOOKUP($D$8,Tables!$C$1:$D$3,2,0)</f>
        <v>6.2580797400000003</v>
      </c>
      <c r="R19" s="460">
        <f ca="1">INDIRECT("'"&amp;R$8&amp;"'!"&amp;$A19)*VLOOKUP($D$8,Tables!$C$1:$D$3,2,0)</f>
        <v>5.8362596400000006</v>
      </c>
      <c r="S19" s="460">
        <f ca="1">INDIRECT("'"&amp;S$8&amp;"'!"&amp;$A19)*VLOOKUP($D$8,Tables!$C$1:$D$3,2,0)</f>
        <v>3.8380072222222226</v>
      </c>
      <c r="T19" s="460">
        <f ca="1">INDIRECT("'"&amp;T$8&amp;"'!"&amp;$A19)*VLOOKUP($D$8,Tables!$C$1:$D$3,2,0)</f>
        <v>5.6911355000000006</v>
      </c>
      <c r="U19" s="460">
        <f ca="1">INDIRECT("'"&amp;U$8&amp;"'!"&amp;$A19)*VLOOKUP($D$8,Tables!$C$1:$D$3,2,0)</f>
        <v>5.2694516087008347</v>
      </c>
      <c r="V19" s="460">
        <f ca="1">INDIRECT("'"&amp;V$8&amp;"'!"&amp;$A19)*VLOOKUP($D$8,Tables!$C$1:$D$3,2,0)</f>
        <v>5.2240605933709006</v>
      </c>
      <c r="W19" s="460">
        <f ca="1">INDIRECT("'"&amp;W$8&amp;"'!"&amp;$A19)*VLOOKUP($D$8,Tables!$C$1:$D$3,2,0)</f>
        <v>6.626909728801853</v>
      </c>
      <c r="X19" s="460">
        <f ca="1">INDIRECT("'"&amp;X$8&amp;"'!"&amp;$A19)*VLOOKUP($D$8,Tables!$C$1:$D$3,2,0)</f>
        <v>6.4761855742275616</v>
      </c>
      <c r="Y19" s="460">
        <f ca="1">INDIRECT("'"&amp;Y$8&amp;"'!"&amp;$A19)*VLOOKUP($D$8,Tables!$C$1:$D$3,2,0)</f>
        <v>5.5955990695919056</v>
      </c>
      <c r="Z19" s="460">
        <f ca="1">INDIRECT("'"&amp;Z$8&amp;"'!"&amp;$A19)*VLOOKUP($D$8,Tables!$C$1:$D$3,2,0)</f>
        <v>5.4999531935531305</v>
      </c>
      <c r="AA19" s="460">
        <f ca="1">INDIRECT("'"&amp;AA$8&amp;"'!"&amp;$A19)*VLOOKUP($D$8,Tables!$C$1:$D$3,2,0)</f>
        <v>6.3964904953296733</v>
      </c>
      <c r="AB19" s="460">
        <f ca="1">INDIRECT("'"&amp;AB$8&amp;"'!"&amp;$A19)*VLOOKUP($D$8,Tables!$C$1:$D$3,2,0)</f>
        <v>5.786221875598895</v>
      </c>
      <c r="AC19" s="460">
        <f ca="1">INDIRECT("'"&amp;AC$8&amp;"'!"&amp;$A19)*VLOOKUP($D$8,Tables!$C$1:$D$3,2,0)</f>
        <v>6.3015884413240091</v>
      </c>
      <c r="AD19" s="460">
        <f ca="1">INDIRECT("'"&amp;AD$8&amp;"'!"&amp;$A19)*VLOOKUP($D$8,Tables!$C$1:$D$3,2,0)</f>
        <v>6.3639446027921638</v>
      </c>
      <c r="AE19" s="460">
        <f ca="1">INDIRECT("'"&amp;AE$8&amp;"'!"&amp;$A19)*VLOOKUP($D$8,Tables!$C$1:$D$3,2,0)</f>
        <v>5.9654929050308541</v>
      </c>
      <c r="AF19" s="460">
        <f ca="1">INDIRECT("'"&amp;AF$8&amp;"'!"&amp;$A19)*VLOOKUP($D$8,Tables!$C$1:$D$3,2,0)</f>
        <v>5.5949796849999842</v>
      </c>
      <c r="AG19" s="460">
        <f ca="1">INDIRECT("'"&amp;AG$8&amp;"'!"&amp;$A19)*VLOOKUP($D$8,Tables!$C$1:$D$3,2,0)</f>
        <v>5.4324713888417593</v>
      </c>
      <c r="AH19" s="513">
        <f ca="1">INDIRECT("'"&amp;AH$8&amp;"'!"&amp;$A19)*VLOOKUP($D$8,Tables!$C$1:$D$3,2,0)</f>
        <v>4.9962068771169577</v>
      </c>
      <c r="AI19" s="513">
        <f ca="1">INDIRECT("'"&amp;AI$8&amp;"'!"&amp;$A19)*VLOOKUP($D$8,Tables!$C$1:$D$3,2,0)</f>
        <v>2.4262728540768328</v>
      </c>
      <c r="AJ19" s="513">
        <f ca="1">INDIRECT("'"&amp;AJ$8&amp;"'!"&amp;$A19)*VLOOKUP($D$8,Tables!$C$1:$D$3,2,0)</f>
        <v>0.77313433679766685</v>
      </c>
      <c r="AK19" s="513">
        <f ca="1">INDIRECT("'"&amp;AK$8&amp;"'!"&amp;$A19)*VLOOKUP($D$8,Tables!$C$1:$D$3,2,0)</f>
        <v>0.58170684679538875</v>
      </c>
      <c r="AL19" s="513">
        <f ca="1">INDIRECT("'"&amp;AL$8&amp;"'!"&amp;$A19)*VLOOKUP($D$8,Tables!$C$1:$D$3,2,0)</f>
        <v>0.39207508023333332</v>
      </c>
      <c r="AM19" s="460"/>
      <c r="AN19" s="460"/>
      <c r="AO19" s="449"/>
      <c r="AP19" s="466">
        <f t="shared" ca="1" si="11"/>
        <v>0.4388773038925341</v>
      </c>
      <c r="AQ19" s="466">
        <f t="shared" ca="1" si="11"/>
        <v>0.61207860926016466</v>
      </c>
      <c r="AR19" s="466">
        <f t="shared" ca="1" si="11"/>
        <v>0.70297167418269213</v>
      </c>
      <c r="AS19" s="466">
        <f t="shared" ca="1" si="11"/>
        <v>0.52421821411139913</v>
      </c>
      <c r="AT19" s="466">
        <f t="shared" ca="1" si="11"/>
        <v>0.1943260456443863</v>
      </c>
      <c r="AU19" s="449"/>
      <c r="AV19" s="505"/>
      <c r="AW19" s="466"/>
      <c r="AX19" s="466"/>
      <c r="AY19" s="466"/>
      <c r="AZ19" s="466"/>
      <c r="BA19" s="461"/>
      <c r="BB19" s="454"/>
      <c r="BC19" s="459"/>
      <c r="BD19" s="454"/>
      <c r="BE19" s="454"/>
      <c r="BF19" s="454"/>
      <c r="BG19" s="454"/>
      <c r="BH19" s="454"/>
      <c r="BI19" s="454"/>
      <c r="BJ19" s="454"/>
      <c r="BK19" s="454"/>
      <c r="BL19" s="454"/>
      <c r="BM19" s="454"/>
      <c r="BN19" s="454"/>
    </row>
    <row r="20" spans="1:66" ht="13">
      <c r="A20" s="454"/>
      <c r="B20" s="454"/>
      <c r="C20" s="454"/>
      <c r="D20" s="455" t="s">
        <v>260</v>
      </c>
      <c r="E20" s="460">
        <f ca="1">SUM(E12:E19)</f>
        <v>15.688486210000001</v>
      </c>
      <c r="F20" s="460">
        <f t="shared" ref="F20:AL20" ca="1" si="12">SUM(F12:F19)</f>
        <v>14.677074665430002</v>
      </c>
      <c r="G20" s="460">
        <f t="shared" ca="1" si="12"/>
        <v>14.956743264160002</v>
      </c>
      <c r="H20" s="460">
        <f t="shared" ca="1" si="12"/>
        <v>13.855094468180003</v>
      </c>
      <c r="I20" s="460">
        <f t="shared" ca="1" si="12"/>
        <v>13.937612993260004</v>
      </c>
      <c r="J20" s="460">
        <f t="shared" ca="1" si="12"/>
        <v>13.696070802560001</v>
      </c>
      <c r="K20" s="460">
        <f t="shared" ca="1" si="12"/>
        <v>12.416195187340001</v>
      </c>
      <c r="L20" s="460">
        <f t="shared" ca="1" si="12"/>
        <v>11.945918296920002</v>
      </c>
      <c r="M20" s="460">
        <f t="shared" ca="1" si="12"/>
        <v>11.496893393960001</v>
      </c>
      <c r="N20" s="460">
        <f t="shared" ca="1" si="12"/>
        <v>9.8450508600000006</v>
      </c>
      <c r="O20" s="460">
        <f t="shared" ca="1" si="12"/>
        <v>9.0863096600000013</v>
      </c>
      <c r="P20" s="460">
        <f t="shared" ca="1" si="12"/>
        <v>9.6367459300000018</v>
      </c>
      <c r="Q20" s="460">
        <f t="shared" ca="1" si="12"/>
        <v>9.6704031500000003</v>
      </c>
      <c r="R20" s="460">
        <f t="shared" ca="1" si="12"/>
        <v>8.9903621600000001</v>
      </c>
      <c r="S20" s="460">
        <f t="shared" ca="1" si="12"/>
        <v>6.9405888422222235</v>
      </c>
      <c r="T20" s="460">
        <f t="shared" ca="1" si="12"/>
        <v>8.8767893926659305</v>
      </c>
      <c r="U20" s="460">
        <f t="shared" ca="1" si="12"/>
        <v>8.5751190729228348</v>
      </c>
      <c r="V20" s="460">
        <f t="shared" ca="1" si="12"/>
        <v>8.3879645154420999</v>
      </c>
      <c r="W20" s="460">
        <f t="shared" ca="1" si="12"/>
        <v>9.8869194237723406</v>
      </c>
      <c r="X20" s="460">
        <f t="shared" ca="1" si="12"/>
        <v>9.6496435743516304</v>
      </c>
      <c r="Y20" s="460">
        <f t="shared" ca="1" si="12"/>
        <v>8.5494170268726215</v>
      </c>
      <c r="Z20" s="460">
        <f t="shared" ca="1" si="12"/>
        <v>8.3110309159745928</v>
      </c>
      <c r="AA20" s="460">
        <f t="shared" ca="1" si="12"/>
        <v>8.9001338029885844</v>
      </c>
      <c r="AB20" s="460">
        <f t="shared" ca="1" si="12"/>
        <v>8.326517736924556</v>
      </c>
      <c r="AC20" s="460">
        <f t="shared" ca="1" si="12"/>
        <v>8.6351302339544667</v>
      </c>
      <c r="AD20" s="460">
        <f t="shared" ca="1" si="12"/>
        <v>8.7063139519224109</v>
      </c>
      <c r="AE20" s="460">
        <f t="shared" ca="1" si="12"/>
        <v>8.2650475900010552</v>
      </c>
      <c r="AF20" s="460">
        <f t="shared" ca="1" si="12"/>
        <v>7.7936983089982697</v>
      </c>
      <c r="AG20" s="460">
        <f t="shared" ca="1" si="12"/>
        <v>7.7278666955646624</v>
      </c>
      <c r="AH20" s="460">
        <f t="shared" ca="1" si="12"/>
        <v>7.1302328512669577</v>
      </c>
      <c r="AI20" s="460">
        <f t="shared" ca="1" si="12"/>
        <v>4.6283642741975335</v>
      </c>
      <c r="AJ20" s="460">
        <f t="shared" ca="1" si="12"/>
        <v>2.8660013458765672</v>
      </c>
      <c r="AK20" s="460">
        <f t="shared" ca="1" si="12"/>
        <v>2.449111620765446</v>
      </c>
      <c r="AL20" s="460">
        <f t="shared" ca="1" si="12"/>
        <v>2.0176146688582586</v>
      </c>
      <c r="AM20" s="460">
        <f t="shared" ref="AM20:AN20" si="13">SUM(AM12:AM18)</f>
        <v>0</v>
      </c>
      <c r="AN20" s="460">
        <f t="shared" si="13"/>
        <v>0</v>
      </c>
      <c r="AO20" s="449"/>
      <c r="AP20" s="466">
        <f ca="1">SUM(AP12:AP19)</f>
        <v>1</v>
      </c>
      <c r="AQ20" s="466">
        <f t="shared" ref="AQ20:AT20" ca="1" si="14">SUM(AQ12:AQ19)</f>
        <v>1</v>
      </c>
      <c r="AR20" s="466">
        <f t="shared" ca="1" si="14"/>
        <v>1</v>
      </c>
      <c r="AS20" s="466">
        <f t="shared" ca="1" si="14"/>
        <v>1</v>
      </c>
      <c r="AT20" s="466">
        <f t="shared" ca="1" si="14"/>
        <v>1</v>
      </c>
      <c r="AU20" s="449"/>
      <c r="AV20" s="505">
        <f t="shared" ref="AV20:BA20" ca="1" si="15">IFERROR(POWER(INDEX($E20:$AN20,AV$5)/INDEX($E20:$AN20,AV$4),1/AV$6)-1,)</f>
        <v>-5.6385489664854682E-2</v>
      </c>
      <c r="AW20" s="466">
        <f t="shared" ca="1" si="15"/>
        <v>-5.3151164662627037E-2</v>
      </c>
      <c r="AX20" s="466">
        <f t="shared" ca="1" si="15"/>
        <v>1.0611376186320243E-2</v>
      </c>
      <c r="AY20" s="466">
        <f t="shared" ca="1" si="15"/>
        <v>-2.5944091073049846E-2</v>
      </c>
      <c r="AZ20" s="466">
        <f t="shared" ca="1" si="15"/>
        <v>-4.8700327509743735E-2</v>
      </c>
      <c r="BA20" s="461">
        <f t="shared" ca="1" si="15"/>
        <v>-7.9010725034394214E-2</v>
      </c>
      <c r="BB20" s="454"/>
      <c r="BC20" s="459"/>
      <c r="BD20" s="454"/>
      <c r="BE20" s="454"/>
      <c r="BF20" s="454"/>
      <c r="BG20" s="454"/>
      <c r="BH20" s="454"/>
      <c r="BI20" s="454"/>
      <c r="BJ20" s="454"/>
      <c r="BK20" s="454"/>
      <c r="BL20" s="454"/>
      <c r="BM20" s="454"/>
      <c r="BN20" s="454"/>
    </row>
    <row r="21" spans="1:66" ht="13">
      <c r="A21" s="454"/>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49"/>
      <c r="AP21" s="454"/>
      <c r="AQ21" s="454"/>
      <c r="AR21" s="454"/>
      <c r="AS21" s="454"/>
      <c r="AT21" s="454"/>
      <c r="AU21" s="449"/>
      <c r="AV21" s="454"/>
      <c r="AW21" s="454"/>
      <c r="AX21" s="454"/>
      <c r="AY21" s="454"/>
      <c r="AZ21" s="454"/>
      <c r="BA21" s="454"/>
      <c r="BB21" s="454"/>
      <c r="BC21" s="454"/>
      <c r="BD21" s="454"/>
      <c r="BE21" s="454"/>
      <c r="BF21" s="454"/>
      <c r="BG21" s="454"/>
      <c r="BH21" s="454"/>
      <c r="BI21" s="454"/>
      <c r="BJ21" s="454"/>
      <c r="BK21" s="454"/>
      <c r="BL21" s="454"/>
      <c r="BM21" s="454"/>
      <c r="BN21" s="454"/>
    </row>
    <row r="22" spans="1:66" ht="13">
      <c r="B22" s="454"/>
    </row>
    <row r="23" spans="1:66" ht="13">
      <c r="B23" s="454"/>
    </row>
    <row r="24" spans="1:66" ht="13">
      <c r="A24" s="465" t="s">
        <v>315</v>
      </c>
      <c r="B24" s="454"/>
    </row>
    <row r="25" spans="1:66" ht="13">
      <c r="A25" s="465" t="s">
        <v>309</v>
      </c>
      <c r="B25" s="454"/>
    </row>
    <row r="26" spans="1:66" ht="13">
      <c r="A26" s="465" t="s">
        <v>37</v>
      </c>
      <c r="B26" s="454"/>
    </row>
    <row r="27" spans="1:66" ht="13">
      <c r="A27" s="465" t="s">
        <v>310</v>
      </c>
      <c r="B27" s="454"/>
    </row>
    <row r="28" spans="1:66" ht="13">
      <c r="A28" s="465" t="s">
        <v>311</v>
      </c>
      <c r="B28" s="454"/>
    </row>
    <row r="29" spans="1:66" ht="13">
      <c r="A29" s="465" t="s">
        <v>312</v>
      </c>
      <c r="B29" s="454"/>
    </row>
    <row r="30" spans="1:66" ht="13">
      <c r="A30" s="465" t="s">
        <v>313</v>
      </c>
      <c r="B30" s="454"/>
    </row>
    <row r="31" spans="1:66" ht="13">
      <c r="A31" s="465" t="s">
        <v>133</v>
      </c>
      <c r="B31" s="454"/>
    </row>
    <row r="32" spans="1:66" ht="13">
      <c r="A32" s="465" t="s">
        <v>314</v>
      </c>
      <c r="B32" s="454"/>
    </row>
    <row r="33" spans="2:2" ht="13">
      <c r="B33" s="454"/>
    </row>
    <row r="34" spans="2:2" ht="13">
      <c r="B34" s="454"/>
    </row>
    <row r="35" spans="2:2" ht="13">
      <c r="B35" s="454"/>
    </row>
    <row r="36" spans="2:2" ht="13">
      <c r="B36" s="454"/>
    </row>
    <row r="37" spans="2:2" ht="13">
      <c r="B37" s="454"/>
    </row>
    <row r="38" spans="2:2" ht="13">
      <c r="B38" s="454"/>
    </row>
    <row r="39" spans="2:2" ht="13">
      <c r="B39" s="454"/>
    </row>
    <row r="40" spans="2:2" ht="13">
      <c r="B40" s="454"/>
    </row>
    <row r="41" spans="2:2" ht="13">
      <c r="B41" s="454"/>
    </row>
    <row r="42" spans="2:2" ht="13">
      <c r="B42" s="454"/>
    </row>
    <row r="43" spans="2:2" ht="13">
      <c r="B43" s="454"/>
    </row>
    <row r="44" spans="2:2" ht="13">
      <c r="B44" s="454"/>
    </row>
    <row r="45" spans="2:2" ht="13">
      <c r="B45" s="454"/>
    </row>
    <row r="46" spans="2:2" ht="13">
      <c r="B46" s="454"/>
    </row>
    <row r="47" spans="2:2" ht="13">
      <c r="B47" s="454"/>
    </row>
    <row r="48" spans="2:2" ht="13">
      <c r="B48" s="454"/>
    </row>
    <row r="49" spans="2:2" ht="13">
      <c r="B49" s="454"/>
    </row>
    <row r="50" spans="2:2" ht="13">
      <c r="B50" s="454"/>
    </row>
    <row r="51" spans="2:2" ht="13">
      <c r="B51" s="454"/>
    </row>
    <row r="52" spans="2:2" ht="13">
      <c r="B52" s="454"/>
    </row>
    <row r="53" spans="2:2" ht="13">
      <c r="B53" s="454"/>
    </row>
    <row r="54" spans="2:2" ht="13">
      <c r="B54" s="454"/>
    </row>
    <row r="55" spans="2:2" ht="13">
      <c r="B55" s="454"/>
    </row>
    <row r="56" spans="2:2" ht="13">
      <c r="B56" s="454"/>
    </row>
    <row r="57" spans="2:2" ht="13">
      <c r="B57" s="454"/>
    </row>
    <row r="58" spans="2:2" ht="13">
      <c r="B58" s="454"/>
    </row>
    <row r="59" spans="2:2" ht="13">
      <c r="B59" s="454"/>
    </row>
    <row r="60" spans="2:2" ht="13">
      <c r="B60" s="454"/>
    </row>
    <row r="61" spans="2:2" ht="13">
      <c r="B61" s="454"/>
    </row>
    <row r="62" spans="2:2" ht="13">
      <c r="B62" s="454"/>
    </row>
    <row r="63" spans="2:2" ht="13">
      <c r="B63" s="454"/>
    </row>
    <row r="64" spans="2:2"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f t="shared" ref="B83:B146" si="16">B82+1</f>
        <v>1</v>
      </c>
    </row>
    <row r="84" spans="2:2" ht="13">
      <c r="B84" s="454">
        <f t="shared" si="16"/>
        <v>2</v>
      </c>
    </row>
    <row r="85" spans="2:2" ht="13">
      <c r="B85" s="454">
        <f t="shared" si="16"/>
        <v>3</v>
      </c>
    </row>
    <row r="86" spans="2:2" ht="13">
      <c r="B86" s="454">
        <f t="shared" si="16"/>
        <v>4</v>
      </c>
    </row>
    <row r="87" spans="2:2" ht="13">
      <c r="B87" s="454">
        <f t="shared" si="16"/>
        <v>5</v>
      </c>
    </row>
    <row r="88" spans="2:2" ht="13">
      <c r="B88" s="454">
        <f t="shared" si="16"/>
        <v>6</v>
      </c>
    </row>
    <row r="89" spans="2:2" ht="13">
      <c r="B89" s="454">
        <f t="shared" si="16"/>
        <v>7</v>
      </c>
    </row>
    <row r="90" spans="2:2" ht="13">
      <c r="B90" s="454">
        <f t="shared" si="16"/>
        <v>8</v>
      </c>
    </row>
    <row r="91" spans="2:2" ht="13">
      <c r="B91" s="454">
        <f t="shared" si="16"/>
        <v>9</v>
      </c>
    </row>
    <row r="92" spans="2:2" ht="13">
      <c r="B92" s="454">
        <f t="shared" si="16"/>
        <v>10</v>
      </c>
    </row>
    <row r="93" spans="2:2" ht="13">
      <c r="B93" s="454">
        <f t="shared" si="16"/>
        <v>11</v>
      </c>
    </row>
    <row r="94" spans="2:2" ht="13">
      <c r="B94" s="454">
        <f t="shared" si="16"/>
        <v>12</v>
      </c>
    </row>
    <row r="95" spans="2:2" ht="13">
      <c r="B95" s="454">
        <f t="shared" si="16"/>
        <v>13</v>
      </c>
    </row>
    <row r="96" spans="2:2" ht="13">
      <c r="B96" s="454">
        <f t="shared" si="16"/>
        <v>14</v>
      </c>
    </row>
    <row r="97" spans="2:2" ht="13">
      <c r="B97" s="454">
        <f t="shared" si="16"/>
        <v>15</v>
      </c>
    </row>
    <row r="98" spans="2:2" ht="13">
      <c r="B98" s="454">
        <f t="shared" si="16"/>
        <v>16</v>
      </c>
    </row>
    <row r="99" spans="2:2" ht="13">
      <c r="B99" s="454">
        <f t="shared" si="16"/>
        <v>17</v>
      </c>
    </row>
    <row r="100" spans="2:2" ht="13">
      <c r="B100" s="454">
        <f t="shared" si="16"/>
        <v>18</v>
      </c>
    </row>
    <row r="101" spans="2:2" ht="13">
      <c r="B101" s="454">
        <f t="shared" si="16"/>
        <v>19</v>
      </c>
    </row>
    <row r="102" spans="2:2" ht="13">
      <c r="B102" s="454">
        <f t="shared" si="16"/>
        <v>20</v>
      </c>
    </row>
    <row r="103" spans="2:2" ht="13">
      <c r="B103" s="454">
        <f t="shared" si="16"/>
        <v>21</v>
      </c>
    </row>
    <row r="104" spans="2:2" ht="13">
      <c r="B104" s="454">
        <f t="shared" si="16"/>
        <v>22</v>
      </c>
    </row>
    <row r="105" spans="2:2" ht="13">
      <c r="B105" s="454">
        <f t="shared" si="16"/>
        <v>23</v>
      </c>
    </row>
    <row r="106" spans="2:2" ht="13">
      <c r="B106" s="454">
        <f t="shared" si="16"/>
        <v>24</v>
      </c>
    </row>
    <row r="107" spans="2:2" ht="13">
      <c r="B107" s="454">
        <f t="shared" si="16"/>
        <v>25</v>
      </c>
    </row>
    <row r="108" spans="2:2" ht="13">
      <c r="B108" s="454">
        <f t="shared" si="16"/>
        <v>26</v>
      </c>
    </row>
    <row r="109" spans="2:2" ht="13">
      <c r="B109" s="454">
        <f t="shared" si="16"/>
        <v>27</v>
      </c>
    </row>
    <row r="110" spans="2:2" ht="13">
      <c r="B110" s="454">
        <f t="shared" si="16"/>
        <v>28</v>
      </c>
    </row>
    <row r="111" spans="2:2" ht="13">
      <c r="B111" s="454">
        <f t="shared" si="16"/>
        <v>29</v>
      </c>
    </row>
    <row r="112" spans="2:2" ht="13">
      <c r="B112" s="454">
        <f t="shared" si="16"/>
        <v>30</v>
      </c>
    </row>
    <row r="113" spans="2:2" ht="13">
      <c r="B113" s="454">
        <f t="shared" si="16"/>
        <v>31</v>
      </c>
    </row>
    <row r="114" spans="2:2" ht="13">
      <c r="B114" s="454">
        <f t="shared" si="16"/>
        <v>32</v>
      </c>
    </row>
    <row r="115" spans="2:2" ht="13">
      <c r="B115" s="454">
        <f t="shared" si="16"/>
        <v>33</v>
      </c>
    </row>
    <row r="116" spans="2:2" ht="13">
      <c r="B116" s="454">
        <f t="shared" si="16"/>
        <v>34</v>
      </c>
    </row>
    <row r="117" spans="2:2" ht="13">
      <c r="B117" s="454">
        <f t="shared" si="16"/>
        <v>35</v>
      </c>
    </row>
    <row r="118" spans="2:2" ht="13">
      <c r="B118" s="454">
        <f t="shared" si="16"/>
        <v>36</v>
      </c>
    </row>
    <row r="119" spans="2:2" ht="13">
      <c r="B119" s="454">
        <f t="shared" si="16"/>
        <v>37</v>
      </c>
    </row>
    <row r="120" spans="2:2" ht="13">
      <c r="B120" s="454">
        <f t="shared" si="16"/>
        <v>38</v>
      </c>
    </row>
    <row r="121" spans="2:2" ht="13">
      <c r="B121" s="454">
        <f t="shared" si="16"/>
        <v>39</v>
      </c>
    </row>
    <row r="122" spans="2:2" ht="13">
      <c r="B122" s="454">
        <f t="shared" si="16"/>
        <v>40</v>
      </c>
    </row>
    <row r="123" spans="2:2" ht="13">
      <c r="B123" s="454">
        <f t="shared" si="16"/>
        <v>41</v>
      </c>
    </row>
    <row r="124" spans="2:2" ht="13">
      <c r="B124" s="454">
        <f t="shared" si="16"/>
        <v>42</v>
      </c>
    </row>
    <row r="125" spans="2:2" ht="13">
      <c r="B125" s="454">
        <f t="shared" si="16"/>
        <v>43</v>
      </c>
    </row>
    <row r="126" spans="2:2" ht="13">
      <c r="B126" s="454">
        <f t="shared" si="16"/>
        <v>44</v>
      </c>
    </row>
    <row r="127" spans="2:2" ht="13">
      <c r="B127" s="454">
        <f t="shared" si="16"/>
        <v>45</v>
      </c>
    </row>
    <row r="128" spans="2:2" ht="13">
      <c r="B128" s="454">
        <f t="shared" si="16"/>
        <v>46</v>
      </c>
    </row>
    <row r="129" spans="2:2" ht="13">
      <c r="B129" s="454">
        <f t="shared" si="16"/>
        <v>47</v>
      </c>
    </row>
    <row r="130" spans="2:2" ht="13">
      <c r="B130" s="454">
        <f t="shared" si="16"/>
        <v>48</v>
      </c>
    </row>
    <row r="131" spans="2:2" ht="13">
      <c r="B131" s="454">
        <f t="shared" si="16"/>
        <v>49</v>
      </c>
    </row>
    <row r="132" spans="2:2" ht="13">
      <c r="B132" s="454">
        <f t="shared" si="16"/>
        <v>50</v>
      </c>
    </row>
    <row r="133" spans="2:2" ht="13">
      <c r="B133" s="454">
        <f t="shared" si="16"/>
        <v>51</v>
      </c>
    </row>
    <row r="134" spans="2:2" ht="13">
      <c r="B134" s="454">
        <f t="shared" si="16"/>
        <v>52</v>
      </c>
    </row>
    <row r="135" spans="2:2" ht="13">
      <c r="B135" s="454">
        <f t="shared" si="16"/>
        <v>53</v>
      </c>
    </row>
    <row r="136" spans="2:2" ht="13">
      <c r="B136" s="454">
        <f t="shared" si="16"/>
        <v>54</v>
      </c>
    </row>
    <row r="137" spans="2:2" ht="13">
      <c r="B137" s="454">
        <f t="shared" si="16"/>
        <v>55</v>
      </c>
    </row>
    <row r="138" spans="2:2" ht="13">
      <c r="B138" s="454">
        <f t="shared" si="16"/>
        <v>56</v>
      </c>
    </row>
    <row r="139" spans="2:2" ht="13">
      <c r="B139" s="454">
        <f t="shared" si="16"/>
        <v>57</v>
      </c>
    </row>
    <row r="140" spans="2:2" ht="13">
      <c r="B140" s="454">
        <f t="shared" si="16"/>
        <v>58</v>
      </c>
    </row>
    <row r="141" spans="2:2" ht="13">
      <c r="B141" s="454">
        <f t="shared" si="16"/>
        <v>59</v>
      </c>
    </row>
    <row r="142" spans="2:2" ht="13">
      <c r="B142" s="454">
        <f t="shared" si="16"/>
        <v>60</v>
      </c>
    </row>
    <row r="143" spans="2:2" ht="13">
      <c r="B143" s="454">
        <f t="shared" si="16"/>
        <v>61</v>
      </c>
    </row>
    <row r="144" spans="2:2" ht="13">
      <c r="B144" s="454">
        <f t="shared" si="16"/>
        <v>62</v>
      </c>
    </row>
    <row r="145" spans="2:2" ht="13">
      <c r="B145" s="454">
        <f t="shared" si="16"/>
        <v>63</v>
      </c>
    </row>
    <row r="146" spans="2:2" ht="13">
      <c r="B146" s="454">
        <f t="shared" si="16"/>
        <v>64</v>
      </c>
    </row>
    <row r="147" spans="2:2" ht="13">
      <c r="B147" s="454">
        <f t="shared" ref="B147:B198" si="17">B146+1</f>
        <v>65</v>
      </c>
    </row>
    <row r="148" spans="2:2" ht="13">
      <c r="B148" s="454">
        <f t="shared" si="17"/>
        <v>66</v>
      </c>
    </row>
    <row r="149" spans="2:2" ht="13">
      <c r="B149" s="454">
        <f t="shared" si="17"/>
        <v>67</v>
      </c>
    </row>
    <row r="150" spans="2:2" ht="13">
      <c r="B150" s="454">
        <f t="shared" si="17"/>
        <v>68</v>
      </c>
    </row>
    <row r="151" spans="2:2" ht="13">
      <c r="B151" s="454">
        <f t="shared" si="17"/>
        <v>69</v>
      </c>
    </row>
    <row r="152" spans="2:2" ht="13">
      <c r="B152" s="454">
        <f t="shared" si="17"/>
        <v>70</v>
      </c>
    </row>
    <row r="153" spans="2:2" ht="13">
      <c r="B153" s="454">
        <f t="shared" si="17"/>
        <v>71</v>
      </c>
    </row>
    <row r="154" spans="2:2" ht="13">
      <c r="B154" s="454">
        <f t="shared" si="17"/>
        <v>72</v>
      </c>
    </row>
    <row r="155" spans="2:2" ht="13">
      <c r="B155" s="454">
        <f t="shared" si="17"/>
        <v>73</v>
      </c>
    </row>
    <row r="156" spans="2:2" ht="13">
      <c r="B156" s="454">
        <f t="shared" si="17"/>
        <v>74</v>
      </c>
    </row>
    <row r="157" spans="2:2" ht="13">
      <c r="B157" s="454">
        <f t="shared" si="17"/>
        <v>75</v>
      </c>
    </row>
    <row r="158" spans="2:2" ht="13">
      <c r="B158" s="454">
        <f t="shared" si="17"/>
        <v>76</v>
      </c>
    </row>
    <row r="159" spans="2:2" ht="13">
      <c r="B159" s="454">
        <f t="shared" si="17"/>
        <v>77</v>
      </c>
    </row>
    <row r="160" spans="2:2" ht="13">
      <c r="B160" s="454">
        <f t="shared" si="17"/>
        <v>78</v>
      </c>
    </row>
    <row r="161" spans="2:2" ht="13">
      <c r="B161" s="454">
        <f t="shared" si="17"/>
        <v>79</v>
      </c>
    </row>
    <row r="162" spans="2:2" ht="13">
      <c r="B162" s="454">
        <f t="shared" si="17"/>
        <v>80</v>
      </c>
    </row>
    <row r="163" spans="2:2" ht="13">
      <c r="B163" s="454">
        <f t="shared" si="17"/>
        <v>81</v>
      </c>
    </row>
    <row r="164" spans="2:2" ht="13">
      <c r="B164" s="454">
        <f t="shared" si="17"/>
        <v>82</v>
      </c>
    </row>
    <row r="165" spans="2:2" ht="13">
      <c r="B165" s="454">
        <f t="shared" si="17"/>
        <v>83</v>
      </c>
    </row>
    <row r="166" spans="2:2" ht="13">
      <c r="B166" s="454">
        <f t="shared" si="17"/>
        <v>84</v>
      </c>
    </row>
    <row r="167" spans="2:2" ht="13">
      <c r="B167" s="454">
        <f t="shared" si="17"/>
        <v>85</v>
      </c>
    </row>
    <row r="168" spans="2:2" ht="13">
      <c r="B168" s="454">
        <f t="shared" si="17"/>
        <v>86</v>
      </c>
    </row>
    <row r="169" spans="2:2" ht="13">
      <c r="B169" s="454">
        <f t="shared" si="17"/>
        <v>87</v>
      </c>
    </row>
    <row r="170" spans="2:2" ht="13">
      <c r="B170" s="454">
        <f t="shared" si="17"/>
        <v>88</v>
      </c>
    </row>
    <row r="171" spans="2:2" ht="13">
      <c r="B171" s="454">
        <f t="shared" si="17"/>
        <v>89</v>
      </c>
    </row>
    <row r="172" spans="2:2" ht="13">
      <c r="B172" s="454">
        <f t="shared" si="17"/>
        <v>90</v>
      </c>
    </row>
    <row r="173" spans="2:2" ht="13">
      <c r="B173" s="454">
        <f t="shared" si="17"/>
        <v>91</v>
      </c>
    </row>
    <row r="174" spans="2:2" ht="13">
      <c r="B174" s="454">
        <f t="shared" si="17"/>
        <v>92</v>
      </c>
    </row>
    <row r="175" spans="2:2" ht="13">
      <c r="B175" s="454">
        <f t="shared" si="17"/>
        <v>93</v>
      </c>
    </row>
    <row r="176" spans="2:2" ht="13">
      <c r="B176" s="454">
        <f t="shared" si="17"/>
        <v>94</v>
      </c>
    </row>
    <row r="177" spans="2:2" ht="13">
      <c r="B177" s="454">
        <f t="shared" si="17"/>
        <v>95</v>
      </c>
    </row>
    <row r="178" spans="2:2" ht="13">
      <c r="B178" s="454">
        <f t="shared" si="17"/>
        <v>96</v>
      </c>
    </row>
    <row r="179" spans="2:2" ht="13">
      <c r="B179" s="454">
        <f t="shared" si="17"/>
        <v>97</v>
      </c>
    </row>
    <row r="180" spans="2:2" ht="13">
      <c r="B180" s="454">
        <f t="shared" si="17"/>
        <v>98</v>
      </c>
    </row>
    <row r="181" spans="2:2" ht="13">
      <c r="B181" s="454">
        <f t="shared" si="17"/>
        <v>99</v>
      </c>
    </row>
    <row r="182" spans="2:2" ht="13">
      <c r="B182" s="454">
        <f t="shared" si="17"/>
        <v>100</v>
      </c>
    </row>
    <row r="183" spans="2:2" ht="13">
      <c r="B183" s="454">
        <f t="shared" si="17"/>
        <v>101</v>
      </c>
    </row>
    <row r="184" spans="2:2" ht="13">
      <c r="B184" s="454">
        <f t="shared" si="17"/>
        <v>102</v>
      </c>
    </row>
    <row r="185" spans="2:2" ht="13">
      <c r="B185" s="454">
        <f t="shared" si="17"/>
        <v>103</v>
      </c>
    </row>
    <row r="186" spans="2:2" ht="13">
      <c r="B186" s="454">
        <f t="shared" si="17"/>
        <v>104</v>
      </c>
    </row>
    <row r="187" spans="2:2" ht="13">
      <c r="B187" s="454">
        <f t="shared" si="17"/>
        <v>105</v>
      </c>
    </row>
    <row r="188" spans="2:2" ht="13">
      <c r="B188" s="454">
        <f t="shared" si="17"/>
        <v>106</v>
      </c>
    </row>
    <row r="189" spans="2:2" ht="13">
      <c r="B189" s="454">
        <f t="shared" si="17"/>
        <v>107</v>
      </c>
    </row>
    <row r="190" spans="2:2" ht="13">
      <c r="B190" s="454">
        <f t="shared" si="17"/>
        <v>108</v>
      </c>
    </row>
    <row r="191" spans="2:2" ht="13">
      <c r="B191" s="454">
        <f t="shared" si="17"/>
        <v>109</v>
      </c>
    </row>
    <row r="192" spans="2:2" ht="13">
      <c r="B192" s="454">
        <f t="shared" si="17"/>
        <v>110</v>
      </c>
    </row>
    <row r="193" spans="2:2" ht="13">
      <c r="B193" s="454">
        <f t="shared" si="17"/>
        <v>111</v>
      </c>
    </row>
    <row r="194" spans="2:2" ht="13">
      <c r="B194" s="454">
        <f t="shared" si="17"/>
        <v>112</v>
      </c>
    </row>
    <row r="195" spans="2:2" ht="13">
      <c r="B195" s="454">
        <f t="shared" si="17"/>
        <v>113</v>
      </c>
    </row>
    <row r="196" spans="2:2" ht="13">
      <c r="B196" s="454">
        <f t="shared" si="17"/>
        <v>114</v>
      </c>
    </row>
    <row r="197" spans="2:2" ht="13">
      <c r="B197" s="454">
        <f t="shared" si="17"/>
        <v>115</v>
      </c>
    </row>
    <row r="198" spans="2:2" ht="13">
      <c r="B198" s="454">
        <f t="shared" si="17"/>
        <v>116</v>
      </c>
    </row>
  </sheetData>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DEB2520-15F7-4440-A2C4-A0296DF15FFC}">
          <x14:formula1>
            <xm:f>Tables!$C$1:$C$3</xm:f>
          </x14:formula1>
          <xm:sqref>D8</xm:sqref>
        </x14:dataValidation>
        <x14:dataValidation type="list" showInputMessage="1" showErrorMessage="1" xr:uid="{A9E94CC8-570E-0141-B253-A9550461E1D0}">
          <x14:formula1>
            <xm:f>Tables!$A$1:$A$62</xm:f>
          </x14:formula1>
          <xm:sqref>AP8:AT8</xm:sqref>
        </x14:dataValidation>
        <x14:dataValidation type="list" showDropDown="1" showInputMessage="1" showErrorMessage="1" xr:uid="{D204B063-7DF9-A247-90DD-2F0CBD6E9FE4}">
          <x14:formula1>
            <xm:f>Tables!$A$1:$A$62</xm:f>
          </x14:formula1>
          <xm:sqref>AV8:BA9 AU8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2326-7EC9-C24F-955F-F7D58AA7BF9A}">
  <dimension ref="A1:BN198"/>
  <sheetViews>
    <sheetView zoomScale="118" zoomScaleNormal="69" workbookViewId="0">
      <pane xSplit="4" ySplit="8" topLeftCell="E9" activePane="bottomRight" state="frozen"/>
      <selection activeCell="D1" sqref="D1"/>
      <selection pane="topRight" activeCell="E1" sqref="E1"/>
      <selection pane="bottomLeft" activeCell="D9" sqref="D9"/>
      <selection pane="bottomRight" activeCell="AL21" sqref="AL21"/>
    </sheetView>
  </sheetViews>
  <sheetFormatPr defaultColWidth="8.81640625" defaultRowHeight="12.5" outlineLevelRow="1" outlineLevelCol="1"/>
  <cols>
    <col min="1" max="2" width="7.453125" hidden="1" customWidth="1" outlineLevel="1"/>
    <col min="3" max="3" width="3.6328125" hidden="1" customWidth="1" outlineLevel="1"/>
    <col min="4" max="4" width="34.6328125" customWidth="1" collapsed="1"/>
    <col min="6" max="9" width="0" hidden="1" customWidth="1" outlineLevel="1"/>
    <col min="10" max="10" width="8.81640625" collapsed="1"/>
    <col min="11" max="14" width="0" hidden="1" customWidth="1" outlineLevel="1"/>
    <col min="15" max="15" width="8.81640625" collapsed="1"/>
    <col min="16" max="19" width="0" hidden="1" customWidth="1" outlineLevel="1"/>
    <col min="20" max="20" width="8.81640625" collapsed="1"/>
    <col min="21" max="24" width="9.1796875" hidden="1" customWidth="1" outlineLevel="1"/>
    <col min="25" max="25" width="8.81640625" collapsed="1"/>
    <col min="26" max="29" width="9.1796875" hidden="1" customWidth="1" outlineLevel="1"/>
    <col min="30" max="30" width="8.81640625" collapsed="1"/>
    <col min="31" max="34" width="9.1796875" hidden="1" customWidth="1" outlineLevel="1"/>
    <col min="35" max="35" width="8.81640625" collapsed="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30</v>
      </c>
      <c r="AT4" s="450">
        <f t="shared" si="0"/>
        <v>33</v>
      </c>
      <c r="AU4" s="449"/>
      <c r="AV4" s="450">
        <f>AV8-1990+1</f>
        <v>1</v>
      </c>
      <c r="AW4" s="450">
        <f t="shared" ref="AW4:BA5" si="1">AW8-1990+1</f>
        <v>1</v>
      </c>
      <c r="AX4" s="450">
        <f t="shared" si="1"/>
        <v>11</v>
      </c>
      <c r="AY4" s="450">
        <f t="shared" si="1"/>
        <v>19</v>
      </c>
      <c r="AZ4" s="450">
        <f t="shared" si="1"/>
        <v>26</v>
      </c>
      <c r="BA4" s="450">
        <f t="shared" si="1"/>
        <v>16</v>
      </c>
      <c r="BB4" s="449"/>
      <c r="BC4" s="449"/>
      <c r="BD4" s="449"/>
      <c r="BE4" s="449"/>
      <c r="BF4" s="449"/>
      <c r="BG4" s="449"/>
      <c r="BH4" s="449"/>
      <c r="BI4" s="449"/>
      <c r="BJ4" s="449"/>
      <c r="BK4" s="449"/>
      <c r="BL4" s="449"/>
      <c r="BM4" s="449"/>
      <c r="BN4" s="449"/>
    </row>
    <row r="5" spans="1:66"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18</v>
      </c>
      <c r="BB6" s="449"/>
      <c r="BC6" s="449"/>
      <c r="BD6" s="449"/>
      <c r="BE6" s="449"/>
      <c r="BF6" s="449"/>
      <c r="BG6" s="449"/>
      <c r="BH6" s="449"/>
      <c r="BI6" s="449"/>
      <c r="BJ6" s="449"/>
      <c r="BK6" s="449"/>
      <c r="BL6" s="449"/>
      <c r="BM6" s="449"/>
      <c r="BN6" s="449"/>
    </row>
    <row r="7" spans="1:66" ht="14.5" collapsed="1">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L8" si="5">AF8+1</f>
        <v>2018</v>
      </c>
      <c r="AH8" s="450">
        <f t="shared" si="5"/>
        <v>2019</v>
      </c>
      <c r="AI8" s="450">
        <f t="shared" si="5"/>
        <v>2020</v>
      </c>
      <c r="AJ8" s="450">
        <f t="shared" si="5"/>
        <v>2021</v>
      </c>
      <c r="AK8" s="450">
        <f t="shared" si="5"/>
        <v>2022</v>
      </c>
      <c r="AL8" s="450">
        <f t="shared" si="5"/>
        <v>2023</v>
      </c>
      <c r="AM8" s="450"/>
      <c r="AN8" s="450"/>
      <c r="AO8" s="449"/>
      <c r="AP8" s="450">
        <v>1990</v>
      </c>
      <c r="AQ8" s="450">
        <v>2000</v>
      </c>
      <c r="AR8" s="450">
        <v>2018</v>
      </c>
      <c r="AS8" s="450">
        <v>2020</v>
      </c>
      <c r="AT8" s="450">
        <v>2023</v>
      </c>
      <c r="AU8" s="449"/>
      <c r="AV8" s="450">
        <v>1990</v>
      </c>
      <c r="AW8" s="450">
        <v>1990</v>
      </c>
      <c r="AX8" s="450">
        <v>2000</v>
      </c>
      <c r="AY8" s="450">
        <v>2008</v>
      </c>
      <c r="AZ8" s="450">
        <v>2015</v>
      </c>
      <c r="BA8" s="450">
        <v>2005</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54" t="s">
        <v>86</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5" thickBot="1">
      <c r="A11" s="454"/>
      <c r="B11" s="454">
        <v>4</v>
      </c>
      <c r="C11" s="454"/>
      <c r="D11" s="456"/>
      <c r="E11" s="456">
        <f ca="1">E20</f>
        <v>49.926131221415488</v>
      </c>
      <c r="F11" s="456">
        <f t="shared" ref="F11:AL11" ca="1" si="6">F20</f>
        <v>53.693497274745681</v>
      </c>
      <c r="G11" s="456">
        <f t="shared" ca="1" si="6"/>
        <v>55.378127278020898</v>
      </c>
      <c r="H11" s="456">
        <f t="shared" ca="1" si="6"/>
        <v>56.974893090371573</v>
      </c>
      <c r="I11" s="456">
        <f t="shared" ca="1" si="6"/>
        <v>62.997623554665154</v>
      </c>
      <c r="J11" s="456">
        <f t="shared" ca="1" si="6"/>
        <v>64.009594504371719</v>
      </c>
      <c r="K11" s="456">
        <f t="shared" ca="1" si="6"/>
        <v>65.594631563559005</v>
      </c>
      <c r="L11" s="456">
        <f t="shared" ca="1" si="6"/>
        <v>72.232622330657819</v>
      </c>
      <c r="M11" s="456">
        <f t="shared" ca="1" si="6"/>
        <v>81.276051063508376</v>
      </c>
      <c r="N11" s="456">
        <f t="shared" ca="1" si="6"/>
        <v>91.976920279722151</v>
      </c>
      <c r="O11" s="456">
        <f t="shared" ca="1" si="6"/>
        <v>93.897690417375173</v>
      </c>
      <c r="P11" s="456">
        <f t="shared" ca="1" si="6"/>
        <v>100.27959836231629</v>
      </c>
      <c r="Q11" s="456">
        <f t="shared" ca="1" si="6"/>
        <v>96.871660413729856</v>
      </c>
      <c r="R11" s="456">
        <f t="shared" ca="1" si="6"/>
        <v>94.547700626062905</v>
      </c>
      <c r="S11" s="456">
        <f t="shared" ca="1" si="6"/>
        <v>98.477149681657849</v>
      </c>
      <c r="T11" s="456">
        <f t="shared" ca="1" si="6"/>
        <v>104.45863963292827</v>
      </c>
      <c r="U11" s="456">
        <f t="shared" ca="1" si="6"/>
        <v>104.89667714137157</v>
      </c>
      <c r="V11" s="456">
        <f t="shared" ca="1" si="6"/>
        <v>103.90527922690183</v>
      </c>
      <c r="W11" s="456">
        <f t="shared" ca="1" si="6"/>
        <v>101.62934145614115</v>
      </c>
      <c r="X11" s="456">
        <f t="shared" ca="1" si="6"/>
        <v>88.419593665211821</v>
      </c>
      <c r="Y11" s="456">
        <f t="shared" ca="1" si="6"/>
        <v>84.764094467695628</v>
      </c>
      <c r="Z11" s="456">
        <f t="shared" ca="1" si="6"/>
        <v>76.706946623332229</v>
      </c>
      <c r="AA11" s="456">
        <f t="shared" ca="1" si="6"/>
        <v>71.34479147991226</v>
      </c>
      <c r="AB11" s="456">
        <f t="shared" ca="1" si="6"/>
        <v>72.574401493748411</v>
      </c>
      <c r="AC11" s="456">
        <f t="shared" ca="1" si="6"/>
        <v>72.266325977644499</v>
      </c>
      <c r="AD11" s="456">
        <f t="shared" ca="1" si="6"/>
        <v>76.292668639805527</v>
      </c>
      <c r="AE11" s="456">
        <f t="shared" ca="1" si="6"/>
        <v>79.073260185366621</v>
      </c>
      <c r="AF11" s="456">
        <f t="shared" ca="1" si="6"/>
        <v>79.208338226350008</v>
      </c>
      <c r="AG11" s="456">
        <f t="shared" ca="1" si="6"/>
        <v>82.321634711665538</v>
      </c>
      <c r="AH11" s="456">
        <f t="shared" ca="1" si="6"/>
        <v>82.574520472926594</v>
      </c>
      <c r="AI11" s="456">
        <f t="shared" ca="1" si="6"/>
        <v>68.444473227112795</v>
      </c>
      <c r="AJ11" s="456">
        <f t="shared" ca="1" si="6"/>
        <v>73.690511171478477</v>
      </c>
      <c r="AK11" s="456">
        <f t="shared" ca="1" si="6"/>
        <v>79.983558962576808</v>
      </c>
      <c r="AL11" s="456">
        <f t="shared" ca="1" si="6"/>
        <v>78.853230798414685</v>
      </c>
      <c r="AM11" s="456"/>
      <c r="AN11" s="456"/>
      <c r="AO11" s="449"/>
      <c r="AP11" s="457">
        <f ca="1">SUM(AP12:AP19)</f>
        <v>0.99999999999999989</v>
      </c>
      <c r="AQ11" s="457">
        <f t="shared" ref="AQ11:AT11" ca="1" si="7">SUM(AQ12:AQ19)</f>
        <v>1</v>
      </c>
      <c r="AR11" s="457">
        <f t="shared" ca="1" si="7"/>
        <v>1.0000000000000002</v>
      </c>
      <c r="AS11" s="457">
        <f t="shared" ca="1" si="7"/>
        <v>1.0000000000000002</v>
      </c>
      <c r="AT11" s="457">
        <f t="shared" ca="1" si="7"/>
        <v>0.99999999999999978</v>
      </c>
      <c r="AU11" s="449"/>
      <c r="AV11" s="458">
        <f t="shared" ref="AV11:BA18" ca="1" si="8">IFERROR(POWER(INDEX($E11:$AN11,AV$5)/INDEX($E11:$AN11,AV$4),1/AV$6)-1,)</f>
        <v>1.4836374995599311E-2</v>
      </c>
      <c r="AW11" s="458">
        <f t="shared" ca="1" si="8"/>
        <v>6.5203781752199763E-2</v>
      </c>
      <c r="AX11" s="458">
        <f t="shared" ca="1" si="8"/>
        <v>9.9398879483891811E-3</v>
      </c>
      <c r="AY11" s="458">
        <f t="shared" ca="1" si="8"/>
        <v>-8.4652941219219069E-2</v>
      </c>
      <c r="AZ11" s="458">
        <f t="shared" ca="1" si="8"/>
        <v>1.997802107541613E-2</v>
      </c>
      <c r="BA11" s="458">
        <f t="shared" ca="1" si="8"/>
        <v>-1.5500987631734797E-2</v>
      </c>
      <c r="BB11" s="454"/>
      <c r="BC11" s="459"/>
      <c r="BD11" s="454"/>
      <c r="BE11" s="454"/>
      <c r="BF11" s="454"/>
      <c r="BG11" s="454"/>
      <c r="BH11" s="454"/>
      <c r="BI11" s="454"/>
      <c r="BJ11" s="454"/>
      <c r="BK11" s="454"/>
      <c r="BL11" s="454"/>
      <c r="BM11" s="454"/>
      <c r="BN11" s="454"/>
    </row>
    <row r="12" spans="1:66" ht="13">
      <c r="A12" s="454" t="str">
        <f>ADDRESS(MATCH($D12,'2021'!$A$1:$A$86,0),MATCH($D$10,'2021'!$A$1:$AQ$1,0))</f>
        <v>$L$30</v>
      </c>
      <c r="B12" s="454">
        <f>B11+1</f>
        <v>5</v>
      </c>
      <c r="C12" s="454"/>
      <c r="D12" s="164" t="s">
        <v>43</v>
      </c>
      <c r="E12" s="460">
        <f ca="1">INDIRECT("'"&amp;E$8&amp;"'!"&amp;$A12)*VLOOKUP($D$8,Tables!$C$1:$D$3,2,0)</f>
        <v>8.492310006645031</v>
      </c>
      <c r="F12" s="460">
        <f ca="1">INDIRECT("'"&amp;F$8&amp;"'!"&amp;$A12)*VLOOKUP($D$8,Tables!$C$1:$D$3,2,0)</f>
        <v>8.5658631691850058</v>
      </c>
      <c r="G12" s="460">
        <f ca="1">INDIRECT("'"&amp;G$8&amp;"'!"&amp;$A12)*VLOOKUP($D$8,Tables!$C$1:$D$3,2,0)</f>
        <v>9.2151972226757763</v>
      </c>
      <c r="H12" s="460">
        <f ca="1">INDIRECT("'"&amp;H$8&amp;"'!"&amp;$A12)*VLOOKUP($D$8,Tables!$C$1:$D$3,2,0)</f>
        <v>9.2542007121734429</v>
      </c>
      <c r="I12" s="460">
        <f ca="1">INDIRECT("'"&amp;I$8&amp;"'!"&amp;$A12)*VLOOKUP($D$8,Tables!$C$1:$D$3,2,0)</f>
        <v>11.497516319392501</v>
      </c>
      <c r="J12" s="460">
        <f ca="1">INDIRECT("'"&amp;J$8&amp;"'!"&amp;$A12)*VLOOKUP($D$8,Tables!$C$1:$D$3,2,0)</f>
        <v>11.143744326439618</v>
      </c>
      <c r="K12" s="460">
        <f ca="1">INDIRECT("'"&amp;K$8&amp;"'!"&amp;$A12)*VLOOKUP($D$8,Tables!$C$1:$D$3,2,0)</f>
        <v>9.9852043481502299</v>
      </c>
      <c r="L12" s="460">
        <f ca="1">INDIRECT("'"&amp;L$8&amp;"'!"&amp;$A12)*VLOOKUP($D$8,Tables!$C$1:$D$3,2,0)</f>
        <v>11.330944869455735</v>
      </c>
      <c r="M12" s="460">
        <f ca="1">INDIRECT("'"&amp;M$8&amp;"'!"&amp;$A12)*VLOOKUP($D$8,Tables!$C$1:$D$3,2,0)</f>
        <v>11.119897052186047</v>
      </c>
      <c r="N12" s="460">
        <f ca="1">INDIRECT("'"&amp;N$8&amp;"'!"&amp;$A12)*VLOOKUP($D$8,Tables!$C$1:$D$3,2,0)</f>
        <v>11.847580645579056</v>
      </c>
      <c r="O12" s="460">
        <f ca="1">INDIRECT("'"&amp;O$8&amp;"'!"&amp;$A12)*VLOOKUP($D$8,Tables!$C$1:$D$3,2,0)</f>
        <v>13.039624412450403</v>
      </c>
      <c r="P12" s="460">
        <f ca="1">INDIRECT("'"&amp;P$8&amp;"'!"&amp;$A12)*VLOOKUP($D$8,Tables!$C$1:$D$3,2,0)</f>
        <v>12.488528522113342</v>
      </c>
      <c r="Q12" s="460">
        <f ca="1">INDIRECT("'"&amp;Q$8&amp;"'!"&amp;$A12)*VLOOKUP($D$8,Tables!$C$1:$D$3,2,0)</f>
        <v>11.50180985017222</v>
      </c>
      <c r="R12" s="460">
        <f ca="1">INDIRECT("'"&amp;R$8&amp;"'!"&amp;$A12)*VLOOKUP($D$8,Tables!$C$1:$D$3,2,0)</f>
        <v>11.12116067727019</v>
      </c>
      <c r="S12" s="460">
        <f ca="1">INDIRECT("'"&amp;S$8&amp;"'!"&amp;$A12)*VLOOKUP($D$8,Tables!$C$1:$D$3,2,0)</f>
        <v>11.002344169032012</v>
      </c>
      <c r="T12" s="460">
        <f ca="1">INDIRECT("'"&amp;T$8&amp;"'!"&amp;$A12)*VLOOKUP($D$8,Tables!$C$1:$D$3,2,0)</f>
        <v>11.217583904453571</v>
      </c>
      <c r="U12" s="460">
        <f ca="1">INDIRECT("'"&amp;U$8&amp;"'!"&amp;$A12)*VLOOKUP($D$8,Tables!$C$1:$D$3,2,0)</f>
        <v>9.7369251208592331</v>
      </c>
      <c r="V12" s="460">
        <f ca="1">INDIRECT("'"&amp;V$8&amp;"'!"&amp;$A12)*VLOOKUP($D$8,Tables!$C$1:$D$3,2,0)</f>
        <v>9.4317631547799401</v>
      </c>
      <c r="W12" s="460">
        <f ca="1">INDIRECT("'"&amp;W$8&amp;"'!"&amp;$A12)*VLOOKUP($D$8,Tables!$C$1:$D$3,2,0)</f>
        <v>8.9390785182660224</v>
      </c>
      <c r="X12" s="460">
        <f ca="1">INDIRECT("'"&amp;X$8&amp;"'!"&amp;$A12)*VLOOKUP($D$8,Tables!$C$1:$D$3,2,0)</f>
        <v>6.3006413911634089</v>
      </c>
      <c r="Y12" s="460">
        <f ca="1">INDIRECT("'"&amp;Y$8&amp;"'!"&amp;$A12)*VLOOKUP($D$8,Tables!$C$1:$D$3,2,0)</f>
        <v>6.1840325778396901</v>
      </c>
      <c r="Z12" s="460">
        <f ca="1">INDIRECT("'"&amp;Z$8&amp;"'!"&amp;$A12)*VLOOKUP($D$8,Tables!$C$1:$D$3,2,0)</f>
        <v>4.2302558194397406</v>
      </c>
      <c r="AA12" s="460">
        <f ca="1">INDIRECT("'"&amp;AA$8&amp;"'!"&amp;$A12)*VLOOKUP($D$8,Tables!$C$1:$D$3,2,0)</f>
        <v>3.8998596987118139</v>
      </c>
      <c r="AB12" s="460">
        <f ca="1">INDIRECT("'"&amp;AB$8&amp;"'!"&amp;$A12)*VLOOKUP($D$8,Tables!$C$1:$D$3,2,0)</f>
        <v>4.3657424232930362</v>
      </c>
      <c r="AC12" s="460">
        <f ca="1">INDIRECT("'"&amp;AC$8&amp;"'!"&amp;$A12)*VLOOKUP($D$8,Tables!$C$1:$D$3,2,0)</f>
        <v>4.1473245880941789</v>
      </c>
      <c r="AD12" s="460">
        <f ca="1">INDIRECT("'"&amp;AD$8&amp;"'!"&amp;$A12)*VLOOKUP($D$8,Tables!$C$1:$D$3,2,0)</f>
        <v>3.6346147075379416</v>
      </c>
      <c r="AE12" s="460">
        <f ca="1">INDIRECT("'"&amp;AE$8&amp;"'!"&amp;$A12)*VLOOKUP($D$8,Tables!$C$1:$D$3,2,0)</f>
        <v>3.685191778107642</v>
      </c>
      <c r="AF12" s="460">
        <f ca="1">INDIRECT("'"&amp;AF$8&amp;"'!"&amp;$A12)*VLOOKUP($D$8,Tables!$C$1:$D$3,2,0)</f>
        <v>3.6623053362502875</v>
      </c>
      <c r="AG12" s="460">
        <f ca="1">INDIRECT("'"&amp;AG$8&amp;"'!"&amp;$A12)*VLOOKUP($D$8,Tables!$C$1:$D$3,2,0)</f>
        <v>3.875313800653831</v>
      </c>
      <c r="AH12" s="513">
        <f ca="1">INDIRECT("'"&amp;AH$8&amp;"'!"&amp;$A12)*VLOOKUP($D$8,Tables!$C$1:$D$3,2,0)</f>
        <v>3.8394870095511102</v>
      </c>
      <c r="AI12" s="513">
        <f ca="1">INDIRECT("'"&amp;AI$8&amp;"'!"&amp;$A12)*VLOOKUP($D$8,Tables!$C$1:$D$3,2,0)</f>
        <v>3.6527044939436917</v>
      </c>
      <c r="AJ12" s="513">
        <f ca="1">INDIRECT("'"&amp;AJ$8&amp;"'!"&amp;$A12)*VLOOKUP($D$8,Tables!$C$1:$D$3,2,0)</f>
        <v>3.8264952711265745</v>
      </c>
      <c r="AK12" s="513">
        <f ca="1">INDIRECT("'"&amp;AK$8&amp;"'!"&amp;$A12)*VLOOKUP($D$8,Tables!$C$1:$D$3,2,0)</f>
        <v>4.0296937002342164</v>
      </c>
      <c r="AL12" s="513">
        <f ca="1">INDIRECT("'"&amp;AL$8&amp;"'!"&amp;$A12)*VLOOKUP($D$8,Tables!$C$1:$D$3,2,0)</f>
        <v>3.9168973921379737</v>
      </c>
      <c r="AM12" s="460"/>
      <c r="AO12" s="449"/>
      <c r="AP12" s="466">
        <f ca="1">HLOOKUP(AP$8,$E$8:$AN$198,$B12,0)/HLOOKUP(AP$8,$E$8:$AN$198,$B$11,0)</f>
        <v>0.17009749802128288</v>
      </c>
      <c r="AQ12" s="466">
        <f t="shared" ref="AQ12:AT12" ca="1" si="9">HLOOKUP(AQ$8,$E$8:$AN$198,$B12,0)/HLOOKUP(AQ$8,$E$8:$AN$198,$B$11,0)</f>
        <v>0.13887055532984124</v>
      </c>
      <c r="AR12" s="466">
        <f t="shared" ca="1" si="9"/>
        <v>4.7075277528528872E-2</v>
      </c>
      <c r="AS12" s="466">
        <f t="shared" ca="1" si="9"/>
        <v>5.336741334575356E-2</v>
      </c>
      <c r="AT12" s="466">
        <f t="shared" ca="1" si="9"/>
        <v>4.967326452547486E-2</v>
      </c>
      <c r="AU12" s="449"/>
      <c r="AV12" s="505">
        <f t="shared" ca="1" si="8"/>
        <v>-2.3026702836600799E-2</v>
      </c>
      <c r="AW12" s="466">
        <f t="shared" ca="1" si="8"/>
        <v>4.3815939175529062E-2</v>
      </c>
      <c r="AX12" s="466">
        <f t="shared" ca="1" si="8"/>
        <v>-4.609866034860477E-2</v>
      </c>
      <c r="AY12" s="466">
        <f t="shared" ca="1" si="8"/>
        <v>-0.18728353598644354</v>
      </c>
      <c r="AZ12" s="466">
        <f t="shared" ca="1" si="8"/>
        <v>1.3803312088998654E-2</v>
      </c>
      <c r="BA12" s="461">
        <f t="shared" ca="1" si="8"/>
        <v>-5.6778932037770291E-2</v>
      </c>
      <c r="BB12" s="454"/>
      <c r="BC12" s="459"/>
      <c r="BD12" s="454"/>
      <c r="BE12" s="454"/>
      <c r="BF12" s="454"/>
      <c r="BG12" s="454"/>
      <c r="BH12" s="454"/>
      <c r="BI12" s="454"/>
      <c r="BJ12" s="454"/>
      <c r="BK12" s="454"/>
      <c r="BL12" s="454"/>
      <c r="BM12" s="454"/>
      <c r="BN12" s="454"/>
    </row>
    <row r="13" spans="1:66" ht="13">
      <c r="A13" s="454" t="str">
        <f>ADDRESS(MATCH($D13,'2021'!$A$1:$A$86,0),MATCH($D$10,'2021'!$A$1:$AQ$1,0))</f>
        <v>$L$45</v>
      </c>
      <c r="B13" s="454">
        <f t="shared" ref="B13:B19" si="10">B12+1</f>
        <v>6</v>
      </c>
      <c r="C13" s="454"/>
      <c r="D13" s="83" t="s">
        <v>37</v>
      </c>
      <c r="E13" s="460">
        <f ca="1">INDIRECT("'"&amp;E$8&amp;"'!"&amp;$A13)*VLOOKUP($D$8,Tables!$C$1:$D$3,2,0)</f>
        <v>23.462525540705986</v>
      </c>
      <c r="F13" s="460">
        <f ca="1">INDIRECT("'"&amp;F$8&amp;"'!"&amp;$A13)*VLOOKUP($D$8,Tables!$C$1:$D$3,2,0)</f>
        <v>24.016688140689666</v>
      </c>
      <c r="G13" s="460">
        <f ca="1">INDIRECT("'"&amp;G$8&amp;"'!"&amp;$A13)*VLOOKUP($D$8,Tables!$C$1:$D$3,2,0)</f>
        <v>25.098815147245404</v>
      </c>
      <c r="H13" s="460">
        <f ca="1">INDIRECT("'"&amp;H$8&amp;"'!"&amp;$A13)*VLOOKUP($D$8,Tables!$C$1:$D$3,2,0)</f>
        <v>26.726245611670311</v>
      </c>
      <c r="I13" s="460">
        <f ca="1">INDIRECT("'"&amp;I$8&amp;"'!"&amp;$A13)*VLOOKUP($D$8,Tables!$C$1:$D$3,2,0)</f>
        <v>27.015923634625647</v>
      </c>
      <c r="J13" s="460">
        <f ca="1">INDIRECT("'"&amp;J$8&amp;"'!"&amp;$A13)*VLOOKUP($D$8,Tables!$C$1:$D$3,2,0)</f>
        <v>27.56605918520021</v>
      </c>
      <c r="K13" s="460">
        <f ca="1">INDIRECT("'"&amp;K$8&amp;"'!"&amp;$A13)*VLOOKUP($D$8,Tables!$C$1:$D$3,2,0)</f>
        <v>30.861067050890753</v>
      </c>
      <c r="L13" s="460">
        <f ca="1">INDIRECT("'"&amp;L$8&amp;"'!"&amp;$A13)*VLOOKUP($D$8,Tables!$C$1:$D$3,2,0)</f>
        <v>33.090919419131573</v>
      </c>
      <c r="M13" s="460">
        <f ca="1">INDIRECT("'"&amp;M$8&amp;"'!"&amp;$A13)*VLOOKUP($D$8,Tables!$C$1:$D$3,2,0)</f>
        <v>38.269530454180114</v>
      </c>
      <c r="N13" s="460">
        <f ca="1">INDIRECT("'"&amp;N$8&amp;"'!"&amp;$A13)*VLOOKUP($D$8,Tables!$C$1:$D$3,2,0)</f>
        <v>42.629906282327894</v>
      </c>
      <c r="O13" s="460">
        <f ca="1">INDIRECT("'"&amp;O$8&amp;"'!"&amp;$A13)*VLOOKUP($D$8,Tables!$C$1:$D$3,2,0)</f>
        <v>47.694511590662643</v>
      </c>
      <c r="P13" s="460">
        <f ca="1">INDIRECT("'"&amp;P$8&amp;"'!"&amp;$A13)*VLOOKUP($D$8,Tables!$C$1:$D$3,2,0)</f>
        <v>50.990905570293748</v>
      </c>
      <c r="Q13" s="460">
        <f ca="1">INDIRECT("'"&amp;Q$8&amp;"'!"&amp;$A13)*VLOOKUP($D$8,Tables!$C$1:$D$3,2,0)</f>
        <v>52.306140577552299</v>
      </c>
      <c r="R13" s="460">
        <f ca="1">INDIRECT("'"&amp;R$8&amp;"'!"&amp;$A13)*VLOOKUP($D$8,Tables!$C$1:$D$3,2,0)</f>
        <v>52.874813112662878</v>
      </c>
      <c r="S13" s="460">
        <f ca="1">INDIRECT("'"&amp;S$8&amp;"'!"&amp;$A13)*VLOOKUP($D$8,Tables!$C$1:$D$3,2,0)</f>
        <v>55.123853617633394</v>
      </c>
      <c r="T13" s="460">
        <f ca="1">INDIRECT("'"&amp;T$8&amp;"'!"&amp;$A13)*VLOOKUP($D$8,Tables!$C$1:$D$3,2,0)</f>
        <v>59.034666871316553</v>
      </c>
      <c r="U13" s="460">
        <f ca="1">INDIRECT("'"&amp;U$8&amp;"'!"&amp;$A13)*VLOOKUP($D$8,Tables!$C$1:$D$3,2,0)</f>
        <v>63.131134835757159</v>
      </c>
      <c r="V13" s="460">
        <f ca="1">INDIRECT("'"&amp;V$8&amp;"'!"&amp;$A13)*VLOOKUP($D$8,Tables!$C$1:$D$3,2,0)</f>
        <v>66.159512623329334</v>
      </c>
      <c r="W13" s="460">
        <f ca="1">INDIRECT("'"&amp;W$8&amp;"'!"&amp;$A13)*VLOOKUP($D$8,Tables!$C$1:$D$3,2,0)</f>
        <v>62.614374201864841</v>
      </c>
      <c r="X13" s="460">
        <f ca="1">INDIRECT("'"&amp;X$8&amp;"'!"&amp;$A13)*VLOOKUP($D$8,Tables!$C$1:$D$3,2,0)</f>
        <v>55.615354784371711</v>
      </c>
      <c r="Y13" s="460">
        <f ca="1">INDIRECT("'"&amp;Y$8&amp;"'!"&amp;$A13)*VLOOKUP($D$8,Tables!$C$1:$D$3,2,0)</f>
        <v>52.343486229435506</v>
      </c>
      <c r="Z13" s="460">
        <f ca="1">INDIRECT("'"&amp;Z$8&amp;"'!"&amp;$A13)*VLOOKUP($D$8,Tables!$C$1:$D$3,2,0)</f>
        <v>50.249501442400103</v>
      </c>
      <c r="AA13" s="460">
        <f ca="1">INDIRECT("'"&amp;AA$8&amp;"'!"&amp;$A13)*VLOOKUP($D$8,Tables!$C$1:$D$3,2,0)</f>
        <v>47.49171110001889</v>
      </c>
      <c r="AB13" s="460">
        <f ca="1">INDIRECT("'"&amp;AB$8&amp;"'!"&amp;$A13)*VLOOKUP($D$8,Tables!$C$1:$D$3,2,0)</f>
        <v>49.294955339982792</v>
      </c>
      <c r="AC13" s="460">
        <f ca="1">INDIRECT("'"&amp;AC$8&amp;"'!"&amp;$A13)*VLOOKUP($D$8,Tables!$C$1:$D$3,2,0)</f>
        <v>51.155727053321293</v>
      </c>
      <c r="AD13" s="460">
        <f ca="1">INDIRECT("'"&amp;AD$8&amp;"'!"&amp;$A13)*VLOOKUP($D$8,Tables!$C$1:$D$3,2,0)</f>
        <v>54.086695283852137</v>
      </c>
      <c r="AE13" s="460">
        <f ca="1">INDIRECT("'"&amp;AE$8&amp;"'!"&amp;$A13)*VLOOKUP($D$8,Tables!$C$1:$D$3,2,0)</f>
        <v>56.115364180011234</v>
      </c>
      <c r="AF13" s="460">
        <f ca="1">INDIRECT("'"&amp;AF$8&amp;"'!"&amp;$A13)*VLOOKUP($D$8,Tables!$C$1:$D$3,2,0)</f>
        <v>56.785940698336212</v>
      </c>
      <c r="AG13" s="460">
        <f ca="1">INDIRECT("'"&amp;AG$8&amp;"'!"&amp;$A13)*VLOOKUP($D$8,Tables!$C$1:$D$3,2,0)</f>
        <v>58.297312067865079</v>
      </c>
      <c r="AH13" s="513">
        <f ca="1">INDIRECT("'"&amp;AH$8&amp;"'!"&amp;$A13)*VLOOKUP($D$8,Tables!$C$1:$D$3,2,0)</f>
        <v>58.41059305741566</v>
      </c>
      <c r="AI13" s="513">
        <f ca="1">INDIRECT("'"&amp;AI$8&amp;"'!"&amp;$A13)*VLOOKUP($D$8,Tables!$C$1:$D$3,2,0)</f>
        <v>42.323557003255942</v>
      </c>
      <c r="AJ13" s="513">
        <f ca="1">INDIRECT("'"&amp;AJ$8&amp;"'!"&amp;$A13)*VLOOKUP($D$8,Tables!$C$1:$D$3,2,0)</f>
        <v>45.943924395344411</v>
      </c>
      <c r="AK13" s="513">
        <f ca="1">INDIRECT("'"&amp;AK$8&amp;"'!"&amp;$A13)*VLOOKUP($D$8,Tables!$C$1:$D$3,2,0)</f>
        <v>55.473241041772063</v>
      </c>
      <c r="AL13" s="513">
        <f ca="1">INDIRECT("'"&amp;AL$8&amp;"'!"&amp;$A13)*VLOOKUP($D$8,Tables!$C$1:$D$3,2,0)</f>
        <v>57.036294250608833</v>
      </c>
      <c r="AM13" s="534"/>
      <c r="AN13" s="460"/>
      <c r="AO13" s="449"/>
      <c r="AP13" s="466">
        <f t="shared" ref="AP13:AT19" ca="1" si="11">HLOOKUP(AP$8,$E$8:$AN$198,$B13,0)/HLOOKUP(AP$8,$E$8:$AN$198,$B$11,0)</f>
        <v>0.46994479577544129</v>
      </c>
      <c r="AQ13" s="466">
        <f t="shared" ca="1" si="11"/>
        <v>0.50794126435549769</v>
      </c>
      <c r="AR13" s="466">
        <f t="shared" ca="1" si="11"/>
        <v>0.708165141181337</v>
      </c>
      <c r="AS13" s="466">
        <f t="shared" ca="1" si="11"/>
        <v>0.6183633974772178</v>
      </c>
      <c r="AT13" s="466">
        <f t="shared" ca="1" si="11"/>
        <v>0.72332222374527644</v>
      </c>
      <c r="AU13" s="449"/>
      <c r="AV13" s="505">
        <f t="shared" ca="1" si="8"/>
        <v>2.7255320834939756E-2</v>
      </c>
      <c r="AW13" s="466">
        <f t="shared" ca="1" si="8"/>
        <v>7.3518083949778656E-2</v>
      </c>
      <c r="AX13" s="466">
        <f t="shared" ca="1" si="8"/>
        <v>3.4607696496327778E-2</v>
      </c>
      <c r="AY13" s="466">
        <f t="shared" ca="1" si="8"/>
        <v>-6.6775905302601468E-2</v>
      </c>
      <c r="AZ13" s="466">
        <f t="shared" ca="1" si="8"/>
        <v>1.9413292619792744E-2</v>
      </c>
      <c r="BA13" s="461">
        <f t="shared" ca="1" si="8"/>
        <v>-1.911339892503805E-3</v>
      </c>
      <c r="BB13" s="454"/>
      <c r="BC13" s="459"/>
      <c r="BD13" s="454"/>
      <c r="BE13" s="454"/>
      <c r="BF13" s="454"/>
      <c r="BG13" s="454"/>
      <c r="BH13" s="454"/>
      <c r="BI13" s="454"/>
      <c r="BJ13" s="454"/>
      <c r="BK13" s="454"/>
      <c r="BL13" s="454"/>
      <c r="BM13" s="454"/>
      <c r="BN13" s="454"/>
    </row>
    <row r="14" spans="1:66" ht="13">
      <c r="A14" s="454" t="str">
        <f>ADDRESS(MATCH($D14,'2021'!$A$1:$A$86,0),MATCH($D$10,'2021'!$A$1:$AQ$1,0))</f>
        <v>$L$56</v>
      </c>
      <c r="B14" s="454">
        <f t="shared" si="10"/>
        <v>7</v>
      </c>
      <c r="C14" s="454"/>
      <c r="D14" s="168" t="s">
        <v>40</v>
      </c>
      <c r="E14" s="460">
        <f ca="1">INDIRECT("'"&amp;E$8&amp;"'!"&amp;$A14)*VLOOKUP($D$8,Tables!$C$1:$D$3,2,0)</f>
        <v>4.5200069089478783</v>
      </c>
      <c r="F14" s="460">
        <f ca="1">INDIRECT("'"&amp;F$8&amp;"'!"&amp;$A14)*VLOOKUP($D$8,Tables!$C$1:$D$3,2,0)</f>
        <v>5.0924651319399157</v>
      </c>
      <c r="G14" s="460">
        <f ca="1">INDIRECT("'"&amp;G$8&amp;"'!"&amp;$A14)*VLOOKUP($D$8,Tables!$C$1:$D$3,2,0)</f>
        <v>5.1128371663044732</v>
      </c>
      <c r="H14" s="460">
        <f ca="1">INDIRECT("'"&amp;H$8&amp;"'!"&amp;$A14)*VLOOKUP($D$8,Tables!$C$1:$D$3,2,0)</f>
        <v>5.4646342026815322</v>
      </c>
      <c r="I14" s="460">
        <f ca="1">INDIRECT("'"&amp;I$8&amp;"'!"&amp;$A14)*VLOOKUP($D$8,Tables!$C$1:$D$3,2,0)</f>
        <v>7.2963220536046123</v>
      </c>
      <c r="J14" s="460">
        <f ca="1">INDIRECT("'"&amp;J$8&amp;"'!"&amp;$A14)*VLOOKUP($D$8,Tables!$C$1:$D$3,2,0)</f>
        <v>8.1482102094417765</v>
      </c>
      <c r="K14" s="460">
        <f ca="1">INDIRECT("'"&amp;K$8&amp;"'!"&amp;$A14)*VLOOKUP($D$8,Tables!$C$1:$D$3,2,0)</f>
        <v>9.167193413973898</v>
      </c>
      <c r="L14" s="460">
        <f ca="1">INDIRECT("'"&amp;L$8&amp;"'!"&amp;$A14)*VLOOKUP($D$8,Tables!$C$1:$D$3,2,0)</f>
        <v>10.20201412026509</v>
      </c>
      <c r="M14" s="460">
        <f ca="1">INDIRECT("'"&amp;M$8&amp;"'!"&amp;$A14)*VLOOKUP($D$8,Tables!$C$1:$D$3,2,0)</f>
        <v>11.198155450380453</v>
      </c>
      <c r="N14" s="460">
        <f ca="1">INDIRECT("'"&amp;N$8&amp;"'!"&amp;$A14)*VLOOKUP($D$8,Tables!$C$1:$D$3,2,0)</f>
        <v>13.328930656227632</v>
      </c>
      <c r="O14" s="460">
        <f ca="1">INDIRECT("'"&amp;O$8&amp;"'!"&amp;$A14)*VLOOKUP($D$8,Tables!$C$1:$D$3,2,0)</f>
        <v>13.271660106033147</v>
      </c>
      <c r="P14" s="460">
        <f ca="1">INDIRECT("'"&amp;P$8&amp;"'!"&amp;$A14)*VLOOKUP($D$8,Tables!$C$1:$D$3,2,0)</f>
        <v>14.722367232519067</v>
      </c>
      <c r="Q14" s="460">
        <f ca="1">INDIRECT("'"&amp;Q$8&amp;"'!"&amp;$A14)*VLOOKUP($D$8,Tables!$C$1:$D$3,2,0)</f>
        <v>15.057643887755985</v>
      </c>
      <c r="R14" s="460">
        <f ca="1">INDIRECT("'"&amp;R$8&amp;"'!"&amp;$A14)*VLOOKUP($D$8,Tables!$C$1:$D$3,2,0)</f>
        <v>15.955833655357015</v>
      </c>
      <c r="S14" s="460">
        <f ca="1">INDIRECT("'"&amp;S$8&amp;"'!"&amp;$A14)*VLOOKUP($D$8,Tables!$C$1:$D$3,2,0)</f>
        <v>16.24889571454684</v>
      </c>
      <c r="T14" s="460">
        <f ca="1">INDIRECT("'"&amp;T$8&amp;"'!"&amp;$A14)*VLOOKUP($D$8,Tables!$C$1:$D$3,2,0)</f>
        <v>17.52291328793153</v>
      </c>
      <c r="U14" s="460">
        <f ca="1">INDIRECT("'"&amp;U$8&amp;"'!"&amp;$A14)*VLOOKUP($D$8,Tables!$C$1:$D$3,2,0)</f>
        <v>17.093888461247072</v>
      </c>
      <c r="V14" s="460">
        <f ca="1">INDIRECT("'"&amp;V$8&amp;"'!"&amp;$A14)*VLOOKUP($D$8,Tables!$C$1:$D$3,2,0)</f>
        <v>17.15231351391019</v>
      </c>
      <c r="W14" s="460">
        <f ca="1">INDIRECT("'"&amp;W$8&amp;"'!"&amp;$A14)*VLOOKUP($D$8,Tables!$C$1:$D$3,2,0)</f>
        <v>19.064385079097132</v>
      </c>
      <c r="X14" s="460">
        <f ca="1">INDIRECT("'"&amp;X$8&amp;"'!"&amp;$A14)*VLOOKUP($D$8,Tables!$C$1:$D$3,2,0)</f>
        <v>18.381884617495068</v>
      </c>
      <c r="Y14" s="460">
        <f ca="1">INDIRECT("'"&amp;Y$8&amp;"'!"&amp;$A14)*VLOOKUP($D$8,Tables!$C$1:$D$3,2,0)</f>
        <v>19.100202454203451</v>
      </c>
      <c r="Z14" s="460">
        <f ca="1">INDIRECT("'"&amp;Z$8&amp;"'!"&amp;$A14)*VLOOKUP($D$8,Tables!$C$1:$D$3,2,0)</f>
        <v>16.421642279052868</v>
      </c>
      <c r="AA14" s="460">
        <f ca="1">INDIRECT("'"&amp;AA$8&amp;"'!"&amp;$A14)*VLOOKUP($D$8,Tables!$C$1:$D$3,2,0)</f>
        <v>14.36455112947656</v>
      </c>
      <c r="AB14" s="460">
        <f ca="1">INDIRECT("'"&amp;AB$8&amp;"'!"&amp;$A14)*VLOOKUP($D$8,Tables!$C$1:$D$3,2,0)</f>
        <v>13.18674720537379</v>
      </c>
      <c r="AC14" s="460">
        <f ca="1">INDIRECT("'"&amp;AC$8&amp;"'!"&amp;$A14)*VLOOKUP($D$8,Tables!$C$1:$D$3,2,0)</f>
        <v>11.544582733402923</v>
      </c>
      <c r="AD14" s="460">
        <f ca="1">INDIRECT("'"&amp;AD$8&amp;"'!"&amp;$A14)*VLOOKUP($D$8,Tables!$C$1:$D$3,2,0)</f>
        <v>12.810223836088092</v>
      </c>
      <c r="AE14" s="460">
        <f ca="1">INDIRECT("'"&amp;AE$8&amp;"'!"&amp;$A14)*VLOOKUP($D$8,Tables!$C$1:$D$3,2,0)</f>
        <v>13.821704813389919</v>
      </c>
      <c r="AF14" s="460">
        <f ca="1">INDIRECT("'"&amp;AF$8&amp;"'!"&amp;$A14)*VLOOKUP($D$8,Tables!$C$1:$D$3,2,0)</f>
        <v>13.627457725271137</v>
      </c>
      <c r="AG14" s="460">
        <f ca="1">INDIRECT("'"&amp;AG$8&amp;"'!"&amp;$A14)*VLOOKUP($D$8,Tables!$C$1:$D$3,2,0)</f>
        <v>14.593620634648135</v>
      </c>
      <c r="AH14" s="513">
        <f ca="1">INDIRECT("'"&amp;AH$8&amp;"'!"&amp;$A14)*VLOOKUP($D$8,Tables!$C$1:$D$3,2,0)</f>
        <v>14.42040405022072</v>
      </c>
      <c r="AI14" s="513">
        <f ca="1">INDIRECT("'"&amp;AI$8&amp;"'!"&amp;$A14)*VLOOKUP($D$8,Tables!$C$1:$D$3,2,0)</f>
        <v>16.230686672812418</v>
      </c>
      <c r="AJ14" s="513">
        <f ca="1">INDIRECT("'"&amp;AJ$8&amp;"'!"&amp;$A14)*VLOOKUP($D$8,Tables!$C$1:$D$3,2,0)</f>
        <v>14.774313951965482</v>
      </c>
      <c r="AK14" s="513">
        <f ca="1">INDIRECT("'"&amp;AK$8&amp;"'!"&amp;$A14)*VLOOKUP($D$8,Tables!$C$1:$D$3,2,0)</f>
        <v>12.15517032628037</v>
      </c>
      <c r="AL14" s="513">
        <f ca="1">INDIRECT("'"&amp;AL$8&amp;"'!"&amp;$A14)*VLOOKUP($D$8,Tables!$C$1:$D$3,2,0)</f>
        <v>12.118636855738382</v>
      </c>
      <c r="AM14" s="534"/>
      <c r="AN14" s="460"/>
      <c r="AO14" s="449"/>
      <c r="AP14" s="466">
        <f t="shared" ca="1" si="11"/>
        <v>9.0533890737543282E-2</v>
      </c>
      <c r="AQ14" s="466">
        <f t="shared" ca="1" si="11"/>
        <v>0.14134170975921376</v>
      </c>
      <c r="AR14" s="466">
        <f t="shared" ca="1" si="11"/>
        <v>0.17727564188639852</v>
      </c>
      <c r="AS14" s="466">
        <f t="shared" ca="1" si="11"/>
        <v>0.23713655621186056</v>
      </c>
      <c r="AT14" s="466">
        <f t="shared" ca="1" si="11"/>
        <v>0.15368599020018875</v>
      </c>
      <c r="AU14" s="449"/>
      <c r="AV14" s="505">
        <f t="shared" ca="1" si="8"/>
        <v>3.1396577493165267E-2</v>
      </c>
      <c r="AW14" s="466">
        <f t="shared" ca="1" si="8"/>
        <v>0.11372665852906727</v>
      </c>
      <c r="AX14" s="466">
        <f t="shared" ca="1" si="8"/>
        <v>4.6314379520997928E-2</v>
      </c>
      <c r="AY14" s="466">
        <f t="shared" ca="1" si="8"/>
        <v>-6.8318837931174325E-2</v>
      </c>
      <c r="AZ14" s="466">
        <f t="shared" ca="1" si="8"/>
        <v>3.0042579361305943E-2</v>
      </c>
      <c r="BA14" s="461">
        <f t="shared" ca="1" si="8"/>
        <v>-2.0278504722061941E-2</v>
      </c>
      <c r="BB14" s="454"/>
      <c r="BC14" s="459"/>
      <c r="BD14" s="454"/>
      <c r="BE14" s="454"/>
      <c r="BF14" s="454"/>
      <c r="BG14" s="454"/>
      <c r="BH14" s="454"/>
      <c r="BI14" s="454"/>
      <c r="BJ14" s="454"/>
      <c r="BK14" s="454"/>
      <c r="BL14" s="454"/>
      <c r="BM14" s="454"/>
      <c r="BN14" s="454"/>
    </row>
    <row r="15" spans="1:66" ht="13">
      <c r="A15" s="454" t="str">
        <f>ADDRESS(MATCH($D15,'2021'!$A$1:$A$86,0),MATCH($D$10,'2021'!$A$1:$AQ$1,0))</f>
        <v>$L$58</v>
      </c>
      <c r="B15" s="454">
        <f t="shared" si="10"/>
        <v>8</v>
      </c>
      <c r="C15" s="454"/>
      <c r="D15" s="168" t="s">
        <v>194</v>
      </c>
      <c r="E15" s="460">
        <f ca="1">INDIRECT("'"&amp;E$8&amp;"'!"&amp;$A15)*VLOOKUP($D$8,Tables!$C$1:$D$3,2,0)</f>
        <v>3.4366389241886939</v>
      </c>
      <c r="F15" s="460">
        <f ca="1">INDIRECT("'"&amp;F$8&amp;"'!"&amp;$A15)*VLOOKUP($D$8,Tables!$C$1:$D$3,2,0)</f>
        <v>3.4423633334344199</v>
      </c>
      <c r="G15" s="460">
        <f ca="1">INDIRECT("'"&amp;G$8&amp;"'!"&amp;$A15)*VLOOKUP($D$8,Tables!$C$1:$D$3,2,0)</f>
        <v>3.3472068900243919</v>
      </c>
      <c r="H15" s="460">
        <f ca="1">INDIRECT("'"&amp;H$8&amp;"'!"&amp;$A15)*VLOOKUP($D$8,Tables!$C$1:$D$3,2,0)</f>
        <v>3.2038903046194545</v>
      </c>
      <c r="I15" s="460">
        <f ca="1">INDIRECT("'"&amp;I$8&amp;"'!"&amp;$A15)*VLOOKUP($D$8,Tables!$C$1:$D$3,2,0)</f>
        <v>3.4886656262989222</v>
      </c>
      <c r="J15" s="460">
        <f ca="1">INDIRECT("'"&amp;J$8&amp;"'!"&amp;$A15)*VLOOKUP($D$8,Tables!$C$1:$D$3,2,0)</f>
        <v>3.3953371644202162</v>
      </c>
      <c r="K15" s="460">
        <f ca="1">INDIRECT("'"&amp;K$8&amp;"'!"&amp;$A15)*VLOOKUP($D$8,Tables!$C$1:$D$3,2,0)</f>
        <v>2.9233640258603466</v>
      </c>
      <c r="L15" s="460">
        <f ca="1">INDIRECT("'"&amp;L$8&amp;"'!"&amp;$A15)*VLOOKUP($D$8,Tables!$C$1:$D$3,2,0)</f>
        <v>2.8967689177613214</v>
      </c>
      <c r="M15" s="460">
        <f ca="1">INDIRECT("'"&amp;M$8&amp;"'!"&amp;$A15)*VLOOKUP($D$8,Tables!$C$1:$D$3,2,0)</f>
        <v>2.7467775282754125</v>
      </c>
      <c r="N15" s="460">
        <f ca="1">INDIRECT("'"&amp;N$8&amp;"'!"&amp;$A15)*VLOOKUP($D$8,Tables!$C$1:$D$3,2,0)</f>
        <v>2.7919510544939228</v>
      </c>
      <c r="O15" s="460">
        <f ca="1">INDIRECT("'"&amp;O$8&amp;"'!"&amp;$A15)*VLOOKUP($D$8,Tables!$C$1:$D$3,2,0)</f>
        <v>2.6869975638830623</v>
      </c>
      <c r="P15" s="460">
        <f ca="1">INDIRECT("'"&amp;P$8&amp;"'!"&amp;$A15)*VLOOKUP($D$8,Tables!$C$1:$D$3,2,0)</f>
        <v>2.6065854835868842</v>
      </c>
      <c r="Q15" s="460">
        <f ca="1">INDIRECT("'"&amp;Q$8&amp;"'!"&amp;$A15)*VLOOKUP($D$8,Tables!$C$1:$D$3,2,0)</f>
        <v>2.4811953148911448</v>
      </c>
      <c r="R15" s="460">
        <f ca="1">INDIRECT("'"&amp;R$8&amp;"'!"&amp;$A15)*VLOOKUP($D$8,Tables!$C$1:$D$3,2,0)</f>
        <v>2.3420196737653511</v>
      </c>
      <c r="S15" s="460">
        <f ca="1">INDIRECT("'"&amp;S$8&amp;"'!"&amp;$A15)*VLOOKUP($D$8,Tables!$C$1:$D$3,2,0)</f>
        <v>2.1410728726229786</v>
      </c>
      <c r="T15" s="460">
        <f ca="1">INDIRECT("'"&amp;T$8&amp;"'!"&amp;$A15)*VLOOKUP($D$8,Tables!$C$1:$D$3,2,0)</f>
        <v>2.218594428258907</v>
      </c>
      <c r="U15" s="460">
        <f ca="1">INDIRECT("'"&amp;U$8&amp;"'!"&amp;$A15)*VLOOKUP($D$8,Tables!$C$1:$D$3,2,0)</f>
        <v>2.0074762674398139</v>
      </c>
      <c r="V15" s="460">
        <f ca="1">INDIRECT("'"&amp;V$8&amp;"'!"&amp;$A15)*VLOOKUP($D$8,Tables!$C$1:$D$3,2,0)</f>
        <v>1.8611237068305364</v>
      </c>
      <c r="W15" s="460">
        <f ca="1">INDIRECT("'"&amp;W$8&amp;"'!"&amp;$A15)*VLOOKUP($D$8,Tables!$C$1:$D$3,2,0)</f>
        <v>1.9201358973170126</v>
      </c>
      <c r="X15" s="460">
        <f ca="1">INDIRECT("'"&amp;X$8&amp;"'!"&amp;$A15)*VLOOKUP($D$8,Tables!$C$1:$D$3,2,0)</f>
        <v>1.4328667524643828</v>
      </c>
      <c r="Y15" s="460">
        <f ca="1">INDIRECT("'"&amp;Y$8&amp;"'!"&amp;$A15)*VLOOKUP($D$8,Tables!$C$1:$D$3,2,0)</f>
        <v>1.5564281692230637</v>
      </c>
      <c r="Z15" s="460">
        <f ca="1">INDIRECT("'"&amp;Z$8&amp;"'!"&amp;$A15)*VLOOKUP($D$8,Tables!$C$1:$D$3,2,0)</f>
        <v>1.4768764040305313</v>
      </c>
      <c r="AA15" s="460">
        <f ca="1">INDIRECT("'"&amp;AA$8&amp;"'!"&amp;$A15)*VLOOKUP($D$8,Tables!$C$1:$D$3,2,0)</f>
        <v>1.3985347944722839</v>
      </c>
      <c r="AB15" s="460">
        <f ca="1">INDIRECT("'"&amp;AB$8&amp;"'!"&amp;$A15)*VLOOKUP($D$8,Tables!$C$1:$D$3,2,0)</f>
        <v>1.5632175589526152</v>
      </c>
      <c r="AC15" s="460">
        <f ca="1">INDIRECT("'"&amp;AC$8&amp;"'!"&amp;$A15)*VLOOKUP($D$8,Tables!$C$1:$D$3,2,0)</f>
        <v>1.324130155643773</v>
      </c>
      <c r="AD15" s="460">
        <f ca="1">INDIRECT("'"&amp;AD$8&amp;"'!"&amp;$A15)*VLOOKUP($D$8,Tables!$C$1:$D$3,2,0)</f>
        <v>1.529034692496966</v>
      </c>
      <c r="AE15" s="460">
        <f ca="1">INDIRECT("'"&amp;AE$8&amp;"'!"&amp;$A15)*VLOOKUP($D$8,Tables!$C$1:$D$3,2,0)</f>
        <v>1.2751483556074601</v>
      </c>
      <c r="AF15" s="460">
        <f ca="1">INDIRECT("'"&amp;AF$8&amp;"'!"&amp;$A15)*VLOOKUP($D$8,Tables!$C$1:$D$3,2,0)</f>
        <v>1.1145426982082411</v>
      </c>
      <c r="AG15" s="460">
        <f ca="1">INDIRECT("'"&amp;AG$8&amp;"'!"&amp;$A15)*VLOOKUP($D$8,Tables!$C$1:$D$3,2,0)</f>
        <v>1.2695669660490765</v>
      </c>
      <c r="AH15" s="513">
        <f ca="1">INDIRECT("'"&amp;AH$8&amp;"'!"&amp;$A15)*VLOOKUP($D$8,Tables!$C$1:$D$3,2,0)</f>
        <v>1.2208013956394395</v>
      </c>
      <c r="AI15" s="513">
        <f ca="1">INDIRECT("'"&amp;AI$8&amp;"'!"&amp;$A15)*VLOOKUP($D$8,Tables!$C$1:$D$3,2,0)</f>
        <v>1.211007852205463</v>
      </c>
      <c r="AJ15" s="513">
        <f ca="1">INDIRECT("'"&amp;AJ$8&amp;"'!"&amp;$A15)*VLOOKUP($D$8,Tables!$C$1:$D$3,2,0)</f>
        <v>1.2292693666496357</v>
      </c>
      <c r="AK15" s="513">
        <f ca="1">INDIRECT("'"&amp;AK$8&amp;"'!"&amp;$A15)*VLOOKUP($D$8,Tables!$C$1:$D$3,2,0)</f>
        <v>1.0265499433250682</v>
      </c>
      <c r="AL15" s="513">
        <f ca="1">INDIRECT("'"&amp;AL$8&amp;"'!"&amp;$A15)*VLOOKUP($D$8,Tables!$C$1:$D$3,2,0)</f>
        <v>1.0646306152730562</v>
      </c>
      <c r="AM15" s="534"/>
      <c r="AN15" s="460"/>
      <c r="AO15" s="449"/>
      <c r="AP15" s="466">
        <f t="shared" ca="1" si="11"/>
        <v>6.8834472852456266E-2</v>
      </c>
      <c r="AQ15" s="466">
        <f t="shared" ca="1" si="11"/>
        <v>2.8616226362324353E-2</v>
      </c>
      <c r="AR15" s="466">
        <f t="shared" ca="1" si="11"/>
        <v>1.5422032986781423E-2</v>
      </c>
      <c r="AS15" s="466">
        <f t="shared" ca="1" si="11"/>
        <v>1.7693289101474864E-2</v>
      </c>
      <c r="AT15" s="466">
        <f t="shared" ca="1" si="11"/>
        <v>1.3501420353907176E-2</v>
      </c>
      <c r="AU15" s="449"/>
      <c r="AV15" s="505">
        <f t="shared" ca="1" si="8"/>
        <v>-3.7055087340585158E-2</v>
      </c>
      <c r="AW15" s="466">
        <f t="shared" ca="1" si="8"/>
        <v>-2.430666841327167E-2</v>
      </c>
      <c r="AX15" s="466">
        <f t="shared" ca="1" si="8"/>
        <v>-4.1133630554501921E-2</v>
      </c>
      <c r="AY15" s="466">
        <f t="shared" ca="1" si="8"/>
        <v>-7.6184324422859939E-2</v>
      </c>
      <c r="AZ15" s="466">
        <f t="shared" ca="1" si="8"/>
        <v>-5.472772651528357E-2</v>
      </c>
      <c r="BA15" s="461">
        <f t="shared" ca="1" si="8"/>
        <v>-3.9970669135850678E-2</v>
      </c>
      <c r="BB15" s="454"/>
      <c r="BC15" s="459"/>
      <c r="BD15" s="454"/>
      <c r="BE15" s="454"/>
      <c r="BF15" s="454"/>
      <c r="BG15" s="454"/>
      <c r="BH15" s="454"/>
      <c r="BI15" s="454"/>
      <c r="BJ15" s="454"/>
      <c r="BK15" s="454"/>
      <c r="BL15" s="454"/>
      <c r="BM15" s="454"/>
      <c r="BN15" s="454"/>
    </row>
    <row r="16" spans="1:66" ht="13">
      <c r="A16" s="454" t="str">
        <f>ADDRESS(MATCH($D16,'2021'!$A$1:$A$86,0),MATCH($D$10,'2021'!$A$1:$AQ$1,0))</f>
        <v>$L$65</v>
      </c>
      <c r="B16" s="454">
        <f t="shared" si="10"/>
        <v>9</v>
      </c>
      <c r="C16" s="454"/>
      <c r="D16" s="168" t="s">
        <v>195</v>
      </c>
      <c r="E16" s="460">
        <f ca="1">INDIRECT("'"&amp;E$8&amp;"'!"&amp;$A16)*VLOOKUP($D$8,Tables!$C$1:$D$3,2,0)</f>
        <v>3.2157098170543428</v>
      </c>
      <c r="F16" s="460">
        <f ca="1">INDIRECT("'"&amp;F$8&amp;"'!"&amp;$A16)*VLOOKUP($D$8,Tables!$C$1:$D$3,2,0)</f>
        <v>3.0777056577804593</v>
      </c>
      <c r="G16" s="460">
        <f ca="1">INDIRECT("'"&amp;G$8&amp;"'!"&amp;$A16)*VLOOKUP($D$8,Tables!$C$1:$D$3,2,0)</f>
        <v>2.8849114076508031</v>
      </c>
      <c r="H16" s="460">
        <f ca="1">INDIRECT("'"&amp;H$8&amp;"'!"&amp;$A16)*VLOOKUP($D$8,Tables!$C$1:$D$3,2,0)</f>
        <v>2.6658332341672133</v>
      </c>
      <c r="I16" s="460">
        <f ca="1">INDIRECT("'"&amp;I$8&amp;"'!"&amp;$A16)*VLOOKUP($D$8,Tables!$C$1:$D$3,2,0)</f>
        <v>2.6791946646896938</v>
      </c>
      <c r="J16" s="460">
        <f ca="1">INDIRECT("'"&amp;J$8&amp;"'!"&amp;$A16)*VLOOKUP($D$8,Tables!$C$1:$D$3,2,0)</f>
        <v>2.4955641830702331</v>
      </c>
      <c r="K16" s="460">
        <f ca="1">INDIRECT("'"&amp;K$8&amp;"'!"&amp;$A16)*VLOOKUP($D$8,Tables!$C$1:$D$3,2,0)</f>
        <v>2.1042192834586508</v>
      </c>
      <c r="L16" s="460">
        <f ca="1">INDIRECT("'"&amp;L$8&amp;"'!"&amp;$A16)*VLOOKUP($D$8,Tables!$C$1:$D$3,2,0)</f>
        <v>1.9561428679712021</v>
      </c>
      <c r="M16" s="460">
        <f ca="1">INDIRECT("'"&amp;M$8&amp;"'!"&amp;$A16)*VLOOKUP($D$8,Tables!$C$1:$D$3,2,0)</f>
        <v>1.7363003990505017</v>
      </c>
      <c r="N16" s="460">
        <f ca="1">INDIRECT("'"&amp;N$8&amp;"'!"&amp;$A16)*VLOOKUP($D$8,Tables!$C$1:$D$3,2,0)</f>
        <v>1.7811953954904014</v>
      </c>
      <c r="O16" s="460">
        <f ca="1">INDIRECT("'"&amp;O$8&amp;"'!"&amp;$A16)*VLOOKUP($D$8,Tables!$C$1:$D$3,2,0)</f>
        <v>1.7243019250108602</v>
      </c>
      <c r="P16" s="460">
        <f ca="1">INDIRECT("'"&amp;P$8&amp;"'!"&amp;$A16)*VLOOKUP($D$8,Tables!$C$1:$D$3,2,0)</f>
        <v>1.6925118198295717</v>
      </c>
      <c r="Q16" s="460">
        <f ca="1">INDIRECT("'"&amp;Q$8&amp;"'!"&amp;$A16)*VLOOKUP($D$8,Tables!$C$1:$D$3,2,0)</f>
        <v>1.6403594965043113</v>
      </c>
      <c r="R16" s="460">
        <f ca="1">INDIRECT("'"&amp;R$8&amp;"'!"&amp;$A16)*VLOOKUP($D$8,Tables!$C$1:$D$3,2,0)</f>
        <v>1.5773975965157943</v>
      </c>
      <c r="S16" s="460">
        <f ca="1">INDIRECT("'"&amp;S$8&amp;"'!"&amp;$A16)*VLOOKUP($D$8,Tables!$C$1:$D$3,2,0)</f>
        <v>1.4645698972124239</v>
      </c>
      <c r="T16" s="460">
        <f ca="1">INDIRECT("'"&amp;T$8&amp;"'!"&amp;$A16)*VLOOKUP($D$8,Tables!$C$1:$D$3,2,0)</f>
        <v>1.5213562609257869</v>
      </c>
      <c r="U16" s="460">
        <f ca="1">INDIRECT("'"&amp;U$8&amp;"'!"&amp;$A16)*VLOOKUP($D$8,Tables!$C$1:$D$3,2,0)</f>
        <v>1.4107145149143183</v>
      </c>
      <c r="V16" s="460">
        <f ca="1">INDIRECT("'"&amp;V$8&amp;"'!"&amp;$A16)*VLOOKUP($D$8,Tables!$C$1:$D$3,2,0)</f>
        <v>1.3390734472514758</v>
      </c>
      <c r="W16" s="460">
        <f ca="1">INDIRECT("'"&amp;W$8&amp;"'!"&amp;$A16)*VLOOKUP($D$8,Tables!$C$1:$D$3,2,0)</f>
        <v>1.4180307943136907</v>
      </c>
      <c r="X16" s="460">
        <f ca="1">INDIRECT("'"&amp;X$8&amp;"'!"&amp;$A16)*VLOOKUP($D$8,Tables!$C$1:$D$3,2,0)</f>
        <v>1.1698164471902706</v>
      </c>
      <c r="Y16" s="460">
        <f ca="1">INDIRECT("'"&amp;Y$8&amp;"'!"&amp;$A16)*VLOOKUP($D$8,Tables!$C$1:$D$3,2,0)</f>
        <v>1.2050444245704606</v>
      </c>
      <c r="Z16" s="460">
        <f ca="1">INDIRECT("'"&amp;Z$8&amp;"'!"&amp;$A16)*VLOOKUP($D$8,Tables!$C$1:$D$3,2,0)</f>
        <v>1.0582391186890205</v>
      </c>
      <c r="AA16" s="460">
        <f ca="1">INDIRECT("'"&amp;AA$8&amp;"'!"&amp;$A16)*VLOOKUP($D$8,Tables!$C$1:$D$3,2,0)</f>
        <v>1.0296022717028006</v>
      </c>
      <c r="AB16" s="460">
        <f ca="1">INDIRECT("'"&amp;AB$8&amp;"'!"&amp;$A16)*VLOOKUP($D$8,Tables!$C$1:$D$3,2,0)</f>
        <v>1.389713078951641</v>
      </c>
      <c r="AC16" s="460">
        <f ca="1">INDIRECT("'"&amp;AC$8&amp;"'!"&amp;$A16)*VLOOKUP($D$8,Tables!$C$1:$D$3,2,0)</f>
        <v>1.3473585509620674</v>
      </c>
      <c r="AD16" s="460">
        <f ca="1">INDIRECT("'"&amp;AD$8&amp;"'!"&amp;$A16)*VLOOKUP($D$8,Tables!$C$1:$D$3,2,0)</f>
        <v>1.3282596380221479</v>
      </c>
      <c r="AE16" s="460">
        <f ca="1">INDIRECT("'"&amp;AE$8&amp;"'!"&amp;$A16)*VLOOKUP($D$8,Tables!$C$1:$D$3,2,0)</f>
        <v>1.364956451037683</v>
      </c>
      <c r="AF16" s="460">
        <f ca="1">INDIRECT("'"&amp;AF$8&amp;"'!"&amp;$A16)*VLOOKUP($D$8,Tables!$C$1:$D$3,2,0)</f>
        <v>1.4501527400965726</v>
      </c>
      <c r="AG16" s="460">
        <f ca="1">INDIRECT("'"&amp;AG$8&amp;"'!"&amp;$A16)*VLOOKUP($D$8,Tables!$C$1:$D$3,2,0)</f>
        <v>1.5317192360484833</v>
      </c>
      <c r="AH16" s="513">
        <f ca="1">INDIRECT("'"&amp;AH$8&amp;"'!"&amp;$A16)*VLOOKUP($D$8,Tables!$C$1:$D$3,2,0)</f>
        <v>1.3729334820452352</v>
      </c>
      <c r="AI16" s="513">
        <f ca="1">INDIRECT("'"&amp;AI$8&amp;"'!"&amp;$A16)*VLOOKUP($D$8,Tables!$C$1:$D$3,2,0)</f>
        <v>1.4366213655220663</v>
      </c>
      <c r="AJ16" s="513">
        <f ca="1">INDIRECT("'"&amp;AJ$8&amp;"'!"&amp;$A16)*VLOOKUP($D$8,Tables!$C$1:$D$3,2,0)</f>
        <v>1.3912015276084202</v>
      </c>
      <c r="AK16" s="513">
        <f ca="1">INDIRECT("'"&amp;AK$8&amp;"'!"&amp;$A16)*VLOOKUP($D$8,Tables!$C$1:$D$3,2,0)</f>
        <v>1.1820861125778515</v>
      </c>
      <c r="AL16" s="513">
        <f ca="1">INDIRECT("'"&amp;AL$8&amp;"'!"&amp;$A16)*VLOOKUP($D$8,Tables!$C$1:$D$3,2,0)</f>
        <v>1.1985153413001204</v>
      </c>
      <c r="AM16" s="534"/>
      <c r="AN16" s="460"/>
      <c r="AO16" s="449"/>
      <c r="AP16" s="466">
        <f t="shared" ca="1" si="11"/>
        <v>6.4409353146013149E-2</v>
      </c>
      <c r="AQ16" s="466">
        <f t="shared" ca="1" si="11"/>
        <v>1.8363624465589506E-2</v>
      </c>
      <c r="AR16" s="466">
        <f t="shared" ca="1" si="11"/>
        <v>1.8606521134005471E-2</v>
      </c>
      <c r="AS16" s="466">
        <f t="shared" ca="1" si="11"/>
        <v>2.0989589046219437E-2</v>
      </c>
      <c r="AT16" s="466">
        <f t="shared" ca="1" si="11"/>
        <v>1.5199318140357238E-2</v>
      </c>
      <c r="AU16" s="449"/>
      <c r="AV16" s="505">
        <f t="shared" ca="1" si="8"/>
        <v>-3.079000705267243E-2</v>
      </c>
      <c r="AW16" s="466">
        <f t="shared" ca="1" si="8"/>
        <v>-6.042025444120025E-2</v>
      </c>
      <c r="AX16" s="466">
        <f t="shared" ca="1" si="8"/>
        <v>-2.414780428474983E-2</v>
      </c>
      <c r="AY16" s="466">
        <f t="shared" ca="1" si="8"/>
        <v>-7.6905937582212314E-2</v>
      </c>
      <c r="AZ16" s="466">
        <f t="shared" ca="1" si="8"/>
        <v>8.3043251821370845E-3</v>
      </c>
      <c r="BA16" s="461">
        <f t="shared" ca="1" si="8"/>
        <v>-1.3163627023515367E-2</v>
      </c>
      <c r="BB16" s="454"/>
      <c r="BC16" s="459"/>
      <c r="BD16" s="454"/>
      <c r="BE16" s="454"/>
      <c r="BF16" s="454"/>
      <c r="BG16" s="454"/>
      <c r="BH16" s="454"/>
      <c r="BI16" s="454"/>
      <c r="BJ16" s="454"/>
      <c r="BK16" s="454"/>
      <c r="BL16" s="454"/>
      <c r="BM16" s="454"/>
      <c r="BN16" s="454"/>
    </row>
    <row r="17" spans="1:66" ht="13">
      <c r="A17" s="454" t="str">
        <f>ADDRESS(MATCH($D17,'2021'!$A$1:$A$86,0),MATCH($D$10,'2021'!$A$1:$AQ$1,0))</f>
        <v>$L$70</v>
      </c>
      <c r="B17" s="454">
        <f t="shared" si="10"/>
        <v>10</v>
      </c>
      <c r="C17" s="454"/>
      <c r="D17" s="93" t="s">
        <v>41</v>
      </c>
      <c r="E17" s="460">
        <f ca="1">INDIRECT("'"&amp;E$8&amp;"'!"&amp;$A17)*VLOOKUP($D$8,Tables!$C$1:$D$3,2,0)</f>
        <v>2.5022549760000006</v>
      </c>
      <c r="F17" s="460">
        <f ca="1">INDIRECT("'"&amp;F$8&amp;"'!"&amp;$A17)*VLOOKUP($D$8,Tables!$C$1:$D$3,2,0)</f>
        <v>2.5984955520000002</v>
      </c>
      <c r="G17" s="460">
        <f ca="1">INDIRECT("'"&amp;G$8&amp;"'!"&amp;$A17)*VLOOKUP($D$8,Tables!$C$1:$D$3,2,0)</f>
        <v>2.6345857680000004</v>
      </c>
      <c r="H17" s="460">
        <f ca="1">INDIRECT("'"&amp;H$8&amp;"'!"&amp;$A17)*VLOOKUP($D$8,Tables!$C$1:$D$3,2,0)</f>
        <v>2.6466158399999999</v>
      </c>
      <c r="I17" s="460">
        <f ca="1">INDIRECT("'"&amp;I$8&amp;"'!"&amp;$A17)*VLOOKUP($D$8,Tables!$C$1:$D$3,2,0)</f>
        <v>3.0075180000000006</v>
      </c>
      <c r="J17" s="460">
        <f ca="1">INDIRECT("'"&amp;J$8&amp;"'!"&amp;$A17)*VLOOKUP($D$8,Tables!$C$1:$D$3,2,0)</f>
        <v>3.4526306640000004</v>
      </c>
      <c r="K17" s="460">
        <f ca="1">INDIRECT("'"&amp;K$8&amp;"'!"&amp;$A17)*VLOOKUP($D$8,Tables!$C$1:$D$3,2,0)</f>
        <v>2.7789466320000002</v>
      </c>
      <c r="L17" s="460">
        <f ca="1">INDIRECT("'"&amp;L$8&amp;"'!"&amp;$A17)*VLOOKUP($D$8,Tables!$C$1:$D$3,2,0)</f>
        <v>2.8751872080000003</v>
      </c>
      <c r="M17" s="460">
        <f ca="1">INDIRECT("'"&amp;M$8&amp;"'!"&amp;$A17)*VLOOKUP($D$8,Tables!$C$1:$D$3,2,0)</f>
        <v>2.8511270640000004</v>
      </c>
      <c r="N17" s="460">
        <f ca="1">INDIRECT("'"&amp;N$8&amp;"'!"&amp;$A17)*VLOOKUP($D$8,Tables!$C$1:$D$3,2,0)</f>
        <v>3.0075180000000006</v>
      </c>
      <c r="O17" s="460">
        <f ca="1">INDIRECT("'"&amp;O$8&amp;"'!"&amp;$A17)*VLOOKUP($D$8,Tables!$C$1:$D$3,2,0)</f>
        <v>3.1157886480000005</v>
      </c>
      <c r="P17" s="460">
        <f ca="1">INDIRECT("'"&amp;P$8&amp;"'!"&amp;$A17)*VLOOKUP($D$8,Tables!$C$1:$D$3,2,0)</f>
        <v>3.1518788639999999</v>
      </c>
      <c r="Q17" s="460">
        <f ca="1">INDIRECT("'"&amp;Q$8&amp;"'!"&amp;$A17)*VLOOKUP($D$8,Tables!$C$1:$D$3,2,0)</f>
        <v>3.1639089359999999</v>
      </c>
      <c r="R17" s="460">
        <f ca="1">INDIRECT("'"&amp;R$8&amp;"'!"&amp;$A17)*VLOOKUP($D$8,Tables!$C$1:$D$3,2,0)</f>
        <v>3.1759390080000003</v>
      </c>
      <c r="S17" s="460">
        <f ca="1">INDIRECT("'"&amp;S$8&amp;"'!"&amp;$A17)*VLOOKUP($D$8,Tables!$C$1:$D$3,2,0)</f>
        <v>3.043608216</v>
      </c>
      <c r="T17" s="460">
        <f ca="1">INDIRECT("'"&amp;T$8&amp;"'!"&amp;$A17)*VLOOKUP($D$8,Tables!$C$1:$D$3,2,0)</f>
        <v>3.2660221685257906</v>
      </c>
      <c r="U17" s="460">
        <f ca="1">INDIRECT("'"&amp;U$8&amp;"'!"&amp;$A17)*VLOOKUP($D$8,Tables!$C$1:$D$3,2,0)</f>
        <v>3.1309697538174062</v>
      </c>
      <c r="V17" s="460">
        <f ca="1">INDIRECT("'"&amp;V$8&amp;"'!"&amp;$A17)*VLOOKUP($D$8,Tables!$C$1:$D$3,2,0)</f>
        <v>2.9728285681694082</v>
      </c>
      <c r="W17" s="460">
        <f ca="1">INDIRECT("'"&amp;W$8&amp;"'!"&amp;$A17)*VLOOKUP($D$8,Tables!$C$1:$D$3,2,0)</f>
        <v>3.2165805409088493</v>
      </c>
      <c r="X17" s="460">
        <f ca="1">INDIRECT("'"&amp;X$8&amp;"'!"&amp;$A17)*VLOOKUP($D$8,Tables!$C$1:$D$3,2,0)</f>
        <v>2.7283377802940998</v>
      </c>
      <c r="Y17" s="460">
        <f ca="1">INDIRECT("'"&amp;Y$8&amp;"'!"&amp;$A17)*VLOOKUP($D$8,Tables!$C$1:$D$3,2,0)</f>
        <v>2.5805986985993918</v>
      </c>
      <c r="Z17" s="460">
        <f ca="1">INDIRECT("'"&amp;Z$8&amp;"'!"&amp;$A17)*VLOOKUP($D$8,Tables!$C$1:$D$3,2,0)</f>
        <v>2.472482591042124</v>
      </c>
      <c r="AA17" s="460">
        <f ca="1">INDIRECT("'"&amp;AA$8&amp;"'!"&amp;$A17)*VLOOKUP($D$8,Tables!$C$1:$D$3,2,0)</f>
        <v>2.3560024364832408</v>
      </c>
      <c r="AB17" s="460">
        <f ca="1">INDIRECT("'"&amp;AB$8&amp;"'!"&amp;$A17)*VLOOKUP($D$8,Tables!$C$1:$D$3,2,0)</f>
        <v>2.0430968931239968</v>
      </c>
      <c r="AC17" s="460">
        <f ca="1">INDIRECT("'"&amp;AC$8&amp;"'!"&amp;$A17)*VLOOKUP($D$8,Tables!$C$1:$D$3,2,0)</f>
        <v>1.8306444630919969</v>
      </c>
      <c r="AD17" s="460">
        <f ca="1">INDIRECT("'"&amp;AD$8&amp;"'!"&amp;$A17)*VLOOKUP($D$8,Tables!$C$1:$D$3,2,0)</f>
        <v>1.7635926395654271</v>
      </c>
      <c r="AE17" s="460">
        <f ca="1">INDIRECT("'"&amp;AE$8&amp;"'!"&amp;$A17)*VLOOKUP($D$8,Tables!$C$1:$D$3,2,0)</f>
        <v>1.851823300662421</v>
      </c>
      <c r="AF17" s="460">
        <f ca="1">INDIRECT("'"&amp;AF$8&amp;"'!"&amp;$A17)*VLOOKUP($D$8,Tables!$C$1:$D$3,2,0)</f>
        <v>1.9190844034800838</v>
      </c>
      <c r="AG17" s="460">
        <f ca="1">INDIRECT("'"&amp;AG$8&amp;"'!"&amp;$A17)*VLOOKUP($D$8,Tables!$C$1:$D$3,2,0)</f>
        <v>2.0406636671443747</v>
      </c>
      <c r="AH17" s="513">
        <f ca="1">INDIRECT("'"&amp;AH$8&amp;"'!"&amp;$A17)*VLOOKUP($D$8,Tables!$C$1:$D$3,2,0)</f>
        <v>2.131590184529748</v>
      </c>
      <c r="AI17" s="513">
        <f ca="1">INDIRECT("'"&amp;AI$8&amp;"'!"&amp;$A17)*VLOOKUP($D$8,Tables!$C$1:$D$3,2,0)</f>
        <v>2.1256792093909311</v>
      </c>
      <c r="AJ17" s="513">
        <f ca="1">INDIRECT("'"&amp;AJ$8&amp;"'!"&amp;$A17)*VLOOKUP($D$8,Tables!$C$1:$D$3,2,0)</f>
        <v>2.1235433753874817</v>
      </c>
      <c r="AK17" s="513">
        <f ca="1">INDIRECT("'"&amp;AK$8&amp;"'!"&amp;$A17)*VLOOKUP($D$8,Tables!$C$1:$D$3,2,0)</f>
        <v>2.9516535016173897</v>
      </c>
      <c r="AL17" s="513">
        <f ca="1">INDIRECT("'"&amp;AL$8&amp;"'!"&amp;$A17)*VLOOKUP($D$8,Tables!$C$1:$D$3,2,0)</f>
        <v>2.6444907641807553</v>
      </c>
      <c r="AM17" s="534"/>
      <c r="AN17" s="460"/>
      <c r="AO17" s="449"/>
      <c r="AP17" s="466">
        <f t="shared" ca="1" si="11"/>
        <v>5.0119144319491646E-2</v>
      </c>
      <c r="AQ17" s="466">
        <f t="shared" ca="1" si="11"/>
        <v>3.3182803902314553E-2</v>
      </c>
      <c r="AR17" s="466">
        <f t="shared" ca="1" si="11"/>
        <v>2.4788910889486974E-2</v>
      </c>
      <c r="AS17" s="466">
        <f t="shared" ca="1" si="11"/>
        <v>3.1056988375635409E-2</v>
      </c>
      <c r="AT17" s="466">
        <f t="shared" ca="1" si="11"/>
        <v>3.3536872711548073E-2</v>
      </c>
      <c r="AU17" s="449"/>
      <c r="AV17" s="505">
        <f t="shared" ca="1" si="8"/>
        <v>5.1750070376781476E-3</v>
      </c>
      <c r="AW17" s="466">
        <f t="shared" ca="1" si="8"/>
        <v>2.2171205898155133E-2</v>
      </c>
      <c r="AX17" s="466">
        <f t="shared" ca="1" si="8"/>
        <v>3.9874982193301989E-3</v>
      </c>
      <c r="AY17" s="466">
        <f t="shared" ca="1" si="8"/>
        <v>-7.4885844637820997E-2</v>
      </c>
      <c r="AZ17" s="466">
        <f t="shared" ca="1" si="8"/>
        <v>4.8519130131170707E-2</v>
      </c>
      <c r="BA17" s="461">
        <f t="shared" ca="1" si="8"/>
        <v>-1.1658960448312272E-2</v>
      </c>
      <c r="BB17" s="454"/>
      <c r="BC17" s="459"/>
      <c r="BD17" s="454"/>
      <c r="BE17" s="454"/>
      <c r="BF17" s="454"/>
      <c r="BG17" s="454"/>
      <c r="BH17" s="454"/>
      <c r="BI17" s="454"/>
      <c r="BJ17" s="454"/>
      <c r="BK17" s="454"/>
      <c r="BL17" s="454"/>
      <c r="BM17" s="454"/>
      <c r="BN17" s="454"/>
    </row>
    <row r="18" spans="1:66" ht="13">
      <c r="A18" s="454" t="str">
        <f>ADDRESS(MATCH($D18,'2021'!$A$1:$A$86,0),MATCH($D$10,'2021'!$A$1:$AQ$1,0))</f>
        <v>$L$71</v>
      </c>
      <c r="B18" s="454">
        <f t="shared" si="10"/>
        <v>11</v>
      </c>
      <c r="C18" s="454"/>
      <c r="D18" s="242" t="s">
        <v>133</v>
      </c>
      <c r="E18" s="460">
        <f ca="1">INDIRECT("'"&amp;E$8&amp;"'!"&amp;$A18)*VLOOKUP($D$8,Tables!$C$1:$D$3,2,0)</f>
        <v>0.32943735087355591</v>
      </c>
      <c r="F18" s="460">
        <f ca="1">INDIRECT("'"&amp;F$8&amp;"'!"&amp;$A18)*VLOOKUP($D$8,Tables!$C$1:$D$3,2,0)</f>
        <v>0.35600720271620034</v>
      </c>
      <c r="G18" s="460">
        <f ca="1">INDIRECT("'"&amp;G$8&amp;"'!"&amp;$A18)*VLOOKUP($D$8,Tables!$C$1:$D$3,2,0)</f>
        <v>0.37915180112005431</v>
      </c>
      <c r="H18" s="460">
        <f ca="1">INDIRECT("'"&amp;H$8&amp;"'!"&amp;$A18)*VLOOKUP($D$8,Tables!$C$1:$D$3,2,0)</f>
        <v>0.42432223505961131</v>
      </c>
      <c r="I18" s="460">
        <f ca="1">INDIRECT("'"&amp;I$8&amp;"'!"&amp;$A18)*VLOOKUP($D$8,Tables!$C$1:$D$3,2,0)</f>
        <v>0.44222550605377248</v>
      </c>
      <c r="J18" s="460">
        <f ca="1">INDIRECT("'"&amp;J$8&amp;"'!"&amp;$A18)*VLOOKUP($D$8,Tables!$C$1:$D$3,2,0)</f>
        <v>0.59460407379965974</v>
      </c>
      <c r="K18" s="460">
        <f ca="1">INDIRECT("'"&amp;K$8&amp;"'!"&amp;$A18)*VLOOKUP($D$8,Tables!$C$1:$D$3,2,0)</f>
        <v>0.50737428622512926</v>
      </c>
      <c r="L18" s="460">
        <f ca="1">INDIRECT("'"&amp;L$8&amp;"'!"&amp;$A18)*VLOOKUP($D$8,Tables!$C$1:$D$3,2,0)</f>
        <v>0.44735189207290182</v>
      </c>
      <c r="M18" s="460">
        <f ca="1">INDIRECT("'"&amp;M$8&amp;"'!"&amp;$A18)*VLOOKUP($D$8,Tables!$C$1:$D$3,2,0)</f>
        <v>0.49438131143583819</v>
      </c>
      <c r="N18" s="460">
        <f ca="1">INDIRECT("'"&amp;N$8&amp;"'!"&amp;$A18)*VLOOKUP($D$8,Tables!$C$1:$D$3,2,0)</f>
        <v>0.4362148376032417</v>
      </c>
      <c r="O18" s="460">
        <f ca="1">INDIRECT("'"&amp;O$8&amp;"'!"&amp;$A18)*VLOOKUP($D$8,Tables!$C$1:$D$3,2,0)</f>
        <v>0.42467012433505003</v>
      </c>
      <c r="P18" s="460">
        <f ca="1">INDIRECT("'"&amp;P$8&amp;"'!"&amp;$A18)*VLOOKUP($D$8,Tables!$C$1:$D$3,2,0)</f>
        <v>0.431897638973679</v>
      </c>
      <c r="Q18" s="460">
        <f ca="1">INDIRECT("'"&amp;Q$8&amp;"'!"&amp;$A18)*VLOOKUP($D$8,Tables!$C$1:$D$3,2,0)</f>
        <v>0.37079786085390354</v>
      </c>
      <c r="R18" s="460">
        <f ca="1">INDIRECT("'"&amp;R$8&amp;"'!"&amp;$A18)*VLOOKUP($D$8,Tables!$C$1:$D$3,2,0)</f>
        <v>0.53329116349166539</v>
      </c>
      <c r="S18" s="460">
        <f ca="1">INDIRECT("'"&amp;S$8&amp;"'!"&amp;$A18)*VLOOKUP($D$8,Tables!$C$1:$D$3,2,0)</f>
        <v>0.60641661961020277</v>
      </c>
      <c r="T18" s="460">
        <f ca="1">INDIRECT("'"&amp;T$8&amp;"'!"&amp;$A18)*VLOOKUP($D$8,Tables!$C$1:$D$3,2,0)</f>
        <v>0.54356308524048891</v>
      </c>
      <c r="U18" s="460">
        <f ca="1">INDIRECT("'"&amp;U$8&amp;"'!"&amp;$A18)*VLOOKUP($D$8,Tables!$C$1:$D$3,2,0)</f>
        <v>0.48553588347196119</v>
      </c>
      <c r="V18" s="460">
        <f ca="1">INDIRECT("'"&amp;V$8&amp;"'!"&amp;$A18)*VLOOKUP($D$8,Tables!$C$1:$D$3,2,0)</f>
        <v>0.45279598314243225</v>
      </c>
      <c r="W18" s="460">
        <f ca="1">INDIRECT("'"&amp;W$8&amp;"'!"&amp;$A18)*VLOOKUP($D$8,Tables!$C$1:$D$3,2,0)</f>
        <v>0.38871065127480631</v>
      </c>
      <c r="X18" s="460">
        <f ca="1">INDIRECT("'"&amp;X$8&amp;"'!"&amp;$A18)*VLOOKUP($D$8,Tables!$C$1:$D$3,2,0)</f>
        <v>0.36345899772452078</v>
      </c>
      <c r="Y18" s="460">
        <f ca="1">INDIRECT("'"&amp;Y$8&amp;"'!"&amp;$A18)*VLOOKUP($D$8,Tables!$C$1:$D$3,2,0)</f>
        <v>0.28568801561827323</v>
      </c>
      <c r="Z18" s="460">
        <f ca="1">INDIRECT("'"&amp;Z$8&amp;"'!"&amp;$A18)*VLOOKUP($D$8,Tables!$C$1:$D$3,2,0)</f>
        <v>0.23663733170946105</v>
      </c>
      <c r="AA18" s="460">
        <f ca="1">INDIRECT("'"&amp;AA$8&amp;"'!"&amp;$A18)*VLOOKUP($D$8,Tables!$C$1:$D$3,2,0)</f>
        <v>0.26196048474241224</v>
      </c>
      <c r="AB18" s="460">
        <f ca="1">INDIRECT("'"&amp;AB$8&amp;"'!"&amp;$A18)*VLOOKUP($D$8,Tables!$C$1:$D$3,2,0)</f>
        <v>0.29149079260320782</v>
      </c>
      <c r="AC18" s="460">
        <f ca="1">INDIRECT("'"&amp;AC$8&amp;"'!"&amp;$A18)*VLOOKUP($D$8,Tables!$C$1:$D$3,2,0)</f>
        <v>0.27773299880838009</v>
      </c>
      <c r="AD18" s="460">
        <f ca="1">INDIRECT("'"&amp;AD$8&amp;"'!"&amp;$A18)*VLOOKUP($D$8,Tables!$C$1:$D$3,2,0)</f>
        <v>0.24417658255371649</v>
      </c>
      <c r="AE18" s="460">
        <f ca="1">INDIRECT("'"&amp;AE$8&amp;"'!"&amp;$A18)*VLOOKUP($D$8,Tables!$C$1:$D$3,2,0)</f>
        <v>0.22421615690586733</v>
      </c>
      <c r="AF18" s="460">
        <f ca="1">INDIRECT("'"&amp;AF$8&amp;"'!"&amp;$A18)*VLOOKUP($D$8,Tables!$C$1:$D$3,2,0)</f>
        <v>0.26550716225072113</v>
      </c>
      <c r="AG18" s="460">
        <f ca="1">INDIRECT("'"&amp;AG$8&amp;"'!"&amp;$A18)*VLOOKUP($D$8,Tables!$C$1:$D$3,2,0)</f>
        <v>0.31691593848252009</v>
      </c>
      <c r="AH18" s="513">
        <f ca="1">INDIRECT("'"&amp;AH$8&amp;"'!"&amp;$A18)*VLOOKUP($D$8,Tables!$C$1:$D$3,2,0)</f>
        <v>0.27362959081858201</v>
      </c>
      <c r="AI18" s="513">
        <f ca="1">INDIRECT("'"&amp;AI$8&amp;"'!"&amp;$A18)*VLOOKUP($D$8,Tables!$C$1:$D$3,2,0)</f>
        <v>0.22304424650089605</v>
      </c>
      <c r="AJ18" s="513">
        <f ca="1">INDIRECT("'"&amp;AJ$8&amp;"'!"&amp;$A18)*VLOOKUP($D$8,Tables!$C$1:$D$3,2,0)</f>
        <v>0.22131956331306851</v>
      </c>
      <c r="AK18" s="513">
        <f ca="1">INDIRECT("'"&amp;AK$8&amp;"'!"&amp;$A18)*VLOOKUP($D$8,Tables!$C$1:$D$3,2,0)</f>
        <v>0.20104670563171601</v>
      </c>
      <c r="AL18" s="513">
        <f ca="1">INDIRECT("'"&amp;AL$8&amp;"'!"&amp;$A18)*VLOOKUP($D$8,Tables!$C$1:$D$3,2,0)</f>
        <v>0.22851543782586645</v>
      </c>
      <c r="AM18" s="534"/>
      <c r="AN18" s="460"/>
      <c r="AO18" s="449"/>
      <c r="AP18" s="466">
        <f t="shared" ca="1" si="11"/>
        <v>6.5984954734935666E-3</v>
      </c>
      <c r="AQ18" s="466">
        <f t="shared" ca="1" si="11"/>
        <v>4.5226897748750963E-3</v>
      </c>
      <c r="AR18" s="466">
        <f t="shared" ca="1" si="11"/>
        <v>3.8497284412843534E-3</v>
      </c>
      <c r="AS18" s="466">
        <f t="shared" ca="1" si="11"/>
        <v>3.2587619713397385E-3</v>
      </c>
      <c r="AT18" s="466">
        <f t="shared" ca="1" si="11"/>
        <v>2.8979844644546975E-3</v>
      </c>
      <c r="AU18" s="449"/>
      <c r="AV18" s="505">
        <f t="shared" ca="1" si="8"/>
        <v>-1.5314304732823136E-2</v>
      </c>
      <c r="AW18" s="466">
        <f t="shared" ca="1" si="8"/>
        <v>2.571778827950788E-2</v>
      </c>
      <c r="AX18" s="466">
        <f t="shared" ca="1" si="8"/>
        <v>-1.0998747782657636E-2</v>
      </c>
      <c r="AY18" s="466">
        <f t="shared" ca="1" si="8"/>
        <v>-9.3949642494430385E-2</v>
      </c>
      <c r="AZ18" s="466">
        <f t="shared" ca="1" si="8"/>
        <v>2.8880088235241796E-2</v>
      </c>
      <c r="BA18" s="461">
        <f t="shared" ca="1" si="8"/>
        <v>-4.7000807215486273E-2</v>
      </c>
      <c r="BB18" s="454"/>
      <c r="BC18" s="459"/>
      <c r="BD18" s="454"/>
      <c r="BE18" s="454"/>
      <c r="BF18" s="454"/>
      <c r="BG18" s="454"/>
      <c r="BH18" s="454"/>
      <c r="BI18" s="454"/>
      <c r="BJ18" s="454"/>
      <c r="BK18" s="454"/>
      <c r="BL18" s="454"/>
      <c r="BM18" s="454"/>
      <c r="BN18" s="454"/>
    </row>
    <row r="19" spans="1:66" ht="13">
      <c r="A19" s="454" t="str">
        <f>ADDRESS(MATCH($D19,'2021'!$A$1:$A$86,0),MATCH($D$10,'2021'!$A$1:$AQ$1,0))</f>
        <v>$L$10</v>
      </c>
      <c r="B19" s="454">
        <f t="shared" si="10"/>
        <v>12</v>
      </c>
      <c r="C19" s="454"/>
      <c r="D19" s="60" t="s">
        <v>221</v>
      </c>
      <c r="E19" s="460">
        <f ca="1">INDIRECT("'"&amp;E$8&amp;"'!"&amp;$A19)*VLOOKUP($D$8,Tables!$C$1:$D$3,2,0)</f>
        <v>3.9672476970000004</v>
      </c>
      <c r="F19" s="460">
        <f ca="1">INDIRECT("'"&amp;F$8&amp;"'!"&amp;$A19)*VLOOKUP($D$8,Tables!$C$1:$D$3,2,0)</f>
        <v>6.5439090870000003</v>
      </c>
      <c r="G19" s="460">
        <f ca="1">INDIRECT("'"&amp;G$8&amp;"'!"&amp;$A19)*VLOOKUP($D$8,Tables!$C$1:$D$3,2,0)</f>
        <v>6.7054218750000008</v>
      </c>
      <c r="H19" s="460">
        <f ca="1">INDIRECT("'"&amp;H$8&amp;"'!"&amp;$A19)*VLOOKUP($D$8,Tables!$C$1:$D$3,2,0)</f>
        <v>6.5891509500000014</v>
      </c>
      <c r="I19" s="460">
        <f ca="1">INDIRECT("'"&amp;I$8&amp;"'!"&amp;$A19)*VLOOKUP($D$8,Tables!$C$1:$D$3,2,0)</f>
        <v>7.5702577500000006</v>
      </c>
      <c r="J19" s="460">
        <f ca="1">INDIRECT("'"&amp;J$8&amp;"'!"&amp;$A19)*VLOOKUP($D$8,Tables!$C$1:$D$3,2,0)</f>
        <v>7.2134446980000009</v>
      </c>
      <c r="K19" s="460">
        <f ca="1">INDIRECT("'"&amp;K$8&amp;"'!"&amp;$A19)*VLOOKUP($D$8,Tables!$C$1:$D$3,2,0)</f>
        <v>7.2672625230000012</v>
      </c>
      <c r="L19" s="460">
        <f ca="1">INDIRECT("'"&amp;L$8&amp;"'!"&amp;$A19)*VLOOKUP($D$8,Tables!$C$1:$D$3,2,0)</f>
        <v>9.4332930360000002</v>
      </c>
      <c r="M19" s="460">
        <f ca="1">INDIRECT("'"&amp;M$8&amp;"'!"&amp;$A19)*VLOOKUP($D$8,Tables!$C$1:$D$3,2,0)</f>
        <v>12.859881804000002</v>
      </c>
      <c r="N19" s="460">
        <f ca="1">INDIRECT("'"&amp;N$8&amp;"'!"&amp;$A19)*VLOOKUP($D$8,Tables!$C$1:$D$3,2,0)</f>
        <v>16.153623408000001</v>
      </c>
      <c r="O19" s="460">
        <f ca="1">INDIRECT("'"&amp;O$8&amp;"'!"&amp;$A19)*VLOOKUP($D$8,Tables!$C$1:$D$3,2,0)</f>
        <v>11.940136047000001</v>
      </c>
      <c r="P19" s="460">
        <f ca="1">INDIRECT("'"&amp;P$8&amp;"'!"&amp;$A19)*VLOOKUP($D$8,Tables!$C$1:$D$3,2,0)</f>
        <v>14.194923231000001</v>
      </c>
      <c r="Q19" s="460">
        <f ca="1">INDIRECT("'"&amp;Q$8&amp;"'!"&amp;$A19)*VLOOKUP($D$8,Tables!$C$1:$D$3,2,0)</f>
        <v>10.34980449</v>
      </c>
      <c r="R19" s="460">
        <f ca="1">INDIRECT("'"&amp;R$8&amp;"'!"&amp;$A19)*VLOOKUP($D$8,Tables!$C$1:$D$3,2,0)</f>
        <v>6.9672457390000018</v>
      </c>
      <c r="S19" s="460">
        <f ca="1">INDIRECT("'"&amp;S$8&amp;"'!"&amp;$A19)*VLOOKUP($D$8,Tables!$C$1:$D$3,2,0)</f>
        <v>8.8463885750000006</v>
      </c>
      <c r="T19" s="460">
        <f ca="1">INDIRECT("'"&amp;T$8&amp;"'!"&amp;$A19)*VLOOKUP($D$8,Tables!$C$1:$D$3,2,0)</f>
        <v>9.1339396262756356</v>
      </c>
      <c r="U19" s="460">
        <f ca="1">INDIRECT("'"&amp;U$8&amp;"'!"&amp;$A19)*VLOOKUP($D$8,Tables!$C$1:$D$3,2,0)</f>
        <v>7.9000323038645872</v>
      </c>
      <c r="V19" s="460">
        <f ca="1">INDIRECT("'"&amp;V$8&amp;"'!"&amp;$A19)*VLOOKUP($D$8,Tables!$C$1:$D$3,2,0)</f>
        <v>4.5358682294884982</v>
      </c>
      <c r="W19" s="460">
        <f ca="1">INDIRECT("'"&amp;W$8&amp;"'!"&amp;$A19)*VLOOKUP($D$8,Tables!$C$1:$D$3,2,0)</f>
        <v>4.0680457730987918</v>
      </c>
      <c r="X19" s="460">
        <f ca="1">INDIRECT("'"&amp;X$8&amp;"'!"&amp;$A19)*VLOOKUP($D$8,Tables!$C$1:$D$3,2,0)</f>
        <v>2.4272328945083648</v>
      </c>
      <c r="Y19" s="460">
        <f ca="1">INDIRECT("'"&amp;Y$8&amp;"'!"&amp;$A19)*VLOOKUP($D$8,Tables!$C$1:$D$3,2,0)</f>
        <v>1.5086138982058006</v>
      </c>
      <c r="Z19" s="460">
        <f ca="1">INDIRECT("'"&amp;Z$8&amp;"'!"&amp;$A19)*VLOOKUP($D$8,Tables!$C$1:$D$3,2,0)</f>
        <v>0.56131163696838615</v>
      </c>
      <c r="AA19" s="460">
        <f ca="1">INDIRECT("'"&amp;AA$8&amp;"'!"&amp;$A19)*VLOOKUP($D$8,Tables!$C$1:$D$3,2,0)</f>
        <v>0.54256956430425429</v>
      </c>
      <c r="AB19" s="460">
        <f ca="1">INDIRECT("'"&amp;AB$8&amp;"'!"&amp;$A19)*VLOOKUP($D$8,Tables!$C$1:$D$3,2,0)</f>
        <v>0.43943820146732709</v>
      </c>
      <c r="AC19" s="460">
        <f ca="1">INDIRECT("'"&amp;AC$8&amp;"'!"&amp;$A19)*VLOOKUP($D$8,Tables!$C$1:$D$3,2,0)</f>
        <v>0.63882543431988192</v>
      </c>
      <c r="AD19" s="460">
        <f ca="1">INDIRECT("'"&amp;AD$8&amp;"'!"&amp;$A19)*VLOOKUP($D$8,Tables!$C$1:$D$3,2,0)</f>
        <v>0.89607125968909807</v>
      </c>
      <c r="AE19" s="460">
        <f ca="1">INDIRECT("'"&amp;AE$8&amp;"'!"&amp;$A19)*VLOOKUP($D$8,Tables!$C$1:$D$3,2,0)</f>
        <v>0.73485514964440368</v>
      </c>
      <c r="AF19" s="460">
        <f ca="1">INDIRECT("'"&amp;AF$8&amp;"'!"&amp;$A19)*VLOOKUP($D$8,Tables!$C$1:$D$3,2,0)</f>
        <v>0.38334746245675511</v>
      </c>
      <c r="AG19" s="460">
        <f ca="1">INDIRECT("'"&amp;AG$8&amp;"'!"&amp;$A19)*VLOOKUP($D$8,Tables!$C$1:$D$3,2,0)</f>
        <v>0.39652240077403877</v>
      </c>
      <c r="AH19" s="513">
        <f ca="1">INDIRECT("'"&amp;AH$8&amp;"'!"&amp;$A19)*VLOOKUP($D$8,Tables!$C$1:$D$3,2,0)</f>
        <v>0.90508170270608768</v>
      </c>
      <c r="AI19" s="513">
        <f ca="1">INDIRECT("'"&amp;AI$8&amp;"'!"&amp;$A19)*VLOOKUP($D$8,Tables!$C$1:$D$3,2,0)</f>
        <v>1.2411723834814015</v>
      </c>
      <c r="AJ19" s="513">
        <f ca="1">INDIRECT("'"&amp;AJ$8&amp;"'!"&amp;$A19)*VLOOKUP($D$8,Tables!$C$1:$D$3,2,0)</f>
        <v>4.1804437200834021</v>
      </c>
      <c r="AK19" s="513">
        <f ca="1">INDIRECT("'"&amp;AK$8&amp;"'!"&amp;$A19)*VLOOKUP($D$8,Tables!$C$1:$D$3,2,0)</f>
        <v>2.9641176311381443</v>
      </c>
      <c r="AL19" s="513">
        <f ca="1">INDIRECT("'"&amp;AL$8&amp;"'!"&amp;$A19)*VLOOKUP($D$8,Tables!$C$1:$D$3,2,0)</f>
        <v>0.6452501413496855</v>
      </c>
      <c r="AM19" s="534"/>
      <c r="AN19" s="460"/>
      <c r="AO19" s="449"/>
      <c r="AP19" s="466">
        <f t="shared" ca="1" si="11"/>
        <v>7.9462349674277899E-2</v>
      </c>
      <c r="AQ19" s="466">
        <f t="shared" ca="1" si="11"/>
        <v>0.12716112605034377</v>
      </c>
      <c r="AR19" s="466">
        <f t="shared" ca="1" si="11"/>
        <v>4.8167459521773663E-3</v>
      </c>
      <c r="AS19" s="466">
        <f t="shared" ca="1" si="11"/>
        <v>1.8134004470498837E-2</v>
      </c>
      <c r="AT19" s="466">
        <f t="shared" ca="1" si="11"/>
        <v>8.1829258587925603E-3</v>
      </c>
      <c r="AU19" s="449"/>
      <c r="AV19" s="505"/>
      <c r="AW19" s="466"/>
      <c r="AX19" s="466"/>
      <c r="AY19" s="466"/>
      <c r="AZ19" s="466"/>
      <c r="BA19" s="461"/>
      <c r="BB19" s="454"/>
      <c r="BC19" s="459"/>
      <c r="BD19" s="454"/>
      <c r="BE19" s="454"/>
      <c r="BF19" s="454"/>
      <c r="BG19" s="454"/>
      <c r="BH19" s="454"/>
      <c r="BI19" s="454"/>
      <c r="BJ19" s="454"/>
      <c r="BK19" s="454"/>
      <c r="BL19" s="454"/>
      <c r="BM19" s="454"/>
      <c r="BN19" s="454"/>
    </row>
    <row r="20" spans="1:66" ht="13">
      <c r="A20" s="454"/>
      <c r="B20" s="454"/>
      <c r="C20" s="454"/>
      <c r="D20" s="455" t="s">
        <v>260</v>
      </c>
      <c r="E20" s="460">
        <f ca="1">SUM(E12:E19)</f>
        <v>49.926131221415488</v>
      </c>
      <c r="F20" s="460">
        <f t="shared" ref="F20:AL20" ca="1" si="12">SUM(F12:F19)</f>
        <v>53.693497274745681</v>
      </c>
      <c r="G20" s="460">
        <f t="shared" ca="1" si="12"/>
        <v>55.378127278020898</v>
      </c>
      <c r="H20" s="460">
        <f t="shared" ca="1" si="12"/>
        <v>56.974893090371573</v>
      </c>
      <c r="I20" s="460">
        <f t="shared" ca="1" si="12"/>
        <v>62.997623554665154</v>
      </c>
      <c r="J20" s="460">
        <f t="shared" ca="1" si="12"/>
        <v>64.009594504371719</v>
      </c>
      <c r="K20" s="460">
        <f t="shared" ca="1" si="12"/>
        <v>65.594631563559005</v>
      </c>
      <c r="L20" s="460">
        <f t="shared" ca="1" si="12"/>
        <v>72.232622330657819</v>
      </c>
      <c r="M20" s="460">
        <f t="shared" ca="1" si="12"/>
        <v>81.276051063508376</v>
      </c>
      <c r="N20" s="460">
        <f t="shared" ca="1" si="12"/>
        <v>91.976920279722151</v>
      </c>
      <c r="O20" s="460">
        <f t="shared" ca="1" si="12"/>
        <v>93.897690417375173</v>
      </c>
      <c r="P20" s="460">
        <f t="shared" ca="1" si="12"/>
        <v>100.27959836231629</v>
      </c>
      <c r="Q20" s="460">
        <f t="shared" ca="1" si="12"/>
        <v>96.871660413729856</v>
      </c>
      <c r="R20" s="460">
        <f t="shared" ca="1" si="12"/>
        <v>94.547700626062905</v>
      </c>
      <c r="S20" s="460">
        <f t="shared" ca="1" si="12"/>
        <v>98.477149681657849</v>
      </c>
      <c r="T20" s="460">
        <f t="shared" ca="1" si="12"/>
        <v>104.45863963292827</v>
      </c>
      <c r="U20" s="460">
        <f t="shared" ca="1" si="12"/>
        <v>104.89667714137157</v>
      </c>
      <c r="V20" s="460">
        <f t="shared" ca="1" si="12"/>
        <v>103.90527922690183</v>
      </c>
      <c r="W20" s="460">
        <f t="shared" ca="1" si="12"/>
        <v>101.62934145614115</v>
      </c>
      <c r="X20" s="460">
        <f t="shared" ca="1" si="12"/>
        <v>88.419593665211821</v>
      </c>
      <c r="Y20" s="460">
        <f t="shared" ca="1" si="12"/>
        <v>84.764094467695628</v>
      </c>
      <c r="Z20" s="460">
        <f t="shared" ca="1" si="12"/>
        <v>76.706946623332229</v>
      </c>
      <c r="AA20" s="460">
        <f t="shared" ca="1" si="12"/>
        <v>71.34479147991226</v>
      </c>
      <c r="AB20" s="460">
        <f t="shared" ca="1" si="12"/>
        <v>72.574401493748411</v>
      </c>
      <c r="AC20" s="460">
        <f t="shared" ca="1" si="12"/>
        <v>72.266325977644499</v>
      </c>
      <c r="AD20" s="460">
        <f t="shared" ca="1" si="12"/>
        <v>76.292668639805527</v>
      </c>
      <c r="AE20" s="460">
        <f t="shared" ca="1" si="12"/>
        <v>79.073260185366621</v>
      </c>
      <c r="AF20" s="460">
        <f t="shared" ca="1" si="12"/>
        <v>79.208338226350008</v>
      </c>
      <c r="AG20" s="460">
        <f t="shared" ca="1" si="12"/>
        <v>82.321634711665538</v>
      </c>
      <c r="AH20" s="460">
        <f t="shared" ca="1" si="12"/>
        <v>82.574520472926594</v>
      </c>
      <c r="AI20" s="460">
        <f t="shared" ca="1" si="12"/>
        <v>68.444473227112795</v>
      </c>
      <c r="AJ20" s="460">
        <f t="shared" ca="1" si="12"/>
        <v>73.690511171478477</v>
      </c>
      <c r="AK20" s="460">
        <f t="shared" ca="1" si="12"/>
        <v>79.983558962576808</v>
      </c>
      <c r="AL20" s="460">
        <f t="shared" ca="1" si="12"/>
        <v>78.853230798414685</v>
      </c>
      <c r="AM20" s="534"/>
      <c r="AN20" s="460">
        <f t="shared" ref="AN20" si="13">SUM(AN12:AN18)</f>
        <v>0</v>
      </c>
      <c r="AO20" s="449"/>
      <c r="AP20" s="466">
        <f ca="1">SUM(AP12:AP19)</f>
        <v>0.99999999999999989</v>
      </c>
      <c r="AQ20" s="466">
        <f t="shared" ref="AQ20:AT20" ca="1" si="14">SUM(AQ12:AQ19)</f>
        <v>1</v>
      </c>
      <c r="AR20" s="466">
        <f t="shared" ca="1" si="14"/>
        <v>1.0000000000000002</v>
      </c>
      <c r="AS20" s="466">
        <f t="shared" ca="1" si="14"/>
        <v>1.0000000000000002</v>
      </c>
      <c r="AT20" s="466">
        <f t="shared" ca="1" si="14"/>
        <v>0.99999999999999978</v>
      </c>
      <c r="AU20" s="449"/>
      <c r="AV20" s="505">
        <f t="shared" ref="AV20:BA20" ca="1" si="15">IFERROR(POWER(INDEX($E20:$AN20,AV$5)/INDEX($E20:$AN20,AV$4),1/AV$6)-1,)</f>
        <v>1.4836374995599311E-2</v>
      </c>
      <c r="AW20" s="466">
        <f t="shared" ca="1" si="15"/>
        <v>6.5203781752199763E-2</v>
      </c>
      <c r="AX20" s="466">
        <f t="shared" ca="1" si="15"/>
        <v>9.9398879483891811E-3</v>
      </c>
      <c r="AY20" s="466">
        <f t="shared" ca="1" si="15"/>
        <v>-8.4652941219219069E-2</v>
      </c>
      <c r="AZ20" s="466">
        <f t="shared" ca="1" si="15"/>
        <v>1.997802107541613E-2</v>
      </c>
      <c r="BA20" s="461">
        <f t="shared" ca="1" si="15"/>
        <v>-1.5500987631734797E-2</v>
      </c>
      <c r="BB20" s="454"/>
      <c r="BC20" s="459"/>
      <c r="BD20" s="454"/>
      <c r="BE20" s="454"/>
      <c r="BF20" s="454"/>
      <c r="BG20" s="454"/>
      <c r="BH20" s="454"/>
      <c r="BI20" s="454"/>
      <c r="BJ20" s="454"/>
      <c r="BK20" s="454"/>
      <c r="BL20" s="454"/>
      <c r="BM20" s="454"/>
      <c r="BN20" s="454"/>
    </row>
    <row r="21" spans="1:66" ht="13">
      <c r="A21" s="454"/>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49"/>
      <c r="AP21" s="454"/>
      <c r="AQ21" s="454"/>
      <c r="AR21" s="454"/>
      <c r="AS21" s="454"/>
      <c r="AT21" s="454"/>
      <c r="AU21" s="449"/>
      <c r="AV21" s="454"/>
      <c r="AW21" s="454"/>
      <c r="AX21" s="454"/>
      <c r="AY21" s="454"/>
      <c r="AZ21" s="454"/>
      <c r="BA21" s="454"/>
      <c r="BB21" s="454"/>
      <c r="BC21" s="454"/>
      <c r="BD21" s="454"/>
      <c r="BE21" s="454"/>
      <c r="BF21" s="454"/>
      <c r="BG21" s="454"/>
      <c r="BH21" s="454"/>
      <c r="BI21" s="454"/>
      <c r="BJ21" s="454"/>
      <c r="BK21" s="454"/>
      <c r="BL21" s="454"/>
      <c r="BM21" s="454"/>
      <c r="BN21" s="454"/>
    </row>
    <row r="22" spans="1:66" ht="13">
      <c r="B22" s="454"/>
    </row>
    <row r="23" spans="1:66" ht="13">
      <c r="B23" s="454"/>
    </row>
    <row r="24" spans="1:66" ht="13">
      <c r="A24" s="465" t="s">
        <v>315</v>
      </c>
      <c r="B24" s="454"/>
    </row>
    <row r="25" spans="1:66" ht="13">
      <c r="A25" s="465" t="s">
        <v>309</v>
      </c>
      <c r="B25" s="454"/>
    </row>
    <row r="26" spans="1:66" ht="13">
      <c r="A26" s="465" t="s">
        <v>37</v>
      </c>
      <c r="B26" s="454"/>
    </row>
    <row r="27" spans="1:66" ht="13">
      <c r="A27" s="465" t="s">
        <v>310</v>
      </c>
      <c r="B27" s="454"/>
    </row>
    <row r="28" spans="1:66" ht="13">
      <c r="A28" s="465" t="s">
        <v>311</v>
      </c>
      <c r="B28" s="454"/>
    </row>
    <row r="29" spans="1:66" ht="13">
      <c r="A29" s="465" t="s">
        <v>312</v>
      </c>
      <c r="B29" s="454"/>
    </row>
    <row r="30" spans="1:66" ht="13">
      <c r="A30" s="465" t="s">
        <v>313</v>
      </c>
      <c r="B30" s="454"/>
    </row>
    <row r="31" spans="1:66" ht="13">
      <c r="A31" s="465" t="s">
        <v>133</v>
      </c>
      <c r="B31" s="454"/>
    </row>
    <row r="32" spans="1:66" ht="13">
      <c r="A32" s="465" t="s">
        <v>314</v>
      </c>
      <c r="B32" s="454"/>
    </row>
    <row r="33" spans="2:2" ht="13">
      <c r="B33" s="454"/>
    </row>
    <row r="34" spans="2:2" ht="13">
      <c r="B34" s="454"/>
    </row>
    <row r="35" spans="2:2" ht="13">
      <c r="B35" s="454"/>
    </row>
    <row r="36" spans="2:2" ht="13">
      <c r="B36" s="454"/>
    </row>
    <row r="37" spans="2:2" ht="13">
      <c r="B37" s="454"/>
    </row>
    <row r="38" spans="2:2" ht="13">
      <c r="B38" s="454"/>
    </row>
    <row r="39" spans="2:2" ht="13">
      <c r="B39" s="454"/>
    </row>
    <row r="40" spans="2:2" ht="13">
      <c r="B40" s="454"/>
    </row>
    <row r="41" spans="2:2" ht="13">
      <c r="B41" s="454"/>
    </row>
    <row r="42" spans="2:2" ht="13">
      <c r="B42" s="454"/>
    </row>
    <row r="43" spans="2:2" ht="13">
      <c r="B43" s="454"/>
    </row>
    <row r="44" spans="2:2" ht="13">
      <c r="B44" s="454"/>
    </row>
    <row r="45" spans="2:2" ht="13">
      <c r="B45" s="454"/>
    </row>
    <row r="46" spans="2:2" ht="13">
      <c r="B46" s="454"/>
    </row>
    <row r="47" spans="2:2" ht="13">
      <c r="B47" s="454"/>
    </row>
    <row r="48" spans="2:2" ht="13">
      <c r="B48" s="454"/>
    </row>
    <row r="49" spans="2:2" ht="13">
      <c r="B49" s="454"/>
    </row>
    <row r="50" spans="2:2" ht="13">
      <c r="B50" s="454"/>
    </row>
    <row r="51" spans="2:2" ht="13">
      <c r="B51" s="454"/>
    </row>
    <row r="52" spans="2:2" ht="13">
      <c r="B52" s="454"/>
    </row>
    <row r="53" spans="2:2" ht="13">
      <c r="B53" s="454"/>
    </row>
    <row r="54" spans="2:2" ht="13">
      <c r="B54" s="454"/>
    </row>
    <row r="55" spans="2:2" ht="13">
      <c r="B55" s="454"/>
    </row>
    <row r="56" spans="2:2" ht="13">
      <c r="B56" s="454"/>
    </row>
    <row r="57" spans="2:2" ht="13">
      <c r="B57" s="454"/>
    </row>
    <row r="58" spans="2:2" ht="13">
      <c r="B58" s="454"/>
    </row>
    <row r="59" spans="2:2" ht="13">
      <c r="B59" s="454"/>
    </row>
    <row r="60" spans="2:2" ht="13">
      <c r="B60" s="454"/>
    </row>
    <row r="61" spans="2:2" ht="13">
      <c r="B61" s="454"/>
    </row>
    <row r="62" spans="2:2" ht="13">
      <c r="B62" s="454"/>
    </row>
    <row r="63" spans="2:2" ht="13">
      <c r="B63" s="454"/>
    </row>
    <row r="64" spans="2:2"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f t="shared" ref="B83:B146" si="16">B82+1</f>
        <v>1</v>
      </c>
    </row>
    <row r="84" spans="2:2" ht="13">
      <c r="B84" s="454">
        <f t="shared" si="16"/>
        <v>2</v>
      </c>
    </row>
    <row r="85" spans="2:2" ht="13">
      <c r="B85" s="454">
        <f t="shared" si="16"/>
        <v>3</v>
      </c>
    </row>
    <row r="86" spans="2:2" ht="13">
      <c r="B86" s="454">
        <f t="shared" si="16"/>
        <v>4</v>
      </c>
    </row>
    <row r="87" spans="2:2" ht="13">
      <c r="B87" s="454">
        <f t="shared" si="16"/>
        <v>5</v>
      </c>
    </row>
    <row r="88" spans="2:2" ht="13">
      <c r="B88" s="454">
        <f t="shared" si="16"/>
        <v>6</v>
      </c>
    </row>
    <row r="89" spans="2:2" ht="13">
      <c r="B89" s="454">
        <f t="shared" si="16"/>
        <v>7</v>
      </c>
    </row>
    <row r="90" spans="2:2" ht="13">
      <c r="B90" s="454">
        <f t="shared" si="16"/>
        <v>8</v>
      </c>
    </row>
    <row r="91" spans="2:2" ht="13">
      <c r="B91" s="454">
        <f t="shared" si="16"/>
        <v>9</v>
      </c>
    </row>
    <row r="92" spans="2:2" ht="13">
      <c r="B92" s="454">
        <f t="shared" si="16"/>
        <v>10</v>
      </c>
    </row>
    <row r="93" spans="2:2" ht="13">
      <c r="B93" s="454">
        <f t="shared" si="16"/>
        <v>11</v>
      </c>
    </row>
    <row r="94" spans="2:2" ht="13">
      <c r="B94" s="454">
        <f t="shared" si="16"/>
        <v>12</v>
      </c>
    </row>
    <row r="95" spans="2:2" ht="13">
      <c r="B95" s="454">
        <f t="shared" si="16"/>
        <v>13</v>
      </c>
    </row>
    <row r="96" spans="2:2" ht="13">
      <c r="B96" s="454">
        <f t="shared" si="16"/>
        <v>14</v>
      </c>
    </row>
    <row r="97" spans="2:2" ht="13">
      <c r="B97" s="454">
        <f t="shared" si="16"/>
        <v>15</v>
      </c>
    </row>
    <row r="98" spans="2:2" ht="13">
      <c r="B98" s="454">
        <f t="shared" si="16"/>
        <v>16</v>
      </c>
    </row>
    <row r="99" spans="2:2" ht="13">
      <c r="B99" s="454">
        <f t="shared" si="16"/>
        <v>17</v>
      </c>
    </row>
    <row r="100" spans="2:2" ht="13">
      <c r="B100" s="454">
        <f t="shared" si="16"/>
        <v>18</v>
      </c>
    </row>
    <row r="101" spans="2:2" ht="13">
      <c r="B101" s="454">
        <f t="shared" si="16"/>
        <v>19</v>
      </c>
    </row>
    <row r="102" spans="2:2" ht="13">
      <c r="B102" s="454">
        <f t="shared" si="16"/>
        <v>20</v>
      </c>
    </row>
    <row r="103" spans="2:2" ht="13">
      <c r="B103" s="454">
        <f t="shared" si="16"/>
        <v>21</v>
      </c>
    </row>
    <row r="104" spans="2:2" ht="13">
      <c r="B104" s="454">
        <f t="shared" si="16"/>
        <v>22</v>
      </c>
    </row>
    <row r="105" spans="2:2" ht="13">
      <c r="B105" s="454">
        <f t="shared" si="16"/>
        <v>23</v>
      </c>
    </row>
    <row r="106" spans="2:2" ht="13">
      <c r="B106" s="454">
        <f t="shared" si="16"/>
        <v>24</v>
      </c>
    </row>
    <row r="107" spans="2:2" ht="13">
      <c r="B107" s="454">
        <f t="shared" si="16"/>
        <v>25</v>
      </c>
    </row>
    <row r="108" spans="2:2" ht="13">
      <c r="B108" s="454">
        <f t="shared" si="16"/>
        <v>26</v>
      </c>
    </row>
    <row r="109" spans="2:2" ht="13">
      <c r="B109" s="454">
        <f t="shared" si="16"/>
        <v>27</v>
      </c>
    </row>
    <row r="110" spans="2:2" ht="13">
      <c r="B110" s="454">
        <f t="shared" si="16"/>
        <v>28</v>
      </c>
    </row>
    <row r="111" spans="2:2" ht="13">
      <c r="B111" s="454">
        <f t="shared" si="16"/>
        <v>29</v>
      </c>
    </row>
    <row r="112" spans="2:2" ht="13">
      <c r="B112" s="454">
        <f t="shared" si="16"/>
        <v>30</v>
      </c>
    </row>
    <row r="113" spans="2:2" ht="13">
      <c r="B113" s="454">
        <f t="shared" si="16"/>
        <v>31</v>
      </c>
    </row>
    <row r="114" spans="2:2" ht="13">
      <c r="B114" s="454">
        <f t="shared" si="16"/>
        <v>32</v>
      </c>
    </row>
    <row r="115" spans="2:2" ht="13">
      <c r="B115" s="454">
        <f t="shared" si="16"/>
        <v>33</v>
      </c>
    </row>
    <row r="116" spans="2:2" ht="13">
      <c r="B116" s="454">
        <f t="shared" si="16"/>
        <v>34</v>
      </c>
    </row>
    <row r="117" spans="2:2" ht="13">
      <c r="B117" s="454">
        <f t="shared" si="16"/>
        <v>35</v>
      </c>
    </row>
    <row r="118" spans="2:2" ht="13">
      <c r="B118" s="454">
        <f t="shared" si="16"/>
        <v>36</v>
      </c>
    </row>
    <row r="119" spans="2:2" ht="13">
      <c r="B119" s="454">
        <f t="shared" si="16"/>
        <v>37</v>
      </c>
    </row>
    <row r="120" spans="2:2" ht="13">
      <c r="B120" s="454">
        <f t="shared" si="16"/>
        <v>38</v>
      </c>
    </row>
    <row r="121" spans="2:2" ht="13">
      <c r="B121" s="454">
        <f t="shared" si="16"/>
        <v>39</v>
      </c>
    </row>
    <row r="122" spans="2:2" ht="13">
      <c r="B122" s="454">
        <f t="shared" si="16"/>
        <v>40</v>
      </c>
    </row>
    <row r="123" spans="2:2" ht="13">
      <c r="B123" s="454">
        <f t="shared" si="16"/>
        <v>41</v>
      </c>
    </row>
    <row r="124" spans="2:2" ht="13">
      <c r="B124" s="454">
        <f t="shared" si="16"/>
        <v>42</v>
      </c>
    </row>
    <row r="125" spans="2:2" ht="13">
      <c r="B125" s="454">
        <f t="shared" si="16"/>
        <v>43</v>
      </c>
    </row>
    <row r="126" spans="2:2" ht="13">
      <c r="B126" s="454">
        <f t="shared" si="16"/>
        <v>44</v>
      </c>
    </row>
    <row r="127" spans="2:2" ht="13">
      <c r="B127" s="454">
        <f t="shared" si="16"/>
        <v>45</v>
      </c>
    </row>
    <row r="128" spans="2:2" ht="13">
      <c r="B128" s="454">
        <f t="shared" si="16"/>
        <v>46</v>
      </c>
    </row>
    <row r="129" spans="2:2" ht="13">
      <c r="B129" s="454">
        <f t="shared" si="16"/>
        <v>47</v>
      </c>
    </row>
    <row r="130" spans="2:2" ht="13">
      <c r="B130" s="454">
        <f t="shared" si="16"/>
        <v>48</v>
      </c>
    </row>
    <row r="131" spans="2:2" ht="13">
      <c r="B131" s="454">
        <f t="shared" si="16"/>
        <v>49</v>
      </c>
    </row>
    <row r="132" spans="2:2" ht="13">
      <c r="B132" s="454">
        <f t="shared" si="16"/>
        <v>50</v>
      </c>
    </row>
    <row r="133" spans="2:2" ht="13">
      <c r="B133" s="454">
        <f t="shared" si="16"/>
        <v>51</v>
      </c>
    </row>
    <row r="134" spans="2:2" ht="13">
      <c r="B134" s="454">
        <f t="shared" si="16"/>
        <v>52</v>
      </c>
    </row>
    <row r="135" spans="2:2" ht="13">
      <c r="B135" s="454">
        <f t="shared" si="16"/>
        <v>53</v>
      </c>
    </row>
    <row r="136" spans="2:2" ht="13">
      <c r="B136" s="454">
        <f t="shared" si="16"/>
        <v>54</v>
      </c>
    </row>
    <row r="137" spans="2:2" ht="13">
      <c r="B137" s="454">
        <f t="shared" si="16"/>
        <v>55</v>
      </c>
    </row>
    <row r="138" spans="2:2" ht="13">
      <c r="B138" s="454">
        <f t="shared" si="16"/>
        <v>56</v>
      </c>
    </row>
    <row r="139" spans="2:2" ht="13">
      <c r="B139" s="454">
        <f t="shared" si="16"/>
        <v>57</v>
      </c>
    </row>
    <row r="140" spans="2:2" ht="13">
      <c r="B140" s="454">
        <f t="shared" si="16"/>
        <v>58</v>
      </c>
    </row>
    <row r="141" spans="2:2" ht="13">
      <c r="B141" s="454">
        <f t="shared" si="16"/>
        <v>59</v>
      </c>
    </row>
    <row r="142" spans="2:2" ht="13">
      <c r="B142" s="454">
        <f t="shared" si="16"/>
        <v>60</v>
      </c>
    </row>
    <row r="143" spans="2:2" ht="13">
      <c r="B143" s="454">
        <f t="shared" si="16"/>
        <v>61</v>
      </c>
    </row>
    <row r="144" spans="2:2" ht="13">
      <c r="B144" s="454">
        <f t="shared" si="16"/>
        <v>62</v>
      </c>
    </row>
    <row r="145" spans="2:2" ht="13">
      <c r="B145" s="454">
        <f t="shared" si="16"/>
        <v>63</v>
      </c>
    </row>
    <row r="146" spans="2:2" ht="13">
      <c r="B146" s="454">
        <f t="shared" si="16"/>
        <v>64</v>
      </c>
    </row>
    <row r="147" spans="2:2" ht="13">
      <c r="B147" s="454">
        <f t="shared" ref="B147:B198" si="17">B146+1</f>
        <v>65</v>
      </c>
    </row>
    <row r="148" spans="2:2" ht="13">
      <c r="B148" s="454">
        <f t="shared" si="17"/>
        <v>66</v>
      </c>
    </row>
    <row r="149" spans="2:2" ht="13">
      <c r="B149" s="454">
        <f t="shared" si="17"/>
        <v>67</v>
      </c>
    </row>
    <row r="150" spans="2:2" ht="13">
      <c r="B150" s="454">
        <f t="shared" si="17"/>
        <v>68</v>
      </c>
    </row>
    <row r="151" spans="2:2" ht="13">
      <c r="B151" s="454">
        <f t="shared" si="17"/>
        <v>69</v>
      </c>
    </row>
    <row r="152" spans="2:2" ht="13">
      <c r="B152" s="454">
        <f t="shared" si="17"/>
        <v>70</v>
      </c>
    </row>
    <row r="153" spans="2:2" ht="13">
      <c r="B153" s="454">
        <f t="shared" si="17"/>
        <v>71</v>
      </c>
    </row>
    <row r="154" spans="2:2" ht="13">
      <c r="B154" s="454">
        <f t="shared" si="17"/>
        <v>72</v>
      </c>
    </row>
    <row r="155" spans="2:2" ht="13">
      <c r="B155" s="454">
        <f t="shared" si="17"/>
        <v>73</v>
      </c>
    </row>
    <row r="156" spans="2:2" ht="13">
      <c r="B156" s="454">
        <f t="shared" si="17"/>
        <v>74</v>
      </c>
    </row>
    <row r="157" spans="2:2" ht="13">
      <c r="B157" s="454">
        <f t="shared" si="17"/>
        <v>75</v>
      </c>
    </row>
    <row r="158" spans="2:2" ht="13">
      <c r="B158" s="454">
        <f t="shared" si="17"/>
        <v>76</v>
      </c>
    </row>
    <row r="159" spans="2:2" ht="13">
      <c r="B159" s="454">
        <f t="shared" si="17"/>
        <v>77</v>
      </c>
    </row>
    <row r="160" spans="2:2" ht="13">
      <c r="B160" s="454">
        <f t="shared" si="17"/>
        <v>78</v>
      </c>
    </row>
    <row r="161" spans="2:2" ht="13">
      <c r="B161" s="454">
        <f t="shared" si="17"/>
        <v>79</v>
      </c>
    </row>
    <row r="162" spans="2:2" ht="13">
      <c r="B162" s="454">
        <f t="shared" si="17"/>
        <v>80</v>
      </c>
    </row>
    <row r="163" spans="2:2" ht="13">
      <c r="B163" s="454">
        <f t="shared" si="17"/>
        <v>81</v>
      </c>
    </row>
    <row r="164" spans="2:2" ht="13">
      <c r="B164" s="454">
        <f t="shared" si="17"/>
        <v>82</v>
      </c>
    </row>
    <row r="165" spans="2:2" ht="13">
      <c r="B165" s="454">
        <f t="shared" si="17"/>
        <v>83</v>
      </c>
    </row>
    <row r="166" spans="2:2" ht="13">
      <c r="B166" s="454">
        <f t="shared" si="17"/>
        <v>84</v>
      </c>
    </row>
    <row r="167" spans="2:2" ht="13">
      <c r="B167" s="454">
        <f t="shared" si="17"/>
        <v>85</v>
      </c>
    </row>
    <row r="168" spans="2:2" ht="13">
      <c r="B168" s="454">
        <f t="shared" si="17"/>
        <v>86</v>
      </c>
    </row>
    <row r="169" spans="2:2" ht="13">
      <c r="B169" s="454">
        <f t="shared" si="17"/>
        <v>87</v>
      </c>
    </row>
    <row r="170" spans="2:2" ht="13">
      <c r="B170" s="454">
        <f t="shared" si="17"/>
        <v>88</v>
      </c>
    </row>
    <row r="171" spans="2:2" ht="13">
      <c r="B171" s="454">
        <f t="shared" si="17"/>
        <v>89</v>
      </c>
    </row>
    <row r="172" spans="2:2" ht="13">
      <c r="B172" s="454">
        <f t="shared" si="17"/>
        <v>90</v>
      </c>
    </row>
    <row r="173" spans="2:2" ht="13">
      <c r="B173" s="454">
        <f t="shared" si="17"/>
        <v>91</v>
      </c>
    </row>
    <row r="174" spans="2:2" ht="13">
      <c r="B174" s="454">
        <f t="shared" si="17"/>
        <v>92</v>
      </c>
    </row>
    <row r="175" spans="2:2" ht="13">
      <c r="B175" s="454">
        <f t="shared" si="17"/>
        <v>93</v>
      </c>
    </row>
    <row r="176" spans="2:2" ht="13">
      <c r="B176" s="454">
        <f t="shared" si="17"/>
        <v>94</v>
      </c>
    </row>
    <row r="177" spans="2:2" ht="13">
      <c r="B177" s="454">
        <f t="shared" si="17"/>
        <v>95</v>
      </c>
    </row>
    <row r="178" spans="2:2" ht="13">
      <c r="B178" s="454">
        <f t="shared" si="17"/>
        <v>96</v>
      </c>
    </row>
    <row r="179" spans="2:2" ht="13">
      <c r="B179" s="454">
        <f t="shared" si="17"/>
        <v>97</v>
      </c>
    </row>
    <row r="180" spans="2:2" ht="13">
      <c r="B180" s="454">
        <f t="shared" si="17"/>
        <v>98</v>
      </c>
    </row>
    <row r="181" spans="2:2" ht="13">
      <c r="B181" s="454">
        <f t="shared" si="17"/>
        <v>99</v>
      </c>
    </row>
    <row r="182" spans="2:2" ht="13">
      <c r="B182" s="454">
        <f t="shared" si="17"/>
        <v>100</v>
      </c>
    </row>
    <row r="183" spans="2:2" ht="13">
      <c r="B183" s="454">
        <f t="shared" si="17"/>
        <v>101</v>
      </c>
    </row>
    <row r="184" spans="2:2" ht="13">
      <c r="B184" s="454">
        <f t="shared" si="17"/>
        <v>102</v>
      </c>
    </row>
    <row r="185" spans="2:2" ht="13">
      <c r="B185" s="454">
        <f t="shared" si="17"/>
        <v>103</v>
      </c>
    </row>
    <row r="186" spans="2:2" ht="13">
      <c r="B186" s="454">
        <f t="shared" si="17"/>
        <v>104</v>
      </c>
    </row>
    <row r="187" spans="2:2" ht="13">
      <c r="B187" s="454">
        <f t="shared" si="17"/>
        <v>105</v>
      </c>
    </row>
    <row r="188" spans="2:2" ht="13">
      <c r="B188" s="454">
        <f t="shared" si="17"/>
        <v>106</v>
      </c>
    </row>
    <row r="189" spans="2:2" ht="13">
      <c r="B189" s="454">
        <f t="shared" si="17"/>
        <v>107</v>
      </c>
    </row>
    <row r="190" spans="2:2" ht="13">
      <c r="B190" s="454">
        <f t="shared" si="17"/>
        <v>108</v>
      </c>
    </row>
    <row r="191" spans="2:2" ht="13">
      <c r="B191" s="454">
        <f t="shared" si="17"/>
        <v>109</v>
      </c>
    </row>
    <row r="192" spans="2:2" ht="13">
      <c r="B192" s="454">
        <f t="shared" si="17"/>
        <v>110</v>
      </c>
    </row>
    <row r="193" spans="2:2" ht="13">
      <c r="B193" s="454">
        <f t="shared" si="17"/>
        <v>111</v>
      </c>
    </row>
    <row r="194" spans="2:2" ht="13">
      <c r="B194" s="454">
        <f t="shared" si="17"/>
        <v>112</v>
      </c>
    </row>
    <row r="195" spans="2:2" ht="13">
      <c r="B195" s="454">
        <f t="shared" si="17"/>
        <v>113</v>
      </c>
    </row>
    <row r="196" spans="2:2" ht="13">
      <c r="B196" s="454">
        <f t="shared" si="17"/>
        <v>114</v>
      </c>
    </row>
    <row r="197" spans="2:2" ht="13">
      <c r="B197" s="454">
        <f t="shared" si="17"/>
        <v>115</v>
      </c>
    </row>
    <row r="198" spans="2:2" ht="13">
      <c r="B198" s="454">
        <f t="shared" si="17"/>
        <v>116</v>
      </c>
    </row>
  </sheetData>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showDropDown="1" showInputMessage="1" showErrorMessage="1" xr:uid="{364F0C16-5338-0F4E-B5D2-189DB1F0DBC2}">
          <x14:formula1>
            <xm:f>Tables!$A$1:$A$62</xm:f>
          </x14:formula1>
          <xm:sqref>AV8:BA9 AU8</xm:sqref>
        </x14:dataValidation>
        <x14:dataValidation type="list" showInputMessage="1" showErrorMessage="1" xr:uid="{93BE9665-9AC7-674F-BDAA-69901D14389E}">
          <x14:formula1>
            <xm:f>Tables!$A$1:$A$62</xm:f>
          </x14:formula1>
          <xm:sqref>AP8:AT8</xm:sqref>
        </x14:dataValidation>
        <x14:dataValidation type="list" allowBlank="1" showInputMessage="1" showErrorMessage="1" xr:uid="{35DB3D09-FA49-9E42-B049-40A763B3100B}">
          <x14:formula1>
            <xm:f>Tables!$C$1:$C$3</xm:f>
          </x14:formula1>
          <xm:sqref>D8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0323-9062-9B4E-9E55-61D8FF63A1B9}">
  <dimension ref="A1:BN198"/>
  <sheetViews>
    <sheetView zoomScale="38" zoomScaleNormal="69" workbookViewId="0">
      <pane xSplit="4" ySplit="8" topLeftCell="E9" activePane="bottomRight" state="frozen"/>
      <selection activeCell="D1" sqref="D1"/>
      <selection pane="topRight" activeCell="E1" sqref="E1"/>
      <selection pane="bottomLeft" activeCell="D9" sqref="D9"/>
      <selection pane="bottomRight" activeCell="H15" sqref="H15"/>
    </sheetView>
  </sheetViews>
  <sheetFormatPr defaultColWidth="8.81640625" defaultRowHeight="12.5" outlineLevelRow="1" outlineLevelCol="1"/>
  <cols>
    <col min="1" max="2" width="7.453125" customWidth="1" outlineLevel="1"/>
    <col min="3" max="3" width="3.6328125" customWidth="1" outlineLevel="1"/>
    <col min="4" max="4" width="34.6328125" customWidth="1"/>
    <col min="6" max="9" width="8.81640625" customWidth="1" outlineLevel="1"/>
    <col min="11" max="14" width="8.81640625" customWidth="1" outlineLevel="1"/>
    <col min="16" max="19" width="8.81640625" customWidth="1" outlineLevel="1"/>
    <col min="21" max="24" width="9.1796875" customWidth="1" outlineLevel="1"/>
    <col min="26" max="29" width="9.1796875" customWidth="1" outlineLevel="1"/>
    <col min="31" max="34" width="9.1796875" customWidth="1" outlineLevel="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30</v>
      </c>
      <c r="AT4" s="450">
        <f t="shared" si="0"/>
        <v>33</v>
      </c>
      <c r="AU4" s="449"/>
      <c r="AV4" s="450">
        <f>AV8-1990+1</f>
        <v>1</v>
      </c>
      <c r="AW4" s="450">
        <f t="shared" ref="AW4:BA5" si="1">AW8-1990+1</f>
        <v>1</v>
      </c>
      <c r="AX4" s="450">
        <f t="shared" si="1"/>
        <v>11</v>
      </c>
      <c r="AY4" s="450">
        <f t="shared" si="1"/>
        <v>19</v>
      </c>
      <c r="AZ4" s="450">
        <f t="shared" si="1"/>
        <v>26</v>
      </c>
      <c r="BA4" s="450">
        <f t="shared" si="1"/>
        <v>16</v>
      </c>
      <c r="BB4" s="449"/>
      <c r="BC4" s="449"/>
      <c r="BD4" s="449"/>
      <c r="BE4" s="449"/>
      <c r="BF4" s="449"/>
      <c r="BG4" s="449"/>
      <c r="BH4" s="449"/>
      <c r="BI4" s="449"/>
      <c r="BJ4" s="449"/>
      <c r="BK4" s="449"/>
      <c r="BL4" s="449"/>
      <c r="BM4" s="449"/>
      <c r="BN4" s="449"/>
    </row>
    <row r="5" spans="1:66"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18</v>
      </c>
      <c r="BB6" s="449"/>
      <c r="BC6" s="449"/>
      <c r="BD6" s="449"/>
      <c r="BE6" s="449"/>
      <c r="BF6" s="449"/>
      <c r="BG6" s="449"/>
      <c r="BH6" s="449"/>
      <c r="BI6" s="449"/>
      <c r="BJ6" s="449"/>
      <c r="BK6" s="449"/>
      <c r="BL6" s="449"/>
      <c r="BM6" s="449"/>
      <c r="BN6" s="449"/>
    </row>
    <row r="7" spans="1:66" ht="14.5" collapsed="1">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L8" si="5">AF8+1</f>
        <v>2018</v>
      </c>
      <c r="AH8" s="450">
        <f t="shared" si="5"/>
        <v>2019</v>
      </c>
      <c r="AI8" s="450">
        <f t="shared" si="5"/>
        <v>2020</v>
      </c>
      <c r="AJ8" s="450">
        <f t="shared" si="5"/>
        <v>2021</v>
      </c>
      <c r="AK8" s="450">
        <f t="shared" si="5"/>
        <v>2022</v>
      </c>
      <c r="AL8" s="450">
        <f t="shared" si="5"/>
        <v>2023</v>
      </c>
      <c r="AM8" s="450"/>
      <c r="AN8" s="450"/>
      <c r="AO8" s="449"/>
      <c r="AP8" s="450">
        <v>1990</v>
      </c>
      <c r="AQ8" s="450">
        <v>2000</v>
      </c>
      <c r="AR8" s="450">
        <v>2018</v>
      </c>
      <c r="AS8" s="450">
        <v>2020</v>
      </c>
      <c r="AT8" s="450">
        <v>2023</v>
      </c>
      <c r="AU8" s="449"/>
      <c r="AV8" s="450">
        <v>1990</v>
      </c>
      <c r="AW8" s="450">
        <v>1990</v>
      </c>
      <c r="AX8" s="450">
        <v>2000</v>
      </c>
      <c r="AY8" s="450">
        <v>2008</v>
      </c>
      <c r="AZ8" s="450">
        <v>2015</v>
      </c>
      <c r="BA8" s="450">
        <v>2005</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54" t="s">
        <v>100</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5" thickBot="1">
      <c r="A11" s="454"/>
      <c r="B11" s="454">
        <v>4</v>
      </c>
      <c r="C11" s="454"/>
      <c r="D11" s="456"/>
      <c r="E11" s="456">
        <f ca="1">E20</f>
        <v>16.143949960116</v>
      </c>
      <c r="F11" s="456">
        <f t="shared" ref="F11:AL11" ca="1" si="6">F20</f>
        <v>16.4693590841472</v>
      </c>
      <c r="G11" s="456">
        <f t="shared" ca="1" si="6"/>
        <v>16.348614513105602</v>
      </c>
      <c r="H11" s="456">
        <f t="shared" ca="1" si="6"/>
        <v>19.714933072560001</v>
      </c>
      <c r="I11" s="456">
        <f t="shared" ca="1" si="6"/>
        <v>19.613978586813602</v>
      </c>
      <c r="J11" s="456">
        <f t="shared" ca="1" si="6"/>
        <v>21.236264566202404</v>
      </c>
      <c r="K11" s="456">
        <f t="shared" ca="1" si="6"/>
        <v>25.125893102640003</v>
      </c>
      <c r="L11" s="456">
        <f t="shared" ca="1" si="6"/>
        <v>25.807273254576003</v>
      </c>
      <c r="M11" s="456">
        <f t="shared" ca="1" si="6"/>
        <v>26.210089167926398</v>
      </c>
      <c r="N11" s="456">
        <f t="shared" ca="1" si="6"/>
        <v>28.896530619897604</v>
      </c>
      <c r="O11" s="456">
        <f t="shared" ca="1" si="6"/>
        <v>34.259142720079204</v>
      </c>
      <c r="P11" s="456">
        <f t="shared" ca="1" si="6"/>
        <v>34.907455894053605</v>
      </c>
      <c r="Q11" s="456">
        <f t="shared" ca="1" si="6"/>
        <v>36.859159116014403</v>
      </c>
      <c r="R11" s="456">
        <f t="shared" ca="1" si="6"/>
        <v>41.265083421988805</v>
      </c>
      <c r="S11" s="456">
        <f t="shared" ca="1" si="6"/>
        <v>40.82489180324545</v>
      </c>
      <c r="T11" s="456">
        <f t="shared" ca="1" si="6"/>
        <v>38.699891169281955</v>
      </c>
      <c r="U11" s="456">
        <f t="shared" ca="1" si="6"/>
        <v>42.993035501882161</v>
      </c>
      <c r="V11" s="456">
        <f t="shared" ca="1" si="6"/>
        <v>45.982842284212474</v>
      </c>
      <c r="W11" s="456">
        <f t="shared" ca="1" si="6"/>
        <v>48.092595984933844</v>
      </c>
      <c r="X11" s="456">
        <f t="shared" ca="1" si="6"/>
        <v>46.239988189886063</v>
      </c>
      <c r="Y11" s="456">
        <f t="shared" ca="1" si="6"/>
        <v>50.680631005781208</v>
      </c>
      <c r="Z11" s="456">
        <f t="shared" ca="1" si="6"/>
        <v>43.723055730374604</v>
      </c>
      <c r="AA11" s="456">
        <f t="shared" ca="1" si="6"/>
        <v>42.087567821906433</v>
      </c>
      <c r="AB11" s="456">
        <f t="shared" ca="1" si="6"/>
        <v>40.255314044330973</v>
      </c>
      <c r="AC11" s="456">
        <f t="shared" ca="1" si="6"/>
        <v>38.770489654404017</v>
      </c>
      <c r="AD11" s="456">
        <f t="shared" ca="1" si="6"/>
        <v>38.785171410063768</v>
      </c>
      <c r="AE11" s="456">
        <f t="shared" ca="1" si="6"/>
        <v>44.916937084416119</v>
      </c>
      <c r="AF11" s="456">
        <f t="shared" ca="1" si="6"/>
        <v>46.093625609897188</v>
      </c>
      <c r="AG11" s="456">
        <f t="shared" ca="1" si="6"/>
        <v>48.256444196106877</v>
      </c>
      <c r="AH11" s="456">
        <f t="shared" ca="1" si="6"/>
        <v>49.262685451007712</v>
      </c>
      <c r="AI11" s="456">
        <f t="shared" ca="1" si="6"/>
        <v>49.438480450681226</v>
      </c>
      <c r="AJ11" s="456">
        <f t="shared" ca="1" si="6"/>
        <v>46.968654122925557</v>
      </c>
      <c r="AK11" s="456">
        <f t="shared" ca="1" si="6"/>
        <v>48.331367415406376</v>
      </c>
      <c r="AL11" s="456">
        <f t="shared" ca="1" si="6"/>
        <v>44.679813881045035</v>
      </c>
      <c r="AM11" s="456"/>
      <c r="AN11" s="456"/>
      <c r="AO11" s="449"/>
      <c r="AP11" s="457">
        <f ca="1">SUM(AP12:AP19)</f>
        <v>1</v>
      </c>
      <c r="AQ11" s="457">
        <f t="shared" ref="AQ11:AT11" ca="1" si="7">SUM(AQ12:AQ19)</f>
        <v>1</v>
      </c>
      <c r="AR11" s="457">
        <f t="shared" ca="1" si="7"/>
        <v>1</v>
      </c>
      <c r="AS11" s="457">
        <f t="shared" ca="1" si="7"/>
        <v>1</v>
      </c>
      <c r="AT11" s="457">
        <f t="shared" ca="1" si="7"/>
        <v>0.99999999999999978</v>
      </c>
      <c r="AU11" s="449"/>
      <c r="AV11" s="458">
        <f t="shared" ref="AV11:BA18" ca="1" si="8">IFERROR(POWER(INDEX($E11:$AN11,AV$5)/INDEX($E11:$AN11,AV$4),1/AV$6)-1,)</f>
        <v>3.4860600056868085E-2</v>
      </c>
      <c r="AW11" s="458">
        <f t="shared" ca="1" si="8"/>
        <v>7.8143748048665973E-2</v>
      </c>
      <c r="AX11" s="458">
        <f t="shared" ca="1" si="8"/>
        <v>4.330842910041488E-2</v>
      </c>
      <c r="AY11" s="458">
        <f t="shared" ca="1" si="8"/>
        <v>-3.2794177673979075E-2</v>
      </c>
      <c r="AZ11" s="458">
        <f t="shared" ca="1" si="8"/>
        <v>6.1605333887520208E-2</v>
      </c>
      <c r="BA11" s="458">
        <f t="shared" ca="1" si="8"/>
        <v>8.0144462577469433E-3</v>
      </c>
      <c r="BB11" s="454"/>
      <c r="BC11" s="459"/>
      <c r="BD11" s="454"/>
      <c r="BE11" s="454"/>
      <c r="BF11" s="454"/>
      <c r="BG11" s="454"/>
      <c r="BH11" s="454"/>
      <c r="BI11" s="454"/>
      <c r="BJ11" s="454"/>
      <c r="BK11" s="454"/>
      <c r="BL11" s="454"/>
      <c r="BM11" s="454"/>
      <c r="BN11" s="454"/>
    </row>
    <row r="12" spans="1:66" ht="13">
      <c r="A12" s="454" t="str">
        <f>ADDRESS(MATCH($D12,'2021'!$A$1:$A$86,0),MATCH($D$10,'2021'!$A$1:$AQ$1,0))</f>
        <v>$AA$30</v>
      </c>
      <c r="B12" s="454">
        <f>B11+1</f>
        <v>5</v>
      </c>
      <c r="C12" s="454"/>
      <c r="D12" s="164" t="s">
        <v>43</v>
      </c>
      <c r="E12" s="460">
        <f ca="1">INDIRECT("'"&amp;E$8&amp;"'!"&amp;$A12)*VLOOKUP($D$8,Tables!$C$1:$D$3,2,0)</f>
        <v>4.1679422676144</v>
      </c>
      <c r="F12" s="460">
        <f ca="1">INDIRECT("'"&amp;F$8&amp;"'!"&amp;$A12)*VLOOKUP($D$8,Tables!$C$1:$D$3,2,0)</f>
        <v>4.3858837132704007</v>
      </c>
      <c r="G12" s="460">
        <f ca="1">INDIRECT("'"&amp;G$8&amp;"'!"&amp;$A12)*VLOOKUP($D$8,Tables!$C$1:$D$3,2,0)</f>
        <v>4.0537108892016001</v>
      </c>
      <c r="H12" s="460">
        <f ca="1">INDIRECT("'"&amp;H$8&amp;"'!"&amp;$A12)*VLOOKUP($D$8,Tables!$C$1:$D$3,2,0)</f>
        <v>4.5294244585128007</v>
      </c>
      <c r="I12" s="460">
        <f ca="1">INDIRECT("'"&amp;I$8&amp;"'!"&amp;$A12)*VLOOKUP($D$8,Tables!$C$1:$D$3,2,0)</f>
        <v>4.1827222047335999</v>
      </c>
      <c r="J12" s="460">
        <f ca="1">INDIRECT("'"&amp;J$8&amp;"'!"&amp;$A12)*VLOOKUP($D$8,Tables!$C$1:$D$3,2,0)</f>
        <v>4.2856807497504006</v>
      </c>
      <c r="K12" s="460">
        <f ca="1">INDIRECT("'"&amp;K$8&amp;"'!"&amp;$A12)*VLOOKUP($D$8,Tables!$C$1:$D$3,2,0)</f>
        <v>4.3385378130072008</v>
      </c>
      <c r="L12" s="460">
        <f ca="1">INDIRECT("'"&amp;L$8&amp;"'!"&amp;$A12)*VLOOKUP($D$8,Tables!$C$1:$D$3,2,0)</f>
        <v>4.4199527208672</v>
      </c>
      <c r="M12" s="460">
        <f ca="1">INDIRECT("'"&amp;M$8&amp;"'!"&amp;$A12)*VLOOKUP($D$8,Tables!$C$1:$D$3,2,0)</f>
        <v>4.6619428777680003</v>
      </c>
      <c r="N12" s="460">
        <f ca="1">INDIRECT("'"&amp;N$8&amp;"'!"&amp;$A12)*VLOOKUP($D$8,Tables!$C$1:$D$3,2,0)</f>
        <v>4.7132968965720003</v>
      </c>
      <c r="O12" s="460">
        <f ca="1">INDIRECT("'"&amp;O$8&amp;"'!"&amp;$A12)*VLOOKUP($D$8,Tables!$C$1:$D$3,2,0)</f>
        <v>5.4778455082296009</v>
      </c>
      <c r="P12" s="460">
        <f ca="1">INDIRECT("'"&amp;P$8&amp;"'!"&amp;$A12)*VLOOKUP($D$8,Tables!$C$1:$D$3,2,0)</f>
        <v>5.4633376786182462</v>
      </c>
      <c r="Q12" s="460">
        <f ca="1">INDIRECT("'"&amp;Q$8&amp;"'!"&amp;$A12)*VLOOKUP($D$8,Tables!$C$1:$D$3,2,0)</f>
        <v>5.2888960147185422</v>
      </c>
      <c r="R12" s="460">
        <f ca="1">INDIRECT("'"&amp;R$8&amp;"'!"&amp;$A12)*VLOOKUP($D$8,Tables!$C$1:$D$3,2,0)</f>
        <v>5.4648973511252423</v>
      </c>
      <c r="S12" s="460">
        <f ca="1">INDIRECT("'"&amp;S$8&amp;"'!"&amp;$A12)*VLOOKUP($D$8,Tables!$C$1:$D$3,2,0)</f>
        <v>5.5991341595592941</v>
      </c>
      <c r="T12" s="460">
        <f ca="1">INDIRECT("'"&amp;T$8&amp;"'!"&amp;$A12)*VLOOKUP($D$8,Tables!$C$1:$D$3,2,0)</f>
        <v>5.7119500400319438</v>
      </c>
      <c r="U12" s="460">
        <f ca="1">INDIRECT("'"&amp;U$8&amp;"'!"&amp;$A12)*VLOOKUP($D$8,Tables!$C$1:$D$3,2,0)</f>
        <v>6.3381864878654479</v>
      </c>
      <c r="V12" s="460">
        <f ca="1">INDIRECT("'"&amp;V$8&amp;"'!"&amp;$A12)*VLOOKUP($D$8,Tables!$C$1:$D$3,2,0)</f>
        <v>6.5674508660173396</v>
      </c>
      <c r="W12" s="460">
        <f ca="1">INDIRECT("'"&amp;W$8&amp;"'!"&amp;$A12)*VLOOKUP($D$8,Tables!$C$1:$D$3,2,0)</f>
        <v>6.8565406908220909</v>
      </c>
      <c r="X12" s="460">
        <f ca="1">INDIRECT("'"&amp;X$8&amp;"'!"&amp;$A12)*VLOOKUP($D$8,Tables!$C$1:$D$3,2,0)</f>
        <v>6.5097415215229129</v>
      </c>
      <c r="Y12" s="460">
        <f ca="1">INDIRECT("'"&amp;Y$8&amp;"'!"&amp;$A12)*VLOOKUP($D$8,Tables!$C$1:$D$3,2,0)</f>
        <v>6.7227655038244389</v>
      </c>
      <c r="Z12" s="460">
        <f ca="1">INDIRECT("'"&amp;Z$8&amp;"'!"&amp;$A12)*VLOOKUP($D$8,Tables!$C$1:$D$3,2,0)</f>
        <v>7.5330653862827583</v>
      </c>
      <c r="AA12" s="460">
        <f ca="1">INDIRECT("'"&amp;AA$8&amp;"'!"&amp;$A12)*VLOOKUP($D$8,Tables!$C$1:$D$3,2,0)</f>
        <v>8.215597597789456</v>
      </c>
      <c r="AB12" s="460">
        <f ca="1">INDIRECT("'"&amp;AB$8&amp;"'!"&amp;$A12)*VLOOKUP($D$8,Tables!$C$1:$D$3,2,0)</f>
        <v>8.2862676110658047</v>
      </c>
      <c r="AC12" s="460">
        <f ca="1">INDIRECT("'"&amp;AC$8&amp;"'!"&amp;$A12)*VLOOKUP($D$8,Tables!$C$1:$D$3,2,0)</f>
        <v>9.3001141416691553</v>
      </c>
      <c r="AD12" s="460">
        <f ca="1">INDIRECT("'"&amp;AD$8&amp;"'!"&amp;$A12)*VLOOKUP($D$8,Tables!$C$1:$D$3,2,0)</f>
        <v>9.7751886630134681</v>
      </c>
      <c r="AE12" s="460">
        <f ca="1">INDIRECT("'"&amp;AE$8&amp;"'!"&amp;$A12)*VLOOKUP($D$8,Tables!$C$1:$D$3,2,0)</f>
        <v>10.412912792069664</v>
      </c>
      <c r="AF12" s="460">
        <f ca="1">INDIRECT("'"&amp;AF$8&amp;"'!"&amp;$A12)*VLOOKUP($D$8,Tables!$C$1:$D$3,2,0)</f>
        <v>10.966178350173374</v>
      </c>
      <c r="AG12" s="460">
        <f ca="1">INDIRECT("'"&amp;AG$8&amp;"'!"&amp;$A12)*VLOOKUP($D$8,Tables!$C$1:$D$3,2,0)</f>
        <v>11.704774470308239</v>
      </c>
      <c r="AH12" s="513">
        <f ca="1">INDIRECT("'"&amp;AH$8&amp;"'!"&amp;$A12)*VLOOKUP($D$8,Tables!$C$1:$D$3,2,0)</f>
        <v>11.947362420209299</v>
      </c>
      <c r="AI12" s="513">
        <f ca="1">INDIRECT("'"&amp;AI$8&amp;"'!"&amp;$A12)*VLOOKUP($D$8,Tables!$C$1:$D$3,2,0)</f>
        <v>11.69477076800735</v>
      </c>
      <c r="AJ12" s="513">
        <f ca="1">INDIRECT("'"&amp;AJ$8&amp;"'!"&amp;$A12)*VLOOKUP($D$8,Tables!$C$1:$D$3,2,0)</f>
        <v>11.672605697285636</v>
      </c>
      <c r="AK12" s="513">
        <f ca="1">INDIRECT("'"&amp;AK$8&amp;"'!"&amp;$A12)*VLOOKUP($D$8,Tables!$C$1:$D$3,2,0)</f>
        <v>10.501441416392073</v>
      </c>
      <c r="AL12" s="513">
        <f ca="1">INDIRECT("'"&amp;AL$8&amp;"'!"&amp;$A12)*VLOOKUP($D$8,Tables!$C$1:$D$3,2,0)</f>
        <v>9.9207568328555595</v>
      </c>
      <c r="AM12" s="460"/>
      <c r="AO12" s="449"/>
      <c r="AP12" s="466">
        <f ca="1">HLOOKUP(AP$8,$E$8:$AN$198,$B12,0)/HLOOKUP(AP$8,$E$8:$AN$198,$B$11,0)</f>
        <v>0.25817363643416869</v>
      </c>
      <c r="AQ12" s="466">
        <f t="shared" ref="AQ12:AT12" ca="1" si="9">HLOOKUP(AQ$8,$E$8:$AN$198,$B12,0)/HLOOKUP(AQ$8,$E$8:$AN$198,$B$11,0)</f>
        <v>0.15989441279915764</v>
      </c>
      <c r="AR12" s="466">
        <f t="shared" ca="1" si="9"/>
        <v>0.24255360429669889</v>
      </c>
      <c r="AS12" s="466">
        <f t="shared" ca="1" si="9"/>
        <v>0.23655198665893068</v>
      </c>
      <c r="AT12" s="466">
        <f t="shared" ca="1" si="9"/>
        <v>0.2220411405308996</v>
      </c>
      <c r="AU12" s="449"/>
      <c r="AV12" s="505">
        <f t="shared" ca="1" si="8"/>
        <v>2.9298821673033437E-2</v>
      </c>
      <c r="AW12" s="466">
        <f t="shared" ca="1" si="8"/>
        <v>2.7705802278785718E-2</v>
      </c>
      <c r="AX12" s="466">
        <f t="shared" ca="1" si="8"/>
        <v>2.8458826493635847E-2</v>
      </c>
      <c r="AY12" s="466">
        <f t="shared" ca="1" si="8"/>
        <v>4.6245312860752286E-2</v>
      </c>
      <c r="AZ12" s="466">
        <f t="shared" ca="1" si="8"/>
        <v>5.1445393119267102E-2</v>
      </c>
      <c r="BA12" s="461">
        <f t="shared" ca="1" si="8"/>
        <v>3.114567013534697E-2</v>
      </c>
      <c r="BB12" s="454"/>
      <c r="BC12" s="459"/>
      <c r="BD12" s="454"/>
      <c r="BE12" s="454"/>
      <c r="BF12" s="454"/>
      <c r="BG12" s="454"/>
      <c r="BH12" s="454"/>
      <c r="BI12" s="454"/>
      <c r="BJ12" s="454"/>
      <c r="BK12" s="454"/>
      <c r="BL12" s="454"/>
      <c r="BM12" s="454"/>
      <c r="BN12" s="454"/>
    </row>
    <row r="13" spans="1:66" ht="13">
      <c r="A13" s="454" t="str">
        <f>ADDRESS(MATCH($D13,'2021'!$A$1:$A$86,0),MATCH($D$10,'2021'!$A$1:$AQ$1,0))</f>
        <v>$AA$45</v>
      </c>
      <c r="B13" s="454">
        <f t="shared" ref="B13:B19" si="10">B12+1</f>
        <v>6</v>
      </c>
      <c r="C13" s="454"/>
      <c r="D13" s="83" t="s">
        <v>37</v>
      </c>
      <c r="E13" s="460">
        <f ca="1">INDIRECT("'"&amp;E$8&amp;"'!"&amp;$A13)*VLOOKUP($D$8,Tables!$C$1:$D$3,2,0)</f>
        <v>0</v>
      </c>
      <c r="F13" s="460">
        <f ca="1">INDIRECT("'"&amp;F$8&amp;"'!"&amp;$A13)*VLOOKUP($D$8,Tables!$C$1:$D$3,2,0)</f>
        <v>0</v>
      </c>
      <c r="G13" s="460">
        <f ca="1">INDIRECT("'"&amp;G$8&amp;"'!"&amp;$A13)*VLOOKUP($D$8,Tables!$C$1:$D$3,2,0)</f>
        <v>0</v>
      </c>
      <c r="H13" s="460">
        <f ca="1">INDIRECT("'"&amp;H$8&amp;"'!"&amp;$A13)*VLOOKUP($D$8,Tables!$C$1:$D$3,2,0)</f>
        <v>0</v>
      </c>
      <c r="I13" s="460">
        <f ca="1">INDIRECT("'"&amp;I$8&amp;"'!"&amp;$A13)*VLOOKUP($D$8,Tables!$C$1:$D$3,2,0)</f>
        <v>0</v>
      </c>
      <c r="J13" s="460">
        <f ca="1">INDIRECT("'"&amp;J$8&amp;"'!"&amp;$A13)*VLOOKUP($D$8,Tables!$C$1:$D$3,2,0)</f>
        <v>0</v>
      </c>
      <c r="K13" s="460">
        <f ca="1">INDIRECT("'"&amp;K$8&amp;"'!"&amp;$A13)*VLOOKUP($D$8,Tables!$C$1:$D$3,2,0)</f>
        <v>0</v>
      </c>
      <c r="L13" s="460">
        <f ca="1">INDIRECT("'"&amp;L$8&amp;"'!"&amp;$A13)*VLOOKUP($D$8,Tables!$C$1:$D$3,2,0)</f>
        <v>0</v>
      </c>
      <c r="M13" s="460">
        <f ca="1">INDIRECT("'"&amp;M$8&amp;"'!"&amp;$A13)*VLOOKUP($D$8,Tables!$C$1:$D$3,2,0)</f>
        <v>0</v>
      </c>
      <c r="N13" s="460">
        <f ca="1">INDIRECT("'"&amp;N$8&amp;"'!"&amp;$A13)*VLOOKUP($D$8,Tables!$C$1:$D$3,2,0)</f>
        <v>0</v>
      </c>
      <c r="O13" s="460">
        <f ca="1">INDIRECT("'"&amp;O$8&amp;"'!"&amp;$A13)*VLOOKUP($D$8,Tables!$C$1:$D$3,2,0)</f>
        <v>0</v>
      </c>
      <c r="P13" s="460">
        <f ca="1">INDIRECT("'"&amp;P$8&amp;"'!"&amp;$A13)*VLOOKUP($D$8,Tables!$C$1:$D$3,2,0)</f>
        <v>0</v>
      </c>
      <c r="Q13" s="460">
        <f ca="1">INDIRECT("'"&amp;Q$8&amp;"'!"&amp;$A13)*VLOOKUP($D$8,Tables!$C$1:$D$3,2,0)</f>
        <v>0</v>
      </c>
      <c r="R13" s="460">
        <f ca="1">INDIRECT("'"&amp;R$8&amp;"'!"&amp;$A13)*VLOOKUP($D$8,Tables!$C$1:$D$3,2,0)</f>
        <v>0</v>
      </c>
      <c r="S13" s="460">
        <f ca="1">INDIRECT("'"&amp;S$8&amp;"'!"&amp;$A13)*VLOOKUP($D$8,Tables!$C$1:$D$3,2,0)</f>
        <v>0</v>
      </c>
      <c r="T13" s="460">
        <f ca="1">INDIRECT("'"&amp;T$8&amp;"'!"&amp;$A13)*VLOOKUP($D$8,Tables!$C$1:$D$3,2,0)</f>
        <v>2.5625715791666673E-2</v>
      </c>
      <c r="U13" s="460">
        <f ca="1">INDIRECT("'"&amp;U$8&amp;"'!"&amp;$A13)*VLOOKUP($D$8,Tables!$C$1:$D$3,2,0)</f>
        <v>2.1500000000000005E-2</v>
      </c>
      <c r="V13" s="460">
        <f ca="1">INDIRECT("'"&amp;V$8&amp;"'!"&amp;$A13)*VLOOKUP($D$8,Tables!$C$1:$D$3,2,0)</f>
        <v>1.5594444444444445E-2</v>
      </c>
      <c r="W13" s="460">
        <f ca="1">INDIRECT("'"&amp;W$8&amp;"'!"&amp;$A13)*VLOOKUP($D$8,Tables!$C$1:$D$3,2,0)</f>
        <v>1.4756728091111115E-2</v>
      </c>
      <c r="X13" s="460">
        <f ca="1">INDIRECT("'"&amp;X$8&amp;"'!"&amp;$A13)*VLOOKUP($D$8,Tables!$C$1:$D$3,2,0)</f>
        <v>1.50091060488E-2</v>
      </c>
      <c r="Y13" s="460">
        <f ca="1">INDIRECT("'"&amp;Y$8&amp;"'!"&amp;$A13)*VLOOKUP($D$8,Tables!$C$1:$D$3,2,0)</f>
        <v>2.4453827726138889E-2</v>
      </c>
      <c r="Z13" s="460">
        <f ca="1">INDIRECT("'"&amp;Z$8&amp;"'!"&amp;$A13)*VLOOKUP($D$8,Tables!$C$1:$D$3,2,0)</f>
        <v>4.2239954206305552E-2</v>
      </c>
      <c r="AA13" s="460">
        <f ca="1">INDIRECT("'"&amp;AA$8&amp;"'!"&amp;$A13)*VLOOKUP($D$8,Tables!$C$1:$D$3,2,0)</f>
        <v>4.81254370318389E-2</v>
      </c>
      <c r="AB13" s="460">
        <f ca="1">INDIRECT("'"&amp;AB$8&amp;"'!"&amp;$A13)*VLOOKUP($D$8,Tables!$C$1:$D$3,2,0)</f>
        <v>4.0087124423249174E-2</v>
      </c>
      <c r="AC13" s="460">
        <f ca="1">INDIRECT("'"&amp;AC$8&amp;"'!"&amp;$A13)*VLOOKUP($D$8,Tables!$C$1:$D$3,2,0)</f>
        <v>3.3112208470992659E-2</v>
      </c>
      <c r="AD13" s="460">
        <f ca="1">INDIRECT("'"&amp;AD$8&amp;"'!"&amp;$A13)*VLOOKUP($D$8,Tables!$C$1:$D$3,2,0)</f>
        <v>4.5645117322075997E-2</v>
      </c>
      <c r="AE13" s="460">
        <f ca="1">INDIRECT("'"&amp;AE$8&amp;"'!"&amp;$A13)*VLOOKUP($D$8,Tables!$C$1:$D$3,2,0)</f>
        <v>0.24755635565900902</v>
      </c>
      <c r="AF13" s="460">
        <f ca="1">INDIRECT("'"&amp;AF$8&amp;"'!"&amp;$A13)*VLOOKUP($D$8,Tables!$C$1:$D$3,2,0)</f>
        <v>0.23526419765471718</v>
      </c>
      <c r="AG13" s="460">
        <f ca="1">INDIRECT("'"&amp;AG$8&amp;"'!"&amp;$A13)*VLOOKUP($D$8,Tables!$C$1:$D$3,2,0)</f>
        <v>0.26238251588323969</v>
      </c>
      <c r="AH13" s="513">
        <f ca="1">INDIRECT("'"&amp;AH$8&amp;"'!"&amp;$A13)*VLOOKUP($D$8,Tables!$C$1:$D$3,2,0)</f>
        <v>0.20258642018875755</v>
      </c>
      <c r="AI13" s="513">
        <f ca="1">INDIRECT("'"&amp;AI$8&amp;"'!"&amp;$A13)*VLOOKUP($D$8,Tables!$C$1:$D$3,2,0)</f>
        <v>0.18333334877381513</v>
      </c>
      <c r="AJ13" s="513">
        <f ca="1">INDIRECT("'"&amp;AJ$8&amp;"'!"&amp;$A13)*VLOOKUP($D$8,Tables!$C$1:$D$3,2,0)</f>
        <v>0.19398564029079274</v>
      </c>
      <c r="AK13" s="513">
        <f ca="1">INDIRECT("'"&amp;AK$8&amp;"'!"&amp;$A13)*VLOOKUP($D$8,Tables!$C$1:$D$3,2,0)</f>
        <v>0.19282731367197692</v>
      </c>
      <c r="AL13" s="513">
        <f ca="1">INDIRECT("'"&amp;AL$8&amp;"'!"&amp;$A13)*VLOOKUP($D$8,Tables!$C$1:$D$3,2,0)</f>
        <v>0.17838509325914442</v>
      </c>
      <c r="AM13" s="460"/>
      <c r="AN13" s="460"/>
      <c r="AO13" s="449"/>
      <c r="AP13" s="466">
        <f t="shared" ref="AP13:AT19" ca="1" si="11">HLOOKUP(AP$8,$E$8:$AN$198,$B13,0)/HLOOKUP(AP$8,$E$8:$AN$198,$B$11,0)</f>
        <v>0</v>
      </c>
      <c r="AQ13" s="466">
        <f t="shared" ca="1" si="11"/>
        <v>0</v>
      </c>
      <c r="AR13" s="466">
        <f t="shared" ca="1" si="11"/>
        <v>5.4372534125588885E-3</v>
      </c>
      <c r="AS13" s="466">
        <f t="shared" ca="1" si="11"/>
        <v>3.7083127778715723E-3</v>
      </c>
      <c r="AT13" s="466">
        <f t="shared" ca="1" si="11"/>
        <v>3.9925209566466554E-3</v>
      </c>
      <c r="AU13" s="449"/>
      <c r="AV13" s="505">
        <f t="shared" ca="1" si="8"/>
        <v>0</v>
      </c>
      <c r="AW13" s="466">
        <f t="shared" ca="1" si="8"/>
        <v>0</v>
      </c>
      <c r="AX13" s="466">
        <f t="shared" ca="1" si="8"/>
        <v>0</v>
      </c>
      <c r="AY13" s="466">
        <f t="shared" ca="1" si="8"/>
        <v>0.3438356337405879</v>
      </c>
      <c r="AZ13" s="466">
        <f t="shared" ca="1" si="8"/>
        <v>0.45145641995168928</v>
      </c>
      <c r="BA13" s="461">
        <f t="shared" ca="1" si="8"/>
        <v>0.11382175824396423</v>
      </c>
      <c r="BB13" s="454"/>
      <c r="BC13" s="459"/>
      <c r="BD13" s="454"/>
      <c r="BE13" s="454"/>
      <c r="BF13" s="454"/>
      <c r="BG13" s="454"/>
      <c r="BH13" s="454"/>
      <c r="BI13" s="454"/>
      <c r="BJ13" s="454"/>
      <c r="BK13" s="454"/>
      <c r="BL13" s="454"/>
      <c r="BM13" s="454"/>
      <c r="BN13" s="454"/>
    </row>
    <row r="14" spans="1:66" ht="13">
      <c r="A14" s="454" t="str">
        <f>ADDRESS(MATCH($D14,'2021'!$A$1:$A$86,0),MATCH($D$10,'2021'!$A$1:$AQ$1,0))</f>
        <v>$AA$56</v>
      </c>
      <c r="B14" s="454">
        <f t="shared" si="10"/>
        <v>7</v>
      </c>
      <c r="C14" s="454"/>
      <c r="D14" s="168" t="s">
        <v>40</v>
      </c>
      <c r="E14" s="460">
        <f ca="1">INDIRECT("'"&amp;E$8&amp;"'!"&amp;$A14)*VLOOKUP($D$8,Tables!$C$1:$D$3,2,0)</f>
        <v>1.3637623335072</v>
      </c>
      <c r="F14" s="460">
        <f ca="1">INDIRECT("'"&amp;F$8&amp;"'!"&amp;$A14)*VLOOKUP($D$8,Tables!$C$1:$D$3,2,0)</f>
        <v>1.8717913585535999</v>
      </c>
      <c r="G14" s="460">
        <f ca="1">INDIRECT("'"&amp;G$8&amp;"'!"&amp;$A14)*VLOOKUP($D$8,Tables!$C$1:$D$3,2,0)</f>
        <v>2.1726507565223998</v>
      </c>
      <c r="H14" s="460">
        <f ca="1">INDIRECT("'"&amp;H$8&amp;"'!"&amp;$A14)*VLOOKUP($D$8,Tables!$C$1:$D$3,2,0)</f>
        <v>2.5206055473456002</v>
      </c>
      <c r="I14" s="460">
        <f ca="1">INDIRECT("'"&amp;I$8&amp;"'!"&amp;$A14)*VLOOKUP($D$8,Tables!$C$1:$D$3,2,0)</f>
        <v>2.7741190450512003</v>
      </c>
      <c r="J14" s="460">
        <f ca="1">INDIRECT("'"&amp;J$8&amp;"'!"&amp;$A14)*VLOOKUP($D$8,Tables!$C$1:$D$3,2,0)</f>
        <v>2.9264275496016006</v>
      </c>
      <c r="K14" s="460">
        <f ca="1">INDIRECT("'"&amp;K$8&amp;"'!"&amp;$A14)*VLOOKUP($D$8,Tables!$C$1:$D$3,2,0)</f>
        <v>3.5206311232752001</v>
      </c>
      <c r="L14" s="460">
        <f ca="1">INDIRECT("'"&amp;L$8&amp;"'!"&amp;$A14)*VLOOKUP($D$8,Tables!$C$1:$D$3,2,0)</f>
        <v>3.3242333147759999</v>
      </c>
      <c r="M14" s="460">
        <f ca="1">INDIRECT("'"&amp;M$8&amp;"'!"&amp;$A14)*VLOOKUP($D$8,Tables!$C$1:$D$3,2,0)</f>
        <v>3.9374754515184001</v>
      </c>
      <c r="N14" s="460">
        <f ca="1">INDIRECT("'"&amp;N$8&amp;"'!"&amp;$A14)*VLOOKUP($D$8,Tables!$C$1:$D$3,2,0)</f>
        <v>4.4988625546392003</v>
      </c>
      <c r="O14" s="460">
        <f ca="1">INDIRECT("'"&amp;O$8&amp;"'!"&amp;$A14)*VLOOKUP($D$8,Tables!$C$1:$D$3,2,0)</f>
        <v>5.1015833802120003</v>
      </c>
      <c r="P14" s="460">
        <f ca="1">INDIRECT("'"&amp;P$8&amp;"'!"&amp;$A14)*VLOOKUP($D$8,Tables!$C$1:$D$3,2,0)</f>
        <v>5.6030992126296013</v>
      </c>
      <c r="Q14" s="460">
        <f ca="1">INDIRECT("'"&amp;Q$8&amp;"'!"&amp;$A14)*VLOOKUP($D$8,Tables!$C$1:$D$3,2,0)</f>
        <v>5.5304520640776005</v>
      </c>
      <c r="R14" s="460">
        <f ca="1">INDIRECT("'"&amp;R$8&amp;"'!"&amp;$A14)*VLOOKUP($D$8,Tables!$C$1:$D$3,2,0)</f>
        <v>6.2679458755848012</v>
      </c>
      <c r="S14" s="460">
        <f ca="1">INDIRECT("'"&amp;S$8&amp;"'!"&amp;$A14)*VLOOKUP($D$8,Tables!$C$1:$D$3,2,0)</f>
        <v>6.9911607647904015</v>
      </c>
      <c r="T14" s="460">
        <f ca="1">INDIRECT("'"&amp;T$8&amp;"'!"&amp;$A14)*VLOOKUP($D$8,Tables!$C$1:$D$3,2,0)</f>
        <v>7.0570442133048017</v>
      </c>
      <c r="U14" s="460">
        <f ca="1">INDIRECT("'"&amp;U$8&amp;"'!"&amp;$A14)*VLOOKUP($D$8,Tables!$C$1:$D$3,2,0)</f>
        <v>7.3511399112360012</v>
      </c>
      <c r="V14" s="460">
        <f ca="1">INDIRECT("'"&amp;V$8&amp;"'!"&amp;$A14)*VLOOKUP($D$8,Tables!$C$1:$D$3,2,0)</f>
        <v>6.8957174420376006</v>
      </c>
      <c r="W14" s="460">
        <f ca="1">INDIRECT("'"&amp;W$8&amp;"'!"&amp;$A14)*VLOOKUP($D$8,Tables!$C$1:$D$3,2,0)</f>
        <v>7.7785055506488003</v>
      </c>
      <c r="X14" s="460">
        <f ca="1">INDIRECT("'"&amp;X$8&amp;"'!"&amp;$A14)*VLOOKUP($D$8,Tables!$C$1:$D$3,2,0)</f>
        <v>7.2653386186479123</v>
      </c>
      <c r="Y14" s="460">
        <f ca="1">INDIRECT("'"&amp;Y$8&amp;"'!"&amp;$A14)*VLOOKUP($D$8,Tables!$C$1:$D$3,2,0)</f>
        <v>8.2541439677373596</v>
      </c>
      <c r="Z14" s="460">
        <f ca="1">INDIRECT("'"&amp;Z$8&amp;"'!"&amp;$A14)*VLOOKUP($D$8,Tables!$C$1:$D$3,2,0)</f>
        <v>6.6206603071752008</v>
      </c>
      <c r="AA14" s="460">
        <f ca="1">INDIRECT("'"&amp;AA$8&amp;"'!"&amp;$A14)*VLOOKUP($D$8,Tables!$C$1:$D$3,2,0)</f>
        <v>6.9837457454899212</v>
      </c>
      <c r="AB14" s="460">
        <f ca="1">INDIRECT("'"&amp;AB$8&amp;"'!"&amp;$A14)*VLOOKUP($D$8,Tables!$C$1:$D$3,2,0)</f>
        <v>7.0502805132672011</v>
      </c>
      <c r="AC14" s="460">
        <f ca="1">INDIRECT("'"&amp;AC$8&amp;"'!"&amp;$A14)*VLOOKUP($D$8,Tables!$C$1:$D$3,2,0)</f>
        <v>6.2299034875798656</v>
      </c>
      <c r="AD14" s="460">
        <f ca="1">INDIRECT("'"&amp;AD$8&amp;"'!"&amp;$A14)*VLOOKUP($D$8,Tables!$C$1:$D$3,2,0)</f>
        <v>6.4559660790428808</v>
      </c>
      <c r="AE14" s="460">
        <f ca="1">INDIRECT("'"&amp;AE$8&amp;"'!"&amp;$A14)*VLOOKUP($D$8,Tables!$C$1:$D$3,2,0)</f>
        <v>6.5475711288812946</v>
      </c>
      <c r="AF14" s="460">
        <f ca="1">INDIRECT("'"&amp;AF$8&amp;"'!"&amp;$A14)*VLOOKUP($D$8,Tables!$C$1:$D$3,2,0)</f>
        <v>6.4604379122030062</v>
      </c>
      <c r="AG14" s="460">
        <f ca="1">INDIRECT("'"&amp;AG$8&amp;"'!"&amp;$A14)*VLOOKUP($D$8,Tables!$C$1:$D$3,2,0)</f>
        <v>7.0256104108796489</v>
      </c>
      <c r="AH14" s="513">
        <f ca="1">INDIRECT("'"&amp;AH$8&amp;"'!"&amp;$A14)*VLOOKUP($D$8,Tables!$C$1:$D$3,2,0)</f>
        <v>6.8774819233545781</v>
      </c>
      <c r="AI14" s="513">
        <f ca="1">INDIRECT("'"&amp;AI$8&amp;"'!"&amp;$A14)*VLOOKUP($D$8,Tables!$C$1:$D$3,2,0)</f>
        <v>6.8588928529440008</v>
      </c>
      <c r="AJ14" s="513">
        <f ca="1">INDIRECT("'"&amp;AJ$8&amp;"'!"&amp;$A14)*VLOOKUP($D$8,Tables!$C$1:$D$3,2,0)</f>
        <v>6.9197965795114618</v>
      </c>
      <c r="AK14" s="513">
        <f ca="1">INDIRECT("'"&amp;AK$8&amp;"'!"&amp;$A14)*VLOOKUP($D$8,Tables!$C$1:$D$3,2,0)</f>
        <v>6.2777856625756749</v>
      </c>
      <c r="AL14" s="513">
        <f ca="1">INDIRECT("'"&amp;AL$8&amp;"'!"&amp;$A14)*VLOOKUP($D$8,Tables!$C$1:$D$3,2,0)</f>
        <v>5.4058638562569774</v>
      </c>
      <c r="AM14" s="460"/>
      <c r="AN14" s="460"/>
      <c r="AO14" s="449"/>
      <c r="AP14" s="466">
        <f t="shared" ca="1" si="11"/>
        <v>8.4475133835053146E-2</v>
      </c>
      <c r="AQ14" s="466">
        <f t="shared" ca="1" si="11"/>
        <v>0.14891158899962706</v>
      </c>
      <c r="AR14" s="466">
        <f t="shared" ca="1" si="11"/>
        <v>0.14558906127290758</v>
      </c>
      <c r="AS14" s="466">
        <f t="shared" ca="1" si="11"/>
        <v>0.13873591563531742</v>
      </c>
      <c r="AT14" s="466">
        <f t="shared" ca="1" si="11"/>
        <v>0.1209911901300547</v>
      </c>
      <c r="AU14" s="449"/>
      <c r="AV14" s="505">
        <f t="shared" ca="1" si="8"/>
        <v>4.8868079289894784E-2</v>
      </c>
      <c r="AW14" s="466">
        <f t="shared" ca="1" si="8"/>
        <v>0.14102886167611595</v>
      </c>
      <c r="AX14" s="466">
        <f t="shared" ca="1" si="8"/>
        <v>5.414146576906731E-2</v>
      </c>
      <c r="AY14" s="466">
        <f t="shared" ca="1" si="8"/>
        <v>-2.6584934623346546E-2</v>
      </c>
      <c r="AZ14" s="466">
        <f t="shared" ca="1" si="8"/>
        <v>1.5937647970288626E-2</v>
      </c>
      <c r="BA14" s="461">
        <f t="shared" ca="1" si="8"/>
        <v>-1.4698793099129248E-2</v>
      </c>
      <c r="BB14" s="454"/>
      <c r="BC14" s="459"/>
      <c r="BD14" s="454"/>
      <c r="BE14" s="454"/>
      <c r="BF14" s="454"/>
      <c r="BG14" s="454"/>
      <c r="BH14" s="454"/>
      <c r="BI14" s="454"/>
      <c r="BJ14" s="454"/>
      <c r="BK14" s="454"/>
      <c r="BL14" s="454"/>
      <c r="BM14" s="454"/>
      <c r="BN14" s="454"/>
    </row>
    <row r="15" spans="1:66" ht="13">
      <c r="A15" s="454" t="str">
        <f>ADDRESS(MATCH($D15,'2021'!$A$1:$A$86,0),MATCH($D$10,'2021'!$A$1:$AQ$1,0))</f>
        <v>$AA$58</v>
      </c>
      <c r="B15" s="454">
        <f t="shared" si="10"/>
        <v>8</v>
      </c>
      <c r="C15" s="454"/>
      <c r="D15" s="168" t="s">
        <v>194</v>
      </c>
      <c r="E15" s="460">
        <f ca="1">INDIRECT("'"&amp;E$8&amp;"'!"&amp;$A15)*VLOOKUP($D$8,Tables!$C$1:$D$3,2,0)</f>
        <v>0.47896047509650674</v>
      </c>
      <c r="F15" s="460">
        <f ca="1">INDIRECT("'"&amp;F$8&amp;"'!"&amp;$A15)*VLOOKUP($D$8,Tables!$C$1:$D$3,2,0)</f>
        <v>0.57841914812823614</v>
      </c>
      <c r="G15" s="460">
        <f ca="1">INDIRECT("'"&amp;G$8&amp;"'!"&amp;$A15)*VLOOKUP($D$8,Tables!$C$1:$D$3,2,0)</f>
        <v>0.67645070995752354</v>
      </c>
      <c r="H15" s="460">
        <f ca="1">INDIRECT("'"&amp;H$8&amp;"'!"&amp;$A15)*VLOOKUP($D$8,Tables!$C$1:$D$3,2,0)</f>
        <v>0.80335382919006115</v>
      </c>
      <c r="I15" s="460">
        <f ca="1">INDIRECT("'"&amp;I$8&amp;"'!"&amp;$A15)*VLOOKUP($D$8,Tables!$C$1:$D$3,2,0)</f>
        <v>0.8883218346277636</v>
      </c>
      <c r="J15" s="460">
        <f ca="1">INDIRECT("'"&amp;J$8&amp;"'!"&amp;$A15)*VLOOKUP($D$8,Tables!$C$1:$D$3,2,0)</f>
        <v>0.90237339108257753</v>
      </c>
      <c r="K15" s="460">
        <f ca="1">INDIRECT("'"&amp;K$8&amp;"'!"&amp;$A15)*VLOOKUP($D$8,Tables!$C$1:$D$3,2,0)</f>
        <v>0.99755073050698073</v>
      </c>
      <c r="L15" s="460">
        <f ca="1">INDIRECT("'"&amp;L$8&amp;"'!"&amp;$A15)*VLOOKUP($D$8,Tables!$C$1:$D$3,2,0)</f>
        <v>1.0541960674654494</v>
      </c>
      <c r="M15" s="460">
        <f ca="1">INDIRECT("'"&amp;M$8&amp;"'!"&amp;$A15)*VLOOKUP($D$8,Tables!$C$1:$D$3,2,0)</f>
        <v>1.153764518281982</v>
      </c>
      <c r="N15" s="460">
        <f ca="1">INDIRECT("'"&amp;N$8&amp;"'!"&amp;$A15)*VLOOKUP($D$8,Tables!$C$1:$D$3,2,0)</f>
        <v>1.2528938579593014</v>
      </c>
      <c r="O15" s="460">
        <f ca="1">INDIRECT("'"&amp;O$8&amp;"'!"&amp;$A15)*VLOOKUP($D$8,Tables!$C$1:$D$3,2,0)</f>
        <v>1.4947343178808243</v>
      </c>
      <c r="P15" s="460">
        <f ca="1">INDIRECT("'"&amp;P$8&amp;"'!"&amp;$A15)*VLOOKUP($D$8,Tables!$C$1:$D$3,2,0)</f>
        <v>1.5172762505797859</v>
      </c>
      <c r="Q15" s="460">
        <f ca="1">INDIRECT("'"&amp;Q$8&amp;"'!"&amp;$A15)*VLOOKUP($D$8,Tables!$C$1:$D$3,2,0)</f>
        <v>1.4939965928107812</v>
      </c>
      <c r="R15" s="460">
        <f ca="1">INDIRECT("'"&amp;R$8&amp;"'!"&amp;$A15)*VLOOKUP($D$8,Tables!$C$1:$D$3,2,0)</f>
        <v>1.5692265066419997</v>
      </c>
      <c r="S15" s="460">
        <f ca="1">INDIRECT("'"&amp;S$8&amp;"'!"&amp;$A15)*VLOOKUP($D$8,Tables!$C$1:$D$3,2,0)</f>
        <v>1.6334240117704713</v>
      </c>
      <c r="T15" s="460">
        <f ca="1">INDIRECT("'"&amp;T$8&amp;"'!"&amp;$A15)*VLOOKUP($D$8,Tables!$C$1:$D$3,2,0)</f>
        <v>1.6920200227921005</v>
      </c>
      <c r="U15" s="460">
        <f ca="1">INDIRECT("'"&amp;U$8&amp;"'!"&amp;$A15)*VLOOKUP($D$8,Tables!$C$1:$D$3,2,0)</f>
        <v>1.9055044939663286</v>
      </c>
      <c r="V15" s="460">
        <f ca="1">INDIRECT("'"&amp;V$8&amp;"'!"&amp;$A15)*VLOOKUP($D$8,Tables!$C$1:$D$3,2,0)</f>
        <v>2.0028933875823487</v>
      </c>
      <c r="W15" s="460">
        <f ca="1">INDIRECT("'"&amp;W$8&amp;"'!"&amp;$A15)*VLOOKUP($D$8,Tables!$C$1:$D$3,2,0)</f>
        <v>2.1202388929856206</v>
      </c>
      <c r="X15" s="460">
        <f ca="1">INDIRECT("'"&amp;X$8&amp;"'!"&amp;$A15)*VLOOKUP($D$8,Tables!$C$1:$D$3,2,0)</f>
        <v>2.0402092997271883</v>
      </c>
      <c r="Y15" s="460">
        <f ca="1">INDIRECT("'"&amp;Y$8&amp;"'!"&amp;$A15)*VLOOKUP($D$8,Tables!$C$1:$D$3,2,0)</f>
        <v>2.2516360060859064</v>
      </c>
      <c r="Z15" s="460">
        <f ca="1">INDIRECT("'"&amp;Z$8&amp;"'!"&amp;$A15)*VLOOKUP($D$8,Tables!$C$1:$D$3,2,0)</f>
        <v>2.286520220391433</v>
      </c>
      <c r="AA15" s="460">
        <f ca="1">INDIRECT("'"&amp;AA$8&amp;"'!"&amp;$A15)*VLOOKUP($D$8,Tables!$C$1:$D$3,2,0)</f>
        <v>2.4660692353097198</v>
      </c>
      <c r="AB15" s="460">
        <f ca="1">INDIRECT("'"&amp;AB$8&amp;"'!"&amp;$A15)*VLOOKUP($D$8,Tables!$C$1:$D$3,2,0)</f>
        <v>2.4399005074721587</v>
      </c>
      <c r="AC15" s="460">
        <f ca="1">INDIRECT("'"&amp;AC$8&amp;"'!"&amp;$A15)*VLOOKUP($D$8,Tables!$C$1:$D$3,2,0)</f>
        <v>2.1138861355197927</v>
      </c>
      <c r="AD15" s="460">
        <f ca="1">INDIRECT("'"&amp;AD$8&amp;"'!"&amp;$A15)*VLOOKUP($D$8,Tables!$C$1:$D$3,2,0)</f>
        <v>2.3560479905666183</v>
      </c>
      <c r="AE15" s="460">
        <f ca="1">INDIRECT("'"&amp;AE$8&amp;"'!"&amp;$A15)*VLOOKUP($D$8,Tables!$C$1:$D$3,2,0)</f>
        <v>2.3106299226470806</v>
      </c>
      <c r="AF15" s="460">
        <f ca="1">INDIRECT("'"&amp;AF$8&amp;"'!"&amp;$A15)*VLOOKUP($D$8,Tables!$C$1:$D$3,2,0)</f>
        <v>2.2073431055283437</v>
      </c>
      <c r="AG15" s="460">
        <f ca="1">INDIRECT("'"&amp;AG$8&amp;"'!"&amp;$A15)*VLOOKUP($D$8,Tables!$C$1:$D$3,2,0)</f>
        <v>2.4017770627250985</v>
      </c>
      <c r="AH15" s="513">
        <f ca="1">INDIRECT("'"&amp;AH$8&amp;"'!"&amp;$A15)*VLOOKUP($D$8,Tables!$C$1:$D$3,2,0)</f>
        <v>2.453029134631123</v>
      </c>
      <c r="AI15" s="513">
        <f ca="1">INDIRECT("'"&amp;AI$8&amp;"'!"&amp;$A15)*VLOOKUP($D$8,Tables!$C$1:$D$3,2,0)</f>
        <v>2.5396396936372194</v>
      </c>
      <c r="AJ15" s="513">
        <f ca="1">INDIRECT("'"&amp;AJ$8&amp;"'!"&amp;$A15)*VLOOKUP($D$8,Tables!$C$1:$D$3,2,0)</f>
        <v>2.440492763243582</v>
      </c>
      <c r="AK15" s="513">
        <f ca="1">INDIRECT("'"&amp;AK$8&amp;"'!"&amp;$A15)*VLOOKUP($D$8,Tables!$C$1:$D$3,2,0)</f>
        <v>2.1378578700484083</v>
      </c>
      <c r="AL15" s="513">
        <f ca="1">INDIRECT("'"&amp;AL$8&amp;"'!"&amp;$A15)*VLOOKUP($D$8,Tables!$C$1:$D$3,2,0)</f>
        <v>2.0191015003658022</v>
      </c>
      <c r="AM15" s="460"/>
      <c r="AN15" s="460"/>
      <c r="AO15" s="449"/>
      <c r="AP15" s="466">
        <f t="shared" ca="1" si="11"/>
        <v>2.9668109494875146E-2</v>
      </c>
      <c r="AQ15" s="466">
        <f t="shared" ca="1" si="11"/>
        <v>4.3630231208464071E-2</v>
      </c>
      <c r="AR15" s="466">
        <f t="shared" ca="1" si="11"/>
        <v>4.9771115604055706E-2</v>
      </c>
      <c r="AS15" s="466">
        <f t="shared" ca="1" si="11"/>
        <v>5.1369695639628524E-2</v>
      </c>
      <c r="AT15" s="466">
        <f t="shared" ca="1" si="11"/>
        <v>4.519046354448638E-2</v>
      </c>
      <c r="AU15" s="449"/>
      <c r="AV15" s="505">
        <f t="shared" ca="1" si="8"/>
        <v>4.7858096786201676E-2</v>
      </c>
      <c r="AW15" s="466">
        <f t="shared" ca="1" si="8"/>
        <v>0.12053759733883607</v>
      </c>
      <c r="AX15" s="466">
        <f t="shared" ca="1" si="8"/>
        <v>4.4666333460183338E-2</v>
      </c>
      <c r="AY15" s="466">
        <f t="shared" ca="1" si="8"/>
        <v>3.8496691152884788E-2</v>
      </c>
      <c r="AZ15" s="466">
        <f t="shared" ca="1" si="8"/>
        <v>1.0135521761834632E-2</v>
      </c>
      <c r="BA15" s="461">
        <f t="shared" ca="1" si="8"/>
        <v>9.8666641348614803E-3</v>
      </c>
      <c r="BB15" s="454"/>
      <c r="BC15" s="459"/>
      <c r="BD15" s="454"/>
      <c r="BE15" s="454"/>
      <c r="BF15" s="454"/>
      <c r="BG15" s="454"/>
      <c r="BH15" s="454"/>
      <c r="BI15" s="454"/>
      <c r="BJ15" s="454"/>
      <c r="BK15" s="454"/>
      <c r="BL15" s="454"/>
      <c r="BM15" s="454"/>
      <c r="BN15" s="454"/>
    </row>
    <row r="16" spans="1:66" ht="13">
      <c r="A16" s="454" t="str">
        <f>ADDRESS(MATCH($D16,'2021'!$A$1:$A$86,0),MATCH($D$10,'2021'!$A$1:$AQ$1,0))</f>
        <v>$AA$65</v>
      </c>
      <c r="B16" s="454">
        <f t="shared" si="10"/>
        <v>9</v>
      </c>
      <c r="C16" s="454"/>
      <c r="D16" s="168" t="s">
        <v>195</v>
      </c>
      <c r="E16" s="460">
        <f ca="1">INDIRECT("'"&amp;E$8&amp;"'!"&amp;$A16)*VLOOKUP($D$8,Tables!$C$1:$D$3,2,0)</f>
        <v>0.61400334949789348</v>
      </c>
      <c r="F16" s="460">
        <f ca="1">INDIRECT("'"&amp;F$8&amp;"'!"&amp;$A16)*VLOOKUP($D$8,Tables!$C$1:$D$3,2,0)</f>
        <v>0.74150438883896397</v>
      </c>
      <c r="G16" s="460">
        <f ca="1">INDIRECT("'"&amp;G$8&amp;"'!"&amp;$A16)*VLOOKUP($D$8,Tables!$C$1:$D$3,2,0)</f>
        <v>0.86717594306807677</v>
      </c>
      <c r="H16" s="460">
        <f ca="1">INDIRECT("'"&amp;H$8&amp;"'!"&amp;$A16)*VLOOKUP($D$8,Tables!$C$1:$D$3,2,0)</f>
        <v>1.0298593884083391</v>
      </c>
      <c r="I16" s="460">
        <f ca="1">INDIRECT("'"&amp;I$8&amp;"'!"&amp;$A16)*VLOOKUP($D$8,Tables!$C$1:$D$3,2,0)</f>
        <v>1.1387841173818367</v>
      </c>
      <c r="J16" s="460">
        <f ca="1">INDIRECT("'"&amp;J$8&amp;"'!"&amp;$A16)*VLOOKUP($D$8,Tables!$C$1:$D$3,2,0)</f>
        <v>1.1567975092534226</v>
      </c>
      <c r="K16" s="460">
        <f ca="1">INDIRECT("'"&amp;K$8&amp;"'!"&amp;$A16)*VLOOKUP($D$8,Tables!$C$1:$D$3,2,0)</f>
        <v>1.2788100932586195</v>
      </c>
      <c r="L16" s="460">
        <f ca="1">INDIRECT("'"&amp;L$8&amp;"'!"&amp;$A16)*VLOOKUP($D$8,Tables!$C$1:$D$3,2,0)</f>
        <v>1.3514265792409512</v>
      </c>
      <c r="M16" s="460">
        <f ca="1">INDIRECT("'"&amp;M$8&amp;"'!"&amp;$A16)*VLOOKUP($D$8,Tables!$C$1:$D$3,2,0)</f>
        <v>1.4790683482060187</v>
      </c>
      <c r="N16" s="460">
        <f ca="1">INDIRECT("'"&amp;N$8&amp;"'!"&amp;$A16)*VLOOKUP($D$8,Tables!$C$1:$D$3,2,0)</f>
        <v>1.606147198675099</v>
      </c>
      <c r="O16" s="460">
        <f ca="1">INDIRECT("'"&amp;O$8&amp;"'!"&amp;$A16)*VLOOKUP($D$8,Tables!$C$1:$D$3,2,0)</f>
        <v>1.916174560339976</v>
      </c>
      <c r="P16" s="460">
        <f ca="1">INDIRECT("'"&amp;P$8&amp;"'!"&amp;$A16)*VLOOKUP($D$8,Tables!$C$1:$D$3,2,0)</f>
        <v>1.7994202418331697</v>
      </c>
      <c r="Q16" s="460">
        <f ca="1">INDIRECT("'"&amp;Q$8&amp;"'!"&amp;$A16)*VLOOKUP($D$8,Tables!$C$1:$D$3,2,0)</f>
        <v>1.6359098800122784</v>
      </c>
      <c r="R16" s="460">
        <f ca="1">INDIRECT("'"&amp;R$8&amp;"'!"&amp;$A16)*VLOOKUP($D$8,Tables!$C$1:$D$3,2,0)</f>
        <v>1.5828299901351595</v>
      </c>
      <c r="S16" s="460">
        <f ca="1">INDIRECT("'"&amp;S$8&amp;"'!"&amp;$A16)*VLOOKUP($D$8,Tables!$C$1:$D$3,2,0)</f>
        <v>1.5136073980316782</v>
      </c>
      <c r="T16" s="460">
        <f ca="1">INDIRECT("'"&amp;T$8&amp;"'!"&amp;$A16)*VLOOKUP($D$8,Tables!$C$1:$D$3,2,0)</f>
        <v>1.435865032221445</v>
      </c>
      <c r="U16" s="460">
        <f ca="1">INDIRECT("'"&amp;U$8&amp;"'!"&amp;$A16)*VLOOKUP($D$8,Tables!$C$1:$D$3,2,0)</f>
        <v>1.4753832831013889</v>
      </c>
      <c r="V16" s="460">
        <f ca="1">INDIRECT("'"&amp;V$8&amp;"'!"&amp;$A16)*VLOOKUP($D$8,Tables!$C$1:$D$3,2,0)</f>
        <v>1.4088010663036235</v>
      </c>
      <c r="W16" s="460">
        <f ca="1">INDIRECT("'"&amp;W$8&amp;"'!"&amp;$A16)*VLOOKUP($D$8,Tables!$C$1:$D$3,2,0)</f>
        <v>1.3478396150134146</v>
      </c>
      <c r="X16" s="460">
        <f ca="1">INDIRECT("'"&amp;X$8&amp;"'!"&amp;$A16)*VLOOKUP($D$8,Tables!$C$1:$D$3,2,0)</f>
        <v>1.1649953844696412</v>
      </c>
      <c r="Y16" s="460">
        <f ca="1">INDIRECT("'"&amp;Y$8&amp;"'!"&amp;$A16)*VLOOKUP($D$8,Tables!$C$1:$D$3,2,0)</f>
        <v>1.2335515644117321</v>
      </c>
      <c r="Z16" s="460">
        <f ca="1">INDIRECT("'"&amp;Z$8&amp;"'!"&amp;$A16)*VLOOKUP($D$8,Tables!$C$1:$D$3,2,0)</f>
        <v>1.0296260945997449</v>
      </c>
      <c r="AA16" s="460">
        <f ca="1">INDIRECT("'"&amp;AA$8&amp;"'!"&amp;$A16)*VLOOKUP($D$8,Tables!$C$1:$D$3,2,0)</f>
        <v>1.1780381644320461</v>
      </c>
      <c r="AB16" s="460">
        <f ca="1">INDIRECT("'"&amp;AB$8&amp;"'!"&amp;$A16)*VLOOKUP($D$8,Tables!$C$1:$D$3,2,0)</f>
        <v>1.1565096280150589</v>
      </c>
      <c r="AC16" s="460">
        <f ca="1">INDIRECT("'"&amp;AC$8&amp;"'!"&amp;$A16)*VLOOKUP($D$8,Tables!$C$1:$D$3,2,0)</f>
        <v>1.1543735414337211</v>
      </c>
      <c r="AD16" s="460">
        <f ca="1">INDIRECT("'"&amp;AD$8&amp;"'!"&amp;$A16)*VLOOKUP($D$8,Tables!$C$1:$D$3,2,0)</f>
        <v>1.3119683932508808</v>
      </c>
      <c r="AE16" s="460">
        <f ca="1">INDIRECT("'"&amp;AE$8&amp;"'!"&amp;$A16)*VLOOKUP($D$8,Tables!$C$1:$D$3,2,0)</f>
        <v>1.3436382023318101</v>
      </c>
      <c r="AF16" s="460">
        <f ca="1">INDIRECT("'"&amp;AF$8&amp;"'!"&amp;$A16)*VLOOKUP($D$8,Tables!$C$1:$D$3,2,0)</f>
        <v>1.3116875266967132</v>
      </c>
      <c r="AG16" s="460">
        <f ca="1">INDIRECT("'"&amp;AG$8&amp;"'!"&amp;$A16)*VLOOKUP($D$8,Tables!$C$1:$D$3,2,0)</f>
        <v>1.4200723301366052</v>
      </c>
      <c r="AH16" s="513">
        <f ca="1">INDIRECT("'"&amp;AH$8&amp;"'!"&amp;$A16)*VLOOKUP($D$8,Tables!$C$1:$D$3,2,0)</f>
        <v>1.4694859588989639</v>
      </c>
      <c r="AI16" s="513">
        <f ca="1">INDIRECT("'"&amp;AI$8&amp;"'!"&amp;$A16)*VLOOKUP($D$8,Tables!$C$1:$D$3,2,0)</f>
        <v>1.5213699738725524</v>
      </c>
      <c r="AJ16" s="513">
        <f ca="1">INDIRECT("'"&amp;AJ$8&amp;"'!"&amp;$A16)*VLOOKUP($D$8,Tables!$C$1:$D$3,2,0)</f>
        <v>1.4619760514667786</v>
      </c>
      <c r="AK16" s="513">
        <f ca="1">INDIRECT("'"&amp;AK$8&amp;"'!"&amp;$A16)*VLOOKUP($D$8,Tables!$C$1:$D$3,2,0)</f>
        <v>1.8821911022986177</v>
      </c>
      <c r="AL16" s="513">
        <f ca="1">INDIRECT("'"&amp;AL$8&amp;"'!"&amp;$A16)*VLOOKUP($D$8,Tables!$C$1:$D$3,2,0)</f>
        <v>1.7776368260347686</v>
      </c>
      <c r="AM16" s="460"/>
      <c r="AN16" s="460"/>
      <c r="AO16" s="449"/>
      <c r="AP16" s="466">
        <f t="shared" ca="1" si="11"/>
        <v>3.8033031012534288E-2</v>
      </c>
      <c r="AQ16" s="466">
        <f t="shared" ca="1" si="11"/>
        <v>5.5931772023498721E-2</v>
      </c>
      <c r="AR16" s="466">
        <f t="shared" ca="1" si="11"/>
        <v>2.942762057572345E-2</v>
      </c>
      <c r="AS16" s="466">
        <f t="shared" ca="1" si="11"/>
        <v>3.0772992211810363E-2</v>
      </c>
      <c r="AT16" s="466">
        <f t="shared" ca="1" si="11"/>
        <v>3.978612871502836E-2</v>
      </c>
      <c r="AU16" s="449"/>
      <c r="AV16" s="505">
        <f t="shared" ca="1" si="8"/>
        <v>3.5625905506458277E-2</v>
      </c>
      <c r="AW16" s="466">
        <f t="shared" ca="1" si="8"/>
        <v>0.12053759733883607</v>
      </c>
      <c r="AX16" s="466">
        <f t="shared" ca="1" si="8"/>
        <v>-4.3025438679369032E-2</v>
      </c>
      <c r="AY16" s="466">
        <f t="shared" ca="1" si="8"/>
        <v>-3.3102837152529596E-2</v>
      </c>
      <c r="AZ16" s="466">
        <f t="shared" ca="1" si="8"/>
        <v>2.8751584289974152E-2</v>
      </c>
      <c r="BA16" s="461">
        <f t="shared" ca="1" si="8"/>
        <v>1.1932710046375528E-2</v>
      </c>
      <c r="BB16" s="454"/>
      <c r="BC16" s="459"/>
      <c r="BD16" s="454"/>
      <c r="BE16" s="454"/>
      <c r="BF16" s="454"/>
      <c r="BG16" s="454"/>
      <c r="BH16" s="454"/>
      <c r="BI16" s="454"/>
      <c r="BJ16" s="454"/>
      <c r="BK16" s="454"/>
      <c r="BL16" s="454"/>
      <c r="BM16" s="454"/>
      <c r="BN16" s="454"/>
    </row>
    <row r="17" spans="1:66" ht="13">
      <c r="A17" s="454" t="str">
        <f>ADDRESS(MATCH($D17,'2021'!$A$1:$A$86,0),MATCH($D$10,'2021'!$A$1:$AQ$1,0))</f>
        <v>$AA$70</v>
      </c>
      <c r="B17" s="454">
        <f t="shared" si="10"/>
        <v>10</v>
      </c>
      <c r="C17" s="454"/>
      <c r="D17" s="93" t="s">
        <v>41</v>
      </c>
      <c r="E17" s="460">
        <f ca="1">INDIRECT("'"&amp;E$8&amp;"'!"&amp;$A17)*VLOOKUP($D$8,Tables!$C$1:$D$3,2,0)</f>
        <v>0</v>
      </c>
      <c r="F17" s="460">
        <f ca="1">INDIRECT("'"&amp;F$8&amp;"'!"&amp;$A17)*VLOOKUP($D$8,Tables!$C$1:$D$3,2,0)</f>
        <v>0</v>
      </c>
      <c r="G17" s="460">
        <f ca="1">INDIRECT("'"&amp;G$8&amp;"'!"&amp;$A17)*VLOOKUP($D$8,Tables!$C$1:$D$3,2,0)</f>
        <v>0</v>
      </c>
      <c r="H17" s="460">
        <f ca="1">INDIRECT("'"&amp;H$8&amp;"'!"&amp;$A17)*VLOOKUP($D$8,Tables!$C$1:$D$3,2,0)</f>
        <v>0</v>
      </c>
      <c r="I17" s="460">
        <f ca="1">INDIRECT("'"&amp;I$8&amp;"'!"&amp;$A17)*VLOOKUP($D$8,Tables!$C$1:$D$3,2,0)</f>
        <v>0</v>
      </c>
      <c r="J17" s="460">
        <f ca="1">INDIRECT("'"&amp;J$8&amp;"'!"&amp;$A17)*VLOOKUP($D$8,Tables!$C$1:$D$3,2,0)</f>
        <v>0</v>
      </c>
      <c r="K17" s="460">
        <f ca="1">INDIRECT("'"&amp;K$8&amp;"'!"&amp;$A17)*VLOOKUP($D$8,Tables!$C$1:$D$3,2,0)</f>
        <v>0</v>
      </c>
      <c r="L17" s="460">
        <f ca="1">INDIRECT("'"&amp;L$8&amp;"'!"&amp;$A17)*VLOOKUP($D$8,Tables!$C$1:$D$3,2,0)</f>
        <v>0</v>
      </c>
      <c r="M17" s="460">
        <f ca="1">INDIRECT("'"&amp;M$8&amp;"'!"&amp;$A17)*VLOOKUP($D$8,Tables!$C$1:$D$3,2,0)</f>
        <v>0</v>
      </c>
      <c r="N17" s="460">
        <f ca="1">INDIRECT("'"&amp;N$8&amp;"'!"&amp;$A17)*VLOOKUP($D$8,Tables!$C$1:$D$3,2,0)</f>
        <v>0</v>
      </c>
      <c r="O17" s="460">
        <f ca="1">INDIRECT("'"&amp;O$8&amp;"'!"&amp;$A17)*VLOOKUP($D$8,Tables!$C$1:$D$3,2,0)</f>
        <v>0</v>
      </c>
      <c r="P17" s="460">
        <f ca="1">INDIRECT("'"&amp;P$8&amp;"'!"&amp;$A17)*VLOOKUP($D$8,Tables!$C$1:$D$3,2,0)</f>
        <v>0</v>
      </c>
      <c r="Q17" s="460">
        <f ca="1">INDIRECT("'"&amp;Q$8&amp;"'!"&amp;$A17)*VLOOKUP($D$8,Tables!$C$1:$D$3,2,0)</f>
        <v>0</v>
      </c>
      <c r="R17" s="460">
        <f ca="1">INDIRECT("'"&amp;R$8&amp;"'!"&amp;$A17)*VLOOKUP($D$8,Tables!$C$1:$D$3,2,0)</f>
        <v>0</v>
      </c>
      <c r="S17" s="460">
        <f ca="1">INDIRECT("'"&amp;S$8&amp;"'!"&amp;$A17)*VLOOKUP($D$8,Tables!$C$1:$D$3,2,0)</f>
        <v>0</v>
      </c>
      <c r="T17" s="460">
        <f ca="1">INDIRECT("'"&amp;T$8&amp;"'!"&amp;$A17)*VLOOKUP($D$8,Tables!$C$1:$D$3,2,0)</f>
        <v>0</v>
      </c>
      <c r="U17" s="460">
        <f ca="1">INDIRECT("'"&amp;U$8&amp;"'!"&amp;$A17)*VLOOKUP($D$8,Tables!$C$1:$D$3,2,0)</f>
        <v>0</v>
      </c>
      <c r="V17" s="460">
        <f ca="1">INDIRECT("'"&amp;V$8&amp;"'!"&amp;$A17)*VLOOKUP($D$8,Tables!$C$1:$D$3,2,0)</f>
        <v>0</v>
      </c>
      <c r="W17" s="460">
        <f ca="1">INDIRECT("'"&amp;W$8&amp;"'!"&amp;$A17)*VLOOKUP($D$8,Tables!$C$1:$D$3,2,0)</f>
        <v>0</v>
      </c>
      <c r="X17" s="460">
        <f ca="1">INDIRECT("'"&amp;X$8&amp;"'!"&amp;$A17)*VLOOKUP($D$8,Tables!$C$1:$D$3,2,0)</f>
        <v>0</v>
      </c>
      <c r="Y17" s="460">
        <f ca="1">INDIRECT("'"&amp;Y$8&amp;"'!"&amp;$A17)*VLOOKUP($D$8,Tables!$C$1:$D$3,2,0)</f>
        <v>0</v>
      </c>
      <c r="Z17" s="460">
        <f ca="1">INDIRECT("'"&amp;Z$8&amp;"'!"&amp;$A17)*VLOOKUP($D$8,Tables!$C$1:$D$3,2,0)</f>
        <v>0</v>
      </c>
      <c r="AA17" s="460">
        <f ca="1">INDIRECT("'"&amp;AA$8&amp;"'!"&amp;$A17)*VLOOKUP($D$8,Tables!$C$1:$D$3,2,0)</f>
        <v>0</v>
      </c>
      <c r="AB17" s="460">
        <f ca="1">INDIRECT("'"&amp;AB$8&amp;"'!"&amp;$A17)*VLOOKUP($D$8,Tables!$C$1:$D$3,2,0)</f>
        <v>0</v>
      </c>
      <c r="AC17" s="460">
        <f ca="1">INDIRECT("'"&amp;AC$8&amp;"'!"&amp;$A17)*VLOOKUP($D$8,Tables!$C$1:$D$3,2,0)</f>
        <v>0</v>
      </c>
      <c r="AD17" s="460">
        <f ca="1">INDIRECT("'"&amp;AD$8&amp;"'!"&amp;$A17)*VLOOKUP($D$8,Tables!$C$1:$D$3,2,0)</f>
        <v>0</v>
      </c>
      <c r="AE17" s="460">
        <f ca="1">INDIRECT("'"&amp;AE$8&amp;"'!"&amp;$A17)*VLOOKUP($D$8,Tables!$C$1:$D$3,2,0)</f>
        <v>0</v>
      </c>
      <c r="AF17" s="460">
        <f ca="1">INDIRECT("'"&amp;AF$8&amp;"'!"&amp;$A17)*VLOOKUP($D$8,Tables!$C$1:$D$3,2,0)</f>
        <v>0</v>
      </c>
      <c r="AG17" s="460">
        <f ca="1">INDIRECT("'"&amp;AG$8&amp;"'!"&amp;$A17)*VLOOKUP($D$8,Tables!$C$1:$D$3,2,0)</f>
        <v>0</v>
      </c>
      <c r="AH17" s="513">
        <f ca="1">INDIRECT("'"&amp;AH$8&amp;"'!"&amp;$A17)*VLOOKUP($D$8,Tables!$C$1:$D$3,2,0)</f>
        <v>0</v>
      </c>
      <c r="AI17" s="513">
        <f ca="1">INDIRECT("'"&amp;AI$8&amp;"'!"&amp;$A17)*VLOOKUP($D$8,Tables!$C$1:$D$3,2,0)</f>
        <v>0</v>
      </c>
      <c r="AJ17" s="513">
        <f ca="1">INDIRECT("'"&amp;AJ$8&amp;"'!"&amp;$A17)*VLOOKUP($D$8,Tables!$C$1:$D$3,2,0)</f>
        <v>0</v>
      </c>
      <c r="AK17" s="513">
        <f ca="1">INDIRECT("'"&amp;AK$8&amp;"'!"&amp;$A17)*VLOOKUP($D$8,Tables!$C$1:$D$3,2,0)</f>
        <v>0</v>
      </c>
      <c r="AL17" s="513">
        <f ca="1">INDIRECT("'"&amp;AL$8&amp;"'!"&amp;$A17)*VLOOKUP($D$8,Tables!$C$1:$D$3,2,0)</f>
        <v>0</v>
      </c>
      <c r="AM17" s="460"/>
      <c r="AN17" s="460"/>
      <c r="AO17" s="449"/>
      <c r="AP17" s="466">
        <f t="shared" ca="1" si="11"/>
        <v>0</v>
      </c>
      <c r="AQ17" s="466">
        <f t="shared" ca="1" si="11"/>
        <v>0</v>
      </c>
      <c r="AR17" s="466">
        <f t="shared" ca="1" si="11"/>
        <v>0</v>
      </c>
      <c r="AS17" s="466">
        <f t="shared" ca="1" si="11"/>
        <v>0</v>
      </c>
      <c r="AT17" s="466">
        <f t="shared" ca="1" si="11"/>
        <v>0</v>
      </c>
      <c r="AU17" s="449"/>
      <c r="AV17" s="505">
        <f t="shared" ca="1" si="8"/>
        <v>0</v>
      </c>
      <c r="AW17" s="466">
        <f t="shared" ca="1" si="8"/>
        <v>0</v>
      </c>
      <c r="AX17" s="466">
        <f t="shared" ca="1" si="8"/>
        <v>0</v>
      </c>
      <c r="AY17" s="466">
        <f t="shared" ca="1" si="8"/>
        <v>0</v>
      </c>
      <c r="AZ17" s="466">
        <f t="shared" ca="1" si="8"/>
        <v>0</v>
      </c>
      <c r="BA17" s="461">
        <f t="shared" ca="1" si="8"/>
        <v>0</v>
      </c>
      <c r="BB17" s="454"/>
      <c r="BC17" s="459"/>
      <c r="BD17" s="454"/>
      <c r="BE17" s="454"/>
      <c r="BF17" s="454"/>
      <c r="BG17" s="454"/>
      <c r="BH17" s="454"/>
      <c r="BI17" s="454"/>
      <c r="BJ17" s="454"/>
      <c r="BK17" s="454"/>
      <c r="BL17" s="454"/>
      <c r="BM17" s="454"/>
      <c r="BN17" s="454"/>
    </row>
    <row r="18" spans="1:66" ht="13">
      <c r="A18" s="454" t="str">
        <f>ADDRESS(MATCH($D18,'2021'!$A$1:$A$86,0),MATCH($D$10,'2021'!$A$1:$AQ$1,0))</f>
        <v>$AA$71</v>
      </c>
      <c r="B18" s="454">
        <f t="shared" si="10"/>
        <v>11</v>
      </c>
      <c r="C18" s="454"/>
      <c r="D18" s="242" t="s">
        <v>133</v>
      </c>
      <c r="E18" s="460">
        <f ca="1">INDIRECT("'"&amp;E$8&amp;"'!"&amp;$A18)*VLOOKUP($D$8,Tables!$C$1:$D$3,2,0)</f>
        <v>0</v>
      </c>
      <c r="F18" s="460">
        <f ca="1">INDIRECT("'"&amp;F$8&amp;"'!"&amp;$A18)*VLOOKUP($D$8,Tables!$C$1:$D$3,2,0)</f>
        <v>0</v>
      </c>
      <c r="G18" s="460">
        <f ca="1">INDIRECT("'"&amp;G$8&amp;"'!"&amp;$A18)*VLOOKUP($D$8,Tables!$C$1:$D$3,2,0)</f>
        <v>0</v>
      </c>
      <c r="H18" s="460">
        <f ca="1">INDIRECT("'"&amp;H$8&amp;"'!"&amp;$A18)*VLOOKUP($D$8,Tables!$C$1:$D$3,2,0)</f>
        <v>0</v>
      </c>
      <c r="I18" s="460">
        <f ca="1">INDIRECT("'"&amp;I$8&amp;"'!"&amp;$A18)*VLOOKUP($D$8,Tables!$C$1:$D$3,2,0)</f>
        <v>0</v>
      </c>
      <c r="J18" s="460">
        <f ca="1">INDIRECT("'"&amp;J$8&amp;"'!"&amp;$A18)*VLOOKUP($D$8,Tables!$C$1:$D$3,2,0)</f>
        <v>0</v>
      </c>
      <c r="K18" s="460">
        <f ca="1">INDIRECT("'"&amp;K$8&amp;"'!"&amp;$A18)*VLOOKUP($D$8,Tables!$C$1:$D$3,2,0)</f>
        <v>0</v>
      </c>
      <c r="L18" s="460">
        <f ca="1">INDIRECT("'"&amp;L$8&amp;"'!"&amp;$A18)*VLOOKUP($D$8,Tables!$C$1:$D$3,2,0)</f>
        <v>0</v>
      </c>
      <c r="M18" s="460">
        <f ca="1">INDIRECT("'"&amp;M$8&amp;"'!"&amp;$A18)*VLOOKUP($D$8,Tables!$C$1:$D$3,2,0)</f>
        <v>0</v>
      </c>
      <c r="N18" s="460">
        <f ca="1">INDIRECT("'"&amp;N$8&amp;"'!"&amp;$A18)*VLOOKUP($D$8,Tables!$C$1:$D$3,2,0)</f>
        <v>0</v>
      </c>
      <c r="O18" s="460">
        <f ca="1">INDIRECT("'"&amp;O$8&amp;"'!"&amp;$A18)*VLOOKUP($D$8,Tables!$C$1:$D$3,2,0)</f>
        <v>0</v>
      </c>
      <c r="P18" s="460">
        <f ca="1">INDIRECT("'"&amp;P$8&amp;"'!"&amp;$A18)*VLOOKUP($D$8,Tables!$C$1:$D$3,2,0)</f>
        <v>0</v>
      </c>
      <c r="Q18" s="460">
        <f ca="1">INDIRECT("'"&amp;Q$8&amp;"'!"&amp;$A18)*VLOOKUP($D$8,Tables!$C$1:$D$3,2,0)</f>
        <v>0</v>
      </c>
      <c r="R18" s="460">
        <f ca="1">INDIRECT("'"&amp;R$8&amp;"'!"&amp;$A18)*VLOOKUP($D$8,Tables!$C$1:$D$3,2,0)</f>
        <v>0</v>
      </c>
      <c r="S18" s="460">
        <f ca="1">INDIRECT("'"&amp;S$8&amp;"'!"&amp;$A18)*VLOOKUP($D$8,Tables!$C$1:$D$3,2,0)</f>
        <v>0</v>
      </c>
      <c r="T18" s="460">
        <f ca="1">INDIRECT("'"&amp;T$8&amp;"'!"&amp;$A18)*VLOOKUP($D$8,Tables!$C$1:$D$3,2,0)</f>
        <v>0</v>
      </c>
      <c r="U18" s="460">
        <f ca="1">INDIRECT("'"&amp;U$8&amp;"'!"&amp;$A18)*VLOOKUP($D$8,Tables!$C$1:$D$3,2,0)</f>
        <v>0</v>
      </c>
      <c r="V18" s="460">
        <f ca="1">INDIRECT("'"&amp;V$8&amp;"'!"&amp;$A18)*VLOOKUP($D$8,Tables!$C$1:$D$3,2,0)</f>
        <v>0</v>
      </c>
      <c r="W18" s="460">
        <f ca="1">INDIRECT("'"&amp;W$8&amp;"'!"&amp;$A18)*VLOOKUP($D$8,Tables!$C$1:$D$3,2,0)</f>
        <v>0</v>
      </c>
      <c r="X18" s="460">
        <f ca="1">INDIRECT("'"&amp;X$8&amp;"'!"&amp;$A18)*VLOOKUP($D$8,Tables!$C$1:$D$3,2,0)</f>
        <v>0</v>
      </c>
      <c r="Y18" s="460">
        <f ca="1">INDIRECT("'"&amp;Y$8&amp;"'!"&amp;$A18)*VLOOKUP($D$8,Tables!$C$1:$D$3,2,0)</f>
        <v>0</v>
      </c>
      <c r="Z18" s="460">
        <f ca="1">INDIRECT("'"&amp;Z$8&amp;"'!"&amp;$A18)*VLOOKUP($D$8,Tables!$C$1:$D$3,2,0)</f>
        <v>0</v>
      </c>
      <c r="AA18" s="460">
        <f ca="1">INDIRECT("'"&amp;AA$8&amp;"'!"&amp;$A18)*VLOOKUP($D$8,Tables!$C$1:$D$3,2,0)</f>
        <v>0</v>
      </c>
      <c r="AB18" s="460">
        <f ca="1">INDIRECT("'"&amp;AB$8&amp;"'!"&amp;$A18)*VLOOKUP($D$8,Tables!$C$1:$D$3,2,0)</f>
        <v>0</v>
      </c>
      <c r="AC18" s="460">
        <f ca="1">INDIRECT("'"&amp;AC$8&amp;"'!"&amp;$A18)*VLOOKUP($D$8,Tables!$C$1:$D$3,2,0)</f>
        <v>0</v>
      </c>
      <c r="AD18" s="460">
        <f ca="1">INDIRECT("'"&amp;AD$8&amp;"'!"&amp;$A18)*VLOOKUP($D$8,Tables!$C$1:$D$3,2,0)</f>
        <v>0</v>
      </c>
      <c r="AE18" s="460">
        <f ca="1">INDIRECT("'"&amp;AE$8&amp;"'!"&amp;$A18)*VLOOKUP($D$8,Tables!$C$1:$D$3,2,0)</f>
        <v>0</v>
      </c>
      <c r="AF18" s="460">
        <f ca="1">INDIRECT("'"&amp;AF$8&amp;"'!"&amp;$A18)*VLOOKUP($D$8,Tables!$C$1:$D$3,2,0)</f>
        <v>0</v>
      </c>
      <c r="AG18" s="460">
        <f ca="1">INDIRECT("'"&amp;AG$8&amp;"'!"&amp;$A18)*VLOOKUP($D$8,Tables!$C$1:$D$3,2,0)</f>
        <v>0</v>
      </c>
      <c r="AH18" s="513">
        <f ca="1">INDIRECT("'"&amp;AH$8&amp;"'!"&amp;$A18)*VLOOKUP($D$8,Tables!$C$1:$D$3,2,0)</f>
        <v>0</v>
      </c>
      <c r="AI18" s="513">
        <f ca="1">INDIRECT("'"&amp;AI$8&amp;"'!"&amp;$A18)*VLOOKUP($D$8,Tables!$C$1:$D$3,2,0)</f>
        <v>0</v>
      </c>
      <c r="AJ18" s="513">
        <f ca="1">INDIRECT("'"&amp;AJ$8&amp;"'!"&amp;$A18)*VLOOKUP($D$8,Tables!$C$1:$D$3,2,0)</f>
        <v>0</v>
      </c>
      <c r="AK18" s="513">
        <f ca="1">INDIRECT("'"&amp;AK$8&amp;"'!"&amp;$A18)*VLOOKUP($D$8,Tables!$C$1:$D$3,2,0)</f>
        <v>0</v>
      </c>
      <c r="AL18" s="513">
        <f ca="1">INDIRECT("'"&amp;AL$8&amp;"'!"&amp;$A18)*VLOOKUP($D$8,Tables!$C$1:$D$3,2,0)</f>
        <v>0</v>
      </c>
      <c r="AM18" s="460"/>
      <c r="AN18" s="460"/>
      <c r="AO18" s="449"/>
      <c r="AP18" s="466">
        <f t="shared" ca="1" si="11"/>
        <v>0</v>
      </c>
      <c r="AQ18" s="466">
        <f t="shared" ca="1" si="11"/>
        <v>0</v>
      </c>
      <c r="AR18" s="466">
        <f t="shared" ca="1" si="11"/>
        <v>0</v>
      </c>
      <c r="AS18" s="466">
        <f t="shared" ca="1" si="11"/>
        <v>0</v>
      </c>
      <c r="AT18" s="466">
        <f t="shared" ca="1" si="11"/>
        <v>0</v>
      </c>
      <c r="AU18" s="449"/>
      <c r="AV18" s="505">
        <f t="shared" ca="1" si="8"/>
        <v>0</v>
      </c>
      <c r="AW18" s="466">
        <f t="shared" ca="1" si="8"/>
        <v>0</v>
      </c>
      <c r="AX18" s="466">
        <f t="shared" ca="1" si="8"/>
        <v>0</v>
      </c>
      <c r="AY18" s="466">
        <f t="shared" ca="1" si="8"/>
        <v>0</v>
      </c>
      <c r="AZ18" s="466">
        <f t="shared" ca="1" si="8"/>
        <v>0</v>
      </c>
      <c r="BA18" s="461">
        <f t="shared" ca="1" si="8"/>
        <v>0</v>
      </c>
      <c r="BB18" s="454"/>
      <c r="BC18" s="459"/>
      <c r="BD18" s="454"/>
      <c r="BE18" s="454"/>
      <c r="BF18" s="454"/>
      <c r="BG18" s="454"/>
      <c r="BH18" s="454"/>
      <c r="BI18" s="454"/>
      <c r="BJ18" s="454"/>
      <c r="BK18" s="454"/>
      <c r="BL18" s="454"/>
      <c r="BM18" s="454"/>
      <c r="BN18" s="454"/>
    </row>
    <row r="19" spans="1:66" ht="13">
      <c r="A19" s="454" t="str">
        <f>ADDRESS(MATCH($D19,'2021'!$A$1:$A$86,0),MATCH($D$10,'2021'!$A$1:$AQ$1,0))</f>
        <v>$AA$10</v>
      </c>
      <c r="B19" s="454">
        <f t="shared" si="10"/>
        <v>12</v>
      </c>
      <c r="C19" s="454"/>
      <c r="D19" s="60" t="s">
        <v>221</v>
      </c>
      <c r="E19" s="460">
        <f ca="1">INDIRECT("'"&amp;E$8&amp;"'!"&amp;$A19)*VLOOKUP($D$8,Tables!$C$1:$D$3,2,0)</f>
        <v>9.519281534400001</v>
      </c>
      <c r="F19" s="460">
        <f ca="1">INDIRECT("'"&amp;F$8&amp;"'!"&amp;$A19)*VLOOKUP($D$8,Tables!$C$1:$D$3,2,0)</f>
        <v>8.8917604753560013</v>
      </c>
      <c r="G19" s="460">
        <f ca="1">INDIRECT("'"&amp;G$8&amp;"'!"&amp;$A19)*VLOOKUP($D$8,Tables!$C$1:$D$3,2,0)</f>
        <v>8.5786262143560013</v>
      </c>
      <c r="H19" s="460">
        <f ca="1">INDIRECT("'"&amp;H$8&amp;"'!"&amp;$A19)*VLOOKUP($D$8,Tables!$C$1:$D$3,2,0)</f>
        <v>10.831689849103201</v>
      </c>
      <c r="I19" s="460">
        <f ca="1">INDIRECT("'"&amp;I$8&amp;"'!"&amp;$A19)*VLOOKUP($D$8,Tables!$C$1:$D$3,2,0)</f>
        <v>10.630031385019199</v>
      </c>
      <c r="J19" s="460">
        <f ca="1">INDIRECT("'"&amp;J$8&amp;"'!"&amp;$A19)*VLOOKUP($D$8,Tables!$C$1:$D$3,2,0)</f>
        <v>11.964985366514403</v>
      </c>
      <c r="K19" s="460">
        <f ca="1">INDIRECT("'"&amp;K$8&amp;"'!"&amp;$A19)*VLOOKUP($D$8,Tables!$C$1:$D$3,2,0)</f>
        <v>14.990363342592001</v>
      </c>
      <c r="L19" s="460">
        <f ca="1">INDIRECT("'"&amp;L$8&amp;"'!"&amp;$A19)*VLOOKUP($D$8,Tables!$C$1:$D$3,2,0)</f>
        <v>15.657464572226401</v>
      </c>
      <c r="M19" s="460">
        <f ca="1">INDIRECT("'"&amp;M$8&amp;"'!"&amp;$A19)*VLOOKUP($D$8,Tables!$C$1:$D$3,2,0)</f>
        <v>14.977837972151999</v>
      </c>
      <c r="N19" s="460">
        <f ca="1">INDIRECT("'"&amp;N$8&amp;"'!"&amp;$A19)*VLOOKUP($D$8,Tables!$C$1:$D$3,2,0)</f>
        <v>16.825330112052001</v>
      </c>
      <c r="O19" s="460">
        <f ca="1">INDIRECT("'"&amp;O$8&amp;"'!"&amp;$A19)*VLOOKUP($D$8,Tables!$C$1:$D$3,2,0)</f>
        <v>20.268804953416801</v>
      </c>
      <c r="P19" s="460">
        <f ca="1">INDIRECT("'"&amp;P$8&amp;"'!"&amp;$A19)*VLOOKUP($D$8,Tables!$C$1:$D$3,2,0)</f>
        <v>20.524322510392803</v>
      </c>
      <c r="Q19" s="460">
        <f ca="1">INDIRECT("'"&amp;Q$8&amp;"'!"&amp;$A19)*VLOOKUP($D$8,Tables!$C$1:$D$3,2,0)</f>
        <v>22.909904564395202</v>
      </c>
      <c r="R19" s="460">
        <f ca="1">INDIRECT("'"&amp;R$8&amp;"'!"&amp;$A19)*VLOOKUP($D$8,Tables!$C$1:$D$3,2,0)</f>
        <v>26.380183698501604</v>
      </c>
      <c r="S19" s="460">
        <f ca="1">INDIRECT("'"&amp;S$8&amp;"'!"&amp;$A19)*VLOOKUP($D$8,Tables!$C$1:$D$3,2,0)</f>
        <v>25.087565469093605</v>
      </c>
      <c r="T19" s="460">
        <f ca="1">INDIRECT("'"&amp;T$8&amp;"'!"&amp;$A19)*VLOOKUP($D$8,Tables!$C$1:$D$3,2,0)</f>
        <v>22.777386145139999</v>
      </c>
      <c r="U19" s="460">
        <f ca="1">INDIRECT("'"&amp;U$8&amp;"'!"&amp;$A19)*VLOOKUP($D$8,Tables!$C$1:$D$3,2,0)</f>
        <v>25.901321325712992</v>
      </c>
      <c r="V19" s="460">
        <f ca="1">INDIRECT("'"&amp;V$8&amp;"'!"&amp;$A19)*VLOOKUP($D$8,Tables!$C$1:$D$3,2,0)</f>
        <v>29.092385077827117</v>
      </c>
      <c r="W19" s="460">
        <f ca="1">INDIRECT("'"&amp;W$8&amp;"'!"&amp;$A19)*VLOOKUP($D$8,Tables!$C$1:$D$3,2,0)</f>
        <v>29.974714507372806</v>
      </c>
      <c r="X19" s="460">
        <f ca="1">INDIRECT("'"&amp;X$8&amp;"'!"&amp;$A19)*VLOOKUP($D$8,Tables!$C$1:$D$3,2,0)</f>
        <v>29.244694259469604</v>
      </c>
      <c r="Y19" s="460">
        <f ca="1">INDIRECT("'"&amp;Y$8&amp;"'!"&amp;$A19)*VLOOKUP($D$8,Tables!$C$1:$D$3,2,0)</f>
        <v>32.194080135995634</v>
      </c>
      <c r="Z19" s="460">
        <f ca="1">INDIRECT("'"&amp;Z$8&amp;"'!"&amp;$A19)*VLOOKUP($D$8,Tables!$C$1:$D$3,2,0)</f>
        <v>26.210943767719161</v>
      </c>
      <c r="AA19" s="460">
        <f ca="1">INDIRECT("'"&amp;AA$8&amp;"'!"&amp;$A19)*VLOOKUP($D$8,Tables!$C$1:$D$3,2,0)</f>
        <v>23.19599164185345</v>
      </c>
      <c r="AB19" s="460">
        <f ca="1">INDIRECT("'"&amp;AB$8&amp;"'!"&amp;$A19)*VLOOKUP($D$8,Tables!$C$1:$D$3,2,0)</f>
        <v>21.282268660087496</v>
      </c>
      <c r="AC19" s="460">
        <f ca="1">INDIRECT("'"&amp;AC$8&amp;"'!"&amp;$A19)*VLOOKUP($D$8,Tables!$C$1:$D$3,2,0)</f>
        <v>19.939100139730495</v>
      </c>
      <c r="AD19" s="460">
        <f ca="1">INDIRECT("'"&amp;AD$8&amp;"'!"&amp;$A19)*VLOOKUP($D$8,Tables!$C$1:$D$3,2,0)</f>
        <v>18.840355166867841</v>
      </c>
      <c r="AE19" s="460">
        <f ca="1">INDIRECT("'"&amp;AE$8&amp;"'!"&amp;$A19)*VLOOKUP($D$8,Tables!$C$1:$D$3,2,0)</f>
        <v>24.054628682827261</v>
      </c>
      <c r="AF19" s="460">
        <f ca="1">INDIRECT("'"&amp;AF$8&amp;"'!"&amp;$A19)*VLOOKUP($D$8,Tables!$C$1:$D$3,2,0)</f>
        <v>24.912714517641039</v>
      </c>
      <c r="AG19" s="460">
        <f ca="1">INDIRECT("'"&amp;AG$8&amp;"'!"&amp;$A19)*VLOOKUP($D$8,Tables!$C$1:$D$3,2,0)</f>
        <v>25.441827406174045</v>
      </c>
      <c r="AH19" s="513">
        <f ca="1">INDIRECT("'"&amp;AH$8&amp;"'!"&amp;$A19)*VLOOKUP($D$8,Tables!$C$1:$D$3,2,0)</f>
        <v>26.312739593724995</v>
      </c>
      <c r="AI19" s="513">
        <f ca="1">INDIRECT("'"&amp;AI$8&amp;"'!"&amp;$A19)*VLOOKUP($D$8,Tables!$C$1:$D$3,2,0)</f>
        <v>26.640473813446292</v>
      </c>
      <c r="AJ19" s="513">
        <f ca="1">INDIRECT("'"&amp;AJ$8&amp;"'!"&amp;$A19)*VLOOKUP($D$8,Tables!$C$1:$D$3,2,0)</f>
        <v>24.27979739112731</v>
      </c>
      <c r="AK19" s="513">
        <f ca="1">INDIRECT("'"&amp;AK$8&amp;"'!"&amp;$A19)*VLOOKUP($D$8,Tables!$C$1:$D$3,2,0)</f>
        <v>27.339264050419626</v>
      </c>
      <c r="AL19" s="513">
        <f ca="1">INDIRECT("'"&amp;AL$8&amp;"'!"&amp;$A19)*VLOOKUP($D$8,Tables!$C$1:$D$3,2,0)</f>
        <v>25.378069772272781</v>
      </c>
      <c r="AM19" s="460"/>
      <c r="AN19" s="460"/>
      <c r="AO19" s="449"/>
      <c r="AP19" s="466">
        <f t="shared" ca="1" si="11"/>
        <v>0.58965008922336881</v>
      </c>
      <c r="AQ19" s="466">
        <f t="shared" ca="1" si="11"/>
        <v>0.59163199496925245</v>
      </c>
      <c r="AR19" s="466">
        <f t="shared" ca="1" si="11"/>
        <v>0.52722134483805549</v>
      </c>
      <c r="AS19" s="466">
        <f t="shared" ca="1" si="11"/>
        <v>0.53886109707644148</v>
      </c>
      <c r="AT19" s="466">
        <f t="shared" ca="1" si="11"/>
        <v>0.56799855612288419</v>
      </c>
      <c r="AU19" s="449"/>
      <c r="AV19" s="505"/>
      <c r="AW19" s="466"/>
      <c r="AX19" s="466"/>
      <c r="AY19" s="466"/>
      <c r="AZ19" s="466"/>
      <c r="BA19" s="461"/>
      <c r="BB19" s="454"/>
      <c r="BC19" s="459"/>
      <c r="BD19" s="454"/>
      <c r="BE19" s="454"/>
      <c r="BF19" s="454"/>
      <c r="BG19" s="454"/>
      <c r="BH19" s="454"/>
      <c r="BI19" s="454"/>
      <c r="BJ19" s="454"/>
      <c r="BK19" s="454"/>
      <c r="BL19" s="454"/>
      <c r="BM19" s="454"/>
      <c r="BN19" s="454"/>
    </row>
    <row r="20" spans="1:66" ht="13">
      <c r="A20" s="454"/>
      <c r="B20" s="454"/>
      <c r="C20" s="454"/>
      <c r="D20" s="455" t="s">
        <v>260</v>
      </c>
      <c r="E20" s="460">
        <f ca="1">SUM(E12:E19)</f>
        <v>16.143949960116</v>
      </c>
      <c r="F20" s="460">
        <f t="shared" ref="F20:AL20" ca="1" si="12">SUM(F12:F19)</f>
        <v>16.4693590841472</v>
      </c>
      <c r="G20" s="460">
        <f t="shared" ca="1" si="12"/>
        <v>16.348614513105602</v>
      </c>
      <c r="H20" s="460">
        <f t="shared" ca="1" si="12"/>
        <v>19.714933072560001</v>
      </c>
      <c r="I20" s="460">
        <f t="shared" ca="1" si="12"/>
        <v>19.613978586813602</v>
      </c>
      <c r="J20" s="460">
        <f t="shared" ca="1" si="12"/>
        <v>21.236264566202404</v>
      </c>
      <c r="K20" s="460">
        <f t="shared" ca="1" si="12"/>
        <v>25.125893102640003</v>
      </c>
      <c r="L20" s="460">
        <f t="shared" ca="1" si="12"/>
        <v>25.807273254576003</v>
      </c>
      <c r="M20" s="460">
        <f t="shared" ca="1" si="12"/>
        <v>26.210089167926398</v>
      </c>
      <c r="N20" s="460">
        <f t="shared" ca="1" si="12"/>
        <v>28.896530619897604</v>
      </c>
      <c r="O20" s="460">
        <f t="shared" ca="1" si="12"/>
        <v>34.259142720079204</v>
      </c>
      <c r="P20" s="460">
        <f t="shared" ca="1" si="12"/>
        <v>34.907455894053605</v>
      </c>
      <c r="Q20" s="460">
        <f t="shared" ca="1" si="12"/>
        <v>36.859159116014403</v>
      </c>
      <c r="R20" s="460">
        <f t="shared" ca="1" si="12"/>
        <v>41.265083421988805</v>
      </c>
      <c r="S20" s="460">
        <f t="shared" ca="1" si="12"/>
        <v>40.82489180324545</v>
      </c>
      <c r="T20" s="460">
        <f t="shared" ca="1" si="12"/>
        <v>38.699891169281955</v>
      </c>
      <c r="U20" s="460">
        <f t="shared" ca="1" si="12"/>
        <v>42.993035501882161</v>
      </c>
      <c r="V20" s="460">
        <f t="shared" ca="1" si="12"/>
        <v>45.982842284212474</v>
      </c>
      <c r="W20" s="460">
        <f t="shared" ca="1" si="12"/>
        <v>48.092595984933844</v>
      </c>
      <c r="X20" s="460">
        <f t="shared" ca="1" si="12"/>
        <v>46.239988189886063</v>
      </c>
      <c r="Y20" s="460">
        <f t="shared" ca="1" si="12"/>
        <v>50.680631005781208</v>
      </c>
      <c r="Z20" s="460">
        <f t="shared" ca="1" si="12"/>
        <v>43.723055730374604</v>
      </c>
      <c r="AA20" s="460">
        <f t="shared" ca="1" si="12"/>
        <v>42.087567821906433</v>
      </c>
      <c r="AB20" s="460">
        <f t="shared" ca="1" si="12"/>
        <v>40.255314044330973</v>
      </c>
      <c r="AC20" s="460">
        <f t="shared" ca="1" si="12"/>
        <v>38.770489654404017</v>
      </c>
      <c r="AD20" s="460">
        <f t="shared" ca="1" si="12"/>
        <v>38.785171410063768</v>
      </c>
      <c r="AE20" s="460">
        <f t="shared" ca="1" si="12"/>
        <v>44.916937084416119</v>
      </c>
      <c r="AF20" s="460">
        <f t="shared" ca="1" si="12"/>
        <v>46.093625609897188</v>
      </c>
      <c r="AG20" s="460">
        <f t="shared" ca="1" si="12"/>
        <v>48.256444196106877</v>
      </c>
      <c r="AH20" s="460">
        <f t="shared" ca="1" si="12"/>
        <v>49.262685451007712</v>
      </c>
      <c r="AI20" s="460">
        <f t="shared" ca="1" si="12"/>
        <v>49.438480450681226</v>
      </c>
      <c r="AJ20" s="460">
        <f t="shared" ca="1" si="12"/>
        <v>46.968654122925557</v>
      </c>
      <c r="AK20" s="460">
        <f t="shared" ca="1" si="12"/>
        <v>48.331367415406376</v>
      </c>
      <c r="AL20" s="460">
        <f t="shared" ca="1" si="12"/>
        <v>44.679813881045035</v>
      </c>
      <c r="AM20" s="460">
        <f t="shared" ref="AM20:AN20" si="13">SUM(AM12:AM18)</f>
        <v>0</v>
      </c>
      <c r="AN20" s="460">
        <f t="shared" si="13"/>
        <v>0</v>
      </c>
      <c r="AO20" s="449"/>
      <c r="AP20" s="466">
        <f ca="1">SUM(AP12:AP19)</f>
        <v>1</v>
      </c>
      <c r="AQ20" s="466">
        <f t="shared" ref="AQ20:AT20" ca="1" si="14">SUM(AQ12:AQ19)</f>
        <v>1</v>
      </c>
      <c r="AR20" s="466">
        <f t="shared" ca="1" si="14"/>
        <v>1</v>
      </c>
      <c r="AS20" s="466">
        <f t="shared" ca="1" si="14"/>
        <v>1</v>
      </c>
      <c r="AT20" s="466">
        <f t="shared" ca="1" si="14"/>
        <v>0.99999999999999978</v>
      </c>
      <c r="AU20" s="449"/>
      <c r="AV20" s="505">
        <f t="shared" ref="AV20:BA20" ca="1" si="15">IFERROR(POWER(INDEX($E20:$AN20,AV$5)/INDEX($E20:$AN20,AV$4),1/AV$6)-1,)</f>
        <v>3.4860600056868085E-2</v>
      </c>
      <c r="AW20" s="466">
        <f t="shared" ca="1" si="15"/>
        <v>7.8143748048665973E-2</v>
      </c>
      <c r="AX20" s="466">
        <f t="shared" ca="1" si="15"/>
        <v>4.330842910041488E-2</v>
      </c>
      <c r="AY20" s="466">
        <f t="shared" ca="1" si="15"/>
        <v>-3.2794177673979075E-2</v>
      </c>
      <c r="AZ20" s="466">
        <f t="shared" ca="1" si="15"/>
        <v>6.1605333887520208E-2</v>
      </c>
      <c r="BA20" s="461">
        <f t="shared" ca="1" si="15"/>
        <v>8.0144462577469433E-3</v>
      </c>
      <c r="BB20" s="454"/>
      <c r="BC20" s="459"/>
      <c r="BD20" s="454"/>
      <c r="BE20" s="454"/>
      <c r="BF20" s="454"/>
      <c r="BG20" s="454"/>
      <c r="BH20" s="454"/>
      <c r="BI20" s="454"/>
      <c r="BJ20" s="454"/>
      <c r="BK20" s="454"/>
      <c r="BL20" s="454"/>
      <c r="BM20" s="454"/>
      <c r="BN20" s="454"/>
    </row>
    <row r="21" spans="1:66" ht="13">
      <c r="A21" s="454"/>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49"/>
      <c r="AP21" s="454"/>
      <c r="AQ21" s="454"/>
      <c r="AR21" s="454"/>
      <c r="AS21" s="454"/>
      <c r="AT21" s="454"/>
      <c r="AU21" s="449"/>
      <c r="AV21" s="454"/>
      <c r="AW21" s="454"/>
      <c r="AX21" s="454"/>
      <c r="AY21" s="454"/>
      <c r="AZ21" s="454"/>
      <c r="BA21" s="454"/>
      <c r="BB21" s="454"/>
      <c r="BC21" s="454"/>
      <c r="BD21" s="454"/>
      <c r="BE21" s="454"/>
      <c r="BF21" s="454"/>
      <c r="BG21" s="454"/>
      <c r="BH21" s="454"/>
      <c r="BI21" s="454"/>
      <c r="BJ21" s="454"/>
      <c r="BK21" s="454"/>
      <c r="BL21" s="454"/>
      <c r="BM21" s="454"/>
      <c r="BN21" s="454"/>
    </row>
    <row r="22" spans="1:66" ht="13">
      <c r="B22" s="454"/>
    </row>
    <row r="23" spans="1:66" ht="13">
      <c r="B23" s="454"/>
    </row>
    <row r="24" spans="1:66" ht="13">
      <c r="A24" s="465" t="s">
        <v>315</v>
      </c>
      <c r="B24" s="454"/>
    </row>
    <row r="25" spans="1:66" ht="13">
      <c r="A25" s="465" t="s">
        <v>309</v>
      </c>
      <c r="B25" s="454"/>
    </row>
    <row r="26" spans="1:66" ht="13">
      <c r="A26" s="465" t="s">
        <v>37</v>
      </c>
      <c r="B26" s="454"/>
    </row>
    <row r="27" spans="1:66" ht="13">
      <c r="A27" s="465" t="s">
        <v>310</v>
      </c>
      <c r="B27" s="454"/>
    </row>
    <row r="28" spans="1:66" ht="13">
      <c r="A28" s="465" t="s">
        <v>311</v>
      </c>
      <c r="B28" s="454"/>
    </row>
    <row r="29" spans="1:66" ht="13">
      <c r="A29" s="465" t="s">
        <v>312</v>
      </c>
      <c r="B29" s="454"/>
    </row>
    <row r="30" spans="1:66" ht="13">
      <c r="A30" s="465" t="s">
        <v>313</v>
      </c>
      <c r="B30" s="454"/>
    </row>
    <row r="31" spans="1:66" ht="13">
      <c r="A31" s="465" t="s">
        <v>133</v>
      </c>
      <c r="B31" s="454"/>
    </row>
    <row r="32" spans="1:66" ht="13">
      <c r="A32" s="465" t="s">
        <v>314</v>
      </c>
      <c r="B32" s="454"/>
    </row>
    <row r="33" spans="2:2" ht="13">
      <c r="B33" s="454"/>
    </row>
    <row r="34" spans="2:2" ht="13">
      <c r="B34" s="454"/>
    </row>
    <row r="35" spans="2:2" ht="13">
      <c r="B35" s="454"/>
    </row>
    <row r="36" spans="2:2" ht="13">
      <c r="B36" s="454"/>
    </row>
    <row r="37" spans="2:2" ht="13">
      <c r="B37" s="454"/>
    </row>
    <row r="38" spans="2:2" ht="13">
      <c r="B38" s="454"/>
    </row>
    <row r="39" spans="2:2" ht="13">
      <c r="B39" s="454"/>
    </row>
    <row r="40" spans="2:2" ht="13">
      <c r="B40" s="454"/>
    </row>
    <row r="41" spans="2:2" ht="13">
      <c r="B41" s="454"/>
    </row>
    <row r="42" spans="2:2" ht="13">
      <c r="B42" s="454"/>
    </row>
    <row r="43" spans="2:2" ht="13">
      <c r="B43" s="454"/>
    </row>
    <row r="44" spans="2:2" ht="13">
      <c r="B44" s="454"/>
    </row>
    <row r="45" spans="2:2" ht="13">
      <c r="B45" s="454"/>
    </row>
    <row r="46" spans="2:2" ht="13">
      <c r="B46" s="454"/>
    </row>
    <row r="47" spans="2:2" ht="13">
      <c r="B47" s="454"/>
    </row>
    <row r="48" spans="2:2" ht="13">
      <c r="B48" s="454"/>
    </row>
    <row r="49" spans="2:2" ht="13">
      <c r="B49" s="454"/>
    </row>
    <row r="50" spans="2:2" ht="13">
      <c r="B50" s="454"/>
    </row>
    <row r="51" spans="2:2" ht="13">
      <c r="B51" s="454"/>
    </row>
    <row r="52" spans="2:2" ht="13">
      <c r="B52" s="454"/>
    </row>
    <row r="53" spans="2:2" ht="13">
      <c r="B53" s="454"/>
    </row>
    <row r="54" spans="2:2" ht="13">
      <c r="B54" s="454"/>
    </row>
    <row r="55" spans="2:2" ht="13">
      <c r="B55" s="454"/>
    </row>
    <row r="56" spans="2:2" ht="13">
      <c r="B56" s="454"/>
    </row>
    <row r="57" spans="2:2" ht="13">
      <c r="B57" s="454"/>
    </row>
    <row r="58" spans="2:2" ht="13">
      <c r="B58" s="454"/>
    </row>
    <row r="59" spans="2:2" ht="13">
      <c r="B59" s="454"/>
    </row>
    <row r="60" spans="2:2" ht="13">
      <c r="B60" s="454"/>
    </row>
    <row r="61" spans="2:2" ht="13">
      <c r="B61" s="454"/>
    </row>
    <row r="62" spans="2:2" ht="13">
      <c r="B62" s="454"/>
    </row>
    <row r="63" spans="2:2" ht="13">
      <c r="B63" s="454"/>
    </row>
    <row r="64" spans="2:2"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f t="shared" ref="B83:B146" si="16">B82+1</f>
        <v>1</v>
      </c>
    </row>
    <row r="84" spans="2:2" ht="13">
      <c r="B84" s="454">
        <f t="shared" si="16"/>
        <v>2</v>
      </c>
    </row>
    <row r="85" spans="2:2" ht="13">
      <c r="B85" s="454">
        <f t="shared" si="16"/>
        <v>3</v>
      </c>
    </row>
    <row r="86" spans="2:2" ht="13">
      <c r="B86" s="454">
        <f t="shared" si="16"/>
        <v>4</v>
      </c>
    </row>
    <row r="87" spans="2:2" ht="13">
      <c r="B87" s="454">
        <f t="shared" si="16"/>
        <v>5</v>
      </c>
    </row>
    <row r="88" spans="2:2" ht="13">
      <c r="B88" s="454">
        <f t="shared" si="16"/>
        <v>6</v>
      </c>
    </row>
    <row r="89" spans="2:2" ht="13">
      <c r="B89" s="454">
        <f t="shared" si="16"/>
        <v>7</v>
      </c>
    </row>
    <row r="90" spans="2:2" ht="13">
      <c r="B90" s="454">
        <f t="shared" si="16"/>
        <v>8</v>
      </c>
    </row>
    <row r="91" spans="2:2" ht="13">
      <c r="B91" s="454">
        <f t="shared" si="16"/>
        <v>9</v>
      </c>
    </row>
    <row r="92" spans="2:2" ht="13">
      <c r="B92" s="454">
        <f t="shared" si="16"/>
        <v>10</v>
      </c>
    </row>
    <row r="93" spans="2:2" ht="13">
      <c r="B93" s="454">
        <f t="shared" si="16"/>
        <v>11</v>
      </c>
    </row>
    <row r="94" spans="2:2" ht="13">
      <c r="B94" s="454">
        <f t="shared" si="16"/>
        <v>12</v>
      </c>
    </row>
    <row r="95" spans="2:2" ht="13">
      <c r="B95" s="454">
        <f t="shared" si="16"/>
        <v>13</v>
      </c>
    </row>
    <row r="96" spans="2:2" ht="13">
      <c r="B96" s="454">
        <f t="shared" si="16"/>
        <v>14</v>
      </c>
    </row>
    <row r="97" spans="2:2" ht="13">
      <c r="B97" s="454">
        <f t="shared" si="16"/>
        <v>15</v>
      </c>
    </row>
    <row r="98" spans="2:2" ht="13">
      <c r="B98" s="454">
        <f t="shared" si="16"/>
        <v>16</v>
      </c>
    </row>
    <row r="99" spans="2:2" ht="13">
      <c r="B99" s="454">
        <f t="shared" si="16"/>
        <v>17</v>
      </c>
    </row>
    <row r="100" spans="2:2" ht="13">
      <c r="B100" s="454">
        <f t="shared" si="16"/>
        <v>18</v>
      </c>
    </row>
    <row r="101" spans="2:2" ht="13">
      <c r="B101" s="454">
        <f t="shared" si="16"/>
        <v>19</v>
      </c>
    </row>
    <row r="102" spans="2:2" ht="13">
      <c r="B102" s="454">
        <f t="shared" si="16"/>
        <v>20</v>
      </c>
    </row>
    <row r="103" spans="2:2" ht="13">
      <c r="B103" s="454">
        <f t="shared" si="16"/>
        <v>21</v>
      </c>
    </row>
    <row r="104" spans="2:2" ht="13">
      <c r="B104" s="454">
        <f t="shared" si="16"/>
        <v>22</v>
      </c>
    </row>
    <row r="105" spans="2:2" ht="13">
      <c r="B105" s="454">
        <f t="shared" si="16"/>
        <v>23</v>
      </c>
    </row>
    <row r="106" spans="2:2" ht="13">
      <c r="B106" s="454">
        <f t="shared" si="16"/>
        <v>24</v>
      </c>
    </row>
    <row r="107" spans="2:2" ht="13">
      <c r="B107" s="454">
        <f t="shared" si="16"/>
        <v>25</v>
      </c>
    </row>
    <row r="108" spans="2:2" ht="13">
      <c r="B108" s="454">
        <f t="shared" si="16"/>
        <v>26</v>
      </c>
    </row>
    <row r="109" spans="2:2" ht="13">
      <c r="B109" s="454">
        <f t="shared" si="16"/>
        <v>27</v>
      </c>
    </row>
    <row r="110" spans="2:2" ht="13">
      <c r="B110" s="454">
        <f t="shared" si="16"/>
        <v>28</v>
      </c>
    </row>
    <row r="111" spans="2:2" ht="13">
      <c r="B111" s="454">
        <f t="shared" si="16"/>
        <v>29</v>
      </c>
    </row>
    <row r="112" spans="2:2" ht="13">
      <c r="B112" s="454">
        <f t="shared" si="16"/>
        <v>30</v>
      </c>
    </row>
    <row r="113" spans="2:2" ht="13">
      <c r="B113" s="454">
        <f t="shared" si="16"/>
        <v>31</v>
      </c>
    </row>
    <row r="114" spans="2:2" ht="13">
      <c r="B114" s="454">
        <f t="shared" si="16"/>
        <v>32</v>
      </c>
    </row>
    <row r="115" spans="2:2" ht="13">
      <c r="B115" s="454">
        <f t="shared" si="16"/>
        <v>33</v>
      </c>
    </row>
    <row r="116" spans="2:2" ht="13">
      <c r="B116" s="454">
        <f t="shared" si="16"/>
        <v>34</v>
      </c>
    </row>
    <row r="117" spans="2:2" ht="13">
      <c r="B117" s="454">
        <f t="shared" si="16"/>
        <v>35</v>
      </c>
    </row>
    <row r="118" spans="2:2" ht="13">
      <c r="B118" s="454">
        <f t="shared" si="16"/>
        <v>36</v>
      </c>
    </row>
    <row r="119" spans="2:2" ht="13">
      <c r="B119" s="454">
        <f t="shared" si="16"/>
        <v>37</v>
      </c>
    </row>
    <row r="120" spans="2:2" ht="13">
      <c r="B120" s="454">
        <f t="shared" si="16"/>
        <v>38</v>
      </c>
    </row>
    <row r="121" spans="2:2" ht="13">
      <c r="B121" s="454">
        <f t="shared" si="16"/>
        <v>39</v>
      </c>
    </row>
    <row r="122" spans="2:2" ht="13">
      <c r="B122" s="454">
        <f t="shared" si="16"/>
        <v>40</v>
      </c>
    </row>
    <row r="123" spans="2:2" ht="13">
      <c r="B123" s="454">
        <f t="shared" si="16"/>
        <v>41</v>
      </c>
    </row>
    <row r="124" spans="2:2" ht="13">
      <c r="B124" s="454">
        <f t="shared" si="16"/>
        <v>42</v>
      </c>
    </row>
    <row r="125" spans="2:2" ht="13">
      <c r="B125" s="454">
        <f t="shared" si="16"/>
        <v>43</v>
      </c>
    </row>
    <row r="126" spans="2:2" ht="13">
      <c r="B126" s="454">
        <f t="shared" si="16"/>
        <v>44</v>
      </c>
    </row>
    <row r="127" spans="2:2" ht="13">
      <c r="B127" s="454">
        <f t="shared" si="16"/>
        <v>45</v>
      </c>
    </row>
    <row r="128" spans="2:2" ht="13">
      <c r="B128" s="454">
        <f t="shared" si="16"/>
        <v>46</v>
      </c>
    </row>
    <row r="129" spans="2:2" ht="13">
      <c r="B129" s="454">
        <f t="shared" si="16"/>
        <v>47</v>
      </c>
    </row>
    <row r="130" spans="2:2" ht="13">
      <c r="B130" s="454">
        <f t="shared" si="16"/>
        <v>48</v>
      </c>
    </row>
    <row r="131" spans="2:2" ht="13">
      <c r="B131" s="454">
        <f t="shared" si="16"/>
        <v>49</v>
      </c>
    </row>
    <row r="132" spans="2:2" ht="13">
      <c r="B132" s="454">
        <f t="shared" si="16"/>
        <v>50</v>
      </c>
    </row>
    <row r="133" spans="2:2" ht="13">
      <c r="B133" s="454">
        <f t="shared" si="16"/>
        <v>51</v>
      </c>
    </row>
    <row r="134" spans="2:2" ht="13">
      <c r="B134" s="454">
        <f t="shared" si="16"/>
        <v>52</v>
      </c>
    </row>
    <row r="135" spans="2:2" ht="13">
      <c r="B135" s="454">
        <f t="shared" si="16"/>
        <v>53</v>
      </c>
    </row>
    <row r="136" spans="2:2" ht="13">
      <c r="B136" s="454">
        <f t="shared" si="16"/>
        <v>54</v>
      </c>
    </row>
    <row r="137" spans="2:2" ht="13">
      <c r="B137" s="454">
        <f t="shared" si="16"/>
        <v>55</v>
      </c>
    </row>
    <row r="138" spans="2:2" ht="13">
      <c r="B138" s="454">
        <f t="shared" si="16"/>
        <v>56</v>
      </c>
    </row>
    <row r="139" spans="2:2" ht="13">
      <c r="B139" s="454">
        <f t="shared" si="16"/>
        <v>57</v>
      </c>
    </row>
    <row r="140" spans="2:2" ht="13">
      <c r="B140" s="454">
        <f t="shared" si="16"/>
        <v>58</v>
      </c>
    </row>
    <row r="141" spans="2:2" ht="13">
      <c r="B141" s="454">
        <f t="shared" si="16"/>
        <v>59</v>
      </c>
    </row>
    <row r="142" spans="2:2" ht="13">
      <c r="B142" s="454">
        <f t="shared" si="16"/>
        <v>60</v>
      </c>
    </row>
    <row r="143" spans="2:2" ht="13">
      <c r="B143" s="454">
        <f t="shared" si="16"/>
        <v>61</v>
      </c>
    </row>
    <row r="144" spans="2:2" ht="13">
      <c r="B144" s="454">
        <f t="shared" si="16"/>
        <v>62</v>
      </c>
    </row>
    <row r="145" spans="2:2" ht="13">
      <c r="B145" s="454">
        <f t="shared" si="16"/>
        <v>63</v>
      </c>
    </row>
    <row r="146" spans="2:2" ht="13">
      <c r="B146" s="454">
        <f t="shared" si="16"/>
        <v>64</v>
      </c>
    </row>
    <row r="147" spans="2:2" ht="13">
      <c r="B147" s="454">
        <f t="shared" ref="B147:B198" si="17">B146+1</f>
        <v>65</v>
      </c>
    </row>
    <row r="148" spans="2:2" ht="13">
      <c r="B148" s="454">
        <f t="shared" si="17"/>
        <v>66</v>
      </c>
    </row>
    <row r="149" spans="2:2" ht="13">
      <c r="B149" s="454">
        <f t="shared" si="17"/>
        <v>67</v>
      </c>
    </row>
    <row r="150" spans="2:2" ht="13">
      <c r="B150" s="454">
        <f t="shared" si="17"/>
        <v>68</v>
      </c>
    </row>
    <row r="151" spans="2:2" ht="13">
      <c r="B151" s="454">
        <f t="shared" si="17"/>
        <v>69</v>
      </c>
    </row>
    <row r="152" spans="2:2" ht="13">
      <c r="B152" s="454">
        <f t="shared" si="17"/>
        <v>70</v>
      </c>
    </row>
    <row r="153" spans="2:2" ht="13">
      <c r="B153" s="454">
        <f t="shared" si="17"/>
        <v>71</v>
      </c>
    </row>
    <row r="154" spans="2:2" ht="13">
      <c r="B154" s="454">
        <f t="shared" si="17"/>
        <v>72</v>
      </c>
    </row>
    <row r="155" spans="2:2" ht="13">
      <c r="B155" s="454">
        <f t="shared" si="17"/>
        <v>73</v>
      </c>
    </row>
    <row r="156" spans="2:2" ht="13">
      <c r="B156" s="454">
        <f t="shared" si="17"/>
        <v>74</v>
      </c>
    </row>
    <row r="157" spans="2:2" ht="13">
      <c r="B157" s="454">
        <f t="shared" si="17"/>
        <v>75</v>
      </c>
    </row>
    <row r="158" spans="2:2" ht="13">
      <c r="B158" s="454">
        <f t="shared" si="17"/>
        <v>76</v>
      </c>
    </row>
    <row r="159" spans="2:2" ht="13">
      <c r="B159" s="454">
        <f t="shared" si="17"/>
        <v>77</v>
      </c>
    </row>
    <row r="160" spans="2:2" ht="13">
      <c r="B160" s="454">
        <f t="shared" si="17"/>
        <v>78</v>
      </c>
    </row>
    <row r="161" spans="2:2" ht="13">
      <c r="B161" s="454">
        <f t="shared" si="17"/>
        <v>79</v>
      </c>
    </row>
    <row r="162" spans="2:2" ht="13">
      <c r="B162" s="454">
        <f t="shared" si="17"/>
        <v>80</v>
      </c>
    </row>
    <row r="163" spans="2:2" ht="13">
      <c r="B163" s="454">
        <f t="shared" si="17"/>
        <v>81</v>
      </c>
    </row>
    <row r="164" spans="2:2" ht="13">
      <c r="B164" s="454">
        <f t="shared" si="17"/>
        <v>82</v>
      </c>
    </row>
    <row r="165" spans="2:2" ht="13">
      <c r="B165" s="454">
        <f t="shared" si="17"/>
        <v>83</v>
      </c>
    </row>
    <row r="166" spans="2:2" ht="13">
      <c r="B166" s="454">
        <f t="shared" si="17"/>
        <v>84</v>
      </c>
    </row>
    <row r="167" spans="2:2" ht="13">
      <c r="B167" s="454">
        <f t="shared" si="17"/>
        <v>85</v>
      </c>
    </row>
    <row r="168" spans="2:2" ht="13">
      <c r="B168" s="454">
        <f t="shared" si="17"/>
        <v>86</v>
      </c>
    </row>
    <row r="169" spans="2:2" ht="13">
      <c r="B169" s="454">
        <f t="shared" si="17"/>
        <v>87</v>
      </c>
    </row>
    <row r="170" spans="2:2" ht="13">
      <c r="B170" s="454">
        <f t="shared" si="17"/>
        <v>88</v>
      </c>
    </row>
    <row r="171" spans="2:2" ht="13">
      <c r="B171" s="454">
        <f t="shared" si="17"/>
        <v>89</v>
      </c>
    </row>
    <row r="172" spans="2:2" ht="13">
      <c r="B172" s="454">
        <f t="shared" si="17"/>
        <v>90</v>
      </c>
    </row>
    <row r="173" spans="2:2" ht="13">
      <c r="B173" s="454">
        <f t="shared" si="17"/>
        <v>91</v>
      </c>
    </row>
    <row r="174" spans="2:2" ht="13">
      <c r="B174" s="454">
        <f t="shared" si="17"/>
        <v>92</v>
      </c>
    </row>
    <row r="175" spans="2:2" ht="13">
      <c r="B175" s="454">
        <f t="shared" si="17"/>
        <v>93</v>
      </c>
    </row>
    <row r="176" spans="2:2" ht="13">
      <c r="B176" s="454">
        <f t="shared" si="17"/>
        <v>94</v>
      </c>
    </row>
    <row r="177" spans="2:2" ht="13">
      <c r="B177" s="454">
        <f t="shared" si="17"/>
        <v>95</v>
      </c>
    </row>
    <row r="178" spans="2:2" ht="13">
      <c r="B178" s="454">
        <f t="shared" si="17"/>
        <v>96</v>
      </c>
    </row>
    <row r="179" spans="2:2" ht="13">
      <c r="B179" s="454">
        <f t="shared" si="17"/>
        <v>97</v>
      </c>
    </row>
    <row r="180" spans="2:2" ht="13">
      <c r="B180" s="454">
        <f t="shared" si="17"/>
        <v>98</v>
      </c>
    </row>
    <row r="181" spans="2:2" ht="13">
      <c r="B181" s="454">
        <f t="shared" si="17"/>
        <v>99</v>
      </c>
    </row>
    <row r="182" spans="2:2" ht="13">
      <c r="B182" s="454">
        <f t="shared" si="17"/>
        <v>100</v>
      </c>
    </row>
    <row r="183" spans="2:2" ht="13">
      <c r="B183" s="454">
        <f t="shared" si="17"/>
        <v>101</v>
      </c>
    </row>
    <row r="184" spans="2:2" ht="13">
      <c r="B184" s="454">
        <f t="shared" si="17"/>
        <v>102</v>
      </c>
    </row>
    <row r="185" spans="2:2" ht="13">
      <c r="B185" s="454">
        <f t="shared" si="17"/>
        <v>103</v>
      </c>
    </row>
    <row r="186" spans="2:2" ht="13">
      <c r="B186" s="454">
        <f t="shared" si="17"/>
        <v>104</v>
      </c>
    </row>
    <row r="187" spans="2:2" ht="13">
      <c r="B187" s="454">
        <f t="shared" si="17"/>
        <v>105</v>
      </c>
    </row>
    <row r="188" spans="2:2" ht="13">
      <c r="B188" s="454">
        <f t="shared" si="17"/>
        <v>106</v>
      </c>
    </row>
    <row r="189" spans="2:2" ht="13">
      <c r="B189" s="454">
        <f t="shared" si="17"/>
        <v>107</v>
      </c>
    </row>
    <row r="190" spans="2:2" ht="13">
      <c r="B190" s="454">
        <f t="shared" si="17"/>
        <v>108</v>
      </c>
    </row>
    <row r="191" spans="2:2" ht="13">
      <c r="B191" s="454">
        <f t="shared" si="17"/>
        <v>109</v>
      </c>
    </row>
    <row r="192" spans="2:2" ht="13">
      <c r="B192" s="454">
        <f t="shared" si="17"/>
        <v>110</v>
      </c>
    </row>
    <row r="193" spans="2:2" ht="13">
      <c r="B193" s="454">
        <f t="shared" si="17"/>
        <v>111</v>
      </c>
    </row>
    <row r="194" spans="2:2" ht="13">
      <c r="B194" s="454">
        <f t="shared" si="17"/>
        <v>112</v>
      </c>
    </row>
    <row r="195" spans="2:2" ht="13">
      <c r="B195" s="454">
        <f t="shared" si="17"/>
        <v>113</v>
      </c>
    </row>
    <row r="196" spans="2:2" ht="13">
      <c r="B196" s="454">
        <f t="shared" si="17"/>
        <v>114</v>
      </c>
    </row>
    <row r="197" spans="2:2" ht="13">
      <c r="B197" s="454">
        <f t="shared" si="17"/>
        <v>115</v>
      </c>
    </row>
    <row r="198" spans="2:2" ht="13">
      <c r="B198" s="454">
        <f t="shared" si="17"/>
        <v>116</v>
      </c>
    </row>
  </sheetData>
  <pageMargins left="0.7" right="0.7" top="0.75" bottom="0.75" header="0.3" footer="0.3"/>
  <drawing r:id="rId1"/>
  <extLst>
    <ext xmlns:x14="http://schemas.microsoft.com/office/spreadsheetml/2009/9/main" uri="{CCE6A557-97BC-4b89-ADB6-D9C93CAAB3DF}">
      <x14:dataValidations xmlns:xm="http://schemas.microsoft.com/office/excel/2006/main" disablePrompts="1" count="3">
        <x14:dataValidation type="list" showDropDown="1" showInputMessage="1" showErrorMessage="1" xr:uid="{D7DF1F0B-0D06-CB4F-9796-083110E82E7A}">
          <x14:formula1>
            <xm:f>Tables!$A$1:$A$62</xm:f>
          </x14:formula1>
          <xm:sqref>AV8:BA9 AU8</xm:sqref>
        </x14:dataValidation>
        <x14:dataValidation type="list" showInputMessage="1" showErrorMessage="1" xr:uid="{6DE163E8-1E4B-C044-B18B-FAA0141A3355}">
          <x14:formula1>
            <xm:f>Tables!$A$1:$A$62</xm:f>
          </x14:formula1>
          <xm:sqref>AP8:AT8</xm:sqref>
        </x14:dataValidation>
        <x14:dataValidation type="list" allowBlank="1" showInputMessage="1" showErrorMessage="1" xr:uid="{50E89FB0-38D7-B843-92D6-B3900BBD915F}">
          <x14:formula1>
            <xm:f>Tables!$C$1:$C$3</xm:f>
          </x14:formula1>
          <xm:sqref>D8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A5BC-CFE6-4E4F-9A55-6CF73FFBBC7C}">
  <dimension ref="A1:BN198"/>
  <sheetViews>
    <sheetView zoomScale="118" zoomScaleNormal="69" workbookViewId="0">
      <pane xSplit="4" ySplit="8" topLeftCell="L9" activePane="bottomRight" state="frozen"/>
      <selection activeCell="D1" sqref="D1"/>
      <selection pane="topRight" activeCell="E1" sqref="E1"/>
      <selection pane="bottomLeft" activeCell="D9" sqref="D9"/>
      <selection pane="bottomRight" activeCell="T15" sqref="T15"/>
    </sheetView>
  </sheetViews>
  <sheetFormatPr defaultColWidth="8.81640625" defaultRowHeight="12.5" outlineLevelRow="1" outlineLevelCol="1"/>
  <cols>
    <col min="1" max="2" width="7.453125" customWidth="1" outlineLevel="1"/>
    <col min="3" max="3" width="3.6328125" customWidth="1" outlineLevel="1"/>
    <col min="4" max="4" width="34.6328125" customWidth="1"/>
    <col min="6" max="9" width="8.81640625" customWidth="1" outlineLevel="1"/>
    <col min="11" max="14" width="8.81640625" customWidth="1" outlineLevel="1"/>
    <col min="16" max="19" width="8.81640625" customWidth="1" outlineLevel="1"/>
    <col min="21" max="24" width="9.1796875" customWidth="1" outlineLevel="1"/>
    <col min="26" max="29" width="9.1796875" customWidth="1" outlineLevel="1"/>
    <col min="31" max="34" width="9.1796875" customWidth="1" outlineLevel="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hidden="1"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30</v>
      </c>
      <c r="AT4" s="450">
        <f t="shared" si="0"/>
        <v>33</v>
      </c>
      <c r="AU4" s="449"/>
      <c r="AV4" s="450">
        <f>AV8-1990+1</f>
        <v>1</v>
      </c>
      <c r="AW4" s="450">
        <f t="shared" ref="AW4:BA5" si="1">AW8-1990+1</f>
        <v>1</v>
      </c>
      <c r="AX4" s="450">
        <f t="shared" si="1"/>
        <v>11</v>
      </c>
      <c r="AY4" s="450">
        <f t="shared" si="1"/>
        <v>19</v>
      </c>
      <c r="AZ4" s="450">
        <f t="shared" si="1"/>
        <v>26</v>
      </c>
      <c r="BA4" s="450">
        <f t="shared" si="1"/>
        <v>33</v>
      </c>
      <c r="BB4" s="449"/>
      <c r="BC4" s="449"/>
      <c r="BD4" s="449"/>
      <c r="BE4" s="449"/>
      <c r="BF4" s="449"/>
      <c r="BG4" s="449"/>
      <c r="BH4" s="449"/>
      <c r="BI4" s="449"/>
      <c r="BJ4" s="449"/>
      <c r="BK4" s="449"/>
      <c r="BL4" s="449"/>
      <c r="BM4" s="449"/>
      <c r="BN4" s="449"/>
    </row>
    <row r="5" spans="1:66" ht="13" hidden="1"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hidden="1"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v>
      </c>
      <c r="BB6" s="449"/>
      <c r="BC6" s="449"/>
      <c r="BD6" s="449"/>
      <c r="BE6" s="449"/>
      <c r="BF6" s="449"/>
      <c r="BG6" s="449"/>
      <c r="BH6" s="449"/>
      <c r="BI6" s="449"/>
      <c r="BJ6" s="449"/>
      <c r="BK6" s="449"/>
      <c r="BL6" s="449"/>
      <c r="BM6" s="449"/>
      <c r="BN6" s="449"/>
    </row>
    <row r="7" spans="1:66" ht="14.5" collapsed="1">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L8" si="5">AF8+1</f>
        <v>2018</v>
      </c>
      <c r="AH8" s="450">
        <f t="shared" si="5"/>
        <v>2019</v>
      </c>
      <c r="AI8" s="450">
        <f t="shared" si="5"/>
        <v>2020</v>
      </c>
      <c r="AJ8" s="450">
        <f t="shared" si="5"/>
        <v>2021</v>
      </c>
      <c r="AK8" s="450">
        <f t="shared" si="5"/>
        <v>2022</v>
      </c>
      <c r="AL8" s="450">
        <f t="shared" si="5"/>
        <v>2023</v>
      </c>
      <c r="AM8" s="450"/>
      <c r="AN8" s="450"/>
      <c r="AO8" s="449"/>
      <c r="AP8" s="450">
        <v>1990</v>
      </c>
      <c r="AQ8" s="450">
        <v>2000</v>
      </c>
      <c r="AR8" s="450">
        <v>2018</v>
      </c>
      <c r="AS8" s="450">
        <v>2020</v>
      </c>
      <c r="AT8" s="450">
        <v>2023</v>
      </c>
      <c r="AU8" s="449"/>
      <c r="AV8" s="450">
        <v>1990</v>
      </c>
      <c r="AW8" s="450">
        <v>1990</v>
      </c>
      <c r="AX8" s="450">
        <v>2000</v>
      </c>
      <c r="AY8" s="450">
        <v>2008</v>
      </c>
      <c r="AZ8" s="450">
        <v>2015</v>
      </c>
      <c r="BA8" s="450">
        <v>2022</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54" t="s">
        <v>107</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5" thickBot="1">
      <c r="A11" s="454"/>
      <c r="B11" s="454">
        <v>4</v>
      </c>
      <c r="C11" s="454"/>
      <c r="D11" s="456"/>
      <c r="E11" s="456">
        <f ca="1">E20</f>
        <v>11.870136240000003</v>
      </c>
      <c r="F11" s="456">
        <f t="shared" ref="F11:AL11" ca="1" si="6">F20</f>
        <v>12.467243699999999</v>
      </c>
      <c r="G11" s="456">
        <f t="shared" ca="1" si="6"/>
        <v>13.209377260000002</v>
      </c>
      <c r="H11" s="456">
        <f t="shared" ca="1" si="6"/>
        <v>13.555439540000002</v>
      </c>
      <c r="I11" s="456">
        <f t="shared" ca="1" si="6"/>
        <v>14.156547720000001</v>
      </c>
      <c r="J11" s="456">
        <f t="shared" ca="1" si="6"/>
        <v>14.853673180000001</v>
      </c>
      <c r="K11" s="456">
        <f t="shared" ca="1" si="6"/>
        <v>15.85585354</v>
      </c>
      <c r="L11" s="456">
        <f t="shared" ca="1" si="6"/>
        <v>16.719008880000001</v>
      </c>
      <c r="M11" s="456">
        <f t="shared" ca="1" si="6"/>
        <v>17.701185640000006</v>
      </c>
      <c r="N11" s="456">
        <f t="shared" ca="1" si="6"/>
        <v>18.857393720000001</v>
      </c>
      <c r="O11" s="456">
        <f t="shared" ca="1" si="6"/>
        <v>20.29165184</v>
      </c>
      <c r="P11" s="456">
        <f t="shared" ca="1" si="6"/>
        <v>21.027784320000002</v>
      </c>
      <c r="Q11" s="456">
        <f t="shared" ca="1" si="6"/>
        <v>21.771918240000002</v>
      </c>
      <c r="R11" s="456">
        <f t="shared" ca="1" si="6"/>
        <v>23.03614576</v>
      </c>
      <c r="S11" s="456">
        <f t="shared" ca="1" si="6"/>
        <v>23.060880611471998</v>
      </c>
      <c r="T11" s="456">
        <f t="shared" ca="1" si="6"/>
        <v>24.356385786830028</v>
      </c>
      <c r="U11" s="456">
        <f t="shared" ca="1" si="6"/>
        <v>25.882115487577003</v>
      </c>
      <c r="V11" s="456">
        <f t="shared" ca="1" si="6"/>
        <v>25.867032926571241</v>
      </c>
      <c r="W11" s="456">
        <f t="shared" ca="1" si="6"/>
        <v>26.679638152602767</v>
      </c>
      <c r="X11" s="456">
        <f t="shared" ca="1" si="6"/>
        <v>25.274275195329956</v>
      </c>
      <c r="Y11" s="456">
        <f t="shared" ca="1" si="6"/>
        <v>25.404130035904995</v>
      </c>
      <c r="Z11" s="456">
        <f t="shared" ca="1" si="6"/>
        <v>24.879264959668813</v>
      </c>
      <c r="AA11" s="456">
        <f t="shared" ca="1" si="6"/>
        <v>24.834849296251416</v>
      </c>
      <c r="AB11" s="456">
        <f t="shared" ca="1" si="6"/>
        <v>24.866107179967162</v>
      </c>
      <c r="AC11" s="456">
        <f t="shared" ca="1" si="6"/>
        <v>24.818950872839693</v>
      </c>
      <c r="AD11" s="456">
        <f t="shared" ca="1" si="6"/>
        <v>25.79325734530283</v>
      </c>
      <c r="AE11" s="456">
        <f t="shared" ca="1" si="6"/>
        <v>26.381455777508553</v>
      </c>
      <c r="AF11" s="456">
        <f t="shared" ca="1" si="6"/>
        <v>26.641206173897498</v>
      </c>
      <c r="AG11" s="456">
        <f t="shared" ca="1" si="6"/>
        <v>27.882004303012724</v>
      </c>
      <c r="AH11" s="456">
        <f t="shared" ca="1" si="6"/>
        <v>28.428942795451803</v>
      </c>
      <c r="AI11" s="456">
        <f t="shared" ca="1" si="6"/>
        <v>28.644747665181086</v>
      </c>
      <c r="AJ11" s="456">
        <f t="shared" ca="1" si="6"/>
        <v>29.482339272023587</v>
      </c>
      <c r="AK11" s="456">
        <f t="shared" ca="1" si="6"/>
        <v>30.337168471385407</v>
      </c>
      <c r="AL11" s="456">
        <f t="shared" ca="1" si="6"/>
        <v>31.658325669644345</v>
      </c>
      <c r="AM11" s="456"/>
      <c r="AN11" s="456"/>
      <c r="AO11" s="449"/>
      <c r="AP11" s="457">
        <f ca="1">SUM(AP12:AP19)</f>
        <v>1</v>
      </c>
      <c r="AQ11" s="457">
        <f t="shared" ref="AQ11:AT11" ca="1" si="7">SUM(AQ12:AQ19)</f>
        <v>1.0000000000000002</v>
      </c>
      <c r="AR11" s="457">
        <f t="shared" ca="1" si="7"/>
        <v>0.99999999999999989</v>
      </c>
      <c r="AS11" s="457">
        <f t="shared" ca="1" si="7"/>
        <v>1</v>
      </c>
      <c r="AT11" s="457">
        <f t="shared" ca="1" si="7"/>
        <v>1</v>
      </c>
      <c r="AU11" s="449"/>
      <c r="AV11" s="458">
        <f t="shared" ref="AV11:BA18" ca="1" si="8">IFERROR(POWER(INDEX($E11:$AN11,AV$5)/INDEX($E11:$AN11,AV$4),1/AV$6)-1,)</f>
        <v>2.9757537091532615E-2</v>
      </c>
      <c r="AW11" s="458">
        <f t="shared" ca="1" si="8"/>
        <v>5.5081892968848578E-2</v>
      </c>
      <c r="AX11" s="458">
        <f t="shared" ca="1" si="8"/>
        <v>3.480332763300753E-2</v>
      </c>
      <c r="AY11" s="458">
        <f t="shared" ca="1" si="8"/>
        <v>-1.775370699080081E-2</v>
      </c>
      <c r="AZ11" s="458">
        <f t="shared" ca="1" si="8"/>
        <v>2.4621889297028465E-2</v>
      </c>
      <c r="BA11" s="458">
        <f t="shared" ca="1" si="8"/>
        <v>4.354912685754031E-2</v>
      </c>
      <c r="BB11" s="454"/>
      <c r="BC11" s="459"/>
      <c r="BD11" s="454"/>
      <c r="BE11" s="454"/>
      <c r="BF11" s="454"/>
      <c r="BG11" s="454"/>
      <c r="BH11" s="454"/>
      <c r="BI11" s="454"/>
      <c r="BJ11" s="454"/>
      <c r="BK11" s="454"/>
      <c r="BL11" s="454"/>
      <c r="BM11" s="454"/>
      <c r="BN11" s="454"/>
    </row>
    <row r="12" spans="1:66" ht="13">
      <c r="A12" s="454" t="str">
        <f>ADDRESS(MATCH($D12,'2021'!$A$1:$A$86,0),MATCH($D$10,'2021'!$A$1:$AQ$1,0))</f>
        <v>$AO$30</v>
      </c>
      <c r="B12" s="454">
        <f>B11+1</f>
        <v>5</v>
      </c>
      <c r="C12" s="454"/>
      <c r="D12" s="164" t="s">
        <v>43</v>
      </c>
      <c r="E12" s="460">
        <f ca="1">INDIRECT("'"&amp;E$8&amp;"'!"&amp;$A12)*VLOOKUP($D$8,Tables!$C$1:$D$3,2,0)</f>
        <v>4.4858073000000003</v>
      </c>
      <c r="F12" s="460">
        <f ca="1">INDIRECT("'"&amp;F$8&amp;"'!"&amp;$A12)*VLOOKUP($D$8,Tables!$C$1:$D$3,2,0)</f>
        <v>4.6268326799999997</v>
      </c>
      <c r="G12" s="460">
        <f ca="1">INDIRECT("'"&amp;G$8&amp;"'!"&amp;$A12)*VLOOKUP($D$8,Tables!$C$1:$D$3,2,0)</f>
        <v>4.8798782200000002</v>
      </c>
      <c r="H12" s="460">
        <f ca="1">INDIRECT("'"&amp;H$8&amp;"'!"&amp;$A12)*VLOOKUP($D$8,Tables!$C$1:$D$3,2,0)</f>
        <v>5.0549097200000004</v>
      </c>
      <c r="I12" s="460">
        <f ca="1">INDIRECT("'"&amp;I$8&amp;"'!"&amp;$A12)*VLOOKUP($D$8,Tables!$C$1:$D$3,2,0)</f>
        <v>5.3729669600000003</v>
      </c>
      <c r="J12" s="460">
        <f ca="1">INDIRECT("'"&amp;J$8&amp;"'!"&amp;$A12)*VLOOKUP($D$8,Tables!$C$1:$D$3,2,0)</f>
        <v>5.7680380600000003</v>
      </c>
      <c r="K12" s="460">
        <f ca="1">INDIRECT("'"&amp;K$8&amp;"'!"&amp;$A12)*VLOOKUP($D$8,Tables!$C$1:$D$3,2,0)</f>
        <v>6.1831127600000002</v>
      </c>
      <c r="L12" s="460">
        <f ca="1">INDIRECT("'"&amp;L$8&amp;"'!"&amp;$A12)*VLOOKUP($D$8,Tables!$C$1:$D$3,2,0)</f>
        <v>6.6141903400000004</v>
      </c>
      <c r="M12" s="460">
        <f ca="1">INDIRECT("'"&amp;M$8&amp;"'!"&amp;$A12)*VLOOKUP($D$8,Tables!$C$1:$D$3,2,0)</f>
        <v>7.0882756600000008</v>
      </c>
      <c r="N12" s="460">
        <f ca="1">INDIRECT("'"&amp;N$8&amp;"'!"&amp;$A12)*VLOOKUP($D$8,Tables!$C$1:$D$3,2,0)</f>
        <v>7.2723087800000004</v>
      </c>
      <c r="O12" s="460">
        <f ca="1">INDIRECT("'"&amp;O$8&amp;"'!"&amp;$A12)*VLOOKUP($D$8,Tables!$C$1:$D$3,2,0)</f>
        <v>7.7283908600000002</v>
      </c>
      <c r="P12" s="460">
        <f ca="1">INDIRECT("'"&amp;P$8&amp;"'!"&amp;$A12)*VLOOKUP($D$8,Tables!$C$1:$D$3,2,0)</f>
        <v>7.6333858991034234</v>
      </c>
      <c r="Q12" s="460">
        <f ca="1">INDIRECT("'"&amp;Q$8&amp;"'!"&amp;$A12)*VLOOKUP($D$8,Tables!$C$1:$D$3,2,0)</f>
        <v>7.8174642203984286</v>
      </c>
      <c r="R12" s="460">
        <f ca="1">INDIRECT("'"&amp;R$8&amp;"'!"&amp;$A12)*VLOOKUP($D$8,Tables!$C$1:$D$3,2,0)</f>
        <v>7.9528116183162636</v>
      </c>
      <c r="S12" s="460">
        <f ca="1">INDIRECT("'"&amp;S$8&amp;"'!"&amp;$A12)*VLOOKUP($D$8,Tables!$C$1:$D$3,2,0)</f>
        <v>7.4269740561816233</v>
      </c>
      <c r="T12" s="460">
        <f ca="1">INDIRECT("'"&amp;T$8&amp;"'!"&amp;$A12)*VLOOKUP($D$8,Tables!$C$1:$D$3,2,0)</f>
        <v>7.612083806976468</v>
      </c>
      <c r="U12" s="460">
        <f ca="1">INDIRECT("'"&amp;U$8&amp;"'!"&amp;$A12)*VLOOKUP($D$8,Tables!$C$1:$D$3,2,0)</f>
        <v>7.7053167620325942</v>
      </c>
      <c r="V12" s="460">
        <f ca="1">INDIRECT("'"&amp;V$8&amp;"'!"&amp;$A12)*VLOOKUP($D$8,Tables!$C$1:$D$3,2,0)</f>
        <v>7.3600695683478818</v>
      </c>
      <c r="W12" s="460">
        <f ca="1">INDIRECT("'"&amp;W$8&amp;"'!"&amp;$A12)*VLOOKUP($D$8,Tables!$C$1:$D$3,2,0)</f>
        <v>7.127216001389816</v>
      </c>
      <c r="X12" s="460">
        <f ca="1">INDIRECT("'"&amp;X$8&amp;"'!"&amp;$A12)*VLOOKUP($D$8,Tables!$C$1:$D$3,2,0)</f>
        <v>6.365289777556205</v>
      </c>
      <c r="Y12" s="460">
        <f ca="1">INDIRECT("'"&amp;Y$8&amp;"'!"&amp;$A12)*VLOOKUP($D$8,Tables!$C$1:$D$3,2,0)</f>
        <v>6.3407741315653441</v>
      </c>
      <c r="Z12" s="460">
        <f ca="1">INDIRECT("'"&amp;Z$8&amp;"'!"&amp;$A12)*VLOOKUP($D$8,Tables!$C$1:$D$3,2,0)</f>
        <v>5.953565683736243</v>
      </c>
      <c r="AA12" s="460">
        <f ca="1">INDIRECT("'"&amp;AA$8&amp;"'!"&amp;$A12)*VLOOKUP($D$8,Tables!$C$1:$D$3,2,0)</f>
        <v>6.1639529468088989</v>
      </c>
      <c r="AB12" s="460">
        <f ca="1">INDIRECT("'"&amp;AB$8&amp;"'!"&amp;$A12)*VLOOKUP($D$8,Tables!$C$1:$D$3,2,0)</f>
        <v>6.2624353829670758</v>
      </c>
      <c r="AC12" s="460">
        <f ca="1">INDIRECT("'"&amp;AC$8&amp;"'!"&amp;$A12)*VLOOKUP($D$8,Tables!$C$1:$D$3,2,0)</f>
        <v>6.6697802422408365</v>
      </c>
      <c r="AD12" s="460">
        <f ca="1">INDIRECT("'"&amp;AD$8&amp;"'!"&amp;$A12)*VLOOKUP($D$8,Tables!$C$1:$D$3,2,0)</f>
        <v>6.5280273422733286</v>
      </c>
      <c r="AE12" s="460">
        <f ca="1">INDIRECT("'"&amp;AE$8&amp;"'!"&amp;$A12)*VLOOKUP($D$8,Tables!$C$1:$D$3,2,0)</f>
        <v>6.785884591588272</v>
      </c>
      <c r="AF12" s="460">
        <f ca="1">INDIRECT("'"&amp;AF$8&amp;"'!"&amp;$A12)*VLOOKUP($D$8,Tables!$C$1:$D$3,2,0)</f>
        <v>6.883885116414886</v>
      </c>
      <c r="AG12" s="460">
        <f ca="1">INDIRECT("'"&amp;AG$8&amp;"'!"&amp;$A12)*VLOOKUP($D$8,Tables!$C$1:$D$3,2,0)</f>
        <v>6.5403741676043454</v>
      </c>
      <c r="AH12" s="513">
        <f ca="1">INDIRECT("'"&amp;AH$8&amp;"'!"&amp;$A12)*VLOOKUP($D$8,Tables!$C$1:$D$3,2,0)</f>
        <v>6.667440548664092</v>
      </c>
      <c r="AI12" s="513">
        <f ca="1">INDIRECT("'"&amp;AI$8&amp;"'!"&amp;$A12)*VLOOKUP($D$8,Tables!$C$1:$D$3,2,0)</f>
        <v>6.2069591227405825</v>
      </c>
      <c r="AJ12" s="513">
        <f ca="1">INDIRECT("'"&amp;AJ$8&amp;"'!"&amp;$A12)*VLOOKUP($D$8,Tables!$C$1:$D$3,2,0)</f>
        <v>6.2046755838057868</v>
      </c>
      <c r="AK12" s="513">
        <f ca="1">INDIRECT("'"&amp;AK$8&amp;"'!"&amp;$A12)*VLOOKUP($D$8,Tables!$C$1:$D$3,2,0)</f>
        <v>6.6172548936767877</v>
      </c>
      <c r="AL12" s="513">
        <f ca="1">INDIRECT("'"&amp;AL$8&amp;"'!"&amp;$A12)*VLOOKUP($D$8,Tables!$C$1:$D$3,2,0)</f>
        <v>6.7430698978222727</v>
      </c>
      <c r="AM12" s="460"/>
      <c r="AO12" s="449"/>
      <c r="AP12" s="466">
        <f ca="1">HLOOKUP(AP$8,$E$8:$AN$198,$B12,0)/HLOOKUP(AP$8,$E$8:$AN$198,$B$11,0)</f>
        <v>0.377906976744186</v>
      </c>
      <c r="AQ12" s="466">
        <f t="shared" ref="AQ12:AT12" ca="1" si="9">HLOOKUP(AQ$8,$E$8:$AN$198,$B12,0)/HLOOKUP(AQ$8,$E$8:$AN$198,$B$11,0)</f>
        <v>0.38086553627760256</v>
      </c>
      <c r="AR12" s="466">
        <f t="shared" ca="1" si="9"/>
        <v>0.23457331461991204</v>
      </c>
      <c r="AS12" s="466">
        <f t="shared" ca="1" si="9"/>
        <v>0.21668751267393452</v>
      </c>
      <c r="AT12" s="466">
        <f t="shared" ca="1" si="9"/>
        <v>0.21299515230800345</v>
      </c>
      <c r="AU12" s="449"/>
      <c r="AV12" s="505">
        <f t="shared" ca="1" si="8"/>
        <v>1.2222913382588851E-2</v>
      </c>
      <c r="AW12" s="466">
        <f t="shared" ca="1" si="8"/>
        <v>5.5905000240794367E-2</v>
      </c>
      <c r="AX12" s="466">
        <f t="shared" ca="1" si="8"/>
        <v>-1.0071437107953884E-2</v>
      </c>
      <c r="AY12" s="466">
        <f t="shared" ca="1" si="8"/>
        <v>-3.5649636621227332E-2</v>
      </c>
      <c r="AZ12" s="466">
        <f t="shared" ca="1" si="8"/>
        <v>5.2967922480096075E-3</v>
      </c>
      <c r="BA12" s="461">
        <f t="shared" ca="1" si="8"/>
        <v>1.9013171801151252E-2</v>
      </c>
      <c r="BB12" s="454"/>
      <c r="BC12" s="459"/>
      <c r="BD12" s="454"/>
      <c r="BE12" s="454"/>
      <c r="BF12" s="454"/>
      <c r="BG12" s="454"/>
      <c r="BH12" s="454"/>
      <c r="BI12" s="454"/>
      <c r="BJ12" s="454"/>
      <c r="BK12" s="454"/>
      <c r="BL12" s="454"/>
      <c r="BM12" s="454"/>
      <c r="BN12" s="454"/>
    </row>
    <row r="13" spans="1:66" ht="13">
      <c r="A13" s="454" t="str">
        <f>ADDRESS(MATCH($D13,'2021'!$A$1:$A$86,0),MATCH($D$10,'2021'!$A$1:$AQ$1,0))</f>
        <v>$AO$45</v>
      </c>
      <c r="B13" s="454">
        <f t="shared" ref="B13:B19" si="10">B12+1</f>
        <v>6</v>
      </c>
      <c r="C13" s="454"/>
      <c r="D13" s="83" t="s">
        <v>37</v>
      </c>
      <c r="E13" s="460">
        <f ca="1">INDIRECT("'"&amp;E$8&amp;"'!"&amp;$A13)*VLOOKUP($D$8,Tables!$C$1:$D$3,2,0)</f>
        <v>1.6002880000000001E-2</v>
      </c>
      <c r="F13" s="460">
        <f ca="1">INDIRECT("'"&amp;F$8&amp;"'!"&amp;$A13)*VLOOKUP($D$8,Tables!$C$1:$D$3,2,0)</f>
        <v>1.700306E-2</v>
      </c>
      <c r="G13" s="460">
        <f ca="1">INDIRECT("'"&amp;G$8&amp;"'!"&amp;$A13)*VLOOKUP($D$8,Tables!$C$1:$D$3,2,0)</f>
        <v>1.700306E-2</v>
      </c>
      <c r="H13" s="460">
        <f ca="1">INDIRECT("'"&amp;H$8&amp;"'!"&amp;$A13)*VLOOKUP($D$8,Tables!$C$1:$D$3,2,0)</f>
        <v>1.800324E-2</v>
      </c>
      <c r="I13" s="460">
        <f ca="1">INDIRECT("'"&amp;I$8&amp;"'!"&amp;$A13)*VLOOKUP($D$8,Tables!$C$1:$D$3,2,0)</f>
        <v>1.800324E-2</v>
      </c>
      <c r="J13" s="460">
        <f ca="1">INDIRECT("'"&amp;J$8&amp;"'!"&amp;$A13)*VLOOKUP($D$8,Tables!$C$1:$D$3,2,0)</f>
        <v>1.800324E-2</v>
      </c>
      <c r="K13" s="460">
        <f ca="1">INDIRECT("'"&amp;K$8&amp;"'!"&amp;$A13)*VLOOKUP($D$8,Tables!$C$1:$D$3,2,0)</f>
        <v>1.900342E-2</v>
      </c>
      <c r="L13" s="460">
        <f ca="1">INDIRECT("'"&amp;L$8&amp;"'!"&amp;$A13)*VLOOKUP($D$8,Tables!$C$1:$D$3,2,0)</f>
        <v>2.3004139999999999E-2</v>
      </c>
      <c r="M13" s="460">
        <f ca="1">INDIRECT("'"&amp;M$8&amp;"'!"&amp;$A13)*VLOOKUP($D$8,Tables!$C$1:$D$3,2,0)</f>
        <v>2.4004320000000003E-2</v>
      </c>
      <c r="N13" s="460">
        <f ca="1">INDIRECT("'"&amp;N$8&amp;"'!"&amp;$A13)*VLOOKUP($D$8,Tables!$C$1:$D$3,2,0)</f>
        <v>2.5004500000000002E-2</v>
      </c>
      <c r="O13" s="460">
        <f ca="1">INDIRECT("'"&amp;O$8&amp;"'!"&amp;$A13)*VLOOKUP($D$8,Tables!$C$1:$D$3,2,0)</f>
        <v>2.6004680000000002E-2</v>
      </c>
      <c r="P13" s="460">
        <f ca="1">INDIRECT("'"&amp;P$8&amp;"'!"&amp;$A13)*VLOOKUP($D$8,Tables!$C$1:$D$3,2,0)</f>
        <v>2.6004680000000002E-2</v>
      </c>
      <c r="Q13" s="460">
        <f ca="1">INDIRECT("'"&amp;Q$8&amp;"'!"&amp;$A13)*VLOOKUP($D$8,Tables!$C$1:$D$3,2,0)</f>
        <v>2.3004139999999999E-2</v>
      </c>
      <c r="R13" s="460">
        <f ca="1">INDIRECT("'"&amp;R$8&amp;"'!"&amp;$A13)*VLOOKUP($D$8,Tables!$C$1:$D$3,2,0)</f>
        <v>2.3004139999999999E-2</v>
      </c>
      <c r="S13" s="460">
        <f ca="1">INDIRECT("'"&amp;S$8&amp;"'!"&amp;$A13)*VLOOKUP($D$8,Tables!$C$1:$D$3,2,0)</f>
        <v>5.0509090000000006E-2</v>
      </c>
      <c r="T13" s="460">
        <f ca="1">INDIRECT("'"&amp;T$8&amp;"'!"&amp;$A13)*VLOOKUP($D$8,Tables!$C$1:$D$3,2,0)</f>
        <v>5.8910601999999999E-2</v>
      </c>
      <c r="U13" s="460">
        <f ca="1">INDIRECT("'"&amp;U$8&amp;"'!"&amp;$A13)*VLOOKUP($D$8,Tables!$C$1:$D$3,2,0)</f>
        <v>5.6619361650960001E-2</v>
      </c>
      <c r="V13" s="460">
        <f ca="1">INDIRECT("'"&amp;V$8&amp;"'!"&amp;$A13)*VLOOKUP($D$8,Tables!$C$1:$D$3,2,0)</f>
        <v>5.0996976803820003E-2</v>
      </c>
      <c r="W13" s="460">
        <f ca="1">INDIRECT("'"&amp;W$8&amp;"'!"&amp;$A13)*VLOOKUP($D$8,Tables!$C$1:$D$3,2,0)</f>
        <v>5.4097534803820006E-2</v>
      </c>
      <c r="X13" s="460">
        <f ca="1">INDIRECT("'"&amp;X$8&amp;"'!"&amp;$A13)*VLOOKUP($D$8,Tables!$C$1:$D$3,2,0)</f>
        <v>4.4819944138040003E-2</v>
      </c>
      <c r="Y13" s="460">
        <f ca="1">INDIRECT("'"&amp;Y$8&amp;"'!"&amp;$A13)*VLOOKUP($D$8,Tables!$C$1:$D$3,2,0)</f>
        <v>4.5569842095379995E-2</v>
      </c>
      <c r="Z13" s="460">
        <f ca="1">INDIRECT("'"&amp;Z$8&amp;"'!"&amp;$A13)*VLOOKUP($D$8,Tables!$C$1:$D$3,2,0)</f>
        <v>4.5591983774664009E-2</v>
      </c>
      <c r="AA13" s="460">
        <f ca="1">INDIRECT("'"&amp;AA$8&amp;"'!"&amp;$A13)*VLOOKUP($D$8,Tables!$C$1:$D$3,2,0)</f>
        <v>4.5487109047005279E-2</v>
      </c>
      <c r="AB13" s="460">
        <f ca="1">INDIRECT("'"&amp;AB$8&amp;"'!"&amp;$A13)*VLOOKUP($D$8,Tables!$C$1:$D$3,2,0)</f>
        <v>4.2482905041926838E-2</v>
      </c>
      <c r="AC13" s="460">
        <f ca="1">INDIRECT("'"&amp;AC$8&amp;"'!"&amp;$A13)*VLOOKUP($D$8,Tables!$C$1:$D$3,2,0)</f>
        <v>4.0361329536001592E-2</v>
      </c>
      <c r="AD13" s="460">
        <f ca="1">INDIRECT("'"&amp;AD$8&amp;"'!"&amp;$A13)*VLOOKUP($D$8,Tables!$C$1:$D$3,2,0)</f>
        <v>4.3856164631226872E-2</v>
      </c>
      <c r="AE13" s="460">
        <f ca="1">INDIRECT("'"&amp;AE$8&amp;"'!"&amp;$A13)*VLOOKUP($D$8,Tables!$C$1:$D$3,2,0)</f>
        <v>4.8999374821495821E-2</v>
      </c>
      <c r="AF13" s="460">
        <f ca="1">INDIRECT("'"&amp;AF$8&amp;"'!"&amp;$A13)*VLOOKUP($D$8,Tables!$C$1:$D$3,2,0)</f>
        <v>5.2832833882415893E-2</v>
      </c>
      <c r="AG13" s="460">
        <f ca="1">INDIRECT("'"&amp;AG$8&amp;"'!"&amp;$A13)*VLOOKUP($D$8,Tables!$C$1:$D$3,2,0)</f>
        <v>6.2492428278121286E-2</v>
      </c>
      <c r="AH13" s="513">
        <f ca="1">INDIRECT("'"&amp;AH$8&amp;"'!"&amp;$A13)*VLOOKUP($D$8,Tables!$C$1:$D$3,2,0)</f>
        <v>7.8957857716376798E-2</v>
      </c>
      <c r="AI13" s="513">
        <f ca="1">INDIRECT("'"&amp;AI$8&amp;"'!"&amp;$A13)*VLOOKUP($D$8,Tables!$C$1:$D$3,2,0)</f>
        <v>8.1098532313322202E-2</v>
      </c>
      <c r="AJ13" s="513">
        <f ca="1">INDIRECT("'"&amp;AJ$8&amp;"'!"&amp;$A13)*VLOOKUP($D$8,Tables!$C$1:$D$3,2,0)</f>
        <v>0.1123811199262008</v>
      </c>
      <c r="AK13" s="513">
        <f ca="1">INDIRECT("'"&amp;AK$8&amp;"'!"&amp;$A13)*VLOOKUP($D$8,Tables!$C$1:$D$3,2,0)</f>
        <v>0.2216781048631051</v>
      </c>
      <c r="AL13" s="513">
        <f ca="1">INDIRECT("'"&amp;AL$8&amp;"'!"&amp;$A13)*VLOOKUP($D$8,Tables!$C$1:$D$3,2,0)</f>
        <v>0.32875688891762489</v>
      </c>
      <c r="AM13" s="460"/>
      <c r="AN13" s="460"/>
      <c r="AO13" s="449"/>
      <c r="AP13" s="466">
        <f t="shared" ref="AP13:AT19" ca="1" si="11">HLOOKUP(AP$8,$E$8:$AN$198,$B13,0)/HLOOKUP(AP$8,$E$8:$AN$198,$B$11,0)</f>
        <v>1.3481631277384562E-3</v>
      </c>
      <c r="AQ13" s="466">
        <f t="shared" ca="1" si="11"/>
        <v>1.2815457413249212E-3</v>
      </c>
      <c r="AR13" s="466">
        <f t="shared" ca="1" si="11"/>
        <v>2.2413176470017547E-3</v>
      </c>
      <c r="AS13" s="466">
        <f t="shared" ca="1" si="11"/>
        <v>2.8311833380854296E-3</v>
      </c>
      <c r="AT13" s="466">
        <f t="shared" ca="1" si="11"/>
        <v>1.0384531776829062E-2</v>
      </c>
      <c r="AU13" s="449"/>
      <c r="AV13" s="505">
        <f t="shared" ca="1" si="8"/>
        <v>8.5607025899334444E-2</v>
      </c>
      <c r="AW13" s="466">
        <f t="shared" ca="1" si="8"/>
        <v>4.9748678361387633E-2</v>
      </c>
      <c r="AX13" s="466">
        <f t="shared" ca="1" si="8"/>
        <v>9.5886924305521593E-2</v>
      </c>
      <c r="AY13" s="466">
        <f t="shared" ca="1" si="8"/>
        <v>-4.2414160476409446E-2</v>
      </c>
      <c r="AZ13" s="466">
        <f t="shared" ca="1" si="8"/>
        <v>0.15835366476762669</v>
      </c>
      <c r="BA13" s="461">
        <f t="shared" ca="1" si="8"/>
        <v>0.48303725855399704</v>
      </c>
      <c r="BB13" s="454"/>
      <c r="BC13" s="459"/>
      <c r="BD13" s="454"/>
      <c r="BE13" s="454"/>
      <c r="BF13" s="454"/>
      <c r="BG13" s="454"/>
      <c r="BH13" s="454"/>
      <c r="BI13" s="454"/>
      <c r="BJ13" s="454"/>
      <c r="BK13" s="454"/>
      <c r="BL13" s="454"/>
      <c r="BM13" s="454"/>
      <c r="BN13" s="454"/>
    </row>
    <row r="14" spans="1:66" ht="13">
      <c r="A14" s="454" t="str">
        <f>ADDRESS(MATCH($D14,'2021'!$A$1:$A$86,0),MATCH($D$10,'2021'!$A$1:$AQ$1,0))</f>
        <v>$AO$56</v>
      </c>
      <c r="B14" s="454">
        <f t="shared" si="10"/>
        <v>7</v>
      </c>
      <c r="C14" s="454"/>
      <c r="D14" s="168" t="s">
        <v>40</v>
      </c>
      <c r="E14" s="460">
        <f ca="1">INDIRECT("'"&amp;E$8&amp;"'!"&amp;$A14)*VLOOKUP($D$8,Tables!$C$1:$D$3,2,0)</f>
        <v>4.1427455600000007</v>
      </c>
      <c r="F14" s="460">
        <f ca="1">INDIRECT("'"&amp;F$8&amp;"'!"&amp;$A14)*VLOOKUP($D$8,Tables!$C$1:$D$3,2,0)</f>
        <v>4.35178318</v>
      </c>
      <c r="G14" s="460">
        <f ca="1">INDIRECT("'"&amp;G$8&amp;"'!"&amp;$A14)*VLOOKUP($D$8,Tables!$C$1:$D$3,2,0)</f>
        <v>4.6068290800000007</v>
      </c>
      <c r="H14" s="460">
        <f ca="1">INDIRECT("'"&amp;H$8&amp;"'!"&amp;$A14)*VLOOKUP($D$8,Tables!$C$1:$D$3,2,0)</f>
        <v>4.6868434800000003</v>
      </c>
      <c r="I14" s="460">
        <f ca="1">INDIRECT("'"&amp;I$8&amp;"'!"&amp;$A14)*VLOOKUP($D$8,Tables!$C$1:$D$3,2,0)</f>
        <v>4.8308694000000001</v>
      </c>
      <c r="J14" s="460">
        <f ca="1">INDIRECT("'"&amp;J$8&amp;"'!"&amp;$A14)*VLOOKUP($D$8,Tables!$C$1:$D$3,2,0)</f>
        <v>4.9608927999999999</v>
      </c>
      <c r="K14" s="460">
        <f ca="1">INDIRECT("'"&amp;K$8&amp;"'!"&amp;$A14)*VLOOKUP($D$8,Tables!$C$1:$D$3,2,0)</f>
        <v>5.2199394200000002</v>
      </c>
      <c r="L14" s="460">
        <f ca="1">INDIRECT("'"&amp;L$8&amp;"'!"&amp;$A14)*VLOOKUP($D$8,Tables!$C$1:$D$3,2,0)</f>
        <v>5.3259585000000005</v>
      </c>
      <c r="M14" s="460">
        <f ca="1">INDIRECT("'"&amp;M$8&amp;"'!"&amp;$A14)*VLOOKUP($D$8,Tables!$C$1:$D$3,2,0)</f>
        <v>5.5119919800000003</v>
      </c>
      <c r="N14" s="460">
        <f ca="1">INDIRECT("'"&amp;N$8&amp;"'!"&amp;$A14)*VLOOKUP($D$8,Tables!$C$1:$D$3,2,0)</f>
        <v>6.0100816200000011</v>
      </c>
      <c r="O14" s="460">
        <f ca="1">INDIRECT("'"&amp;O$8&amp;"'!"&amp;$A14)*VLOOKUP($D$8,Tables!$C$1:$D$3,2,0)</f>
        <v>6.376147500000001</v>
      </c>
      <c r="P14" s="460">
        <f ca="1">INDIRECT("'"&amp;P$8&amp;"'!"&amp;$A14)*VLOOKUP($D$8,Tables!$C$1:$D$3,2,0)</f>
        <v>6.72921104</v>
      </c>
      <c r="Q14" s="460">
        <f ca="1">INDIRECT("'"&amp;Q$8&amp;"'!"&amp;$A14)*VLOOKUP($D$8,Tables!$C$1:$D$3,2,0)</f>
        <v>6.5801842200000005</v>
      </c>
      <c r="R14" s="460">
        <f ca="1">INDIRECT("'"&amp;R$8&amp;"'!"&amp;$A14)*VLOOKUP($D$8,Tables!$C$1:$D$3,2,0)</f>
        <v>6.9672538799999995</v>
      </c>
      <c r="S14" s="460">
        <f ca="1">INDIRECT("'"&amp;S$8&amp;"'!"&amp;$A14)*VLOOKUP($D$8,Tables!$C$1:$D$3,2,0)</f>
        <v>7.3473222800000002</v>
      </c>
      <c r="T14" s="460">
        <f ca="1">INDIRECT("'"&amp;T$8&amp;"'!"&amp;$A14)*VLOOKUP($D$8,Tables!$C$1:$D$3,2,0)</f>
        <v>7.5129497875859999</v>
      </c>
      <c r="U14" s="460">
        <f ca="1">INDIRECT("'"&amp;U$8&amp;"'!"&amp;$A14)*VLOOKUP($D$8,Tables!$C$1:$D$3,2,0)</f>
        <v>8.0841808906800008</v>
      </c>
      <c r="V14" s="460">
        <f ca="1">INDIRECT("'"&amp;V$8&amp;"'!"&amp;$A14)*VLOOKUP($D$8,Tables!$C$1:$D$3,2,0)</f>
        <v>8.0643913292000011</v>
      </c>
      <c r="W14" s="460">
        <f ca="1">INDIRECT("'"&amp;W$8&amp;"'!"&amp;$A14)*VLOOKUP($D$8,Tables!$C$1:$D$3,2,0)</f>
        <v>8.5271882270977848</v>
      </c>
      <c r="X14" s="460">
        <f ca="1">INDIRECT("'"&amp;X$8&amp;"'!"&amp;$A14)*VLOOKUP($D$8,Tables!$C$1:$D$3,2,0)</f>
        <v>8.1246349790058279</v>
      </c>
      <c r="Y14" s="460">
        <f ca="1">INDIRECT("'"&amp;Y$8&amp;"'!"&amp;$A14)*VLOOKUP($D$8,Tables!$C$1:$D$3,2,0)</f>
        <v>8.5475071371434712</v>
      </c>
      <c r="Z14" s="460">
        <f ca="1">INDIRECT("'"&amp;Z$8&amp;"'!"&amp;$A14)*VLOOKUP($D$8,Tables!$C$1:$D$3,2,0)</f>
        <v>8.2847197722368726</v>
      </c>
      <c r="AA14" s="460">
        <f ca="1">INDIRECT("'"&amp;AA$8&amp;"'!"&amp;$A14)*VLOOKUP($D$8,Tables!$C$1:$D$3,2,0)</f>
        <v>8.1219286840600002</v>
      </c>
      <c r="AB14" s="460">
        <f ca="1">INDIRECT("'"&amp;AB$8&amp;"'!"&amp;$A14)*VLOOKUP($D$8,Tables!$C$1:$D$3,2,0)</f>
        <v>7.9491735937400012</v>
      </c>
      <c r="AC14" s="460">
        <f ca="1">INDIRECT("'"&amp;AC$8&amp;"'!"&amp;$A14)*VLOOKUP($D$8,Tables!$C$1:$D$3,2,0)</f>
        <v>7.7051860768907394</v>
      </c>
      <c r="AD14" s="460">
        <f ca="1">INDIRECT("'"&amp;AD$8&amp;"'!"&amp;$A14)*VLOOKUP($D$8,Tables!$C$1:$D$3,2,0)</f>
        <v>7.8821793019377013</v>
      </c>
      <c r="AE14" s="460">
        <f ca="1">INDIRECT("'"&amp;AE$8&amp;"'!"&amp;$A14)*VLOOKUP($D$8,Tables!$C$1:$D$3,2,0)</f>
        <v>7.8741617509242401</v>
      </c>
      <c r="AF14" s="460">
        <f ca="1">INDIRECT("'"&amp;AF$8&amp;"'!"&amp;$A14)*VLOOKUP($D$8,Tables!$C$1:$D$3,2,0)</f>
        <v>7.96045173944088</v>
      </c>
      <c r="AG14" s="460">
        <f ca="1">INDIRECT("'"&amp;AG$8&amp;"'!"&amp;$A14)*VLOOKUP($D$8,Tables!$C$1:$D$3,2,0)</f>
        <v>8.1752472796800006</v>
      </c>
      <c r="AH14" s="513">
        <f ca="1">INDIRECT("'"&amp;AH$8&amp;"'!"&amp;$A14)*VLOOKUP($D$8,Tables!$C$1:$D$3,2,0)</f>
        <v>8.1344143582464472</v>
      </c>
      <c r="AI14" s="513">
        <f ca="1">INDIRECT("'"&amp;AI$8&amp;"'!"&amp;$A14)*VLOOKUP($D$8,Tables!$C$1:$D$3,2,0)</f>
        <v>8.7248931189608996</v>
      </c>
      <c r="AJ14" s="513">
        <f ca="1">INDIRECT("'"&amp;AJ$8&amp;"'!"&amp;$A14)*VLOOKUP($D$8,Tables!$C$1:$D$3,2,0)</f>
        <v>8.7284290643165168</v>
      </c>
      <c r="AK14" s="513">
        <f ca="1">INDIRECT("'"&amp;AK$8&amp;"'!"&amp;$A14)*VLOOKUP($D$8,Tables!$C$1:$D$3,2,0)</f>
        <v>8.2158747415933142</v>
      </c>
      <c r="AL14" s="513">
        <f ca="1">INDIRECT("'"&amp;AL$8&amp;"'!"&amp;$A14)*VLOOKUP($D$8,Tables!$C$1:$D$3,2,0)</f>
        <v>8.0840229221506963</v>
      </c>
      <c r="AM14" s="460"/>
      <c r="AN14" s="460"/>
      <c r="AO14" s="449"/>
      <c r="AP14" s="466">
        <f t="shared" ca="1" si="11"/>
        <v>0.34900572969329285</v>
      </c>
      <c r="AQ14" s="466">
        <f t="shared" ca="1" si="11"/>
        <v>0.31422515772870668</v>
      </c>
      <c r="AR14" s="466">
        <f t="shared" ca="1" si="11"/>
        <v>0.29320873746499793</v>
      </c>
      <c r="AS14" s="466">
        <f t="shared" ca="1" si="11"/>
        <v>0.30458963091395563</v>
      </c>
      <c r="AT14" s="466">
        <f t="shared" ca="1" si="11"/>
        <v>0.25535219412762816</v>
      </c>
      <c r="AU14" s="449"/>
      <c r="AV14" s="505">
        <f t="shared" ca="1" si="8"/>
        <v>2.1627732235442787E-2</v>
      </c>
      <c r="AW14" s="466">
        <f t="shared" ca="1" si="8"/>
        <v>4.4063731199079026E-2</v>
      </c>
      <c r="AX14" s="466">
        <f t="shared" ca="1" si="8"/>
        <v>3.700520639302507E-2</v>
      </c>
      <c r="AY14" s="466">
        <f t="shared" ca="1" si="8"/>
        <v>-1.2099214964623295E-2</v>
      </c>
      <c r="AZ14" s="466">
        <f t="shared" ca="1" si="8"/>
        <v>7.90591825243947E-3</v>
      </c>
      <c r="BA14" s="461">
        <f t="shared" ca="1" si="8"/>
        <v>-1.6048421329394325E-2</v>
      </c>
      <c r="BB14" s="454"/>
      <c r="BC14" s="459"/>
      <c r="BD14" s="454"/>
      <c r="BE14" s="454"/>
      <c r="BF14" s="454"/>
      <c r="BG14" s="454"/>
      <c r="BH14" s="454"/>
      <c r="BI14" s="454"/>
      <c r="BJ14" s="454"/>
      <c r="BK14" s="454"/>
      <c r="BL14" s="454"/>
      <c r="BM14" s="454"/>
      <c r="BN14" s="454"/>
    </row>
    <row r="15" spans="1:66" ht="13">
      <c r="A15" s="454" t="str">
        <f>ADDRESS(MATCH($D15,'2021'!$A$1:$A$86,0),MATCH($D$10,'2021'!$A$1:$AQ$1,0))</f>
        <v>$AO$58</v>
      </c>
      <c r="B15" s="454">
        <f t="shared" si="10"/>
        <v>8</v>
      </c>
      <c r="C15" s="454"/>
      <c r="D15" s="168" t="s">
        <v>194</v>
      </c>
      <c r="E15" s="460">
        <f ca="1">INDIRECT("'"&amp;E$8&amp;"'!"&amp;$A15)*VLOOKUP($D$8,Tables!$C$1:$D$3,2,0)</f>
        <v>2.0041166579335026</v>
      </c>
      <c r="F15" s="460">
        <f ca="1">INDIRECT("'"&amp;F$8&amp;"'!"&amp;$A15)*VLOOKUP($D$8,Tables!$C$1:$D$3,2,0)</f>
        <v>2.1719031688302608</v>
      </c>
      <c r="G15" s="460">
        <f ca="1">INDIRECT("'"&amp;G$8&amp;"'!"&amp;$A15)*VLOOKUP($D$8,Tables!$C$1:$D$3,2,0)</f>
        <v>2.3231978431858851</v>
      </c>
      <c r="H15" s="460">
        <f ca="1">INDIRECT("'"&amp;H$8&amp;"'!"&amp;$A15)*VLOOKUP($D$8,Tables!$C$1:$D$3,2,0)</f>
        <v>2.3791266801514714</v>
      </c>
      <c r="I15" s="460">
        <f ca="1">INDIRECT("'"&amp;I$8&amp;"'!"&amp;$A15)*VLOOKUP($D$8,Tables!$C$1:$D$3,2,0)</f>
        <v>2.4709073356847404</v>
      </c>
      <c r="J15" s="460">
        <f ca="1">INDIRECT("'"&amp;J$8&amp;"'!"&amp;$A15)*VLOOKUP($D$8,Tables!$C$1:$D$3,2,0)</f>
        <v>2.5856331551013279</v>
      </c>
      <c r="K15" s="460">
        <f ca="1">INDIRECT("'"&amp;K$8&amp;"'!"&amp;$A15)*VLOOKUP($D$8,Tables!$C$1:$D$3,2,0)</f>
        <v>2.8036122119928431</v>
      </c>
      <c r="L15" s="460">
        <f ca="1">INDIRECT("'"&amp;L$8&amp;"'!"&amp;$A15)*VLOOKUP($D$8,Tables!$C$1:$D$3,2,0)</f>
        <v>3.017289050656236</v>
      </c>
      <c r="M15" s="460">
        <f ca="1">INDIRECT("'"&amp;M$8&amp;"'!"&amp;$A15)*VLOOKUP($D$8,Tables!$C$1:$D$3,2,0)</f>
        <v>3.2230784892347391</v>
      </c>
      <c r="N15" s="460">
        <f ca="1">INDIRECT("'"&amp;N$8&amp;"'!"&amp;$A15)*VLOOKUP($D$8,Tables!$C$1:$D$3,2,0)</f>
        <v>3.5952203659672928</v>
      </c>
      <c r="O15" s="460">
        <f ca="1">INDIRECT("'"&amp;O$8&amp;"'!"&amp;$A15)*VLOOKUP($D$8,Tables!$C$1:$D$3,2,0)</f>
        <v>4.0082333158670052</v>
      </c>
      <c r="P15" s="460">
        <f ca="1">INDIRECT("'"&amp;P$8&amp;"'!"&amp;$A15)*VLOOKUP($D$8,Tables!$C$1:$D$3,2,0)</f>
        <v>4.2990179054244377</v>
      </c>
      <c r="Q15" s="460">
        <f ca="1">INDIRECT("'"&amp;Q$8&amp;"'!"&amp;$A15)*VLOOKUP($D$8,Tables!$C$1:$D$3,2,0)</f>
        <v>4.7791400215699937</v>
      </c>
      <c r="R15" s="460">
        <f ca="1">INDIRECT("'"&amp;R$8&amp;"'!"&amp;$A15)*VLOOKUP($D$8,Tables!$C$1:$D$3,2,0)</f>
        <v>5.2771644616923998</v>
      </c>
      <c r="S15" s="460">
        <f ca="1">INDIRECT("'"&amp;S$8&amp;"'!"&amp;$A15)*VLOOKUP($D$8,Tables!$C$1:$D$3,2,0)</f>
        <v>5.3502247776406673</v>
      </c>
      <c r="T15" s="460">
        <f ca="1">INDIRECT("'"&amp;T$8&amp;"'!"&amp;$A15)*VLOOKUP($D$8,Tables!$C$1:$D$3,2,0)</f>
        <v>5.9559292357794176</v>
      </c>
      <c r="U15" s="460">
        <f ca="1">INDIRECT("'"&amp;U$8&amp;"'!"&amp;$A15)*VLOOKUP($D$8,Tables!$C$1:$D$3,2,0)</f>
        <v>6.5532050321218671</v>
      </c>
      <c r="V15" s="460">
        <f ca="1">INDIRECT("'"&amp;V$8&amp;"'!"&amp;$A15)*VLOOKUP($D$8,Tables!$C$1:$D$3,2,0)</f>
        <v>6.8112477349038905</v>
      </c>
      <c r="W15" s="460">
        <f ca="1">INDIRECT("'"&amp;W$8&amp;"'!"&amp;$A15)*VLOOKUP($D$8,Tables!$C$1:$D$3,2,0)</f>
        <v>7.1870926573758425</v>
      </c>
      <c r="X15" s="460">
        <f ca="1">INDIRECT("'"&amp;X$8&amp;"'!"&amp;$A15)*VLOOKUP($D$8,Tables!$C$1:$D$3,2,0)</f>
        <v>7.0065429086974511</v>
      </c>
      <c r="Y15" s="460">
        <f ca="1">INDIRECT("'"&amp;Y$8&amp;"'!"&amp;$A15)*VLOOKUP($D$8,Tables!$C$1:$D$3,2,0)</f>
        <v>6.8946255760213377</v>
      </c>
      <c r="Z15" s="460">
        <f ca="1">INDIRECT("'"&amp;Z$8&amp;"'!"&amp;$A15)*VLOOKUP($D$8,Tables!$C$1:$D$3,2,0)</f>
        <v>7.3764548880144476</v>
      </c>
      <c r="AA15" s="460">
        <f ca="1">INDIRECT("'"&amp;AA$8&amp;"'!"&amp;$A15)*VLOOKUP($D$8,Tables!$C$1:$D$3,2,0)</f>
        <v>7.36829995463291</v>
      </c>
      <c r="AB15" s="460">
        <f ca="1">INDIRECT("'"&amp;AB$8&amp;"'!"&amp;$A15)*VLOOKUP($D$8,Tables!$C$1:$D$3,2,0)</f>
        <v>7.3691014226503126</v>
      </c>
      <c r="AC15" s="460">
        <f ca="1">INDIRECT("'"&amp;AC$8&amp;"'!"&amp;$A15)*VLOOKUP($D$8,Tables!$C$1:$D$3,2,0)</f>
        <v>7.2472337338493906</v>
      </c>
      <c r="AD15" s="460">
        <f ca="1">INDIRECT("'"&amp;AD$8&amp;"'!"&amp;$A15)*VLOOKUP($D$8,Tables!$C$1:$D$3,2,0)</f>
        <v>8.2290259190282011</v>
      </c>
      <c r="AE15" s="460">
        <f ca="1">INDIRECT("'"&amp;AE$8&amp;"'!"&amp;$A15)*VLOOKUP($D$8,Tables!$C$1:$D$3,2,0)</f>
        <v>8.3376063502341751</v>
      </c>
      <c r="AF15" s="460">
        <f ca="1">INDIRECT("'"&amp;AF$8&amp;"'!"&amp;$A15)*VLOOKUP($D$8,Tables!$C$1:$D$3,2,0)</f>
        <v>8.4574792418173796</v>
      </c>
      <c r="AG15" s="460">
        <f ca="1">INDIRECT("'"&amp;AG$8&amp;"'!"&amp;$A15)*VLOOKUP($D$8,Tables!$C$1:$D$3,2,0)</f>
        <v>9.6401595871784416</v>
      </c>
      <c r="AH15" s="513">
        <f ca="1">INDIRECT("'"&amp;AH$8&amp;"'!"&amp;$A15)*VLOOKUP($D$8,Tables!$C$1:$D$3,2,0)</f>
        <v>9.893820260744592</v>
      </c>
      <c r="AI15" s="513">
        <f ca="1">INDIRECT("'"&amp;AI$8&amp;"'!"&amp;$A15)*VLOOKUP($D$8,Tables!$C$1:$D$3,2,0)</f>
        <v>10.176374244372502</v>
      </c>
      <c r="AJ15" s="513">
        <f ca="1">INDIRECT("'"&amp;AJ$8&amp;"'!"&amp;$A15)*VLOOKUP($D$8,Tables!$C$1:$D$3,2,0)</f>
        <v>10.961523068732397</v>
      </c>
      <c r="AK15" s="513">
        <f ca="1">INDIRECT("'"&amp;AK$8&amp;"'!"&amp;$A15)*VLOOKUP($D$8,Tables!$C$1:$D$3,2,0)</f>
        <v>11.872503537793786</v>
      </c>
      <c r="AL15" s="513">
        <f ca="1">INDIRECT("'"&amp;AL$8&amp;"'!"&amp;$A15)*VLOOKUP($D$8,Tables!$C$1:$D$3,2,0)</f>
        <v>13.052827775553927</v>
      </c>
      <c r="AM15" s="460"/>
      <c r="AN15" s="460"/>
      <c r="AO15" s="449"/>
      <c r="AP15" s="466">
        <f t="shared" ca="1" si="11"/>
        <v>0.16883687073279136</v>
      </c>
      <c r="AQ15" s="466">
        <f t="shared" ca="1" si="11"/>
        <v>0.19753114963099058</v>
      </c>
      <c r="AR15" s="466">
        <f t="shared" ca="1" si="11"/>
        <v>0.34574844341935623</v>
      </c>
      <c r="AS15" s="466">
        <f t="shared" ca="1" si="11"/>
        <v>0.35526143791946607</v>
      </c>
      <c r="AT15" s="466">
        <f t="shared" ca="1" si="11"/>
        <v>0.41230316194736921</v>
      </c>
      <c r="AU15" s="449"/>
      <c r="AV15" s="505">
        <f t="shared" ca="1" si="8"/>
        <v>5.7168839007471828E-2</v>
      </c>
      <c r="AW15" s="466">
        <f t="shared" ca="1" si="8"/>
        <v>7.1773462536293131E-2</v>
      </c>
      <c r="AX15" s="466">
        <f t="shared" ca="1" si="8"/>
        <v>7.5721952099037537E-2</v>
      </c>
      <c r="AY15" s="466">
        <f t="shared" ca="1" si="8"/>
        <v>6.2444854672181194E-3</v>
      </c>
      <c r="AZ15" s="466">
        <f t="shared" ca="1" si="8"/>
        <v>4.7137943028331186E-2</v>
      </c>
      <c r="BA15" s="461">
        <f t="shared" ca="1" si="8"/>
        <v>9.9416625482806609E-2</v>
      </c>
      <c r="BB15" s="454"/>
      <c r="BC15" s="459"/>
      <c r="BD15" s="454"/>
      <c r="BE15" s="454"/>
      <c r="BF15" s="454"/>
      <c r="BG15" s="454"/>
      <c r="BH15" s="454"/>
      <c r="BI15" s="454"/>
      <c r="BJ15" s="454"/>
      <c r="BK15" s="454"/>
      <c r="BL15" s="454"/>
      <c r="BM15" s="454"/>
      <c r="BN15" s="454"/>
    </row>
    <row r="16" spans="1:66" ht="13">
      <c r="A16" s="454" t="str">
        <f>ADDRESS(MATCH($D16,'2021'!$A$1:$A$86,0),MATCH($D$10,'2021'!$A$1:$AQ$1,0))</f>
        <v>$AO$65</v>
      </c>
      <c r="B16" s="454">
        <f t="shared" si="10"/>
        <v>9</v>
      </c>
      <c r="C16" s="454"/>
      <c r="D16" s="168" t="s">
        <v>195</v>
      </c>
      <c r="E16" s="460">
        <f ca="1">INDIRECT("'"&amp;E$8&amp;"'!"&amp;$A16)*VLOOKUP($D$8,Tables!$C$1:$D$3,2,0)</f>
        <v>0.79138644206649755</v>
      </c>
      <c r="F16" s="460">
        <f ca="1">INDIRECT("'"&amp;F$8&amp;"'!"&amp;$A16)*VLOOKUP($D$8,Tables!$C$1:$D$3,2,0)</f>
        <v>0.85764205116973913</v>
      </c>
      <c r="G16" s="460">
        <f ca="1">INDIRECT("'"&amp;G$8&amp;"'!"&amp;$A16)*VLOOKUP($D$8,Tables!$C$1:$D$3,2,0)</f>
        <v>0.91738535681411515</v>
      </c>
      <c r="H16" s="460">
        <f ca="1">INDIRECT("'"&amp;H$8&amp;"'!"&amp;$A16)*VLOOKUP($D$8,Tables!$C$1:$D$3,2,0)</f>
        <v>0.93947055984852912</v>
      </c>
      <c r="I16" s="460">
        <f ca="1">INDIRECT("'"&amp;I$8&amp;"'!"&amp;$A16)*VLOOKUP($D$8,Tables!$C$1:$D$3,2,0)</f>
        <v>0.97571294431525946</v>
      </c>
      <c r="J16" s="460">
        <f ca="1">INDIRECT("'"&amp;J$8&amp;"'!"&amp;$A16)*VLOOKUP($D$8,Tables!$C$1:$D$3,2,0)</f>
        <v>1.0210159248986725</v>
      </c>
      <c r="K16" s="460">
        <f ca="1">INDIRECT("'"&amp;K$8&amp;"'!"&amp;$A16)*VLOOKUP($D$8,Tables!$C$1:$D$3,2,0)</f>
        <v>1.1070915880071577</v>
      </c>
      <c r="L16" s="460">
        <f ca="1">INDIRECT("'"&amp;L$8&amp;"'!"&amp;$A16)*VLOOKUP($D$8,Tables!$C$1:$D$3,2,0)</f>
        <v>1.1914683893437643</v>
      </c>
      <c r="M16" s="460">
        <f ca="1">INDIRECT("'"&amp;M$8&amp;"'!"&amp;$A16)*VLOOKUP($D$8,Tables!$C$1:$D$3,2,0)</f>
        <v>1.2727306107652616</v>
      </c>
      <c r="N16" s="460">
        <f ca="1">INDIRECT("'"&amp;N$8&amp;"'!"&amp;$A16)*VLOOKUP($D$8,Tables!$C$1:$D$3,2,0)</f>
        <v>1.4196821540327076</v>
      </c>
      <c r="O16" s="460">
        <f ca="1">INDIRECT("'"&amp;O$8&amp;"'!"&amp;$A16)*VLOOKUP($D$8,Tables!$C$1:$D$3,2,0)</f>
        <v>1.5827728841329951</v>
      </c>
      <c r="P16" s="460">
        <f ca="1">INDIRECT("'"&amp;P$8&amp;"'!"&amp;$A16)*VLOOKUP($D$8,Tables!$C$1:$D$3,2,0)</f>
        <v>1.7350558954721405</v>
      </c>
      <c r="Q16" s="460">
        <f ca="1">INDIRECT("'"&amp;Q$8&amp;"'!"&amp;$A16)*VLOOKUP($D$8,Tables!$C$1:$D$3,2,0)</f>
        <v>1.9670167380315764</v>
      </c>
      <c r="R16" s="460">
        <f ca="1">INDIRECT("'"&amp;R$8&amp;"'!"&amp;$A16)*VLOOKUP($D$8,Tables!$C$1:$D$3,2,0)</f>
        <v>2.2108027599913336</v>
      </c>
      <c r="S16" s="460">
        <f ca="1">INDIRECT("'"&amp;S$8&amp;"'!"&amp;$A16)*VLOOKUP($D$8,Tables!$C$1:$D$3,2,0)</f>
        <v>2.2777409676497085</v>
      </c>
      <c r="T16" s="460">
        <f ca="1">INDIRECT("'"&amp;T$8&amp;"'!"&amp;$A16)*VLOOKUP($D$8,Tables!$C$1:$D$3,2,0)</f>
        <v>2.573065978146114</v>
      </c>
      <c r="U16" s="460">
        <f ca="1">INDIRECT("'"&amp;U$8&amp;"'!"&amp;$A16)*VLOOKUP($D$8,Tables!$C$1:$D$3,2,0)</f>
        <v>2.8693830470915804</v>
      </c>
      <c r="V16" s="460">
        <f ca="1">INDIRECT("'"&amp;V$8&amp;"'!"&amp;$A16)*VLOOKUP($D$8,Tables!$C$1:$D$3,2,0)</f>
        <v>3.019426373315651</v>
      </c>
      <c r="W16" s="460">
        <f ca="1">INDIRECT("'"&amp;W$8&amp;"'!"&amp;$A16)*VLOOKUP($D$8,Tables!$C$1:$D$3,2,0)</f>
        <v>3.2225426799355015</v>
      </c>
      <c r="X16" s="460">
        <f ca="1">INDIRECT("'"&amp;X$8&amp;"'!"&amp;$A16)*VLOOKUP($D$8,Tables!$C$1:$D$3,2,0)</f>
        <v>3.1748871459324297</v>
      </c>
      <c r="Y16" s="460">
        <f ca="1">INDIRECT("'"&amp;Y$8&amp;"'!"&amp;$A16)*VLOOKUP($D$8,Tables!$C$1:$D$3,2,0)</f>
        <v>3.0175529090794644</v>
      </c>
      <c r="Z16" s="460">
        <f ca="1">INDIRECT("'"&amp;Z$8&amp;"'!"&amp;$A16)*VLOOKUP($D$8,Tables!$C$1:$D$3,2,0)</f>
        <v>2.6608321919065858</v>
      </c>
      <c r="AA16" s="460">
        <f ca="1">INDIRECT("'"&amp;AA$8&amp;"'!"&amp;$A16)*VLOOKUP($D$8,Tables!$C$1:$D$3,2,0)</f>
        <v>2.5770801617025993</v>
      </c>
      <c r="AB16" s="460">
        <f ca="1">INDIRECT("'"&amp;AB$8&amp;"'!"&amp;$A16)*VLOOKUP($D$8,Tables!$C$1:$D$3,2,0)</f>
        <v>2.684813435567845</v>
      </c>
      <c r="AC16" s="460">
        <f ca="1">INDIRECT("'"&amp;AC$8&amp;"'!"&amp;$A16)*VLOOKUP($D$8,Tables!$C$1:$D$3,2,0)</f>
        <v>2.5982890503227218</v>
      </c>
      <c r="AD16" s="460">
        <f ca="1">INDIRECT("'"&amp;AD$8&amp;"'!"&amp;$A16)*VLOOKUP($D$8,Tables!$C$1:$D$3,2,0)</f>
        <v>2.5520681774323744</v>
      </c>
      <c r="AE16" s="460">
        <f ca="1">INDIRECT("'"&amp;AE$8&amp;"'!"&amp;$A16)*VLOOKUP($D$8,Tables!$C$1:$D$3,2,0)</f>
        <v>2.7767032699403682</v>
      </c>
      <c r="AF16" s="460">
        <f ca="1">INDIRECT("'"&amp;AF$8&amp;"'!"&amp;$A16)*VLOOKUP($D$8,Tables!$C$1:$D$3,2,0)</f>
        <v>2.7284568023419382</v>
      </c>
      <c r="AG16" s="460">
        <f ca="1">INDIRECT("'"&amp;AG$8&amp;"'!"&amp;$A16)*VLOOKUP($D$8,Tables!$C$1:$D$3,2,0)</f>
        <v>2.9056304002718134</v>
      </c>
      <c r="AH16" s="513">
        <f ca="1">INDIRECT("'"&amp;AH$8&amp;"'!"&amp;$A16)*VLOOKUP($D$8,Tables!$C$1:$D$3,2,0)</f>
        <v>3.1100995340366029</v>
      </c>
      <c r="AI16" s="513">
        <f ca="1">INDIRECT("'"&amp;AI$8&amp;"'!"&amp;$A16)*VLOOKUP($D$8,Tables!$C$1:$D$3,2,0)</f>
        <v>2.8965638201438977</v>
      </c>
      <c r="AJ16" s="513">
        <f ca="1">INDIRECT("'"&amp;AJ$8&amp;"'!"&amp;$A16)*VLOOKUP($D$8,Tables!$C$1:$D$3,2,0)</f>
        <v>2.8970845995592036</v>
      </c>
      <c r="AK16" s="513">
        <f ca="1">INDIRECT("'"&amp;AK$8&amp;"'!"&amp;$A16)*VLOOKUP($D$8,Tables!$C$1:$D$3,2,0)</f>
        <v>2.8753325046703369</v>
      </c>
      <c r="AL16" s="513">
        <f ca="1">INDIRECT("'"&amp;AL$8&amp;"'!"&amp;$A16)*VLOOKUP($D$8,Tables!$C$1:$D$3,2,0)</f>
        <v>2.9342640810969454</v>
      </c>
      <c r="AM16" s="460"/>
      <c r="AN16" s="460"/>
      <c r="AO16" s="449"/>
      <c r="AP16" s="466">
        <f t="shared" ca="1" si="11"/>
        <v>6.6670375644020188E-2</v>
      </c>
      <c r="AQ16" s="466">
        <f t="shared" ca="1" si="11"/>
        <v>7.8001184753867484E-2</v>
      </c>
      <c r="AR16" s="466">
        <f t="shared" ca="1" si="11"/>
        <v>0.10421167605794582</v>
      </c>
      <c r="AS16" s="466">
        <f t="shared" ca="1" si="11"/>
        <v>0.10112024214703748</v>
      </c>
      <c r="AT16" s="466">
        <f t="shared" ca="1" si="11"/>
        <v>9.2685384303518956E-2</v>
      </c>
      <c r="AU16" s="449"/>
      <c r="AV16" s="505">
        <f t="shared" ca="1" si="8"/>
        <v>4.1140542367448241E-2</v>
      </c>
      <c r="AW16" s="466">
        <f t="shared" ca="1" si="8"/>
        <v>7.1773462536293131E-2</v>
      </c>
      <c r="AX16" s="466">
        <f t="shared" ca="1" si="8"/>
        <v>9.2942991664616059E-2</v>
      </c>
      <c r="AY16" s="466">
        <f t="shared" ca="1" si="8"/>
        <v>-5.4345894291802144E-2</v>
      </c>
      <c r="AZ16" s="466">
        <f t="shared" ca="1" si="8"/>
        <v>5.0680093343084653E-2</v>
      </c>
      <c r="BA16" s="461">
        <f t="shared" ca="1" si="8"/>
        <v>2.0495569236214317E-2</v>
      </c>
      <c r="BB16" s="454"/>
      <c r="BC16" s="459"/>
      <c r="BD16" s="454"/>
      <c r="BE16" s="454"/>
      <c r="BF16" s="454"/>
      <c r="BG16" s="454"/>
      <c r="BH16" s="454"/>
      <c r="BI16" s="454"/>
      <c r="BJ16" s="454"/>
      <c r="BK16" s="454"/>
      <c r="BL16" s="454"/>
      <c r="BM16" s="454"/>
      <c r="BN16" s="454"/>
    </row>
    <row r="17" spans="1:66" ht="13">
      <c r="A17" s="454" t="str">
        <f>ADDRESS(MATCH($D17,'2021'!$A$1:$A$86,0),MATCH($D$10,'2021'!$A$1:$AQ$1,0))</f>
        <v>$AO$70</v>
      </c>
      <c r="B17" s="454">
        <f t="shared" si="10"/>
        <v>10</v>
      </c>
      <c r="C17" s="454"/>
      <c r="D17" s="93" t="s">
        <v>41</v>
      </c>
      <c r="E17" s="460">
        <f ca="1">INDIRECT("'"&amp;E$8&amp;"'!"&amp;$A17)*VLOOKUP($D$8,Tables!$C$1:$D$3,2,0)</f>
        <v>0.4300774</v>
      </c>
      <c r="F17" s="460">
        <f ca="1">INDIRECT("'"&amp;F$8&amp;"'!"&amp;$A17)*VLOOKUP($D$8,Tables!$C$1:$D$3,2,0)</f>
        <v>0.44207956000000004</v>
      </c>
      <c r="G17" s="460">
        <f ca="1">INDIRECT("'"&amp;G$8&amp;"'!"&amp;$A17)*VLOOKUP($D$8,Tables!$C$1:$D$3,2,0)</f>
        <v>0.46508369999999999</v>
      </c>
      <c r="H17" s="460">
        <f ca="1">INDIRECT("'"&amp;H$8&amp;"'!"&amp;$A17)*VLOOKUP($D$8,Tables!$C$1:$D$3,2,0)</f>
        <v>0.47708586000000003</v>
      </c>
      <c r="I17" s="460">
        <f ca="1">INDIRECT("'"&amp;I$8&amp;"'!"&amp;$A17)*VLOOKUP($D$8,Tables!$C$1:$D$3,2,0)</f>
        <v>0.48808784</v>
      </c>
      <c r="J17" s="460">
        <f ca="1">INDIRECT("'"&amp;J$8&amp;"'!"&amp;$A17)*VLOOKUP($D$8,Tables!$C$1:$D$3,2,0)</f>
        <v>0.50009000000000003</v>
      </c>
      <c r="K17" s="460">
        <f ca="1">INDIRECT("'"&amp;K$8&amp;"'!"&amp;$A17)*VLOOKUP($D$8,Tables!$C$1:$D$3,2,0)</f>
        <v>0.52309413999999999</v>
      </c>
      <c r="L17" s="460">
        <f ca="1">INDIRECT("'"&amp;L$8&amp;"'!"&amp;$A17)*VLOOKUP($D$8,Tables!$C$1:$D$3,2,0)</f>
        <v>0.54709845999999995</v>
      </c>
      <c r="M17" s="460">
        <f ca="1">INDIRECT("'"&amp;M$8&amp;"'!"&amp;$A17)*VLOOKUP($D$8,Tables!$C$1:$D$3,2,0)</f>
        <v>0.58110457999999998</v>
      </c>
      <c r="N17" s="460">
        <f ca="1">INDIRECT("'"&amp;N$8&amp;"'!"&amp;$A17)*VLOOKUP($D$8,Tables!$C$1:$D$3,2,0)</f>
        <v>0.53509630000000008</v>
      </c>
      <c r="O17" s="460">
        <f ca="1">INDIRECT("'"&amp;O$8&amp;"'!"&amp;$A17)*VLOOKUP($D$8,Tables!$C$1:$D$3,2,0)</f>
        <v>0.57010260000000001</v>
      </c>
      <c r="P17" s="460">
        <f ca="1">INDIRECT("'"&amp;P$8&amp;"'!"&amp;$A17)*VLOOKUP($D$8,Tables!$C$1:$D$3,2,0)</f>
        <v>0.60510890000000006</v>
      </c>
      <c r="Q17" s="460">
        <f ca="1">INDIRECT("'"&amp;Q$8&amp;"'!"&amp;$A17)*VLOOKUP($D$8,Tables!$C$1:$D$3,2,0)</f>
        <v>0.60510890000000006</v>
      </c>
      <c r="R17" s="460">
        <f ca="1">INDIRECT("'"&amp;R$8&amp;"'!"&amp;$A17)*VLOOKUP($D$8,Tables!$C$1:$D$3,2,0)</f>
        <v>0.60510890000000006</v>
      </c>
      <c r="S17" s="460">
        <f ca="1">INDIRECT("'"&amp;S$8&amp;"'!"&amp;$A17)*VLOOKUP($D$8,Tables!$C$1:$D$3,2,0)</f>
        <v>0.60810944</v>
      </c>
      <c r="T17" s="460">
        <f ca="1">INDIRECT("'"&amp;T$8&amp;"'!"&amp;$A17)*VLOOKUP($D$8,Tables!$C$1:$D$3,2,0)</f>
        <v>0.6434463763420265</v>
      </c>
      <c r="U17" s="460">
        <f ca="1">INDIRECT("'"&amp;U$8&amp;"'!"&amp;$A17)*VLOOKUP($D$8,Tables!$C$1:$D$3,2,0)</f>
        <v>0.61341039399999997</v>
      </c>
      <c r="V17" s="460">
        <f ca="1">INDIRECT("'"&amp;V$8&amp;"'!"&amp;$A17)*VLOOKUP($D$8,Tables!$C$1:$D$3,2,0)</f>
        <v>0.56090094400000001</v>
      </c>
      <c r="W17" s="460">
        <f ca="1">INDIRECT("'"&amp;W$8&amp;"'!"&amp;$A17)*VLOOKUP($D$8,Tables!$C$1:$D$3,2,0)</f>
        <v>0.561501052</v>
      </c>
      <c r="X17" s="460">
        <f ca="1">INDIRECT("'"&amp;X$8&amp;"'!"&amp;$A17)*VLOOKUP($D$8,Tables!$C$1:$D$3,2,0)</f>
        <v>0.55810044000000003</v>
      </c>
      <c r="Y17" s="460">
        <f ca="1">INDIRECT("'"&amp;Y$8&amp;"'!"&amp;$A17)*VLOOKUP($D$8,Tables!$C$1:$D$3,2,0)</f>
        <v>0.55810044000000003</v>
      </c>
      <c r="Z17" s="460">
        <f ca="1">INDIRECT("'"&amp;Z$8&amp;"'!"&amp;$A17)*VLOOKUP($D$8,Tables!$C$1:$D$3,2,0)</f>
        <v>0.55810044000000003</v>
      </c>
      <c r="AA17" s="460">
        <f ca="1">INDIRECT("'"&amp;AA$8&amp;"'!"&amp;$A17)*VLOOKUP($D$8,Tables!$C$1:$D$3,2,0)</f>
        <v>0.55810044000000003</v>
      </c>
      <c r="AB17" s="460">
        <f ca="1">INDIRECT("'"&amp;AB$8&amp;"'!"&amp;$A17)*VLOOKUP($D$8,Tables!$C$1:$D$3,2,0)</f>
        <v>0.55810044000000003</v>
      </c>
      <c r="AC17" s="460">
        <f ca="1">INDIRECT("'"&amp;AC$8&amp;"'!"&amp;$A17)*VLOOKUP($D$8,Tables!$C$1:$D$3,2,0)</f>
        <v>0.55810044000000003</v>
      </c>
      <c r="AD17" s="460">
        <f ca="1">INDIRECT("'"&amp;AD$8&amp;"'!"&amp;$A17)*VLOOKUP($D$8,Tables!$C$1:$D$3,2,0)</f>
        <v>0.55810044000000003</v>
      </c>
      <c r="AE17" s="460">
        <f ca="1">INDIRECT("'"&amp;AE$8&amp;"'!"&amp;$A17)*VLOOKUP($D$8,Tables!$C$1:$D$3,2,0)</f>
        <v>0.55810044000000003</v>
      </c>
      <c r="AF17" s="460">
        <f ca="1">INDIRECT("'"&amp;AF$8&amp;"'!"&amp;$A17)*VLOOKUP($D$8,Tables!$C$1:$D$3,2,0)</f>
        <v>0.55810044000000003</v>
      </c>
      <c r="AG17" s="460">
        <f ca="1">INDIRECT("'"&amp;AG$8&amp;"'!"&amp;$A17)*VLOOKUP($D$8,Tables!$C$1:$D$3,2,0)</f>
        <v>0.55810044000000003</v>
      </c>
      <c r="AH17" s="513">
        <f ca="1">INDIRECT("'"&amp;AH$8&amp;"'!"&amp;$A17)*VLOOKUP($D$8,Tables!$C$1:$D$3,2,0)</f>
        <v>0.54421023604369267</v>
      </c>
      <c r="AI17" s="513">
        <f ca="1">INDIRECT("'"&amp;AI$8&amp;"'!"&amp;$A17)*VLOOKUP($D$8,Tables!$C$1:$D$3,2,0)</f>
        <v>0.5588588266498824</v>
      </c>
      <c r="AJ17" s="513">
        <f ca="1">INDIRECT("'"&amp;AJ$8&amp;"'!"&amp;$A17)*VLOOKUP($D$8,Tables!$C$1:$D$3,2,0)</f>
        <v>0.57824583568348253</v>
      </c>
      <c r="AK17" s="513">
        <f ca="1">INDIRECT("'"&amp;AK$8&amp;"'!"&amp;$A17)*VLOOKUP($D$8,Tables!$C$1:$D$3,2,0)</f>
        <v>0.53452468878807924</v>
      </c>
      <c r="AL17" s="513">
        <f ca="1">INDIRECT("'"&amp;AL$8&amp;"'!"&amp;$A17)*VLOOKUP($D$8,Tables!$C$1:$D$3,2,0)</f>
        <v>0.51538410410287916</v>
      </c>
      <c r="AM17" s="460"/>
      <c r="AN17" s="460"/>
      <c r="AO17" s="449"/>
      <c r="AP17" s="466">
        <f t="shared" ca="1" si="11"/>
        <v>3.6231884057971009E-2</v>
      </c>
      <c r="AQ17" s="466">
        <f t="shared" ca="1" si="11"/>
        <v>2.8095425867507889E-2</v>
      </c>
      <c r="AR17" s="466">
        <f t="shared" ca="1" si="11"/>
        <v>2.001651079078615E-2</v>
      </c>
      <c r="AS17" s="466">
        <f t="shared" ca="1" si="11"/>
        <v>1.9509993007520859E-2</v>
      </c>
      <c r="AT17" s="466">
        <f t="shared" ca="1" si="11"/>
        <v>1.6279575536651211E-2</v>
      </c>
      <c r="AU17" s="449"/>
      <c r="AV17" s="505">
        <f t="shared" ca="1" si="8"/>
        <v>6.8172803102612978E-3</v>
      </c>
      <c r="AW17" s="466">
        <f t="shared" ca="1" si="8"/>
        <v>2.85860737301602E-2</v>
      </c>
      <c r="AX17" s="466">
        <f t="shared" ca="1" si="8"/>
        <v>-1.898532615263071E-3</v>
      </c>
      <c r="AY17" s="466">
        <f t="shared" ca="1" si="8"/>
        <v>-1.517522782703673E-3</v>
      </c>
      <c r="AZ17" s="466">
        <f t="shared" ca="1" si="8"/>
        <v>-6.2810190780445696E-3</v>
      </c>
      <c r="BA17" s="461">
        <f t="shared" ca="1" si="8"/>
        <v>-3.5808607322885821E-2</v>
      </c>
      <c r="BB17" s="454"/>
      <c r="BC17" s="459"/>
      <c r="BD17" s="454"/>
      <c r="BE17" s="454"/>
      <c r="BF17" s="454"/>
      <c r="BG17" s="454"/>
      <c r="BH17" s="454"/>
      <c r="BI17" s="454"/>
      <c r="BJ17" s="454"/>
      <c r="BK17" s="454"/>
      <c r="BL17" s="454"/>
      <c r="BM17" s="454"/>
      <c r="BN17" s="454"/>
    </row>
    <row r="18" spans="1:66" ht="13">
      <c r="A18" s="454" t="str">
        <f>ADDRESS(MATCH($D18,'2021'!$A$1:$A$86,0),MATCH($D$10,'2021'!$A$1:$AQ$1,0))</f>
        <v>$AO$71</v>
      </c>
      <c r="B18" s="454">
        <f t="shared" si="10"/>
        <v>11</v>
      </c>
      <c r="C18" s="454"/>
      <c r="D18" s="242" t="s">
        <v>133</v>
      </c>
      <c r="E18" s="460">
        <f ca="1">INDIRECT("'"&amp;E$8&amp;"'!"&amp;$A18)*VLOOKUP($D$8,Tables!$C$1:$D$3,2,0)</f>
        <v>0</v>
      </c>
      <c r="F18" s="460">
        <f ca="1">INDIRECT("'"&amp;F$8&amp;"'!"&amp;$A18)*VLOOKUP($D$8,Tables!$C$1:$D$3,2,0)</f>
        <v>0</v>
      </c>
      <c r="G18" s="460">
        <f ca="1">INDIRECT("'"&amp;G$8&amp;"'!"&amp;$A18)*VLOOKUP($D$8,Tables!$C$1:$D$3,2,0)</f>
        <v>0</v>
      </c>
      <c r="H18" s="460">
        <f ca="1">INDIRECT("'"&amp;H$8&amp;"'!"&amp;$A18)*VLOOKUP($D$8,Tables!$C$1:$D$3,2,0)</f>
        <v>0</v>
      </c>
      <c r="I18" s="460">
        <f ca="1">INDIRECT("'"&amp;I$8&amp;"'!"&amp;$A18)*VLOOKUP($D$8,Tables!$C$1:$D$3,2,0)</f>
        <v>0</v>
      </c>
      <c r="J18" s="460">
        <f ca="1">INDIRECT("'"&amp;J$8&amp;"'!"&amp;$A18)*VLOOKUP($D$8,Tables!$C$1:$D$3,2,0)</f>
        <v>0</v>
      </c>
      <c r="K18" s="460">
        <f ca="1">INDIRECT("'"&amp;K$8&amp;"'!"&amp;$A18)*VLOOKUP($D$8,Tables!$C$1:$D$3,2,0)</f>
        <v>0</v>
      </c>
      <c r="L18" s="460">
        <f ca="1">INDIRECT("'"&amp;L$8&amp;"'!"&amp;$A18)*VLOOKUP($D$8,Tables!$C$1:$D$3,2,0)</f>
        <v>0</v>
      </c>
      <c r="M18" s="460">
        <f ca="1">INDIRECT("'"&amp;M$8&amp;"'!"&amp;$A18)*VLOOKUP($D$8,Tables!$C$1:$D$3,2,0)</f>
        <v>0</v>
      </c>
      <c r="N18" s="460">
        <f ca="1">INDIRECT("'"&amp;N$8&amp;"'!"&amp;$A18)*VLOOKUP($D$8,Tables!$C$1:$D$3,2,0)</f>
        <v>0</v>
      </c>
      <c r="O18" s="460">
        <f ca="1">INDIRECT("'"&amp;O$8&amp;"'!"&amp;$A18)*VLOOKUP($D$8,Tables!$C$1:$D$3,2,0)</f>
        <v>0</v>
      </c>
      <c r="P18" s="460">
        <f ca="1">INDIRECT("'"&amp;P$8&amp;"'!"&amp;$A18)*VLOOKUP($D$8,Tables!$C$1:$D$3,2,0)</f>
        <v>0</v>
      </c>
      <c r="Q18" s="460">
        <f ca="1">INDIRECT("'"&amp;Q$8&amp;"'!"&amp;$A18)*VLOOKUP($D$8,Tables!$C$1:$D$3,2,0)</f>
        <v>0</v>
      </c>
      <c r="R18" s="460">
        <f ca="1">INDIRECT("'"&amp;R$8&amp;"'!"&amp;$A18)*VLOOKUP($D$8,Tables!$C$1:$D$3,2,0)</f>
        <v>0</v>
      </c>
      <c r="S18" s="460">
        <f ca="1">INDIRECT("'"&amp;S$8&amp;"'!"&amp;$A18)*VLOOKUP($D$8,Tables!$C$1:$D$3,2,0)</f>
        <v>0</v>
      </c>
      <c r="T18" s="460">
        <f ca="1">INDIRECT("'"&amp;T$8&amp;"'!"&amp;$A18)*VLOOKUP($D$8,Tables!$C$1:$D$3,2,0)</f>
        <v>0</v>
      </c>
      <c r="U18" s="460">
        <f ca="1">INDIRECT("'"&amp;U$8&amp;"'!"&amp;$A18)*VLOOKUP($D$8,Tables!$C$1:$D$3,2,0)</f>
        <v>0</v>
      </c>
      <c r="V18" s="460">
        <f ca="1">INDIRECT("'"&amp;V$8&amp;"'!"&amp;$A18)*VLOOKUP($D$8,Tables!$C$1:$D$3,2,0)</f>
        <v>0</v>
      </c>
      <c r="W18" s="460">
        <f ca="1">INDIRECT("'"&amp;W$8&amp;"'!"&amp;$A18)*VLOOKUP($D$8,Tables!$C$1:$D$3,2,0)</f>
        <v>0</v>
      </c>
      <c r="X18" s="460">
        <f ca="1">INDIRECT("'"&amp;X$8&amp;"'!"&amp;$A18)*VLOOKUP($D$8,Tables!$C$1:$D$3,2,0)</f>
        <v>0</v>
      </c>
      <c r="Y18" s="460">
        <f ca="1">INDIRECT("'"&amp;Y$8&amp;"'!"&amp;$A18)*VLOOKUP($D$8,Tables!$C$1:$D$3,2,0)</f>
        <v>0</v>
      </c>
      <c r="Z18" s="460">
        <f ca="1">INDIRECT("'"&amp;Z$8&amp;"'!"&amp;$A18)*VLOOKUP($D$8,Tables!$C$1:$D$3,2,0)</f>
        <v>0</v>
      </c>
      <c r="AA18" s="460">
        <f ca="1">INDIRECT("'"&amp;AA$8&amp;"'!"&amp;$A18)*VLOOKUP($D$8,Tables!$C$1:$D$3,2,0)</f>
        <v>0</v>
      </c>
      <c r="AB18" s="460">
        <f ca="1">INDIRECT("'"&amp;AB$8&amp;"'!"&amp;$A18)*VLOOKUP($D$8,Tables!$C$1:$D$3,2,0)</f>
        <v>0</v>
      </c>
      <c r="AC18" s="460">
        <f ca="1">INDIRECT("'"&amp;AC$8&amp;"'!"&amp;$A18)*VLOOKUP($D$8,Tables!$C$1:$D$3,2,0)</f>
        <v>0</v>
      </c>
      <c r="AD18" s="460">
        <f ca="1">INDIRECT("'"&amp;AD$8&amp;"'!"&amp;$A18)*VLOOKUP($D$8,Tables!$C$1:$D$3,2,0)</f>
        <v>0</v>
      </c>
      <c r="AE18" s="460">
        <f ca="1">INDIRECT("'"&amp;AE$8&amp;"'!"&amp;$A18)*VLOOKUP($D$8,Tables!$C$1:$D$3,2,0)</f>
        <v>0</v>
      </c>
      <c r="AF18" s="460">
        <f ca="1">INDIRECT("'"&amp;AF$8&amp;"'!"&amp;$A18)*VLOOKUP($D$8,Tables!$C$1:$D$3,2,0)</f>
        <v>0</v>
      </c>
      <c r="AG18" s="460">
        <f ca="1">INDIRECT("'"&amp;AG$8&amp;"'!"&amp;$A18)*VLOOKUP($D$8,Tables!$C$1:$D$3,2,0)</f>
        <v>0</v>
      </c>
      <c r="AH18" s="513">
        <f ca="1">INDIRECT("'"&amp;AH$8&amp;"'!"&amp;$A18)*VLOOKUP($D$8,Tables!$C$1:$D$3,2,0)</f>
        <v>0</v>
      </c>
      <c r="AI18" s="513">
        <f ca="1">INDIRECT("'"&amp;AI$8&amp;"'!"&amp;$A18)*VLOOKUP($D$8,Tables!$C$1:$D$3,2,0)</f>
        <v>0</v>
      </c>
      <c r="AJ18" s="513">
        <f ca="1">INDIRECT("'"&amp;AJ$8&amp;"'!"&amp;$A18)*VLOOKUP($D$8,Tables!$C$1:$D$3,2,0)</f>
        <v>0</v>
      </c>
      <c r="AK18" s="513">
        <f ca="1">INDIRECT("'"&amp;AK$8&amp;"'!"&amp;$A18)*VLOOKUP($D$8,Tables!$C$1:$D$3,2,0)</f>
        <v>0</v>
      </c>
      <c r="AL18" s="513">
        <f ca="1">INDIRECT("'"&amp;AL$8&amp;"'!"&amp;$A18)*VLOOKUP($D$8,Tables!$C$1:$D$3,2,0)</f>
        <v>0</v>
      </c>
      <c r="AM18" s="460"/>
      <c r="AN18" s="460"/>
      <c r="AO18" s="449"/>
      <c r="AP18" s="466">
        <f t="shared" ca="1" si="11"/>
        <v>0</v>
      </c>
      <c r="AQ18" s="466">
        <f t="shared" ca="1" si="11"/>
        <v>0</v>
      </c>
      <c r="AR18" s="466">
        <f t="shared" ca="1" si="11"/>
        <v>0</v>
      </c>
      <c r="AS18" s="466">
        <f t="shared" ca="1" si="11"/>
        <v>0</v>
      </c>
      <c r="AT18" s="466">
        <f t="shared" ca="1" si="11"/>
        <v>0</v>
      </c>
      <c r="AU18" s="449"/>
      <c r="AV18" s="505">
        <f t="shared" ca="1" si="8"/>
        <v>0</v>
      </c>
      <c r="AW18" s="466">
        <f t="shared" ca="1" si="8"/>
        <v>0</v>
      </c>
      <c r="AX18" s="466">
        <f t="shared" ca="1" si="8"/>
        <v>0</v>
      </c>
      <c r="AY18" s="466">
        <f t="shared" ca="1" si="8"/>
        <v>0</v>
      </c>
      <c r="AZ18" s="466">
        <f t="shared" ca="1" si="8"/>
        <v>0</v>
      </c>
      <c r="BA18" s="461">
        <f t="shared" ca="1" si="8"/>
        <v>0</v>
      </c>
      <c r="BB18" s="454"/>
      <c r="BC18" s="459"/>
      <c r="BD18" s="454"/>
      <c r="BE18" s="454"/>
      <c r="BF18" s="454"/>
      <c r="BG18" s="454"/>
      <c r="BH18" s="454"/>
      <c r="BI18" s="454"/>
      <c r="BJ18" s="454"/>
      <c r="BK18" s="454"/>
      <c r="BL18" s="454"/>
      <c r="BM18" s="454"/>
      <c r="BN18" s="454"/>
    </row>
    <row r="19" spans="1:66" ht="13">
      <c r="A19" s="454" t="str">
        <f>ADDRESS(MATCH($D19,'2021'!$A$1:$A$86,0),MATCH($D$10,'2021'!$A$1:$AQ$1,0))</f>
        <v>$AO$10</v>
      </c>
      <c r="B19" s="454">
        <f t="shared" si="10"/>
        <v>12</v>
      </c>
      <c r="C19" s="454"/>
      <c r="D19" s="60" t="s">
        <v>221</v>
      </c>
      <c r="E19" s="460">
        <f ca="1">INDIRECT("'"&amp;E$8&amp;"'!"&amp;$A19)*VLOOKUP($D$8,Tables!$C$1:$D$3,2,0)</f>
        <v>0</v>
      </c>
      <c r="F19" s="460">
        <f ca="1">INDIRECT("'"&amp;F$8&amp;"'!"&amp;$A19)*VLOOKUP($D$8,Tables!$C$1:$D$3,2,0)</f>
        <v>0</v>
      </c>
      <c r="G19" s="460">
        <f ca="1">INDIRECT("'"&amp;G$8&amp;"'!"&amp;$A19)*VLOOKUP($D$8,Tables!$C$1:$D$3,2,0)</f>
        <v>0</v>
      </c>
      <c r="H19" s="460">
        <f ca="1">INDIRECT("'"&amp;H$8&amp;"'!"&amp;$A19)*VLOOKUP($D$8,Tables!$C$1:$D$3,2,0)</f>
        <v>0</v>
      </c>
      <c r="I19" s="460">
        <f ca="1">INDIRECT("'"&amp;I$8&amp;"'!"&amp;$A19)*VLOOKUP($D$8,Tables!$C$1:$D$3,2,0)</f>
        <v>0</v>
      </c>
      <c r="J19" s="460">
        <f ca="1">INDIRECT("'"&amp;J$8&amp;"'!"&amp;$A19)*VLOOKUP($D$8,Tables!$C$1:$D$3,2,0)</f>
        <v>0</v>
      </c>
      <c r="K19" s="460">
        <f ca="1">INDIRECT("'"&amp;K$8&amp;"'!"&amp;$A19)*VLOOKUP($D$8,Tables!$C$1:$D$3,2,0)</f>
        <v>0</v>
      </c>
      <c r="L19" s="460">
        <f ca="1">INDIRECT("'"&amp;L$8&amp;"'!"&amp;$A19)*VLOOKUP($D$8,Tables!$C$1:$D$3,2,0)</f>
        <v>0</v>
      </c>
      <c r="M19" s="460">
        <f ca="1">INDIRECT("'"&amp;M$8&amp;"'!"&amp;$A19)*VLOOKUP($D$8,Tables!$C$1:$D$3,2,0)</f>
        <v>0</v>
      </c>
      <c r="N19" s="460">
        <f ca="1">INDIRECT("'"&amp;N$8&amp;"'!"&amp;$A19)*VLOOKUP($D$8,Tables!$C$1:$D$3,2,0)</f>
        <v>0</v>
      </c>
      <c r="O19" s="460">
        <f ca="1">INDIRECT("'"&amp;O$8&amp;"'!"&amp;$A19)*VLOOKUP($D$8,Tables!$C$1:$D$3,2,0)</f>
        <v>0</v>
      </c>
      <c r="P19" s="460">
        <f ca="1">INDIRECT("'"&amp;P$8&amp;"'!"&amp;$A19)*VLOOKUP($D$8,Tables!$C$1:$D$3,2,0)</f>
        <v>0</v>
      </c>
      <c r="Q19" s="460">
        <f ca="1">INDIRECT("'"&amp;Q$8&amp;"'!"&amp;$A19)*VLOOKUP($D$8,Tables!$C$1:$D$3,2,0)</f>
        <v>0</v>
      </c>
      <c r="R19" s="460">
        <f ca="1">INDIRECT("'"&amp;R$8&amp;"'!"&amp;$A19)*VLOOKUP($D$8,Tables!$C$1:$D$3,2,0)</f>
        <v>0</v>
      </c>
      <c r="S19" s="460">
        <f ca="1">INDIRECT("'"&amp;S$8&amp;"'!"&amp;$A19)*VLOOKUP($D$8,Tables!$C$1:$D$3,2,0)</f>
        <v>0</v>
      </c>
      <c r="T19" s="460">
        <f ca="1">INDIRECT("'"&amp;T$8&amp;"'!"&amp;$A19)*VLOOKUP($D$8,Tables!$C$1:$D$3,2,0)</f>
        <v>0</v>
      </c>
      <c r="U19" s="460">
        <f ca="1">INDIRECT("'"&amp;U$8&amp;"'!"&amp;$A19)*VLOOKUP($D$8,Tables!$C$1:$D$3,2,0)</f>
        <v>0</v>
      </c>
      <c r="V19" s="460">
        <f ca="1">INDIRECT("'"&amp;V$8&amp;"'!"&amp;$A19)*VLOOKUP($D$8,Tables!$C$1:$D$3,2,0)</f>
        <v>0</v>
      </c>
      <c r="W19" s="460">
        <f ca="1">INDIRECT("'"&amp;W$8&amp;"'!"&amp;$A19)*VLOOKUP($D$8,Tables!$C$1:$D$3,2,0)</f>
        <v>0</v>
      </c>
      <c r="X19" s="460">
        <f ca="1">INDIRECT("'"&amp;X$8&amp;"'!"&amp;$A19)*VLOOKUP($D$8,Tables!$C$1:$D$3,2,0)</f>
        <v>0</v>
      </c>
      <c r="Y19" s="460">
        <f ca="1">INDIRECT("'"&amp;Y$8&amp;"'!"&amp;$A19)*VLOOKUP($D$8,Tables!$C$1:$D$3,2,0)</f>
        <v>0</v>
      </c>
      <c r="Z19" s="460">
        <f ca="1">INDIRECT("'"&amp;Z$8&amp;"'!"&amp;$A19)*VLOOKUP($D$8,Tables!$C$1:$D$3,2,0)</f>
        <v>0</v>
      </c>
      <c r="AA19" s="460">
        <f ca="1">INDIRECT("'"&amp;AA$8&amp;"'!"&amp;$A19)*VLOOKUP($D$8,Tables!$C$1:$D$3,2,0)</f>
        <v>0</v>
      </c>
      <c r="AB19" s="460">
        <f ca="1">INDIRECT("'"&amp;AB$8&amp;"'!"&amp;$A19)*VLOOKUP($D$8,Tables!$C$1:$D$3,2,0)</f>
        <v>0</v>
      </c>
      <c r="AC19" s="460">
        <f ca="1">INDIRECT("'"&amp;AC$8&amp;"'!"&amp;$A19)*VLOOKUP($D$8,Tables!$C$1:$D$3,2,0)</f>
        <v>0</v>
      </c>
      <c r="AD19" s="460">
        <f ca="1">INDIRECT("'"&amp;AD$8&amp;"'!"&amp;$A19)*VLOOKUP($D$8,Tables!$C$1:$D$3,2,0)</f>
        <v>0</v>
      </c>
      <c r="AE19" s="460">
        <f ca="1">INDIRECT("'"&amp;AE$8&amp;"'!"&amp;$A19)*VLOOKUP($D$8,Tables!$C$1:$D$3,2,0)</f>
        <v>0</v>
      </c>
      <c r="AF19" s="460">
        <f ca="1">INDIRECT("'"&amp;AF$8&amp;"'!"&amp;$A19)*VLOOKUP($D$8,Tables!$C$1:$D$3,2,0)</f>
        <v>0</v>
      </c>
      <c r="AG19" s="460">
        <f ca="1">INDIRECT("'"&amp;AG$8&amp;"'!"&amp;$A19)*VLOOKUP($D$8,Tables!$C$1:$D$3,2,0)</f>
        <v>0</v>
      </c>
      <c r="AH19" s="513">
        <f ca="1">INDIRECT("'"&amp;AH$8&amp;"'!"&amp;$A19)*VLOOKUP($D$8,Tables!$C$1:$D$3,2,0)</f>
        <v>0</v>
      </c>
      <c r="AI19" s="513">
        <f ca="1">INDIRECT("'"&amp;AI$8&amp;"'!"&amp;$A19)*VLOOKUP($D$8,Tables!$C$1:$D$3,2,0)</f>
        <v>0</v>
      </c>
      <c r="AJ19" s="513">
        <f ca="1">INDIRECT("'"&amp;AJ$8&amp;"'!"&amp;$A19)*VLOOKUP($D$8,Tables!$C$1:$D$3,2,0)</f>
        <v>0</v>
      </c>
      <c r="AK19" s="513">
        <f ca="1">INDIRECT("'"&amp;AK$8&amp;"'!"&amp;$A19)*VLOOKUP($D$8,Tables!$C$1:$D$3,2,0)</f>
        <v>0</v>
      </c>
      <c r="AL19" s="513">
        <f ca="1">INDIRECT("'"&amp;AL$8&amp;"'!"&amp;$A19)*VLOOKUP($D$8,Tables!$C$1:$D$3,2,0)</f>
        <v>0</v>
      </c>
      <c r="AM19" s="460"/>
      <c r="AN19" s="460"/>
      <c r="AO19" s="449"/>
      <c r="AP19" s="466">
        <f t="shared" ca="1" si="11"/>
        <v>0</v>
      </c>
      <c r="AQ19" s="466">
        <f t="shared" ca="1" si="11"/>
        <v>0</v>
      </c>
      <c r="AR19" s="466">
        <f t="shared" ca="1" si="11"/>
        <v>0</v>
      </c>
      <c r="AS19" s="466">
        <f t="shared" ca="1" si="11"/>
        <v>0</v>
      </c>
      <c r="AT19" s="466">
        <f t="shared" ca="1" si="11"/>
        <v>0</v>
      </c>
      <c r="AU19" s="449"/>
      <c r="AV19" s="505"/>
      <c r="AW19" s="466"/>
      <c r="AX19" s="466"/>
      <c r="AY19" s="466"/>
      <c r="AZ19" s="466"/>
      <c r="BA19" s="461"/>
      <c r="BB19" s="454"/>
      <c r="BC19" s="459"/>
      <c r="BD19" s="454"/>
      <c r="BE19" s="454"/>
      <c r="BF19" s="454"/>
      <c r="BG19" s="454"/>
      <c r="BH19" s="454"/>
      <c r="BI19" s="454"/>
      <c r="BJ19" s="454"/>
      <c r="BK19" s="454"/>
      <c r="BL19" s="454"/>
      <c r="BM19" s="454"/>
      <c r="BN19" s="454"/>
    </row>
    <row r="20" spans="1:66" ht="13">
      <c r="A20" s="454"/>
      <c r="B20" s="454"/>
      <c r="C20" s="454"/>
      <c r="D20" s="455" t="s">
        <v>260</v>
      </c>
      <c r="E20" s="460">
        <f ca="1">SUM(E12:E19)</f>
        <v>11.870136240000003</v>
      </c>
      <c r="F20" s="460">
        <f t="shared" ref="F20:AL20" ca="1" si="12">SUM(F12:F19)</f>
        <v>12.467243699999999</v>
      </c>
      <c r="G20" s="460">
        <f t="shared" ca="1" si="12"/>
        <v>13.209377260000002</v>
      </c>
      <c r="H20" s="460">
        <f t="shared" ca="1" si="12"/>
        <v>13.555439540000002</v>
      </c>
      <c r="I20" s="460">
        <f t="shared" ca="1" si="12"/>
        <v>14.156547720000001</v>
      </c>
      <c r="J20" s="460">
        <f t="shared" ca="1" si="12"/>
        <v>14.853673180000001</v>
      </c>
      <c r="K20" s="460">
        <f t="shared" ca="1" si="12"/>
        <v>15.85585354</v>
      </c>
      <c r="L20" s="460">
        <f t="shared" ca="1" si="12"/>
        <v>16.719008880000001</v>
      </c>
      <c r="M20" s="460">
        <f t="shared" ca="1" si="12"/>
        <v>17.701185640000006</v>
      </c>
      <c r="N20" s="460">
        <f t="shared" ca="1" si="12"/>
        <v>18.857393720000001</v>
      </c>
      <c r="O20" s="460">
        <f t="shared" ca="1" si="12"/>
        <v>20.29165184</v>
      </c>
      <c r="P20" s="460">
        <f t="shared" ca="1" si="12"/>
        <v>21.027784320000002</v>
      </c>
      <c r="Q20" s="460">
        <f t="shared" ca="1" si="12"/>
        <v>21.771918240000002</v>
      </c>
      <c r="R20" s="460">
        <f t="shared" ca="1" si="12"/>
        <v>23.03614576</v>
      </c>
      <c r="S20" s="460">
        <f t="shared" ca="1" si="12"/>
        <v>23.060880611471998</v>
      </c>
      <c r="T20" s="460">
        <f t="shared" ca="1" si="12"/>
        <v>24.356385786830028</v>
      </c>
      <c r="U20" s="460">
        <f t="shared" ca="1" si="12"/>
        <v>25.882115487577003</v>
      </c>
      <c r="V20" s="460">
        <f t="shared" ca="1" si="12"/>
        <v>25.867032926571241</v>
      </c>
      <c r="W20" s="460">
        <f t="shared" ca="1" si="12"/>
        <v>26.679638152602767</v>
      </c>
      <c r="X20" s="460">
        <f t="shared" ca="1" si="12"/>
        <v>25.274275195329956</v>
      </c>
      <c r="Y20" s="460">
        <f t="shared" ca="1" si="12"/>
        <v>25.404130035904995</v>
      </c>
      <c r="Z20" s="460">
        <f t="shared" ca="1" si="12"/>
        <v>24.879264959668813</v>
      </c>
      <c r="AA20" s="460">
        <f t="shared" ca="1" si="12"/>
        <v>24.834849296251416</v>
      </c>
      <c r="AB20" s="460">
        <f t="shared" ca="1" si="12"/>
        <v>24.866107179967162</v>
      </c>
      <c r="AC20" s="460">
        <f t="shared" ca="1" si="12"/>
        <v>24.818950872839693</v>
      </c>
      <c r="AD20" s="460">
        <f t="shared" ca="1" si="12"/>
        <v>25.79325734530283</v>
      </c>
      <c r="AE20" s="460">
        <f t="shared" ca="1" si="12"/>
        <v>26.381455777508553</v>
      </c>
      <c r="AF20" s="460">
        <f t="shared" ca="1" si="12"/>
        <v>26.641206173897498</v>
      </c>
      <c r="AG20" s="460">
        <f t="shared" ca="1" si="12"/>
        <v>27.882004303012724</v>
      </c>
      <c r="AH20" s="460">
        <f t="shared" ca="1" si="12"/>
        <v>28.428942795451803</v>
      </c>
      <c r="AI20" s="460">
        <f t="shared" ca="1" si="12"/>
        <v>28.644747665181086</v>
      </c>
      <c r="AJ20" s="460">
        <f t="shared" ca="1" si="12"/>
        <v>29.482339272023587</v>
      </c>
      <c r="AK20" s="460">
        <f t="shared" ca="1" si="12"/>
        <v>30.337168471385407</v>
      </c>
      <c r="AL20" s="460">
        <f t="shared" ca="1" si="12"/>
        <v>31.658325669644345</v>
      </c>
      <c r="AM20" s="460">
        <f t="shared" ref="AM20:AN20" si="13">SUM(AM12:AM18)</f>
        <v>0</v>
      </c>
      <c r="AN20" s="460">
        <f t="shared" si="13"/>
        <v>0</v>
      </c>
      <c r="AO20" s="449"/>
      <c r="AP20" s="466">
        <f ca="1">SUM(AP12:AP19)</f>
        <v>1</v>
      </c>
      <c r="AQ20" s="466">
        <f t="shared" ref="AQ20:AT20" ca="1" si="14">SUM(AQ12:AQ19)</f>
        <v>1.0000000000000002</v>
      </c>
      <c r="AR20" s="466">
        <f t="shared" ca="1" si="14"/>
        <v>0.99999999999999989</v>
      </c>
      <c r="AS20" s="466">
        <f t="shared" ca="1" si="14"/>
        <v>1</v>
      </c>
      <c r="AT20" s="466">
        <f t="shared" ca="1" si="14"/>
        <v>1</v>
      </c>
      <c r="AU20" s="449"/>
      <c r="AV20" s="505">
        <f t="shared" ref="AV20:BA20" ca="1" si="15">IFERROR(POWER(INDEX($E20:$AN20,AV$5)/INDEX($E20:$AN20,AV$4),1/AV$6)-1,)</f>
        <v>2.9757537091532615E-2</v>
      </c>
      <c r="AW20" s="466">
        <f t="shared" ca="1" si="15"/>
        <v>5.5081892968848578E-2</v>
      </c>
      <c r="AX20" s="466">
        <f t="shared" ca="1" si="15"/>
        <v>3.480332763300753E-2</v>
      </c>
      <c r="AY20" s="466">
        <f t="shared" ca="1" si="15"/>
        <v>-1.775370699080081E-2</v>
      </c>
      <c r="AZ20" s="466">
        <f t="shared" ca="1" si="15"/>
        <v>2.4621889297028465E-2</v>
      </c>
      <c r="BA20" s="461">
        <f t="shared" ca="1" si="15"/>
        <v>4.354912685754031E-2</v>
      </c>
      <c r="BB20" s="454"/>
      <c r="BC20" s="459"/>
      <c r="BD20" s="454"/>
      <c r="BE20" s="454"/>
      <c r="BF20" s="454"/>
      <c r="BG20" s="454"/>
      <c r="BH20" s="454"/>
      <c r="BI20" s="454"/>
      <c r="BJ20" s="454"/>
      <c r="BK20" s="454"/>
      <c r="BL20" s="454"/>
      <c r="BM20" s="454"/>
      <c r="BN20" s="454"/>
    </row>
    <row r="21" spans="1:66" ht="13">
      <c r="A21" s="454"/>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49"/>
      <c r="AP21" s="454"/>
      <c r="AQ21" s="454"/>
      <c r="AR21" s="454"/>
      <c r="AS21" s="454"/>
      <c r="AT21" s="454"/>
      <c r="AU21" s="449"/>
      <c r="AV21" s="454"/>
      <c r="AW21" s="454"/>
      <c r="AX21" s="454"/>
      <c r="AY21" s="454"/>
      <c r="AZ21" s="454"/>
      <c r="BA21" s="454"/>
      <c r="BB21" s="454"/>
      <c r="BC21" s="454"/>
      <c r="BD21" s="454"/>
      <c r="BE21" s="454"/>
      <c r="BF21" s="454"/>
      <c r="BG21" s="454"/>
      <c r="BH21" s="454"/>
      <c r="BI21" s="454"/>
      <c r="BJ21" s="454"/>
      <c r="BK21" s="454"/>
      <c r="BL21" s="454"/>
      <c r="BM21" s="454"/>
      <c r="BN21" s="454"/>
    </row>
    <row r="22" spans="1:66" ht="13">
      <c r="B22" s="454"/>
    </row>
    <row r="23" spans="1:66" ht="13">
      <c r="B23" s="454"/>
    </row>
    <row r="24" spans="1:66" ht="13">
      <c r="A24" s="465" t="s">
        <v>315</v>
      </c>
      <c r="B24" s="454"/>
    </row>
    <row r="25" spans="1:66" ht="13">
      <c r="A25" s="465" t="s">
        <v>309</v>
      </c>
      <c r="B25" s="454"/>
    </row>
    <row r="26" spans="1:66" ht="13">
      <c r="A26" s="465" t="s">
        <v>37</v>
      </c>
      <c r="B26" s="454"/>
    </row>
    <row r="27" spans="1:66" ht="13">
      <c r="A27" s="465" t="s">
        <v>310</v>
      </c>
      <c r="B27" s="454"/>
    </row>
    <row r="28" spans="1:66" ht="13">
      <c r="A28" s="465" t="s">
        <v>311</v>
      </c>
      <c r="B28" s="454"/>
    </row>
    <row r="29" spans="1:66" ht="13">
      <c r="A29" s="465" t="s">
        <v>312</v>
      </c>
      <c r="B29" s="454"/>
    </row>
    <row r="30" spans="1:66" ht="13">
      <c r="A30" s="465" t="s">
        <v>313</v>
      </c>
      <c r="B30" s="454"/>
    </row>
    <row r="31" spans="1:66" ht="13">
      <c r="A31" s="465" t="s">
        <v>133</v>
      </c>
      <c r="B31" s="454"/>
    </row>
    <row r="32" spans="1:66" ht="13">
      <c r="A32" s="465" t="s">
        <v>314</v>
      </c>
      <c r="B32" s="454"/>
    </row>
    <row r="33" spans="2:2" ht="13">
      <c r="B33" s="454"/>
    </row>
    <row r="34" spans="2:2" ht="13">
      <c r="B34" s="454"/>
    </row>
    <row r="35" spans="2:2" ht="13">
      <c r="B35" s="454"/>
    </row>
    <row r="36" spans="2:2" ht="13">
      <c r="B36" s="454"/>
    </row>
    <row r="37" spans="2:2" ht="13">
      <c r="B37" s="454"/>
    </row>
    <row r="38" spans="2:2" ht="13">
      <c r="B38" s="454"/>
    </row>
    <row r="39" spans="2:2" ht="13">
      <c r="B39" s="454"/>
    </row>
    <row r="40" spans="2:2" ht="13">
      <c r="B40" s="454"/>
    </row>
    <row r="41" spans="2:2" ht="13">
      <c r="B41" s="454"/>
    </row>
    <row r="42" spans="2:2" ht="13">
      <c r="B42" s="454"/>
    </row>
    <row r="43" spans="2:2" ht="13">
      <c r="B43" s="454"/>
    </row>
    <row r="44" spans="2:2" ht="13">
      <c r="B44" s="454"/>
    </row>
    <row r="45" spans="2:2" ht="13">
      <c r="B45" s="454"/>
    </row>
    <row r="46" spans="2:2" ht="13">
      <c r="B46" s="454"/>
    </row>
    <row r="47" spans="2:2" ht="13">
      <c r="B47" s="454"/>
    </row>
    <row r="48" spans="2:2" ht="13">
      <c r="B48" s="454"/>
    </row>
    <row r="49" spans="2:2" ht="13">
      <c r="B49" s="454"/>
    </row>
    <row r="50" spans="2:2" ht="13">
      <c r="B50" s="454"/>
    </row>
    <row r="51" spans="2:2" ht="13">
      <c r="B51" s="454"/>
    </row>
    <row r="52" spans="2:2" ht="13">
      <c r="B52" s="454"/>
    </row>
    <row r="53" spans="2:2" ht="13">
      <c r="B53" s="454"/>
    </row>
    <row r="54" spans="2:2" ht="13">
      <c r="B54" s="454"/>
    </row>
    <row r="55" spans="2:2" ht="13">
      <c r="B55" s="454"/>
    </row>
    <row r="56" spans="2:2" ht="13">
      <c r="B56" s="454"/>
    </row>
    <row r="57" spans="2:2" ht="13">
      <c r="B57" s="454"/>
    </row>
    <row r="58" spans="2:2" ht="13">
      <c r="B58" s="454"/>
    </row>
    <row r="59" spans="2:2" ht="13">
      <c r="B59" s="454"/>
    </row>
    <row r="60" spans="2:2" ht="13">
      <c r="B60" s="454"/>
    </row>
    <row r="61" spans="2:2" ht="13">
      <c r="B61" s="454"/>
    </row>
    <row r="62" spans="2:2" ht="13">
      <c r="B62" s="454"/>
    </row>
    <row r="63" spans="2:2" ht="13">
      <c r="B63" s="454"/>
    </row>
    <row r="64" spans="2:2"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f t="shared" ref="B83:B146" si="16">B82+1</f>
        <v>1</v>
      </c>
    </row>
    <row r="84" spans="2:2" ht="13">
      <c r="B84" s="454">
        <f t="shared" si="16"/>
        <v>2</v>
      </c>
    </row>
    <row r="85" spans="2:2" ht="13">
      <c r="B85" s="454">
        <f t="shared" si="16"/>
        <v>3</v>
      </c>
    </row>
    <row r="86" spans="2:2" ht="13">
      <c r="B86" s="454">
        <f t="shared" si="16"/>
        <v>4</v>
      </c>
    </row>
    <row r="87" spans="2:2" ht="13">
      <c r="B87" s="454">
        <f t="shared" si="16"/>
        <v>5</v>
      </c>
    </row>
    <row r="88" spans="2:2" ht="13">
      <c r="B88" s="454">
        <f t="shared" si="16"/>
        <v>6</v>
      </c>
    </row>
    <row r="89" spans="2:2" ht="13">
      <c r="B89" s="454">
        <f t="shared" si="16"/>
        <v>7</v>
      </c>
    </row>
    <row r="90" spans="2:2" ht="13">
      <c r="B90" s="454">
        <f t="shared" si="16"/>
        <v>8</v>
      </c>
    </row>
    <row r="91" spans="2:2" ht="13">
      <c r="B91" s="454">
        <f t="shared" si="16"/>
        <v>9</v>
      </c>
    </row>
    <row r="92" spans="2:2" ht="13">
      <c r="B92" s="454">
        <f t="shared" si="16"/>
        <v>10</v>
      </c>
    </row>
    <row r="93" spans="2:2" ht="13">
      <c r="B93" s="454">
        <f t="shared" si="16"/>
        <v>11</v>
      </c>
    </row>
    <row r="94" spans="2:2" ht="13">
      <c r="B94" s="454">
        <f t="shared" si="16"/>
        <v>12</v>
      </c>
    </row>
    <row r="95" spans="2:2" ht="13">
      <c r="B95" s="454">
        <f t="shared" si="16"/>
        <v>13</v>
      </c>
    </row>
    <row r="96" spans="2:2" ht="13">
      <c r="B96" s="454">
        <f t="shared" si="16"/>
        <v>14</v>
      </c>
    </row>
    <row r="97" spans="2:2" ht="13">
      <c r="B97" s="454">
        <f t="shared" si="16"/>
        <v>15</v>
      </c>
    </row>
    <row r="98" spans="2:2" ht="13">
      <c r="B98" s="454">
        <f t="shared" si="16"/>
        <v>16</v>
      </c>
    </row>
    <row r="99" spans="2:2" ht="13">
      <c r="B99" s="454">
        <f t="shared" si="16"/>
        <v>17</v>
      </c>
    </row>
    <row r="100" spans="2:2" ht="13">
      <c r="B100" s="454">
        <f t="shared" si="16"/>
        <v>18</v>
      </c>
    </row>
    <row r="101" spans="2:2" ht="13">
      <c r="B101" s="454">
        <f t="shared" si="16"/>
        <v>19</v>
      </c>
    </row>
    <row r="102" spans="2:2" ht="13">
      <c r="B102" s="454">
        <f t="shared" si="16"/>
        <v>20</v>
      </c>
    </row>
    <row r="103" spans="2:2" ht="13">
      <c r="B103" s="454">
        <f t="shared" si="16"/>
        <v>21</v>
      </c>
    </row>
    <row r="104" spans="2:2" ht="13">
      <c r="B104" s="454">
        <f t="shared" si="16"/>
        <v>22</v>
      </c>
    </row>
    <row r="105" spans="2:2" ht="13">
      <c r="B105" s="454">
        <f t="shared" si="16"/>
        <v>23</v>
      </c>
    </row>
    <row r="106" spans="2:2" ht="13">
      <c r="B106" s="454">
        <f t="shared" si="16"/>
        <v>24</v>
      </c>
    </row>
    <row r="107" spans="2:2" ht="13">
      <c r="B107" s="454">
        <f t="shared" si="16"/>
        <v>25</v>
      </c>
    </row>
    <row r="108" spans="2:2" ht="13">
      <c r="B108" s="454">
        <f t="shared" si="16"/>
        <v>26</v>
      </c>
    </row>
    <row r="109" spans="2:2" ht="13">
      <c r="B109" s="454">
        <f t="shared" si="16"/>
        <v>27</v>
      </c>
    </row>
    <row r="110" spans="2:2" ht="13">
      <c r="B110" s="454">
        <f t="shared" si="16"/>
        <v>28</v>
      </c>
    </row>
    <row r="111" spans="2:2" ht="13">
      <c r="B111" s="454">
        <f t="shared" si="16"/>
        <v>29</v>
      </c>
    </row>
    <row r="112" spans="2:2" ht="13">
      <c r="B112" s="454">
        <f t="shared" si="16"/>
        <v>30</v>
      </c>
    </row>
    <row r="113" spans="2:2" ht="13">
      <c r="B113" s="454">
        <f t="shared" si="16"/>
        <v>31</v>
      </c>
    </row>
    <row r="114" spans="2:2" ht="13">
      <c r="B114" s="454">
        <f t="shared" si="16"/>
        <v>32</v>
      </c>
    </row>
    <row r="115" spans="2:2" ht="13">
      <c r="B115" s="454">
        <f t="shared" si="16"/>
        <v>33</v>
      </c>
    </row>
    <row r="116" spans="2:2" ht="13">
      <c r="B116" s="454">
        <f t="shared" si="16"/>
        <v>34</v>
      </c>
    </row>
    <row r="117" spans="2:2" ht="13">
      <c r="B117" s="454">
        <f t="shared" si="16"/>
        <v>35</v>
      </c>
    </row>
    <row r="118" spans="2:2" ht="13">
      <c r="B118" s="454">
        <f t="shared" si="16"/>
        <v>36</v>
      </c>
    </row>
    <row r="119" spans="2:2" ht="13">
      <c r="B119" s="454">
        <f t="shared" si="16"/>
        <v>37</v>
      </c>
    </row>
    <row r="120" spans="2:2" ht="13">
      <c r="B120" s="454">
        <f t="shared" si="16"/>
        <v>38</v>
      </c>
    </row>
    <row r="121" spans="2:2" ht="13">
      <c r="B121" s="454">
        <f t="shared" si="16"/>
        <v>39</v>
      </c>
    </row>
    <row r="122" spans="2:2" ht="13">
      <c r="B122" s="454">
        <f t="shared" si="16"/>
        <v>40</v>
      </c>
    </row>
    <row r="123" spans="2:2" ht="13">
      <c r="B123" s="454">
        <f t="shared" si="16"/>
        <v>41</v>
      </c>
    </row>
    <row r="124" spans="2:2" ht="13">
      <c r="B124" s="454">
        <f t="shared" si="16"/>
        <v>42</v>
      </c>
    </row>
    <row r="125" spans="2:2" ht="13">
      <c r="B125" s="454">
        <f t="shared" si="16"/>
        <v>43</v>
      </c>
    </row>
    <row r="126" spans="2:2" ht="13">
      <c r="B126" s="454">
        <f t="shared" si="16"/>
        <v>44</v>
      </c>
    </row>
    <row r="127" spans="2:2" ht="13">
      <c r="B127" s="454">
        <f t="shared" si="16"/>
        <v>45</v>
      </c>
    </row>
    <row r="128" spans="2:2" ht="13">
      <c r="B128" s="454">
        <f t="shared" si="16"/>
        <v>46</v>
      </c>
    </row>
    <row r="129" spans="2:2" ht="13">
      <c r="B129" s="454">
        <f t="shared" si="16"/>
        <v>47</v>
      </c>
    </row>
    <row r="130" spans="2:2" ht="13">
      <c r="B130" s="454">
        <f t="shared" si="16"/>
        <v>48</v>
      </c>
    </row>
    <row r="131" spans="2:2" ht="13">
      <c r="B131" s="454">
        <f t="shared" si="16"/>
        <v>49</v>
      </c>
    </row>
    <row r="132" spans="2:2" ht="13">
      <c r="B132" s="454">
        <f t="shared" si="16"/>
        <v>50</v>
      </c>
    </row>
    <row r="133" spans="2:2" ht="13">
      <c r="B133" s="454">
        <f t="shared" si="16"/>
        <v>51</v>
      </c>
    </row>
    <row r="134" spans="2:2" ht="13">
      <c r="B134" s="454">
        <f t="shared" si="16"/>
        <v>52</v>
      </c>
    </row>
    <row r="135" spans="2:2" ht="13">
      <c r="B135" s="454">
        <f t="shared" si="16"/>
        <v>53</v>
      </c>
    </row>
    <row r="136" spans="2:2" ht="13">
      <c r="B136" s="454">
        <f t="shared" si="16"/>
        <v>54</v>
      </c>
    </row>
    <row r="137" spans="2:2" ht="13">
      <c r="B137" s="454">
        <f t="shared" si="16"/>
        <v>55</v>
      </c>
    </row>
    <row r="138" spans="2:2" ht="13">
      <c r="B138" s="454">
        <f t="shared" si="16"/>
        <v>56</v>
      </c>
    </row>
    <row r="139" spans="2:2" ht="13">
      <c r="B139" s="454">
        <f t="shared" si="16"/>
        <v>57</v>
      </c>
    </row>
    <row r="140" spans="2:2" ht="13">
      <c r="B140" s="454">
        <f t="shared" si="16"/>
        <v>58</v>
      </c>
    </row>
    <row r="141" spans="2:2" ht="13">
      <c r="B141" s="454">
        <f t="shared" si="16"/>
        <v>59</v>
      </c>
    </row>
    <row r="142" spans="2:2" ht="13">
      <c r="B142" s="454">
        <f t="shared" si="16"/>
        <v>60</v>
      </c>
    </row>
    <row r="143" spans="2:2" ht="13">
      <c r="B143" s="454">
        <f t="shared" si="16"/>
        <v>61</v>
      </c>
    </row>
    <row r="144" spans="2:2" ht="13">
      <c r="B144" s="454">
        <f t="shared" si="16"/>
        <v>62</v>
      </c>
    </row>
    <row r="145" spans="2:2" ht="13">
      <c r="B145" s="454">
        <f t="shared" si="16"/>
        <v>63</v>
      </c>
    </row>
    <row r="146" spans="2:2" ht="13">
      <c r="B146" s="454">
        <f t="shared" si="16"/>
        <v>64</v>
      </c>
    </row>
    <row r="147" spans="2:2" ht="13">
      <c r="B147" s="454">
        <f t="shared" ref="B147:B198" si="17">B146+1</f>
        <v>65</v>
      </c>
    </row>
    <row r="148" spans="2:2" ht="13">
      <c r="B148" s="454">
        <f t="shared" si="17"/>
        <v>66</v>
      </c>
    </row>
    <row r="149" spans="2:2" ht="13">
      <c r="B149" s="454">
        <f t="shared" si="17"/>
        <v>67</v>
      </c>
    </row>
    <row r="150" spans="2:2" ht="13">
      <c r="B150" s="454">
        <f t="shared" si="17"/>
        <v>68</v>
      </c>
    </row>
    <row r="151" spans="2:2" ht="13">
      <c r="B151" s="454">
        <f t="shared" si="17"/>
        <v>69</v>
      </c>
    </row>
    <row r="152" spans="2:2" ht="13">
      <c r="B152" s="454">
        <f t="shared" si="17"/>
        <v>70</v>
      </c>
    </row>
    <row r="153" spans="2:2" ht="13">
      <c r="B153" s="454">
        <f t="shared" si="17"/>
        <v>71</v>
      </c>
    </row>
    <row r="154" spans="2:2" ht="13">
      <c r="B154" s="454">
        <f t="shared" si="17"/>
        <v>72</v>
      </c>
    </row>
    <row r="155" spans="2:2" ht="13">
      <c r="B155" s="454">
        <f t="shared" si="17"/>
        <v>73</v>
      </c>
    </row>
    <row r="156" spans="2:2" ht="13">
      <c r="B156" s="454">
        <f t="shared" si="17"/>
        <v>74</v>
      </c>
    </row>
    <row r="157" spans="2:2" ht="13">
      <c r="B157" s="454">
        <f t="shared" si="17"/>
        <v>75</v>
      </c>
    </row>
    <row r="158" spans="2:2" ht="13">
      <c r="B158" s="454">
        <f t="shared" si="17"/>
        <v>76</v>
      </c>
    </row>
    <row r="159" spans="2:2" ht="13">
      <c r="B159" s="454">
        <f t="shared" si="17"/>
        <v>77</v>
      </c>
    </row>
    <row r="160" spans="2:2" ht="13">
      <c r="B160" s="454">
        <f t="shared" si="17"/>
        <v>78</v>
      </c>
    </row>
    <row r="161" spans="2:2" ht="13">
      <c r="B161" s="454">
        <f t="shared" si="17"/>
        <v>79</v>
      </c>
    </row>
    <row r="162" spans="2:2" ht="13">
      <c r="B162" s="454">
        <f t="shared" si="17"/>
        <v>80</v>
      </c>
    </row>
    <row r="163" spans="2:2" ht="13">
      <c r="B163" s="454">
        <f t="shared" si="17"/>
        <v>81</v>
      </c>
    </row>
    <row r="164" spans="2:2" ht="13">
      <c r="B164" s="454">
        <f t="shared" si="17"/>
        <v>82</v>
      </c>
    </row>
    <row r="165" spans="2:2" ht="13">
      <c r="B165" s="454">
        <f t="shared" si="17"/>
        <v>83</v>
      </c>
    </row>
    <row r="166" spans="2:2" ht="13">
      <c r="B166" s="454">
        <f t="shared" si="17"/>
        <v>84</v>
      </c>
    </row>
    <row r="167" spans="2:2" ht="13">
      <c r="B167" s="454">
        <f t="shared" si="17"/>
        <v>85</v>
      </c>
    </row>
    <row r="168" spans="2:2" ht="13">
      <c r="B168" s="454">
        <f t="shared" si="17"/>
        <v>86</v>
      </c>
    </row>
    <row r="169" spans="2:2" ht="13">
      <c r="B169" s="454">
        <f t="shared" si="17"/>
        <v>87</v>
      </c>
    </row>
    <row r="170" spans="2:2" ht="13">
      <c r="B170" s="454">
        <f t="shared" si="17"/>
        <v>88</v>
      </c>
    </row>
    <row r="171" spans="2:2" ht="13">
      <c r="B171" s="454">
        <f t="shared" si="17"/>
        <v>89</v>
      </c>
    </row>
    <row r="172" spans="2:2" ht="13">
      <c r="B172" s="454">
        <f t="shared" si="17"/>
        <v>90</v>
      </c>
    </row>
    <row r="173" spans="2:2" ht="13">
      <c r="B173" s="454">
        <f t="shared" si="17"/>
        <v>91</v>
      </c>
    </row>
    <row r="174" spans="2:2" ht="13">
      <c r="B174" s="454">
        <f t="shared" si="17"/>
        <v>92</v>
      </c>
    </row>
    <row r="175" spans="2:2" ht="13">
      <c r="B175" s="454">
        <f t="shared" si="17"/>
        <v>93</v>
      </c>
    </row>
    <row r="176" spans="2:2" ht="13">
      <c r="B176" s="454">
        <f t="shared" si="17"/>
        <v>94</v>
      </c>
    </row>
    <row r="177" spans="2:2" ht="13">
      <c r="B177" s="454">
        <f t="shared" si="17"/>
        <v>95</v>
      </c>
    </row>
    <row r="178" spans="2:2" ht="13">
      <c r="B178" s="454">
        <f t="shared" si="17"/>
        <v>96</v>
      </c>
    </row>
    <row r="179" spans="2:2" ht="13">
      <c r="B179" s="454">
        <f t="shared" si="17"/>
        <v>97</v>
      </c>
    </row>
    <row r="180" spans="2:2" ht="13">
      <c r="B180" s="454">
        <f t="shared" si="17"/>
        <v>98</v>
      </c>
    </row>
    <row r="181" spans="2:2" ht="13">
      <c r="B181" s="454">
        <f t="shared" si="17"/>
        <v>99</v>
      </c>
    </row>
    <row r="182" spans="2:2" ht="13">
      <c r="B182" s="454">
        <f t="shared" si="17"/>
        <v>100</v>
      </c>
    </row>
    <row r="183" spans="2:2" ht="13">
      <c r="B183" s="454">
        <f t="shared" si="17"/>
        <v>101</v>
      </c>
    </row>
    <row r="184" spans="2:2" ht="13">
      <c r="B184" s="454">
        <f t="shared" si="17"/>
        <v>102</v>
      </c>
    </row>
    <row r="185" spans="2:2" ht="13">
      <c r="B185" s="454">
        <f t="shared" si="17"/>
        <v>103</v>
      </c>
    </row>
    <row r="186" spans="2:2" ht="13">
      <c r="B186" s="454">
        <f t="shared" si="17"/>
        <v>104</v>
      </c>
    </row>
    <row r="187" spans="2:2" ht="13">
      <c r="B187" s="454">
        <f t="shared" si="17"/>
        <v>105</v>
      </c>
    </row>
    <row r="188" spans="2:2" ht="13">
      <c r="B188" s="454">
        <f t="shared" si="17"/>
        <v>106</v>
      </c>
    </row>
    <row r="189" spans="2:2" ht="13">
      <c r="B189" s="454">
        <f t="shared" si="17"/>
        <v>107</v>
      </c>
    </row>
    <row r="190" spans="2:2" ht="13">
      <c r="B190" s="454">
        <f t="shared" si="17"/>
        <v>108</v>
      </c>
    </row>
    <row r="191" spans="2:2" ht="13">
      <c r="B191" s="454">
        <f t="shared" si="17"/>
        <v>109</v>
      </c>
    </row>
    <row r="192" spans="2:2" ht="13">
      <c r="B192" s="454">
        <f t="shared" si="17"/>
        <v>110</v>
      </c>
    </row>
    <row r="193" spans="2:2" ht="13">
      <c r="B193" s="454">
        <f t="shared" si="17"/>
        <v>111</v>
      </c>
    </row>
    <row r="194" spans="2:2" ht="13">
      <c r="B194" s="454">
        <f t="shared" si="17"/>
        <v>112</v>
      </c>
    </row>
    <row r="195" spans="2:2" ht="13">
      <c r="B195" s="454">
        <f t="shared" si="17"/>
        <v>113</v>
      </c>
    </row>
    <row r="196" spans="2:2" ht="13">
      <c r="B196" s="454">
        <f t="shared" si="17"/>
        <v>114</v>
      </c>
    </row>
    <row r="197" spans="2:2" ht="13">
      <c r="B197" s="454">
        <f t="shared" si="17"/>
        <v>115</v>
      </c>
    </row>
    <row r="198" spans="2:2" ht="13">
      <c r="B198" s="454">
        <f t="shared" si="17"/>
        <v>116</v>
      </c>
    </row>
  </sheetData>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E3D8092F-4EF8-EE4D-A634-E08C8719E0AB}">
          <x14:formula1>
            <xm:f>Tables!$C$1:$C$3</xm:f>
          </x14:formula1>
          <xm:sqref>D8</xm:sqref>
        </x14:dataValidation>
        <x14:dataValidation type="list" showInputMessage="1" showErrorMessage="1" xr:uid="{5FA15933-5009-2C40-8DE1-55DD62221D7F}">
          <x14:formula1>
            <xm:f>Tables!$A$1:$A$62</xm:f>
          </x14:formula1>
          <xm:sqref>AP8:AT8</xm:sqref>
        </x14:dataValidation>
        <x14:dataValidation type="list" showDropDown="1" showInputMessage="1" showErrorMessage="1" xr:uid="{6DDA45A3-CA92-3041-93E7-3EF6F2580DC6}">
          <x14:formula1>
            <xm:f>Tables!$A$1:$A$62</xm:f>
          </x14:formula1>
          <xm:sqref>AV8:BA9 AU8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FED7-E25D-A949-B4DC-96874B933F97}">
  <dimension ref="A1:BN198"/>
  <sheetViews>
    <sheetView zoomScale="53" zoomScaleNormal="69" workbookViewId="0">
      <pane xSplit="4" ySplit="8" topLeftCell="O9" activePane="bottomRight" state="frozen"/>
      <selection activeCell="D1" sqref="D1"/>
      <selection pane="topRight" activeCell="E1" sqref="E1"/>
      <selection pane="bottomLeft" activeCell="D9" sqref="D9"/>
      <selection pane="bottomRight" activeCell="AH13" sqref="AH13"/>
    </sheetView>
  </sheetViews>
  <sheetFormatPr defaultColWidth="8.81640625" defaultRowHeight="12.5" outlineLevelRow="1" outlineLevelCol="1"/>
  <cols>
    <col min="1" max="1" width="16.7265625" bestFit="1" customWidth="1" outlineLevel="1"/>
    <col min="2" max="2" width="7.453125" customWidth="1" outlineLevel="1"/>
    <col min="3" max="3" width="3.6328125" customWidth="1" outlineLevel="1"/>
    <col min="4" max="4" width="34.6328125" customWidth="1"/>
    <col min="6" max="9" width="8.81640625" customWidth="1" outlineLevel="1"/>
    <col min="11" max="14" width="8.81640625" customWidth="1" outlineLevel="1"/>
    <col min="16" max="19" width="8.81640625" customWidth="1" outlineLevel="1"/>
    <col min="21" max="24" width="9.1796875" customWidth="1" outlineLevel="1"/>
    <col min="26" max="29" width="9.1796875" customWidth="1" outlineLevel="1"/>
    <col min="31" max="34" width="9.1796875" customWidth="1" outlineLevel="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30</v>
      </c>
      <c r="AT4" s="450">
        <f t="shared" si="0"/>
        <v>33</v>
      </c>
      <c r="AU4" s="449"/>
      <c r="AV4" s="450">
        <f>AV8-1990+1</f>
        <v>1</v>
      </c>
      <c r="AW4" s="450">
        <f t="shared" ref="AW4:BA5" si="1">AW8-1990+1</f>
        <v>1</v>
      </c>
      <c r="AX4" s="450">
        <f t="shared" si="1"/>
        <v>11</v>
      </c>
      <c r="AY4" s="450">
        <f t="shared" si="1"/>
        <v>19</v>
      </c>
      <c r="AZ4" s="450">
        <f t="shared" si="1"/>
        <v>26</v>
      </c>
      <c r="BA4" s="450">
        <f t="shared" si="1"/>
        <v>16</v>
      </c>
      <c r="BB4" s="449"/>
      <c r="BC4" s="449"/>
      <c r="BD4" s="449"/>
      <c r="BE4" s="449"/>
      <c r="BF4" s="449"/>
      <c r="BG4" s="449"/>
      <c r="BH4" s="449"/>
      <c r="BI4" s="449"/>
      <c r="BJ4" s="449"/>
      <c r="BK4" s="449"/>
      <c r="BL4" s="449"/>
      <c r="BM4" s="449"/>
      <c r="BN4" s="449"/>
    </row>
    <row r="5" spans="1:66" ht="13"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18</v>
      </c>
      <c r="BB6" s="449"/>
      <c r="BC6" s="449"/>
      <c r="BD6" s="449"/>
      <c r="BE6" s="449"/>
      <c r="BF6" s="449"/>
      <c r="BG6" s="449"/>
      <c r="BH6" s="449"/>
      <c r="BI6" s="449"/>
      <c r="BJ6" s="449"/>
      <c r="BK6" s="449"/>
      <c r="BL6" s="449"/>
      <c r="BM6" s="449"/>
      <c r="BN6" s="449"/>
    </row>
    <row r="7" spans="1:66" ht="14.5">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L8" si="5">AF8+1</f>
        <v>2018</v>
      </c>
      <c r="AH8" s="450">
        <f t="shared" si="5"/>
        <v>2019</v>
      </c>
      <c r="AI8" s="450">
        <f t="shared" si="5"/>
        <v>2020</v>
      </c>
      <c r="AJ8" s="450">
        <f t="shared" si="5"/>
        <v>2021</v>
      </c>
      <c r="AK8" s="450">
        <f t="shared" si="5"/>
        <v>2022</v>
      </c>
      <c r="AL8" s="450">
        <f t="shared" si="5"/>
        <v>2023</v>
      </c>
      <c r="AM8" s="450"/>
      <c r="AN8" s="450"/>
      <c r="AO8" s="449"/>
      <c r="AP8" s="450">
        <v>1990</v>
      </c>
      <c r="AQ8" s="450">
        <v>2000</v>
      </c>
      <c r="AR8" s="450">
        <v>2018</v>
      </c>
      <c r="AS8" s="450">
        <v>2020</v>
      </c>
      <c r="AT8" s="450">
        <v>2023</v>
      </c>
      <c r="AU8" s="449"/>
      <c r="AV8" s="450">
        <v>1990</v>
      </c>
      <c r="AW8" s="450">
        <v>1990</v>
      </c>
      <c r="AX8" s="450">
        <v>2000</v>
      </c>
      <c r="AY8" s="450">
        <v>2008</v>
      </c>
      <c r="AZ8" s="450">
        <v>2015</v>
      </c>
      <c r="BA8" s="450">
        <v>2005</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54" t="s">
        <v>101</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5" thickBot="1">
      <c r="A11" s="454"/>
      <c r="B11" s="454">
        <v>4</v>
      </c>
      <c r="C11" s="454"/>
      <c r="D11" s="456"/>
      <c r="E11" s="456">
        <f ca="1">E20</f>
        <v>1.253925666</v>
      </c>
      <c r="F11" s="456">
        <f t="shared" ref="F11:AL11" ca="1" si="6">F20</f>
        <v>1.205410280120506</v>
      </c>
      <c r="G11" s="456">
        <f t="shared" ca="1" si="6"/>
        <v>1.0675725935999998</v>
      </c>
      <c r="H11" s="456">
        <f t="shared" ca="1" si="6"/>
        <v>1.0875687504</v>
      </c>
      <c r="I11" s="456">
        <f t="shared" ca="1" si="6"/>
        <v>1.0863598226876154</v>
      </c>
      <c r="J11" s="456">
        <f t="shared" ca="1" si="6"/>
        <v>1.0693725602207389</v>
      </c>
      <c r="K11" s="456">
        <f t="shared" ca="1" si="6"/>
        <v>1.2243021741508613</v>
      </c>
      <c r="L11" s="456">
        <f t="shared" ca="1" si="6"/>
        <v>1.3739091289169911</v>
      </c>
      <c r="M11" s="456">
        <f t="shared" ca="1" si="6"/>
        <v>1.6058728069561854</v>
      </c>
      <c r="N11" s="456">
        <f t="shared" ca="1" si="6"/>
        <v>1.5449492087580523</v>
      </c>
      <c r="O11" s="456">
        <f t="shared" ca="1" si="6"/>
        <v>1.6426583231560155</v>
      </c>
      <c r="P11" s="456">
        <f t="shared" ca="1" si="6"/>
        <v>1.7895888836362825</v>
      </c>
      <c r="Q11" s="456">
        <f t="shared" ca="1" si="6"/>
        <v>1.7369650499220768</v>
      </c>
      <c r="R11" s="456">
        <f t="shared" ca="1" si="6"/>
        <v>1.6713008619912977</v>
      </c>
      <c r="S11" s="456">
        <f t="shared" ca="1" si="6"/>
        <v>1.9627111183231176</v>
      </c>
      <c r="T11" s="456">
        <f t="shared" ca="1" si="6"/>
        <v>2.4795821951193973</v>
      </c>
      <c r="U11" s="456">
        <f t="shared" ca="1" si="6"/>
        <v>2.5862608685680595</v>
      </c>
      <c r="V11" s="456">
        <f t="shared" ca="1" si="6"/>
        <v>2.9609220336471282</v>
      </c>
      <c r="W11" s="456">
        <f t="shared" ca="1" si="6"/>
        <v>3.3660976556658708</v>
      </c>
      <c r="X11" s="456">
        <f t="shared" ca="1" si="6"/>
        <v>3.8898863254853406</v>
      </c>
      <c r="Y11" s="456">
        <f t="shared" ca="1" si="6"/>
        <v>4.3653342041094607</v>
      </c>
      <c r="Z11" s="456">
        <f t="shared" ca="1" si="6"/>
        <v>4.4063529843923801</v>
      </c>
      <c r="AA11" s="456">
        <f t="shared" ca="1" si="6"/>
        <v>4.6801720371813573</v>
      </c>
      <c r="AB11" s="456">
        <f t="shared" ca="1" si="6"/>
        <v>5.1400180073390827</v>
      </c>
      <c r="AC11" s="456">
        <f t="shared" ca="1" si="6"/>
        <v>5.8122755045173484</v>
      </c>
      <c r="AD11" s="456">
        <f t="shared" ca="1" si="6"/>
        <v>5.918451262422602</v>
      </c>
      <c r="AE11" s="456">
        <f t="shared" ca="1" si="6"/>
        <v>6.4379982219906555</v>
      </c>
      <c r="AF11" s="456">
        <f t="shared" ca="1" si="6"/>
        <v>7.3900812470399435</v>
      </c>
      <c r="AG11" s="456">
        <f t="shared" ca="1" si="6"/>
        <v>7.7783905346300264</v>
      </c>
      <c r="AH11" s="456">
        <f t="shared" ca="1" si="6"/>
        <v>8.0520182744652846</v>
      </c>
      <c r="AI11" s="456">
        <f t="shared" ca="1" si="6"/>
        <v>8.2392204075990669</v>
      </c>
      <c r="AJ11" s="456">
        <f t="shared" ca="1" si="6"/>
        <v>8.4591321558038466</v>
      </c>
      <c r="AK11" s="456">
        <f t="shared" ca="1" si="6"/>
        <v>9.3759487901461824</v>
      </c>
      <c r="AL11" s="456">
        <f t="shared" ca="1" si="6"/>
        <v>9.8915940306470773</v>
      </c>
      <c r="AM11" s="456"/>
      <c r="AN11" s="456"/>
      <c r="AO11" s="449"/>
      <c r="AP11" s="457">
        <f ca="1">SUM(AP12:AP19)</f>
        <v>1</v>
      </c>
      <c r="AQ11" s="457">
        <f t="shared" ref="AQ11:AT11" ca="1" si="7">SUM(AQ12:AQ19)</f>
        <v>1</v>
      </c>
      <c r="AR11" s="457">
        <f t="shared" ca="1" si="7"/>
        <v>1</v>
      </c>
      <c r="AS11" s="457">
        <f t="shared" ca="1" si="7"/>
        <v>0.99999999999999989</v>
      </c>
      <c r="AT11" s="457">
        <f t="shared" ca="1" si="7"/>
        <v>0.99999999999999989</v>
      </c>
      <c r="AU11" s="449"/>
      <c r="AV11" s="458">
        <f t="shared" ref="AV11:BA18" ca="1" si="8">IFERROR(POWER(INDEX($E11:$AN11,AV$5)/INDEX($E11:$AN11,AV$4),1/AV$6)-1,)</f>
        <v>6.488934675447644E-2</v>
      </c>
      <c r="AW11" s="458">
        <f t="shared" ca="1" si="8"/>
        <v>2.7371572733632998E-2</v>
      </c>
      <c r="AX11" s="458">
        <f t="shared" ca="1" si="8"/>
        <v>9.3823964597339105E-2</v>
      </c>
      <c r="AY11" s="458">
        <f t="shared" ca="1" si="8"/>
        <v>8.58848563196557E-2</v>
      </c>
      <c r="AZ11" s="458">
        <f t="shared" ca="1" si="8"/>
        <v>8.0001028482869385E-2</v>
      </c>
      <c r="BA11" s="458">
        <f t="shared" ca="1" si="8"/>
        <v>7.9897794351806661E-2</v>
      </c>
      <c r="BB11" s="454"/>
      <c r="BC11" s="459"/>
      <c r="BD11" s="454"/>
      <c r="BE11" s="454"/>
      <c r="BF11" s="454"/>
      <c r="BG11" s="454"/>
      <c r="BH11" s="454"/>
      <c r="BI11" s="454"/>
      <c r="BJ11" s="454"/>
      <c r="BK11" s="454"/>
      <c r="BL11" s="454"/>
      <c r="BM11" s="454"/>
      <c r="BN11" s="454"/>
    </row>
    <row r="12" spans="1:66" ht="13">
      <c r="A12" s="454" t="str">
        <f>ADDRESS(MATCH($D12,'2021'!$A$1:$A$86,0),MATCH($D$10,'2021'!$A$1:$AQ$1,0))</f>
        <v>$AB$30</v>
      </c>
      <c r="B12" s="454">
        <f>B11+1</f>
        <v>5</v>
      </c>
      <c r="C12" s="454"/>
      <c r="D12" s="164" t="s">
        <v>43</v>
      </c>
      <c r="E12" s="460">
        <f ca="1">INDIRECT("'"&amp;E$8&amp;"'!"&amp;$A12)*VLOOKUP($D$8,Tables!$C$1:$D$3,2,0)</f>
        <v>0.73319241600000007</v>
      </c>
      <c r="F12" s="460">
        <f ca="1">INDIRECT("'"&amp;F$8&amp;"'!"&amp;$A12)*VLOOKUP($D$8,Tables!$C$1:$D$3,2,0)</f>
        <v>0.73985780160000014</v>
      </c>
      <c r="G12" s="460">
        <f ca="1">INDIRECT("'"&amp;G$8&amp;"'!"&amp;$A12)*VLOOKUP($D$8,Tables!$C$1:$D$3,2,0)</f>
        <v>0.69014513399999999</v>
      </c>
      <c r="H12" s="460">
        <f ca="1">INDIRECT("'"&amp;H$8&amp;"'!"&amp;$A12)*VLOOKUP($D$8,Tables!$C$1:$D$3,2,0)</f>
        <v>0.69986548800000004</v>
      </c>
      <c r="I12" s="460">
        <f ca="1">INDIRECT("'"&amp;I$8&amp;"'!"&amp;$A12)*VLOOKUP($D$8,Tables!$C$1:$D$3,2,0)</f>
        <v>0.71819529840000007</v>
      </c>
      <c r="J12" s="460">
        <f ca="1">INDIRECT("'"&amp;J$8&amp;"'!"&amp;$A12)*VLOOKUP($D$8,Tables!$C$1:$D$3,2,0)</f>
        <v>0.72236116440000009</v>
      </c>
      <c r="K12" s="460">
        <f ca="1">INDIRECT("'"&amp;K$8&amp;"'!"&amp;$A12)*VLOOKUP($D$8,Tables!$C$1:$D$3,2,0)</f>
        <v>0.82900733400000004</v>
      </c>
      <c r="L12" s="460">
        <f ca="1">INDIRECT("'"&amp;L$8&amp;"'!"&amp;$A12)*VLOOKUP($D$8,Tables!$C$1:$D$3,2,0)</f>
        <v>0.83622816840000003</v>
      </c>
      <c r="M12" s="460">
        <f ca="1">INDIRECT("'"&amp;M$8&amp;"'!"&amp;$A12)*VLOOKUP($D$8,Tables!$C$1:$D$3,2,0)</f>
        <v>1.0684057668000002</v>
      </c>
      <c r="N12" s="460">
        <f ca="1">INDIRECT("'"&amp;N$8&amp;"'!"&amp;$A12)*VLOOKUP($D$8,Tables!$C$1:$D$3,2,0)</f>
        <v>1.0678503180000001</v>
      </c>
      <c r="O12" s="460">
        <f ca="1">INDIRECT("'"&amp;O$8&amp;"'!"&amp;$A12)*VLOOKUP($D$8,Tables!$C$1:$D$3,2,0)</f>
        <v>1.1664424799999999</v>
      </c>
      <c r="P12" s="460">
        <f ca="1">INDIRECT("'"&amp;P$8&amp;"'!"&amp;$A12)*VLOOKUP($D$8,Tables!$C$1:$D$3,2,0)</f>
        <v>1.3175245536</v>
      </c>
      <c r="Q12" s="460">
        <f ca="1">INDIRECT("'"&amp;Q$8&amp;"'!"&amp;$A12)*VLOOKUP($D$8,Tables!$C$1:$D$3,2,0)</f>
        <v>1.3175245536</v>
      </c>
      <c r="R12" s="460">
        <f ca="1">INDIRECT("'"&amp;R$8&amp;"'!"&amp;$A12)*VLOOKUP($D$8,Tables!$C$1:$D$3,2,0)</f>
        <v>1.25670291</v>
      </c>
      <c r="S12" s="460">
        <f ca="1">INDIRECT("'"&amp;S$8&amp;"'!"&amp;$A12)*VLOOKUP($D$8,Tables!$C$1:$D$3,2,0)</f>
        <v>1.4980454136000001</v>
      </c>
      <c r="T12" s="460">
        <f ca="1">INDIRECT("'"&amp;T$8&amp;"'!"&amp;$A12)*VLOOKUP($D$8,Tables!$C$1:$D$3,2,0)</f>
        <v>1.9001066687526502</v>
      </c>
      <c r="U12" s="460">
        <f ca="1">INDIRECT("'"&amp;U$8&amp;"'!"&amp;$A12)*VLOOKUP($D$8,Tables!$C$1:$D$3,2,0)</f>
        <v>1.9062920320651653</v>
      </c>
      <c r="V12" s="460">
        <f ca="1">INDIRECT("'"&amp;V$8&amp;"'!"&amp;$A12)*VLOOKUP($D$8,Tables!$C$1:$D$3,2,0)</f>
        <v>1.774321038241407</v>
      </c>
      <c r="W12" s="460">
        <f ca="1">INDIRECT("'"&amp;W$8&amp;"'!"&amp;$A12)*VLOOKUP($D$8,Tables!$C$1:$D$3,2,0)</f>
        <v>1.6187556406370398</v>
      </c>
      <c r="X12" s="460">
        <f ca="1">INDIRECT("'"&amp;X$8&amp;"'!"&amp;$A12)*VLOOKUP($D$8,Tables!$C$1:$D$3,2,0)</f>
        <v>1.628235157727407</v>
      </c>
      <c r="Y12" s="460">
        <f ca="1">INDIRECT("'"&amp;Y$8&amp;"'!"&amp;$A12)*VLOOKUP($D$8,Tables!$C$1:$D$3,2,0)</f>
        <v>1.7730947539775448</v>
      </c>
      <c r="Z12" s="460">
        <f ca="1">INDIRECT("'"&amp;Z$8&amp;"'!"&amp;$A12)*VLOOKUP($D$8,Tables!$C$1:$D$3,2,0)</f>
        <v>1.653442761248952</v>
      </c>
      <c r="AA12" s="460">
        <f ca="1">INDIRECT("'"&amp;AA$8&amp;"'!"&amp;$A12)*VLOOKUP($D$8,Tables!$C$1:$D$3,2,0)</f>
        <v>1.5700369640363456</v>
      </c>
      <c r="AB12" s="460">
        <f ca="1">INDIRECT("'"&amp;AB$8&amp;"'!"&amp;$A12)*VLOOKUP($D$8,Tables!$C$1:$D$3,2,0)</f>
        <v>1.6371298941513195</v>
      </c>
      <c r="AC12" s="460">
        <f ca="1">INDIRECT("'"&amp;AC$8&amp;"'!"&amp;$A12)*VLOOKUP($D$8,Tables!$C$1:$D$3,2,0)</f>
        <v>1.9982634484856081</v>
      </c>
      <c r="AD12" s="460">
        <f ca="1">INDIRECT("'"&amp;AD$8&amp;"'!"&amp;$A12)*VLOOKUP($D$8,Tables!$C$1:$D$3,2,0)</f>
        <v>2.0837669199424469</v>
      </c>
      <c r="AE12" s="460">
        <f ca="1">INDIRECT("'"&amp;AE$8&amp;"'!"&amp;$A12)*VLOOKUP($D$8,Tables!$C$1:$D$3,2,0)</f>
        <v>2.0451127979451496</v>
      </c>
      <c r="AF12" s="460">
        <f ca="1">INDIRECT("'"&amp;AF$8&amp;"'!"&amp;$A12)*VLOOKUP($D$8,Tables!$C$1:$D$3,2,0)</f>
        <v>2.2495805882906001</v>
      </c>
      <c r="AG12" s="460">
        <f ca="1">INDIRECT("'"&amp;AG$8&amp;"'!"&amp;$A12)*VLOOKUP($D$8,Tables!$C$1:$D$3,2,0)</f>
        <v>2.3122208990547808</v>
      </c>
      <c r="AH12" s="513">
        <f ca="1">INDIRECT("'"&amp;AH$8&amp;"'!"&amp;$A12)*VLOOKUP($D$8,Tables!$C$1:$D$3,2,0)</f>
        <v>2.2116180012651179</v>
      </c>
      <c r="AI12" s="513">
        <f ca="1">INDIRECT("'"&amp;AI$8&amp;"'!"&amp;$A12)*VLOOKUP($D$8,Tables!$C$1:$D$3,2,0)</f>
        <v>2.1797097230379729</v>
      </c>
      <c r="AJ12" s="513">
        <f ca="1">INDIRECT("'"&amp;AJ$8&amp;"'!"&amp;$A12)*VLOOKUP($D$8,Tables!$C$1:$D$3,2,0)</f>
        <v>2.3152875550028931</v>
      </c>
      <c r="AK12" s="513">
        <f ca="1">INDIRECT("'"&amp;AK$8&amp;"'!"&amp;$A12)*VLOOKUP($D$8,Tables!$C$1:$D$3,2,0)</f>
        <v>2.1419049424697323</v>
      </c>
      <c r="AL12" s="513">
        <f ca="1">INDIRECT("'"&amp;AL$8&amp;"'!"&amp;$A12)*VLOOKUP($D$8,Tables!$C$1:$D$3,2,0)</f>
        <v>1.9928547232990992</v>
      </c>
      <c r="AM12" s="460"/>
      <c r="AO12" s="449"/>
      <c r="AP12" s="466">
        <f ca="1">HLOOKUP(AP$8,$E$8:$AN$198,$B12,0)/HLOOKUP(AP$8,$E$8:$AN$198,$B$11,0)</f>
        <v>0.58471760797342198</v>
      </c>
      <c r="AQ12" s="466">
        <f t="shared" ref="AQ12:AT12" ca="1" si="9">HLOOKUP(AQ$8,$E$8:$AN$198,$B12,0)/HLOOKUP(AQ$8,$E$8:$AN$198,$B$11,0)</f>
        <v>0.71009440219980202</v>
      </c>
      <c r="AR12" s="466">
        <f t="shared" ca="1" si="9"/>
        <v>0.2972621249551029</v>
      </c>
      <c r="AS12" s="466">
        <f t="shared" ca="1" si="9"/>
        <v>0.2645529085528065</v>
      </c>
      <c r="AT12" s="466">
        <f t="shared" ca="1" si="9"/>
        <v>0.20146952221498851</v>
      </c>
      <c r="AU12" s="449"/>
      <c r="AV12" s="505">
        <f t="shared" ca="1" si="8"/>
        <v>3.4068823556995476E-2</v>
      </c>
      <c r="AW12" s="466">
        <f t="shared" ca="1" si="8"/>
        <v>4.7525337235331699E-2</v>
      </c>
      <c r="AX12" s="466">
        <f t="shared" ca="1" si="8"/>
        <v>4.1812936505405185E-2</v>
      </c>
      <c r="AY12" s="466">
        <f t="shared" ca="1" si="8"/>
        <v>-7.6105340988626979E-3</v>
      </c>
      <c r="AZ12" s="466">
        <f t="shared" ca="1" si="8"/>
        <v>1.4998134926837325E-2</v>
      </c>
      <c r="BA12" s="461">
        <f t="shared" ca="1" si="8"/>
        <v>2.6511814629956998E-3</v>
      </c>
      <c r="BB12" s="454"/>
      <c r="BC12" s="459"/>
      <c r="BD12" s="454"/>
      <c r="BE12" s="454"/>
      <c r="BF12" s="454"/>
      <c r="BG12" s="454"/>
      <c r="BH12" s="454"/>
      <c r="BI12" s="454"/>
      <c r="BJ12" s="454"/>
      <c r="BK12" s="454"/>
      <c r="BL12" s="454"/>
      <c r="BM12" s="454"/>
      <c r="BN12" s="454"/>
    </row>
    <row r="13" spans="1:66" ht="13">
      <c r="A13" s="454" t="str">
        <f>ADDRESS(MATCH($D13,'2021'!$A$1:$A$86,0),MATCH($D$10,'2021'!$A$1:$AQ$1,0))</f>
        <v>$AB$45</v>
      </c>
      <c r="B13" s="454">
        <f t="shared" ref="B13:B19" si="10">B12+1</f>
        <v>6</v>
      </c>
      <c r="C13" s="454"/>
      <c r="D13" s="83" t="s">
        <v>37</v>
      </c>
      <c r="E13" s="460">
        <f ca="1">INDIRECT("'"&amp;E$8&amp;"'!"&amp;$A13)*VLOOKUP($D$8,Tables!$C$1:$D$3,2,0)</f>
        <v>0</v>
      </c>
      <c r="F13" s="460">
        <f ca="1">INDIRECT("'"&amp;F$8&amp;"'!"&amp;$A13)*VLOOKUP($D$8,Tables!$C$1:$D$3,2,0)</f>
        <v>0</v>
      </c>
      <c r="G13" s="460">
        <f ca="1">INDIRECT("'"&amp;G$8&amp;"'!"&amp;$A13)*VLOOKUP($D$8,Tables!$C$1:$D$3,2,0)</f>
        <v>0</v>
      </c>
      <c r="H13" s="460">
        <f ca="1">INDIRECT("'"&amp;H$8&amp;"'!"&amp;$A13)*VLOOKUP($D$8,Tables!$C$1:$D$3,2,0)</f>
        <v>0</v>
      </c>
      <c r="I13" s="460">
        <f ca="1">INDIRECT("'"&amp;I$8&amp;"'!"&amp;$A13)*VLOOKUP($D$8,Tables!$C$1:$D$3,2,0)</f>
        <v>0</v>
      </c>
      <c r="J13" s="460">
        <f ca="1">INDIRECT("'"&amp;J$8&amp;"'!"&amp;$A13)*VLOOKUP($D$8,Tables!$C$1:$D$3,2,0)</f>
        <v>0</v>
      </c>
      <c r="K13" s="460">
        <f ca="1">INDIRECT("'"&amp;K$8&amp;"'!"&amp;$A13)*VLOOKUP($D$8,Tables!$C$1:$D$3,2,0)</f>
        <v>0</v>
      </c>
      <c r="L13" s="460">
        <f ca="1">INDIRECT("'"&amp;L$8&amp;"'!"&amp;$A13)*VLOOKUP($D$8,Tables!$C$1:$D$3,2,0)</f>
        <v>0</v>
      </c>
      <c r="M13" s="460">
        <f ca="1">INDIRECT("'"&amp;M$8&amp;"'!"&amp;$A13)*VLOOKUP($D$8,Tables!$C$1:$D$3,2,0)</f>
        <v>0</v>
      </c>
      <c r="N13" s="460">
        <f ca="1">INDIRECT("'"&amp;N$8&amp;"'!"&amp;$A13)*VLOOKUP($D$8,Tables!$C$1:$D$3,2,0)</f>
        <v>0</v>
      </c>
      <c r="O13" s="460">
        <f ca="1">INDIRECT("'"&amp;O$8&amp;"'!"&amp;$A13)*VLOOKUP($D$8,Tables!$C$1:$D$3,2,0)</f>
        <v>0</v>
      </c>
      <c r="P13" s="460">
        <f ca="1">INDIRECT("'"&amp;P$8&amp;"'!"&amp;$A13)*VLOOKUP($D$8,Tables!$C$1:$D$3,2,0)</f>
        <v>0</v>
      </c>
      <c r="Q13" s="460">
        <f ca="1">INDIRECT("'"&amp;Q$8&amp;"'!"&amp;$A13)*VLOOKUP($D$8,Tables!$C$1:$D$3,2,0)</f>
        <v>0</v>
      </c>
      <c r="R13" s="460">
        <f ca="1">INDIRECT("'"&amp;R$8&amp;"'!"&amp;$A13)*VLOOKUP($D$8,Tables!$C$1:$D$3,2,0)</f>
        <v>0</v>
      </c>
      <c r="S13" s="460">
        <f ca="1">INDIRECT("'"&amp;S$8&amp;"'!"&amp;$A13)*VLOOKUP($D$8,Tables!$C$1:$D$3,2,0)</f>
        <v>0</v>
      </c>
      <c r="T13" s="460">
        <f ca="1">INDIRECT("'"&amp;T$8&amp;"'!"&amp;$A13)*VLOOKUP($D$8,Tables!$C$1:$D$3,2,0)</f>
        <v>1.2771778858835523E-2</v>
      </c>
      <c r="U13" s="460">
        <f ca="1">INDIRECT("'"&amp;U$8&amp;"'!"&amp;$A13)*VLOOKUP($D$8,Tables!$C$1:$D$3,2,0)</f>
        <v>3.0959761850961602E-2</v>
      </c>
      <c r="V13" s="460">
        <f ca="1">INDIRECT("'"&amp;V$8&amp;"'!"&amp;$A13)*VLOOKUP($D$8,Tables!$C$1:$D$3,2,0)</f>
        <v>0.25053334781460096</v>
      </c>
      <c r="W13" s="460">
        <f ca="1">INDIRECT("'"&amp;W$8&amp;"'!"&amp;$A13)*VLOOKUP($D$8,Tables!$C$1:$D$3,2,0)</f>
        <v>0.64625760374869201</v>
      </c>
      <c r="X13" s="460">
        <f ca="1">INDIRECT("'"&amp;X$8&amp;"'!"&amp;$A13)*VLOOKUP($D$8,Tables!$C$1:$D$3,2,0)</f>
        <v>0.90034343588225929</v>
      </c>
      <c r="Y13" s="460">
        <f ca="1">INDIRECT("'"&amp;Y$8&amp;"'!"&amp;$A13)*VLOOKUP($D$8,Tables!$C$1:$D$3,2,0)</f>
        <v>1.0768655826271258</v>
      </c>
      <c r="Z13" s="460">
        <f ca="1">INDIRECT("'"&amp;Z$8&amp;"'!"&amp;$A13)*VLOOKUP($D$8,Tables!$C$1:$D$3,2,0)</f>
        <v>1.1373386792794431</v>
      </c>
      <c r="AA13" s="460">
        <f ca="1">INDIRECT("'"&amp;AA$8&amp;"'!"&amp;$A13)*VLOOKUP($D$8,Tables!$C$1:$D$3,2,0)</f>
        <v>0.98700282863946043</v>
      </c>
      <c r="AB13" s="460">
        <f ca="1">INDIRECT("'"&amp;AB$8&amp;"'!"&amp;$A13)*VLOOKUP($D$8,Tables!$C$1:$D$3,2,0)</f>
        <v>1.1891040605137382</v>
      </c>
      <c r="AC13" s="460">
        <f ca="1">INDIRECT("'"&amp;AC$8&amp;"'!"&amp;$A13)*VLOOKUP($D$8,Tables!$C$1:$D$3,2,0)</f>
        <v>1.3511818181103361</v>
      </c>
      <c r="AD13" s="460">
        <f ca="1">INDIRECT("'"&amp;AD$8&amp;"'!"&amp;$A13)*VLOOKUP($D$8,Tables!$C$1:$D$3,2,0)</f>
        <v>1.4901804705512625</v>
      </c>
      <c r="AE13" s="460">
        <f ca="1">INDIRECT("'"&amp;AE$8&amp;"'!"&amp;$A13)*VLOOKUP($D$8,Tables!$C$1:$D$3,2,0)</f>
        <v>1.3779416181810691</v>
      </c>
      <c r="AF13" s="460">
        <f ca="1">INDIRECT("'"&amp;AF$8&amp;"'!"&amp;$A13)*VLOOKUP($D$8,Tables!$C$1:$D$3,2,0)</f>
        <v>1.8682557102054786</v>
      </c>
      <c r="AG13" s="460">
        <f ca="1">INDIRECT("'"&amp;AG$8&amp;"'!"&amp;$A13)*VLOOKUP($D$8,Tables!$C$1:$D$3,2,0)</f>
        <v>1.7938065717681853</v>
      </c>
      <c r="AH13" s="513">
        <f ca="1">INDIRECT("'"&amp;AH$8&amp;"'!"&amp;$A13)*VLOOKUP($D$8,Tables!$C$1:$D$3,2,0)</f>
        <v>2.1874341259819152</v>
      </c>
      <c r="AI13" s="513">
        <f ca="1">INDIRECT("'"&amp;AI$8&amp;"'!"&amp;$A13)*VLOOKUP($D$8,Tables!$C$1:$D$3,2,0)</f>
        <v>2.0293460028120411</v>
      </c>
      <c r="AJ13" s="513">
        <f ca="1">INDIRECT("'"&amp;AJ$8&amp;"'!"&amp;$A13)*VLOOKUP($D$8,Tables!$C$1:$D$3,2,0)</f>
        <v>2.0740794675106757</v>
      </c>
      <c r="AK13" s="513">
        <f ca="1">INDIRECT("'"&amp;AK$8&amp;"'!"&amp;$A13)*VLOOKUP($D$8,Tables!$C$1:$D$3,2,0)</f>
        <v>2.632505179703911</v>
      </c>
      <c r="AL13" s="513">
        <f ca="1">INDIRECT("'"&amp;AL$8&amp;"'!"&amp;$A13)*VLOOKUP($D$8,Tables!$C$1:$D$3,2,0)</f>
        <v>3.4403207805594271</v>
      </c>
      <c r="AM13" s="460"/>
      <c r="AN13" s="460"/>
      <c r="AO13" s="449"/>
      <c r="AP13" s="466">
        <f t="shared" ref="AP13:AT19" ca="1" si="11">HLOOKUP(AP$8,$E$8:$AN$198,$B13,0)/HLOOKUP(AP$8,$E$8:$AN$198,$B$11,0)</f>
        <v>0</v>
      </c>
      <c r="AQ13" s="466">
        <f t="shared" ca="1" si="11"/>
        <v>0</v>
      </c>
      <c r="AR13" s="466">
        <f t="shared" ca="1" si="11"/>
        <v>0.23061410503651272</v>
      </c>
      <c r="AS13" s="466">
        <f t="shared" ca="1" si="11"/>
        <v>0.24630315763131752</v>
      </c>
      <c r="AT13" s="466">
        <f t="shared" ca="1" si="11"/>
        <v>0.34780246438544671</v>
      </c>
      <c r="AU13" s="449"/>
      <c r="AV13" s="505">
        <f t="shared" ca="1" si="8"/>
        <v>0</v>
      </c>
      <c r="AW13" s="466">
        <f t="shared" ca="1" si="8"/>
        <v>0</v>
      </c>
      <c r="AX13" s="466">
        <f t="shared" ca="1" si="8"/>
        <v>0</v>
      </c>
      <c r="AY13" s="466">
        <f t="shared" ca="1" si="8"/>
        <v>0.11167587986988403</v>
      </c>
      <c r="AZ13" s="466">
        <f t="shared" ca="1" si="8"/>
        <v>0.10071283065190983</v>
      </c>
      <c r="BA13" s="461">
        <f t="shared" ca="1" si="8"/>
        <v>0.36464380579013711</v>
      </c>
      <c r="BB13" s="454"/>
      <c r="BC13" s="459"/>
      <c r="BD13" s="454"/>
      <c r="BE13" s="454"/>
      <c r="BF13" s="454"/>
      <c r="BG13" s="454"/>
      <c r="BH13" s="454"/>
      <c r="BI13" s="454"/>
      <c r="BJ13" s="454"/>
      <c r="BK13" s="454"/>
      <c r="BL13" s="454"/>
      <c r="BM13" s="454"/>
      <c r="BN13" s="454"/>
    </row>
    <row r="14" spans="1:66" ht="13">
      <c r="A14" s="454" t="str">
        <f>ADDRESS(MATCH($D14,'2021'!$A$1:$A$86,0),MATCH($D$10,'2021'!$A$1:$AQ$1,0))</f>
        <v>$AB$56</v>
      </c>
      <c r="B14" s="454">
        <f t="shared" si="10"/>
        <v>7</v>
      </c>
      <c r="C14" s="454"/>
      <c r="D14" s="168" t="s">
        <v>40</v>
      </c>
      <c r="E14" s="460">
        <f ca="1">INDIRECT("'"&amp;E$8&amp;"'!"&amp;$A14)*VLOOKUP($D$8,Tables!$C$1:$D$3,2,0)</f>
        <v>0.52017780120000001</v>
      </c>
      <c r="F14" s="460">
        <f ca="1">INDIRECT("'"&amp;F$8&amp;"'!"&amp;$A14)*VLOOKUP($D$8,Tables!$C$1:$D$3,2,0)</f>
        <v>0.46499702972050599</v>
      </c>
      <c r="G14" s="460">
        <f ca="1">INDIRECT("'"&amp;G$8&amp;"'!"&amp;$A14)*VLOOKUP($D$8,Tables!$C$1:$D$3,2,0)</f>
        <v>0.37687201079999999</v>
      </c>
      <c r="H14" s="460">
        <f ca="1">INDIRECT("'"&amp;H$8&amp;"'!"&amp;$A14)*VLOOKUP($D$8,Tables!$C$1:$D$3,2,0)</f>
        <v>0.3871478136</v>
      </c>
      <c r="I14" s="460">
        <f ca="1">INDIRECT("'"&amp;I$8&amp;"'!"&amp;$A14)*VLOOKUP($D$8,Tables!$C$1:$D$3,2,0)</f>
        <v>0.36760907548761551</v>
      </c>
      <c r="J14" s="460">
        <f ca="1">INDIRECT("'"&amp;J$8&amp;"'!"&amp;$A14)*VLOOKUP($D$8,Tables!$C$1:$D$3,2,0)</f>
        <v>0.3464559470207389</v>
      </c>
      <c r="K14" s="460">
        <f ca="1">INDIRECT("'"&amp;K$8&amp;"'!"&amp;$A14)*VLOOKUP($D$8,Tables!$C$1:$D$3,2,0)</f>
        <v>0.31336614215086117</v>
      </c>
      <c r="L14" s="460">
        <f ca="1">INDIRECT("'"&amp;L$8&amp;"'!"&amp;$A14)*VLOOKUP($D$8,Tables!$C$1:$D$3,2,0)</f>
        <v>0.28300768571699131</v>
      </c>
      <c r="M14" s="460">
        <f ca="1">INDIRECT("'"&amp;M$8&amp;"'!"&amp;$A14)*VLOOKUP($D$8,Tables!$C$1:$D$3,2,0)</f>
        <v>0.29279184375618517</v>
      </c>
      <c r="N14" s="460">
        <f ca="1">INDIRECT("'"&amp;N$8&amp;"'!"&amp;$A14)*VLOOKUP($D$8,Tables!$C$1:$D$3,2,0)</f>
        <v>0.20909484475805229</v>
      </c>
      <c r="O14" s="460">
        <f ca="1">INDIRECT("'"&amp;O$8&amp;"'!"&amp;$A14)*VLOOKUP($D$8,Tables!$C$1:$D$3,2,0)</f>
        <v>0.20126868715601567</v>
      </c>
      <c r="P14" s="460">
        <f ca="1">INDIRECT("'"&amp;P$8&amp;"'!"&amp;$A14)*VLOOKUP($D$8,Tables!$C$1:$D$3,2,0)</f>
        <v>0.19239585923628266</v>
      </c>
      <c r="Q14" s="460">
        <f ca="1">INDIRECT("'"&amp;Q$8&amp;"'!"&amp;$A14)*VLOOKUP($D$8,Tables!$C$1:$D$3,2,0)</f>
        <v>0.1957681563319251</v>
      </c>
      <c r="R14" s="460">
        <f ca="1">INDIRECT("'"&amp;R$8&amp;"'!"&amp;$A14)*VLOOKUP($D$8,Tables!$C$1:$D$3,2,0)</f>
        <v>0.19350062369399681</v>
      </c>
      <c r="S14" s="460">
        <f ca="1">INDIRECT("'"&amp;S$8&amp;"'!"&amp;$A14)*VLOOKUP($D$8,Tables!$C$1:$D$3,2,0)</f>
        <v>0.201353334168516</v>
      </c>
      <c r="T14" s="460">
        <f ca="1">INDIRECT("'"&amp;T$8&amp;"'!"&amp;$A14)*VLOOKUP($D$8,Tables!$C$1:$D$3,2,0)</f>
        <v>0.22982361859722972</v>
      </c>
      <c r="U14" s="460">
        <f ca="1">INDIRECT("'"&amp;U$8&amp;"'!"&amp;$A14)*VLOOKUP($D$8,Tables!$C$1:$D$3,2,0)</f>
        <v>0.25942061517909137</v>
      </c>
      <c r="V14" s="460">
        <f ca="1">INDIRECT("'"&amp;V$8&amp;"'!"&amp;$A14)*VLOOKUP($D$8,Tables!$C$1:$D$3,2,0)</f>
        <v>0.36508396637766538</v>
      </c>
      <c r="W14" s="460">
        <f ca="1">INDIRECT("'"&amp;W$8&amp;"'!"&amp;$A14)*VLOOKUP($D$8,Tables!$C$1:$D$3,2,0)</f>
        <v>0.37596206308386432</v>
      </c>
      <c r="X14" s="460">
        <f ca="1">INDIRECT("'"&amp;X$8&amp;"'!"&amp;$A14)*VLOOKUP($D$8,Tables!$C$1:$D$3,2,0)</f>
        <v>0.48140905502818809</v>
      </c>
      <c r="Y14" s="460">
        <f ca="1">INDIRECT("'"&amp;Y$8&amp;"'!"&amp;$A14)*VLOOKUP($D$8,Tables!$C$1:$D$3,2,0)</f>
        <v>0.51632060725487827</v>
      </c>
      <c r="Z14" s="460">
        <f ca="1">INDIRECT("'"&amp;Z$8&amp;"'!"&amp;$A14)*VLOOKUP($D$8,Tables!$C$1:$D$3,2,0)</f>
        <v>0.48610657987506306</v>
      </c>
      <c r="AA14" s="460">
        <f ca="1">INDIRECT("'"&amp;AA$8&amp;"'!"&amp;$A14)*VLOOKUP($D$8,Tables!$C$1:$D$3,2,0)</f>
        <v>0.56613697253134587</v>
      </c>
      <c r="AB14" s="460">
        <f ca="1">INDIRECT("'"&amp;AB$8&amp;"'!"&amp;$A14)*VLOOKUP($D$8,Tables!$C$1:$D$3,2,0)</f>
        <v>0.59374795879775843</v>
      </c>
      <c r="AC14" s="460">
        <f ca="1">INDIRECT("'"&amp;AC$8&amp;"'!"&amp;$A14)*VLOOKUP($D$8,Tables!$C$1:$D$3,2,0)</f>
        <v>0.59427512285035156</v>
      </c>
      <c r="AD14" s="460">
        <f ca="1">INDIRECT("'"&amp;AD$8&amp;"'!"&amp;$A14)*VLOOKUP($D$8,Tables!$C$1:$D$3,2,0)</f>
        <v>0.7189036055620649</v>
      </c>
      <c r="AE14" s="460">
        <f ca="1">INDIRECT("'"&amp;AE$8&amp;"'!"&amp;$A14)*VLOOKUP($D$8,Tables!$C$1:$D$3,2,0)</f>
        <v>0.77151760287778581</v>
      </c>
      <c r="AF14" s="460">
        <f ca="1">INDIRECT("'"&amp;AF$8&amp;"'!"&amp;$A14)*VLOOKUP($D$8,Tables!$C$1:$D$3,2,0)</f>
        <v>0.75365551491610827</v>
      </c>
      <c r="AG14" s="460">
        <f ca="1">INDIRECT("'"&amp;AG$8&amp;"'!"&amp;$A14)*VLOOKUP($D$8,Tables!$C$1:$D$3,2,0)</f>
        <v>0.82604016694734772</v>
      </c>
      <c r="AH14" s="513">
        <f ca="1">INDIRECT("'"&amp;AH$8&amp;"'!"&amp;$A14)*VLOOKUP($D$8,Tables!$C$1:$D$3,2,0)</f>
        <v>0.87539354169733008</v>
      </c>
      <c r="AI14" s="513">
        <f ca="1">INDIRECT("'"&amp;AI$8&amp;"'!"&amp;$A14)*VLOOKUP($D$8,Tables!$C$1:$D$3,2,0)</f>
        <v>0.96336847499709632</v>
      </c>
      <c r="AJ14" s="513">
        <f ca="1">INDIRECT("'"&amp;AJ$8&amp;"'!"&amp;$A14)*VLOOKUP($D$8,Tables!$C$1:$D$3,2,0)</f>
        <v>0.99330901699120655</v>
      </c>
      <c r="AK14" s="513">
        <f ca="1">INDIRECT("'"&amp;AK$8&amp;"'!"&amp;$A14)*VLOOKUP($D$8,Tables!$C$1:$D$3,2,0)</f>
        <v>1.3652272605262028</v>
      </c>
      <c r="AL14" s="513">
        <f ca="1">INDIRECT("'"&amp;AL$8&amp;"'!"&amp;$A14)*VLOOKUP($D$8,Tables!$C$1:$D$3,2,0)</f>
        <v>1.6117779387230085</v>
      </c>
      <c r="AM14" s="460"/>
      <c r="AN14" s="460"/>
      <c r="AO14" s="449"/>
      <c r="AP14" s="466">
        <f t="shared" ca="1" si="11"/>
        <v>0.41483942414174974</v>
      </c>
      <c r="AQ14" s="466">
        <f t="shared" ca="1" si="11"/>
        <v>0.12252620299595907</v>
      </c>
      <c r="AR14" s="466">
        <f t="shared" ca="1" si="11"/>
        <v>0.10619679781694552</v>
      </c>
      <c r="AS14" s="466">
        <f t="shared" ca="1" si="11"/>
        <v>0.11692471221046322</v>
      </c>
      <c r="AT14" s="466">
        <f t="shared" ca="1" si="11"/>
        <v>0.16294420633613194</v>
      </c>
      <c r="AU14" s="449"/>
      <c r="AV14" s="505">
        <f t="shared" ca="1" si="8"/>
        <v>3.0612511730267133E-2</v>
      </c>
      <c r="AW14" s="466">
        <f t="shared" ca="1" si="8"/>
        <v>-9.0584315914309821E-2</v>
      </c>
      <c r="AX14" s="466">
        <f t="shared" ca="1" si="8"/>
        <v>8.1237192765951205E-2</v>
      </c>
      <c r="AY14" s="466">
        <f t="shared" ca="1" si="8"/>
        <v>0.10775666956920205</v>
      </c>
      <c r="AZ14" s="466">
        <f t="shared" ca="1" si="8"/>
        <v>5.046882703481681E-2</v>
      </c>
      <c r="BA14" s="461">
        <f t="shared" ca="1" si="8"/>
        <v>0.11428178308393577</v>
      </c>
      <c r="BB14" s="454"/>
      <c r="BC14" s="459"/>
      <c r="BD14" s="454"/>
      <c r="BE14" s="454"/>
      <c r="BF14" s="454"/>
      <c r="BG14" s="454"/>
      <c r="BH14" s="454"/>
      <c r="BI14" s="454"/>
      <c r="BJ14" s="454"/>
      <c r="BK14" s="454"/>
      <c r="BL14" s="454"/>
      <c r="BM14" s="454"/>
      <c r="BN14" s="454"/>
    </row>
    <row r="15" spans="1:66" ht="13">
      <c r="A15" s="454" t="str">
        <f>ADDRESS(MATCH($D15,'2021'!$A$1:$A$86,0),MATCH($D$10,'2021'!$A$1:$AQ$1,0))</f>
        <v>$AB$58</v>
      </c>
      <c r="B15" s="454">
        <f t="shared" si="10"/>
        <v>8</v>
      </c>
      <c r="C15" s="454"/>
      <c r="D15" s="168" t="s">
        <v>194</v>
      </c>
      <c r="E15" s="460">
        <f ca="1">INDIRECT("'"&amp;E$8&amp;"'!"&amp;$A15)*VLOOKUP($D$8,Tables!$C$1:$D$3,2,0)</f>
        <v>5.554488E-4</v>
      </c>
      <c r="F15" s="460">
        <f ca="1">INDIRECT("'"&amp;F$8&amp;"'!"&amp;$A15)*VLOOKUP($D$8,Tables!$C$1:$D$3,2,0)</f>
        <v>5.554488E-4</v>
      </c>
      <c r="G15" s="460">
        <f ca="1">INDIRECT("'"&amp;G$8&amp;"'!"&amp;$A15)*VLOOKUP($D$8,Tables!$C$1:$D$3,2,0)</f>
        <v>5.554488E-4</v>
      </c>
      <c r="H15" s="460">
        <f ca="1">INDIRECT("'"&amp;H$8&amp;"'!"&amp;$A15)*VLOOKUP($D$8,Tables!$C$1:$D$3,2,0)</f>
        <v>5.554488E-4</v>
      </c>
      <c r="I15" s="460">
        <f ca="1">INDIRECT("'"&amp;I$8&amp;"'!"&amp;$A15)*VLOOKUP($D$8,Tables!$C$1:$D$3,2,0)</f>
        <v>5.554488E-4</v>
      </c>
      <c r="J15" s="460">
        <f ca="1">INDIRECT("'"&amp;J$8&amp;"'!"&amp;$A15)*VLOOKUP($D$8,Tables!$C$1:$D$3,2,0)</f>
        <v>5.554488E-4</v>
      </c>
      <c r="K15" s="460">
        <f ca="1">INDIRECT("'"&amp;K$8&amp;"'!"&amp;$A15)*VLOOKUP($D$8,Tables!$C$1:$D$3,2,0)</f>
        <v>5.554488E-4</v>
      </c>
      <c r="L15" s="460">
        <f ca="1">INDIRECT("'"&amp;L$8&amp;"'!"&amp;$A15)*VLOOKUP($D$8,Tables!$C$1:$D$3,2,0)</f>
        <v>5.554488E-4</v>
      </c>
      <c r="M15" s="460">
        <f ca="1">INDIRECT("'"&amp;M$8&amp;"'!"&amp;$A15)*VLOOKUP($D$8,Tables!$C$1:$D$3,2,0)</f>
        <v>5.554488E-4</v>
      </c>
      <c r="N15" s="460">
        <f ca="1">INDIRECT("'"&amp;N$8&amp;"'!"&amp;$A15)*VLOOKUP($D$8,Tables!$C$1:$D$3,2,0)</f>
        <v>5.554488E-4</v>
      </c>
      <c r="O15" s="460">
        <f ca="1">INDIRECT("'"&amp;O$8&amp;"'!"&amp;$A15)*VLOOKUP($D$8,Tables!$C$1:$D$3,2,0)</f>
        <v>5.554488E-4</v>
      </c>
      <c r="P15" s="460">
        <f ca="1">INDIRECT("'"&amp;P$8&amp;"'!"&amp;$A15)*VLOOKUP($D$8,Tables!$C$1:$D$3,2,0)</f>
        <v>5.554488E-4</v>
      </c>
      <c r="Q15" s="460">
        <f ca="1">INDIRECT("'"&amp;Q$8&amp;"'!"&amp;$A15)*VLOOKUP($D$8,Tables!$C$1:$D$3,2,0)</f>
        <v>6.5964679015154126E-4</v>
      </c>
      <c r="R15" s="460">
        <f ca="1">INDIRECT("'"&amp;R$8&amp;"'!"&amp;$A15)*VLOOKUP($D$8,Tables!$C$1:$D$3,2,0)</f>
        <v>1.9727766973007509E-3</v>
      </c>
      <c r="S15" s="460">
        <f ca="1">INDIRECT("'"&amp;S$8&amp;"'!"&amp;$A15)*VLOOKUP($D$8,Tables!$C$1:$D$3,2,0)</f>
        <v>3.3623321546015013E-3</v>
      </c>
      <c r="T15" s="460">
        <f ca="1">INDIRECT("'"&amp;T$8&amp;"'!"&amp;$A15)*VLOOKUP($D$8,Tables!$C$1:$D$3,2,0)</f>
        <v>1.2313324429329258E-2</v>
      </c>
      <c r="U15" s="460">
        <f ca="1">INDIRECT("'"&amp;U$8&amp;"'!"&amp;$A15)*VLOOKUP($D$8,Tables!$C$1:$D$3,2,0)</f>
        <v>3.7886589530999264E-2</v>
      </c>
      <c r="V15" s="460">
        <f ca="1">INDIRECT("'"&amp;V$8&amp;"'!"&amp;$A15)*VLOOKUP($D$8,Tables!$C$1:$D$3,2,0)</f>
        <v>0.10338071236293243</v>
      </c>
      <c r="W15" s="460">
        <f ca="1">INDIRECT("'"&amp;W$8&amp;"'!"&amp;$A15)*VLOOKUP($D$8,Tables!$C$1:$D$3,2,0)</f>
        <v>0.18545613794523316</v>
      </c>
      <c r="X15" s="460">
        <f ca="1">INDIRECT("'"&amp;X$8&amp;"'!"&amp;$A15)*VLOOKUP($D$8,Tables!$C$1:$D$3,2,0)</f>
        <v>0.16327409518982822</v>
      </c>
      <c r="Y15" s="460">
        <f ca="1">INDIRECT("'"&amp;Y$8&amp;"'!"&amp;$A15)*VLOOKUP($D$8,Tables!$C$1:$D$3,2,0)</f>
        <v>0.15779369270660423</v>
      </c>
      <c r="Z15" s="460">
        <f ca="1">INDIRECT("'"&amp;Z$8&amp;"'!"&amp;$A15)*VLOOKUP($D$8,Tables!$C$1:$D$3,2,0)</f>
        <v>0.18635313455197755</v>
      </c>
      <c r="AA15" s="460">
        <f ca="1">INDIRECT("'"&amp;AA$8&amp;"'!"&amp;$A15)*VLOOKUP($D$8,Tables!$C$1:$D$3,2,0)</f>
        <v>0.21195779379005564</v>
      </c>
      <c r="AB15" s="460">
        <f ca="1">INDIRECT("'"&amp;AB$8&amp;"'!"&amp;$A15)*VLOOKUP($D$8,Tables!$C$1:$D$3,2,0)</f>
        <v>0.24458321750106868</v>
      </c>
      <c r="AC15" s="460">
        <f ca="1">INDIRECT("'"&amp;AC$8&amp;"'!"&amp;$A15)*VLOOKUP($D$8,Tables!$C$1:$D$3,2,0)</f>
        <v>0.28479868772767181</v>
      </c>
      <c r="AD15" s="460">
        <f ca="1">INDIRECT("'"&amp;AD$8&amp;"'!"&amp;$A15)*VLOOKUP($D$8,Tables!$C$1:$D$3,2,0)</f>
        <v>0.22219346091212586</v>
      </c>
      <c r="AE15" s="460">
        <f ca="1">INDIRECT("'"&amp;AE$8&amp;"'!"&amp;$A15)*VLOOKUP($D$8,Tables!$C$1:$D$3,2,0)</f>
        <v>0.23030382165415558</v>
      </c>
      <c r="AF15" s="460">
        <f ca="1">INDIRECT("'"&amp;AF$8&amp;"'!"&amp;$A15)*VLOOKUP($D$8,Tables!$C$1:$D$3,2,0)</f>
        <v>0.24722202484951383</v>
      </c>
      <c r="AG15" s="460">
        <f ca="1">INDIRECT("'"&amp;AG$8&amp;"'!"&amp;$A15)*VLOOKUP($D$8,Tables!$C$1:$D$3,2,0)</f>
        <v>0.23869174616946864</v>
      </c>
      <c r="AH15" s="513">
        <f ca="1">INDIRECT("'"&amp;AH$8&amp;"'!"&amp;$A15)*VLOOKUP($D$8,Tables!$C$1:$D$3,2,0)</f>
        <v>0.23761747984158682</v>
      </c>
      <c r="AI15" s="513">
        <f ca="1">INDIRECT("'"&amp;AI$8&amp;"'!"&amp;$A15)*VLOOKUP($D$8,Tables!$C$1:$D$3,2,0)</f>
        <v>0.2562776049043291</v>
      </c>
      <c r="AJ15" s="513">
        <f ca="1">INDIRECT("'"&amp;AJ$8&amp;"'!"&amp;$A15)*VLOOKUP($D$8,Tables!$C$1:$D$3,2,0)</f>
        <v>0.26004619378495136</v>
      </c>
      <c r="AK15" s="513">
        <f ca="1">INDIRECT("'"&amp;AK$8&amp;"'!"&amp;$A15)*VLOOKUP($D$8,Tables!$C$1:$D$3,2,0)</f>
        <v>0.40668668824108384</v>
      </c>
      <c r="AL15" s="513">
        <f ca="1">INDIRECT("'"&amp;AL$8&amp;"'!"&amp;$A15)*VLOOKUP($D$8,Tables!$C$1:$D$3,2,0)</f>
        <v>0.40336589555906738</v>
      </c>
      <c r="AM15" s="460"/>
      <c r="AN15" s="460"/>
      <c r="AO15" s="449"/>
      <c r="AP15" s="466">
        <f t="shared" ca="1" si="11"/>
        <v>4.4296788482834997E-4</v>
      </c>
      <c r="AQ15" s="466">
        <f t="shared" ca="1" si="11"/>
        <v>3.3814019152371525E-4</v>
      </c>
      <c r="AR15" s="466">
        <f t="shared" ca="1" si="11"/>
        <v>3.0686521216284218E-2</v>
      </c>
      <c r="AS15" s="466">
        <f t="shared" ca="1" si="11"/>
        <v>3.1104593908904684E-2</v>
      </c>
      <c r="AT15" s="466">
        <f t="shared" ca="1" si="11"/>
        <v>4.0778654513046207E-2</v>
      </c>
      <c r="AU15" s="449"/>
      <c r="AV15" s="505">
        <f t="shared" ca="1" si="8"/>
        <v>0.22890764972373034</v>
      </c>
      <c r="AW15" s="466">
        <f t="shared" ca="1" si="8"/>
        <v>0</v>
      </c>
      <c r="AX15" s="466">
        <f t="shared" ca="1" si="8"/>
        <v>1.0675196571092078</v>
      </c>
      <c r="AY15" s="466">
        <f t="shared" ca="1" si="8"/>
        <v>3.3955968990591279E-2</v>
      </c>
      <c r="AZ15" s="466">
        <f t="shared" ca="1" si="8"/>
        <v>1.6919974640525082E-2</v>
      </c>
      <c r="BA15" s="461">
        <f t="shared" ca="1" si="8"/>
        <v>0.21390488338668967</v>
      </c>
      <c r="BB15" s="454"/>
      <c r="BC15" s="459"/>
      <c r="BD15" s="454"/>
      <c r="BE15" s="454"/>
      <c r="BF15" s="454"/>
      <c r="BG15" s="454"/>
      <c r="BH15" s="454"/>
      <c r="BI15" s="454"/>
      <c r="BJ15" s="454"/>
      <c r="BK15" s="454"/>
      <c r="BL15" s="454"/>
      <c r="BM15" s="454"/>
      <c r="BN15" s="454"/>
    </row>
    <row r="16" spans="1:66" ht="13">
      <c r="A16" s="454" t="str">
        <f>ADDRESS(MATCH($D16,'2021'!$A$1:$A$86,0),MATCH($D$10,'2021'!$A$1:$AQ$1,0))</f>
        <v>$AB$65</v>
      </c>
      <c r="B16" s="454">
        <f t="shared" si="10"/>
        <v>9</v>
      </c>
      <c r="C16" s="454"/>
      <c r="D16" s="168" t="s">
        <v>195</v>
      </c>
      <c r="E16" s="460">
        <f ca="1">INDIRECT("'"&amp;E$8&amp;"'!"&amp;$A16)*VLOOKUP($D$8,Tables!$C$1:$D$3,2,0)</f>
        <v>0</v>
      </c>
      <c r="F16" s="460">
        <f ca="1">INDIRECT("'"&amp;F$8&amp;"'!"&amp;$A16)*VLOOKUP($D$8,Tables!$C$1:$D$3,2,0)</f>
        <v>0</v>
      </c>
      <c r="G16" s="460">
        <f ca="1">INDIRECT("'"&amp;G$8&amp;"'!"&amp;$A16)*VLOOKUP($D$8,Tables!$C$1:$D$3,2,0)</f>
        <v>0</v>
      </c>
      <c r="H16" s="460">
        <f ca="1">INDIRECT("'"&amp;H$8&amp;"'!"&amp;$A16)*VLOOKUP($D$8,Tables!$C$1:$D$3,2,0)</f>
        <v>0</v>
      </c>
      <c r="I16" s="460">
        <f ca="1">INDIRECT("'"&amp;I$8&amp;"'!"&amp;$A16)*VLOOKUP($D$8,Tables!$C$1:$D$3,2,0)</f>
        <v>0</v>
      </c>
      <c r="J16" s="460">
        <f ca="1">INDIRECT("'"&amp;J$8&amp;"'!"&amp;$A16)*VLOOKUP($D$8,Tables!$C$1:$D$3,2,0)</f>
        <v>0</v>
      </c>
      <c r="K16" s="460">
        <f ca="1">INDIRECT("'"&amp;K$8&amp;"'!"&amp;$A16)*VLOOKUP($D$8,Tables!$C$1:$D$3,2,0)</f>
        <v>0</v>
      </c>
      <c r="L16" s="460">
        <f ca="1">INDIRECT("'"&amp;L$8&amp;"'!"&amp;$A16)*VLOOKUP($D$8,Tables!$C$1:$D$3,2,0)</f>
        <v>0</v>
      </c>
      <c r="M16" s="460">
        <f ca="1">INDIRECT("'"&amp;M$8&amp;"'!"&amp;$A16)*VLOOKUP($D$8,Tables!$C$1:$D$3,2,0)</f>
        <v>0</v>
      </c>
      <c r="N16" s="460">
        <f ca="1">INDIRECT("'"&amp;N$8&amp;"'!"&amp;$A16)*VLOOKUP($D$8,Tables!$C$1:$D$3,2,0)</f>
        <v>0</v>
      </c>
      <c r="O16" s="460">
        <f ca="1">INDIRECT("'"&amp;O$8&amp;"'!"&amp;$A16)*VLOOKUP($D$8,Tables!$C$1:$D$3,2,0)</f>
        <v>0</v>
      </c>
      <c r="P16" s="460">
        <f ca="1">INDIRECT("'"&amp;P$8&amp;"'!"&amp;$A16)*VLOOKUP($D$8,Tables!$C$1:$D$3,2,0)</f>
        <v>0</v>
      </c>
      <c r="Q16" s="460">
        <f ca="1">INDIRECT("'"&amp;Q$8&amp;"'!"&amp;$A16)*VLOOKUP($D$8,Tables!$C$1:$D$3,2,0)</f>
        <v>0</v>
      </c>
      <c r="R16" s="460">
        <f ca="1">INDIRECT("'"&amp;R$8&amp;"'!"&amp;$A16)*VLOOKUP($D$8,Tables!$C$1:$D$3,2,0)</f>
        <v>2.8327888799999999E-2</v>
      </c>
      <c r="S16" s="460">
        <f ca="1">INDIRECT("'"&amp;S$8&amp;"'!"&amp;$A16)*VLOOKUP($D$8,Tables!$C$1:$D$3,2,0)</f>
        <v>2.8050164400000004E-2</v>
      </c>
      <c r="T16" s="460">
        <f ca="1">INDIRECT("'"&amp;T$8&amp;"'!"&amp;$A16)*VLOOKUP($D$8,Tables!$C$1:$D$3,2,0)</f>
        <v>3.4548915360000002E-2</v>
      </c>
      <c r="U16" s="460">
        <f ca="1">INDIRECT("'"&amp;U$8&amp;"'!"&amp;$A16)*VLOOKUP($D$8,Tables!$C$1:$D$3,2,0)</f>
        <v>5.3399509682252877E-2</v>
      </c>
      <c r="V16" s="460">
        <f ca="1">INDIRECT("'"&amp;V$8&amp;"'!"&amp;$A16)*VLOOKUP($D$8,Tables!$C$1:$D$3,2,0)</f>
        <v>4.3491565861917394E-2</v>
      </c>
      <c r="W16" s="460">
        <f ca="1">INDIRECT("'"&amp;W$8&amp;"'!"&amp;$A16)*VLOOKUP($D$8,Tables!$C$1:$D$3,2,0)</f>
        <v>4.3211443406824264E-2</v>
      </c>
      <c r="X16" s="460">
        <f ca="1">INDIRECT("'"&amp;X$8&amp;"'!"&amp;$A16)*VLOOKUP($D$8,Tables!$C$1:$D$3,2,0)</f>
        <v>0.10897676246551531</v>
      </c>
      <c r="Y16" s="460">
        <f ca="1">INDIRECT("'"&amp;Y$8&amp;"'!"&amp;$A16)*VLOOKUP($D$8,Tables!$C$1:$D$3,2,0)</f>
        <v>9.0766808857584175E-2</v>
      </c>
      <c r="Z16" s="460">
        <f ca="1">INDIRECT("'"&amp;Z$8&amp;"'!"&amp;$A16)*VLOOKUP($D$8,Tables!$C$1:$D$3,2,0)</f>
        <v>0.12049739307405836</v>
      </c>
      <c r="AA16" s="460">
        <f ca="1">INDIRECT("'"&amp;AA$8&amp;"'!"&amp;$A16)*VLOOKUP($D$8,Tables!$C$1:$D$3,2,0)</f>
        <v>0.13732144161535081</v>
      </c>
      <c r="AB16" s="460">
        <f ca="1">INDIRECT("'"&amp;AB$8&amp;"'!"&amp;$A16)*VLOOKUP($D$8,Tables!$C$1:$D$3,2,0)</f>
        <v>0.18707247616974065</v>
      </c>
      <c r="AC16" s="460">
        <f ca="1">INDIRECT("'"&amp;AC$8&amp;"'!"&amp;$A16)*VLOOKUP($D$8,Tables!$C$1:$D$3,2,0)</f>
        <v>0.19270105464020529</v>
      </c>
      <c r="AD16" s="460">
        <f ca="1">INDIRECT("'"&amp;AD$8&amp;"'!"&amp;$A16)*VLOOKUP($D$8,Tables!$C$1:$D$3,2,0)</f>
        <v>0.14864657586259214</v>
      </c>
      <c r="AE16" s="460">
        <f ca="1">INDIRECT("'"&amp;AE$8&amp;"'!"&amp;$A16)*VLOOKUP($D$8,Tables!$C$1:$D$3,2,0)</f>
        <v>0.26309745173418958</v>
      </c>
      <c r="AF16" s="460">
        <f ca="1">INDIRECT("'"&amp;AF$8&amp;"'!"&amp;$A16)*VLOOKUP($D$8,Tables!$C$1:$D$3,2,0)</f>
        <v>0.24210250904935179</v>
      </c>
      <c r="AG16" s="460">
        <f ca="1">INDIRECT("'"&amp;AG$8&amp;"'!"&amp;$A16)*VLOOKUP($D$8,Tables!$C$1:$D$3,2,0)</f>
        <v>0.21992351353323811</v>
      </c>
      <c r="AH16" s="513">
        <f ca="1">INDIRECT("'"&amp;AH$8&amp;"'!"&amp;$A16)*VLOOKUP($D$8,Tables!$C$1:$D$3,2,0)</f>
        <v>0.1898709561126031</v>
      </c>
      <c r="AI16" s="513">
        <f ca="1">INDIRECT("'"&amp;AI$8&amp;"'!"&amp;$A16)*VLOOKUP($D$8,Tables!$C$1:$D$3,2,0)</f>
        <v>0.1896573304217376</v>
      </c>
      <c r="AJ16" s="513">
        <f ca="1">INDIRECT("'"&amp;AJ$8&amp;"'!"&amp;$A16)*VLOOKUP($D$8,Tables!$C$1:$D$3,2,0)</f>
        <v>0.2184468336140786</v>
      </c>
      <c r="AK16" s="513">
        <f ca="1">INDIRECT("'"&amp;AK$8&amp;"'!"&amp;$A16)*VLOOKUP($D$8,Tables!$C$1:$D$3,2,0)</f>
        <v>0.18865478417135872</v>
      </c>
      <c r="AL16" s="513">
        <f ca="1">INDIRECT("'"&amp;AL$8&amp;"'!"&amp;$A16)*VLOOKUP($D$8,Tables!$C$1:$D$3,2,0)</f>
        <v>0.17347322015336375</v>
      </c>
      <c r="AM16" s="460"/>
      <c r="AN16" s="460"/>
      <c r="AO16" s="449"/>
      <c r="AP16" s="466">
        <f t="shared" ca="1" si="11"/>
        <v>0</v>
      </c>
      <c r="AQ16" s="466">
        <f t="shared" ca="1" si="11"/>
        <v>0</v>
      </c>
      <c r="AR16" s="466">
        <f t="shared" ca="1" si="11"/>
        <v>2.8273652827550989E-2</v>
      </c>
      <c r="AS16" s="466">
        <f t="shared" ca="1" si="11"/>
        <v>2.3018844142925932E-2</v>
      </c>
      <c r="AT16" s="466">
        <f t="shared" ca="1" si="11"/>
        <v>1.753743831539108E-2</v>
      </c>
      <c r="AU16" s="449"/>
      <c r="AV16" s="505">
        <f t="shared" ca="1" si="8"/>
        <v>0</v>
      </c>
      <c r="AW16" s="466">
        <f t="shared" ca="1" si="8"/>
        <v>0</v>
      </c>
      <c r="AX16" s="466">
        <f t="shared" ca="1" si="8"/>
        <v>0</v>
      </c>
      <c r="AY16" s="466">
        <f t="shared" ca="1" si="8"/>
        <v>0.33516486448817862</v>
      </c>
      <c r="AZ16" s="466">
        <f t="shared" ca="1" si="8"/>
        <v>6.3104378792462335E-2</v>
      </c>
      <c r="BA16" s="461">
        <f t="shared" ca="1" si="8"/>
        <v>9.3788173998291757E-2</v>
      </c>
      <c r="BB16" s="454"/>
      <c r="BC16" s="459"/>
      <c r="BD16" s="454"/>
      <c r="BE16" s="454"/>
      <c r="BF16" s="454"/>
      <c r="BG16" s="454"/>
      <c r="BH16" s="454"/>
      <c r="BI16" s="454"/>
      <c r="BJ16" s="454"/>
      <c r="BK16" s="454"/>
      <c r="BL16" s="454"/>
      <c r="BM16" s="454"/>
      <c r="BN16" s="454"/>
    </row>
    <row r="17" spans="1:66" ht="13">
      <c r="A17" s="454" t="str">
        <f>ADDRESS(MATCH($D17,'2021'!$A$1:$A$86,0),MATCH($D$10,'2021'!$A$1:$AQ$1,0))</f>
        <v>$AB$70</v>
      </c>
      <c r="B17" s="454">
        <f t="shared" si="10"/>
        <v>10</v>
      </c>
      <c r="C17" s="454"/>
      <c r="D17" s="93" t="s">
        <v>41</v>
      </c>
      <c r="E17" s="460">
        <f ca="1">INDIRECT("'"&amp;E$8&amp;"'!"&amp;$A17)*VLOOKUP($D$8,Tables!$C$1:$D$3,2,0)</f>
        <v>0</v>
      </c>
      <c r="F17" s="460">
        <f ca="1">INDIRECT("'"&amp;F$8&amp;"'!"&amp;$A17)*VLOOKUP($D$8,Tables!$C$1:$D$3,2,0)</f>
        <v>0</v>
      </c>
      <c r="G17" s="460">
        <f ca="1">INDIRECT("'"&amp;G$8&amp;"'!"&amp;$A17)*VLOOKUP($D$8,Tables!$C$1:$D$3,2,0)</f>
        <v>0</v>
      </c>
      <c r="H17" s="460">
        <f ca="1">INDIRECT("'"&amp;H$8&amp;"'!"&amp;$A17)*VLOOKUP($D$8,Tables!$C$1:$D$3,2,0)</f>
        <v>0</v>
      </c>
      <c r="I17" s="460">
        <f ca="1">INDIRECT("'"&amp;I$8&amp;"'!"&amp;$A17)*VLOOKUP($D$8,Tables!$C$1:$D$3,2,0)</f>
        <v>0</v>
      </c>
      <c r="J17" s="460">
        <f ca="1">INDIRECT("'"&amp;J$8&amp;"'!"&amp;$A17)*VLOOKUP($D$8,Tables!$C$1:$D$3,2,0)</f>
        <v>0</v>
      </c>
      <c r="K17" s="460">
        <f ca="1">INDIRECT("'"&amp;K$8&amp;"'!"&amp;$A17)*VLOOKUP($D$8,Tables!$C$1:$D$3,2,0)</f>
        <v>0</v>
      </c>
      <c r="L17" s="460">
        <f ca="1">INDIRECT("'"&amp;L$8&amp;"'!"&amp;$A17)*VLOOKUP($D$8,Tables!$C$1:$D$3,2,0)</f>
        <v>0</v>
      </c>
      <c r="M17" s="460">
        <f ca="1">INDIRECT("'"&amp;M$8&amp;"'!"&amp;$A17)*VLOOKUP($D$8,Tables!$C$1:$D$3,2,0)</f>
        <v>0</v>
      </c>
      <c r="N17" s="460">
        <f ca="1">INDIRECT("'"&amp;N$8&amp;"'!"&amp;$A17)*VLOOKUP($D$8,Tables!$C$1:$D$3,2,0)</f>
        <v>0</v>
      </c>
      <c r="O17" s="460">
        <f ca="1">INDIRECT("'"&amp;O$8&amp;"'!"&amp;$A17)*VLOOKUP($D$8,Tables!$C$1:$D$3,2,0)</f>
        <v>0</v>
      </c>
      <c r="P17" s="460">
        <f ca="1">INDIRECT("'"&amp;P$8&amp;"'!"&amp;$A17)*VLOOKUP($D$8,Tables!$C$1:$D$3,2,0)</f>
        <v>0</v>
      </c>
      <c r="Q17" s="460">
        <f ca="1">INDIRECT("'"&amp;Q$8&amp;"'!"&amp;$A17)*VLOOKUP($D$8,Tables!$C$1:$D$3,2,0)</f>
        <v>0</v>
      </c>
      <c r="R17" s="460">
        <f ca="1">INDIRECT("'"&amp;R$8&amp;"'!"&amp;$A17)*VLOOKUP($D$8,Tables!$C$1:$D$3,2,0)</f>
        <v>0</v>
      </c>
      <c r="S17" s="460">
        <f ca="1">INDIRECT("'"&amp;S$8&amp;"'!"&amp;$A17)*VLOOKUP($D$8,Tables!$C$1:$D$3,2,0)</f>
        <v>0</v>
      </c>
      <c r="T17" s="460">
        <f ca="1">INDIRECT("'"&amp;T$8&amp;"'!"&amp;$A17)*VLOOKUP($D$8,Tables!$C$1:$D$3,2,0)</f>
        <v>0</v>
      </c>
      <c r="U17" s="460">
        <f ca="1">INDIRECT("'"&amp;U$8&amp;"'!"&amp;$A17)*VLOOKUP($D$8,Tables!$C$1:$D$3,2,0)</f>
        <v>0</v>
      </c>
      <c r="V17" s="460">
        <f ca="1">INDIRECT("'"&amp;V$8&amp;"'!"&amp;$A17)*VLOOKUP($D$8,Tables!$C$1:$D$3,2,0)</f>
        <v>0</v>
      </c>
      <c r="W17" s="460">
        <f ca="1">INDIRECT("'"&amp;W$8&amp;"'!"&amp;$A17)*VLOOKUP($D$8,Tables!$C$1:$D$3,2,0)</f>
        <v>0</v>
      </c>
      <c r="X17" s="460">
        <f ca="1">INDIRECT("'"&amp;X$8&amp;"'!"&amp;$A17)*VLOOKUP($D$8,Tables!$C$1:$D$3,2,0)</f>
        <v>0</v>
      </c>
      <c r="Y17" s="460">
        <f ca="1">INDIRECT("'"&amp;Y$8&amp;"'!"&amp;$A17)*VLOOKUP($D$8,Tables!$C$1:$D$3,2,0)</f>
        <v>0</v>
      </c>
      <c r="Z17" s="460">
        <f ca="1">INDIRECT("'"&amp;Z$8&amp;"'!"&amp;$A17)*VLOOKUP($D$8,Tables!$C$1:$D$3,2,0)</f>
        <v>0</v>
      </c>
      <c r="AA17" s="460">
        <f ca="1">INDIRECT("'"&amp;AA$8&amp;"'!"&amp;$A17)*VLOOKUP($D$8,Tables!$C$1:$D$3,2,0)</f>
        <v>0</v>
      </c>
      <c r="AB17" s="460">
        <f ca="1">INDIRECT("'"&amp;AB$8&amp;"'!"&amp;$A17)*VLOOKUP($D$8,Tables!$C$1:$D$3,2,0)</f>
        <v>0</v>
      </c>
      <c r="AC17" s="460">
        <f ca="1">INDIRECT("'"&amp;AC$8&amp;"'!"&amp;$A17)*VLOOKUP($D$8,Tables!$C$1:$D$3,2,0)</f>
        <v>0</v>
      </c>
      <c r="AD17" s="460">
        <f ca="1">INDIRECT("'"&amp;AD$8&amp;"'!"&amp;$A17)*VLOOKUP($D$8,Tables!$C$1:$D$3,2,0)</f>
        <v>0</v>
      </c>
      <c r="AE17" s="460">
        <f ca="1">INDIRECT("'"&amp;AE$8&amp;"'!"&amp;$A17)*VLOOKUP($D$8,Tables!$C$1:$D$3,2,0)</f>
        <v>0</v>
      </c>
      <c r="AF17" s="460">
        <f ca="1">INDIRECT("'"&amp;AF$8&amp;"'!"&amp;$A17)*VLOOKUP($D$8,Tables!$C$1:$D$3,2,0)</f>
        <v>0</v>
      </c>
      <c r="AG17" s="460">
        <f ca="1">INDIRECT("'"&amp;AG$8&amp;"'!"&amp;$A17)*VLOOKUP($D$8,Tables!$C$1:$D$3,2,0)</f>
        <v>0</v>
      </c>
      <c r="AH17" s="513">
        <f ca="1">INDIRECT("'"&amp;AH$8&amp;"'!"&amp;$A17)*VLOOKUP($D$8,Tables!$C$1:$D$3,2,0)</f>
        <v>0</v>
      </c>
      <c r="AI17" s="513">
        <f ca="1">INDIRECT("'"&amp;AI$8&amp;"'!"&amp;$A17)*VLOOKUP($D$8,Tables!$C$1:$D$3,2,0)</f>
        <v>0</v>
      </c>
      <c r="AJ17" s="513">
        <f ca="1">INDIRECT("'"&amp;AJ$8&amp;"'!"&amp;$A17)*VLOOKUP($D$8,Tables!$C$1:$D$3,2,0)</f>
        <v>0</v>
      </c>
      <c r="AK17" s="513">
        <f ca="1">INDIRECT("'"&amp;AK$8&amp;"'!"&amp;$A17)*VLOOKUP($D$8,Tables!$C$1:$D$3,2,0)</f>
        <v>0</v>
      </c>
      <c r="AL17" s="513">
        <f ca="1">INDIRECT("'"&amp;AL$8&amp;"'!"&amp;$A17)*VLOOKUP($D$8,Tables!$C$1:$D$3,2,0)</f>
        <v>0</v>
      </c>
      <c r="AM17" s="460"/>
      <c r="AN17" s="460"/>
      <c r="AO17" s="449"/>
      <c r="AP17" s="466">
        <f t="shared" ca="1" si="11"/>
        <v>0</v>
      </c>
      <c r="AQ17" s="466">
        <f t="shared" ca="1" si="11"/>
        <v>0</v>
      </c>
      <c r="AR17" s="466">
        <f t="shared" ca="1" si="11"/>
        <v>0</v>
      </c>
      <c r="AS17" s="466">
        <f t="shared" ca="1" si="11"/>
        <v>0</v>
      </c>
      <c r="AT17" s="466">
        <f t="shared" ca="1" si="11"/>
        <v>0</v>
      </c>
      <c r="AU17" s="449"/>
      <c r="AV17" s="505">
        <f t="shared" ca="1" si="8"/>
        <v>0</v>
      </c>
      <c r="AW17" s="466">
        <f t="shared" ca="1" si="8"/>
        <v>0</v>
      </c>
      <c r="AX17" s="466">
        <f t="shared" ca="1" si="8"/>
        <v>0</v>
      </c>
      <c r="AY17" s="466">
        <f t="shared" ca="1" si="8"/>
        <v>0</v>
      </c>
      <c r="AZ17" s="466">
        <f t="shared" ca="1" si="8"/>
        <v>0</v>
      </c>
      <c r="BA17" s="461">
        <f t="shared" ca="1" si="8"/>
        <v>0</v>
      </c>
      <c r="BB17" s="454"/>
      <c r="BC17" s="459"/>
      <c r="BD17" s="454"/>
      <c r="BE17" s="454"/>
      <c r="BF17" s="454"/>
      <c r="BG17" s="454"/>
      <c r="BH17" s="454"/>
      <c r="BI17" s="454"/>
      <c r="BJ17" s="454"/>
      <c r="BK17" s="454"/>
      <c r="BL17" s="454"/>
      <c r="BM17" s="454"/>
      <c r="BN17" s="454"/>
    </row>
    <row r="18" spans="1:66" ht="13">
      <c r="A18" s="454" t="str">
        <f>ADDRESS(MATCH($D18,'2021'!$A$1:$A$86,0),MATCH($D$10,'2021'!$A$1:$AQ$1,0))</f>
        <v>$AB$71</v>
      </c>
      <c r="B18" s="454">
        <f t="shared" si="10"/>
        <v>11</v>
      </c>
      <c r="C18" s="454"/>
      <c r="D18" s="242" t="s">
        <v>133</v>
      </c>
      <c r="E18" s="460">
        <f ca="1">INDIRECT("'"&amp;E$8&amp;"'!"&amp;$A18)*VLOOKUP($D$8,Tables!$C$1:$D$3,2,0)</f>
        <v>0</v>
      </c>
      <c r="F18" s="460">
        <f ca="1">INDIRECT("'"&amp;F$8&amp;"'!"&amp;$A18)*VLOOKUP($D$8,Tables!$C$1:$D$3,2,0)</f>
        <v>0</v>
      </c>
      <c r="G18" s="460">
        <f ca="1">INDIRECT("'"&amp;G$8&amp;"'!"&amp;$A18)*VLOOKUP($D$8,Tables!$C$1:$D$3,2,0)</f>
        <v>0</v>
      </c>
      <c r="H18" s="460">
        <f ca="1">INDIRECT("'"&amp;H$8&amp;"'!"&amp;$A18)*VLOOKUP($D$8,Tables!$C$1:$D$3,2,0)</f>
        <v>0</v>
      </c>
      <c r="I18" s="460">
        <f ca="1">INDIRECT("'"&amp;I$8&amp;"'!"&amp;$A18)*VLOOKUP($D$8,Tables!$C$1:$D$3,2,0)</f>
        <v>0</v>
      </c>
      <c r="J18" s="460">
        <f ca="1">INDIRECT("'"&amp;J$8&amp;"'!"&amp;$A18)*VLOOKUP($D$8,Tables!$C$1:$D$3,2,0)</f>
        <v>0</v>
      </c>
      <c r="K18" s="460">
        <f ca="1">INDIRECT("'"&amp;K$8&amp;"'!"&amp;$A18)*VLOOKUP($D$8,Tables!$C$1:$D$3,2,0)</f>
        <v>0</v>
      </c>
      <c r="L18" s="460">
        <f ca="1">INDIRECT("'"&amp;L$8&amp;"'!"&amp;$A18)*VLOOKUP($D$8,Tables!$C$1:$D$3,2,0)</f>
        <v>0</v>
      </c>
      <c r="M18" s="460">
        <f ca="1">INDIRECT("'"&amp;M$8&amp;"'!"&amp;$A18)*VLOOKUP($D$8,Tables!$C$1:$D$3,2,0)</f>
        <v>0</v>
      </c>
      <c r="N18" s="460">
        <f ca="1">INDIRECT("'"&amp;N$8&amp;"'!"&amp;$A18)*VLOOKUP($D$8,Tables!$C$1:$D$3,2,0)</f>
        <v>0</v>
      </c>
      <c r="O18" s="460">
        <f ca="1">INDIRECT("'"&amp;O$8&amp;"'!"&amp;$A18)*VLOOKUP($D$8,Tables!$C$1:$D$3,2,0)</f>
        <v>0</v>
      </c>
      <c r="P18" s="460">
        <f ca="1">INDIRECT("'"&amp;P$8&amp;"'!"&amp;$A18)*VLOOKUP($D$8,Tables!$C$1:$D$3,2,0)</f>
        <v>0</v>
      </c>
      <c r="Q18" s="460">
        <f ca="1">INDIRECT("'"&amp;Q$8&amp;"'!"&amp;$A18)*VLOOKUP($D$8,Tables!$C$1:$D$3,2,0)</f>
        <v>0</v>
      </c>
      <c r="R18" s="460">
        <f ca="1">INDIRECT("'"&amp;R$8&amp;"'!"&amp;$A18)*VLOOKUP($D$8,Tables!$C$1:$D$3,2,0)</f>
        <v>0</v>
      </c>
      <c r="S18" s="460">
        <f ca="1">INDIRECT("'"&amp;S$8&amp;"'!"&amp;$A18)*VLOOKUP($D$8,Tables!$C$1:$D$3,2,0)</f>
        <v>0</v>
      </c>
      <c r="T18" s="460">
        <f ca="1">INDIRECT("'"&amp;T$8&amp;"'!"&amp;$A18)*VLOOKUP($D$8,Tables!$C$1:$D$3,2,0)</f>
        <v>0</v>
      </c>
      <c r="U18" s="460">
        <f ca="1">INDIRECT("'"&amp;U$8&amp;"'!"&amp;$A18)*VLOOKUP($D$8,Tables!$C$1:$D$3,2,0)</f>
        <v>0</v>
      </c>
      <c r="V18" s="460">
        <f ca="1">INDIRECT("'"&amp;V$8&amp;"'!"&amp;$A18)*VLOOKUP($D$8,Tables!$C$1:$D$3,2,0)</f>
        <v>0</v>
      </c>
      <c r="W18" s="460">
        <f ca="1">INDIRECT("'"&amp;W$8&amp;"'!"&amp;$A18)*VLOOKUP($D$8,Tables!$C$1:$D$3,2,0)</f>
        <v>0</v>
      </c>
      <c r="X18" s="460">
        <f ca="1">INDIRECT("'"&amp;X$8&amp;"'!"&amp;$A18)*VLOOKUP($D$8,Tables!$C$1:$D$3,2,0)</f>
        <v>0</v>
      </c>
      <c r="Y18" s="460">
        <f ca="1">INDIRECT("'"&amp;Y$8&amp;"'!"&amp;$A18)*VLOOKUP($D$8,Tables!$C$1:$D$3,2,0)</f>
        <v>0</v>
      </c>
      <c r="Z18" s="460">
        <f ca="1">INDIRECT("'"&amp;Z$8&amp;"'!"&amp;$A18)*VLOOKUP($D$8,Tables!$C$1:$D$3,2,0)</f>
        <v>0</v>
      </c>
      <c r="AA18" s="460">
        <f ca="1">INDIRECT("'"&amp;AA$8&amp;"'!"&amp;$A18)*VLOOKUP($D$8,Tables!$C$1:$D$3,2,0)</f>
        <v>0</v>
      </c>
      <c r="AB18" s="460">
        <f ca="1">INDIRECT("'"&amp;AB$8&amp;"'!"&amp;$A18)*VLOOKUP($D$8,Tables!$C$1:$D$3,2,0)</f>
        <v>0</v>
      </c>
      <c r="AC18" s="460">
        <f ca="1">INDIRECT("'"&amp;AC$8&amp;"'!"&amp;$A18)*VLOOKUP($D$8,Tables!$C$1:$D$3,2,0)</f>
        <v>0</v>
      </c>
      <c r="AD18" s="460">
        <f ca="1">INDIRECT("'"&amp;AD$8&amp;"'!"&amp;$A18)*VLOOKUP($D$8,Tables!$C$1:$D$3,2,0)</f>
        <v>0</v>
      </c>
      <c r="AE18" s="460">
        <f ca="1">INDIRECT("'"&amp;AE$8&amp;"'!"&amp;$A18)*VLOOKUP($D$8,Tables!$C$1:$D$3,2,0)</f>
        <v>0</v>
      </c>
      <c r="AF18" s="460">
        <f ca="1">INDIRECT("'"&amp;AF$8&amp;"'!"&amp;$A18)*VLOOKUP($D$8,Tables!$C$1:$D$3,2,0)</f>
        <v>0</v>
      </c>
      <c r="AG18" s="460">
        <f ca="1">INDIRECT("'"&amp;AG$8&amp;"'!"&amp;$A18)*VLOOKUP($D$8,Tables!$C$1:$D$3,2,0)</f>
        <v>0</v>
      </c>
      <c r="AH18" s="513">
        <f ca="1">INDIRECT("'"&amp;AH$8&amp;"'!"&amp;$A18)*VLOOKUP($D$8,Tables!$C$1:$D$3,2,0)</f>
        <v>0</v>
      </c>
      <c r="AI18" s="513">
        <f ca="1">INDIRECT("'"&amp;AI$8&amp;"'!"&amp;$A18)*VLOOKUP($D$8,Tables!$C$1:$D$3,2,0)</f>
        <v>0</v>
      </c>
      <c r="AJ18" s="513">
        <f ca="1">INDIRECT("'"&amp;AJ$8&amp;"'!"&amp;$A18)*VLOOKUP($D$8,Tables!$C$1:$D$3,2,0)</f>
        <v>0</v>
      </c>
      <c r="AK18" s="513">
        <f ca="1">INDIRECT("'"&amp;AK$8&amp;"'!"&amp;$A18)*VLOOKUP($D$8,Tables!$C$1:$D$3,2,0)</f>
        <v>0</v>
      </c>
      <c r="AL18" s="513">
        <f ca="1">INDIRECT("'"&amp;AL$8&amp;"'!"&amp;$A18)*VLOOKUP($D$8,Tables!$C$1:$D$3,2,0)</f>
        <v>0</v>
      </c>
      <c r="AM18" s="460"/>
      <c r="AN18" s="460"/>
      <c r="AO18" s="449"/>
      <c r="AP18" s="466">
        <f t="shared" ca="1" si="11"/>
        <v>0</v>
      </c>
      <c r="AQ18" s="466">
        <f t="shared" ca="1" si="11"/>
        <v>0</v>
      </c>
      <c r="AR18" s="466">
        <f t="shared" ca="1" si="11"/>
        <v>0</v>
      </c>
      <c r="AS18" s="466">
        <f t="shared" ca="1" si="11"/>
        <v>0</v>
      </c>
      <c r="AT18" s="466">
        <f t="shared" ca="1" si="11"/>
        <v>0</v>
      </c>
      <c r="AU18" s="449"/>
      <c r="AV18" s="505">
        <f t="shared" ca="1" si="8"/>
        <v>0</v>
      </c>
      <c r="AW18" s="466">
        <f t="shared" ca="1" si="8"/>
        <v>0</v>
      </c>
      <c r="AX18" s="466">
        <f t="shared" ca="1" si="8"/>
        <v>0</v>
      </c>
      <c r="AY18" s="466">
        <f t="shared" ca="1" si="8"/>
        <v>0</v>
      </c>
      <c r="AZ18" s="466">
        <f t="shared" ca="1" si="8"/>
        <v>0</v>
      </c>
      <c r="BA18" s="461">
        <f t="shared" ca="1" si="8"/>
        <v>0</v>
      </c>
      <c r="BB18" s="454"/>
      <c r="BC18" s="459"/>
      <c r="BD18" s="454"/>
      <c r="BE18" s="454"/>
      <c r="BF18" s="454"/>
      <c r="BG18" s="454"/>
      <c r="BH18" s="454"/>
      <c r="BI18" s="454"/>
      <c r="BJ18" s="454"/>
      <c r="BK18" s="454"/>
      <c r="BL18" s="454"/>
      <c r="BM18" s="454"/>
      <c r="BN18" s="454"/>
    </row>
    <row r="19" spans="1:66" ht="13">
      <c r="A19" s="454" t="str">
        <f>ADDRESS(MATCH($D19,'2021'!$A$1:$A$86,0),MATCH($D$10,'2021'!$A$1:$AQ$1,0))</f>
        <v>$AB$10</v>
      </c>
      <c r="B19" s="454">
        <f t="shared" si="10"/>
        <v>12</v>
      </c>
      <c r="C19" s="454"/>
      <c r="D19" s="60" t="s">
        <v>221</v>
      </c>
      <c r="E19" s="460">
        <f ca="1">INDIRECT("'"&amp;E$8&amp;"'!"&amp;$A19)*VLOOKUP($D$8,Tables!$C$1:$D$3,2,0)</f>
        <v>0</v>
      </c>
      <c r="F19" s="460">
        <f ca="1">INDIRECT("'"&amp;F$8&amp;"'!"&amp;$A19)*VLOOKUP($D$8,Tables!$C$1:$D$3,2,0)</f>
        <v>0</v>
      </c>
      <c r="G19" s="460">
        <f ca="1">INDIRECT("'"&amp;G$8&amp;"'!"&amp;$A19)*VLOOKUP($D$8,Tables!$C$1:$D$3,2,0)</f>
        <v>0</v>
      </c>
      <c r="H19" s="460">
        <f ca="1">INDIRECT("'"&amp;H$8&amp;"'!"&amp;$A19)*VLOOKUP($D$8,Tables!$C$1:$D$3,2,0)</f>
        <v>0</v>
      </c>
      <c r="I19" s="460">
        <f ca="1">INDIRECT("'"&amp;I$8&amp;"'!"&amp;$A19)*VLOOKUP($D$8,Tables!$C$1:$D$3,2,0)</f>
        <v>0</v>
      </c>
      <c r="J19" s="460">
        <f ca="1">INDIRECT("'"&amp;J$8&amp;"'!"&amp;$A19)*VLOOKUP($D$8,Tables!$C$1:$D$3,2,0)</f>
        <v>0</v>
      </c>
      <c r="K19" s="460">
        <f ca="1">INDIRECT("'"&amp;K$8&amp;"'!"&amp;$A19)*VLOOKUP($D$8,Tables!$C$1:$D$3,2,0)</f>
        <v>8.1373249200000011E-2</v>
      </c>
      <c r="L19" s="460">
        <f ca="1">INDIRECT("'"&amp;L$8&amp;"'!"&amp;$A19)*VLOOKUP($D$8,Tables!$C$1:$D$3,2,0)</f>
        <v>0.25411782599999999</v>
      </c>
      <c r="M19" s="460">
        <f ca="1">INDIRECT("'"&amp;M$8&amp;"'!"&amp;$A19)*VLOOKUP($D$8,Tables!$C$1:$D$3,2,0)</f>
        <v>0.24411974760000002</v>
      </c>
      <c r="N19" s="460">
        <f ca="1">INDIRECT("'"&amp;N$8&amp;"'!"&amp;$A19)*VLOOKUP($D$8,Tables!$C$1:$D$3,2,0)</f>
        <v>0.26744859720000003</v>
      </c>
      <c r="O19" s="460">
        <f ca="1">INDIRECT("'"&amp;O$8&amp;"'!"&amp;$A19)*VLOOKUP($D$8,Tables!$C$1:$D$3,2,0)</f>
        <v>0.2743917072</v>
      </c>
      <c r="P19" s="460">
        <f ca="1">INDIRECT("'"&amp;P$8&amp;"'!"&amp;$A19)*VLOOKUP($D$8,Tables!$C$1:$D$3,2,0)</f>
        <v>0.27911302199999999</v>
      </c>
      <c r="Q19" s="460">
        <f ca="1">INDIRECT("'"&amp;Q$8&amp;"'!"&amp;$A19)*VLOOKUP($D$8,Tables!$C$1:$D$3,2,0)</f>
        <v>0.2230126932</v>
      </c>
      <c r="R19" s="460">
        <f ca="1">INDIRECT("'"&amp;R$8&amp;"'!"&amp;$A19)*VLOOKUP($D$8,Tables!$C$1:$D$3,2,0)</f>
        <v>0.19079666279999999</v>
      </c>
      <c r="S19" s="460">
        <f ca="1">INDIRECT("'"&amp;S$8&amp;"'!"&amp;$A19)*VLOOKUP($D$8,Tables!$C$1:$D$3,2,0)</f>
        <v>0.23189987400000001</v>
      </c>
      <c r="T19" s="460">
        <f ca="1">INDIRECT("'"&amp;T$8&amp;"'!"&amp;$A19)*VLOOKUP($D$8,Tables!$C$1:$D$3,2,0)</f>
        <v>0.29001788912135262</v>
      </c>
      <c r="U19" s="460">
        <f ca="1">INDIRECT("'"&amp;U$8&amp;"'!"&amp;$A19)*VLOOKUP($D$8,Tables!$C$1:$D$3,2,0)</f>
        <v>0.29830236025958878</v>
      </c>
      <c r="V19" s="460">
        <f ca="1">INDIRECT("'"&amp;V$8&amp;"'!"&amp;$A19)*VLOOKUP($D$8,Tables!$C$1:$D$3,2,0)</f>
        <v>0.42411140298860545</v>
      </c>
      <c r="W19" s="460">
        <f ca="1">INDIRECT("'"&amp;W$8&amp;"'!"&amp;$A19)*VLOOKUP($D$8,Tables!$C$1:$D$3,2,0)</f>
        <v>0.49645476684421719</v>
      </c>
      <c r="X19" s="460">
        <f ca="1">INDIRECT("'"&amp;X$8&amp;"'!"&amp;$A19)*VLOOKUP($D$8,Tables!$C$1:$D$3,2,0)</f>
        <v>0.60764781919214284</v>
      </c>
      <c r="Y19" s="460">
        <f ca="1">INDIRECT("'"&amp;Y$8&amp;"'!"&amp;$A19)*VLOOKUP($D$8,Tables!$C$1:$D$3,2,0)</f>
        <v>0.75049275868572329</v>
      </c>
      <c r="Z19" s="460">
        <f ca="1">INDIRECT("'"&amp;Z$8&amp;"'!"&amp;$A19)*VLOOKUP($D$8,Tables!$C$1:$D$3,2,0)</f>
        <v>0.82261443636288634</v>
      </c>
      <c r="AA19" s="460">
        <f ca="1">INDIRECT("'"&amp;AA$8&amp;"'!"&amp;$A19)*VLOOKUP($D$8,Tables!$C$1:$D$3,2,0)</f>
        <v>1.2077160365687987</v>
      </c>
      <c r="AB19" s="460">
        <f ca="1">INDIRECT("'"&amp;AB$8&amp;"'!"&amp;$A19)*VLOOKUP($D$8,Tables!$C$1:$D$3,2,0)</f>
        <v>1.2883804002054573</v>
      </c>
      <c r="AC19" s="460">
        <f ca="1">INDIRECT("'"&amp;AC$8&amp;"'!"&amp;$A19)*VLOOKUP($D$8,Tables!$C$1:$D$3,2,0)</f>
        <v>1.3910553727031754</v>
      </c>
      <c r="AD19" s="460">
        <f ca="1">INDIRECT("'"&amp;AD$8&amp;"'!"&amp;$A19)*VLOOKUP($D$8,Tables!$C$1:$D$3,2,0)</f>
        <v>1.2547602295921085</v>
      </c>
      <c r="AE19" s="460">
        <f ca="1">INDIRECT("'"&amp;AE$8&amp;"'!"&amp;$A19)*VLOOKUP($D$8,Tables!$C$1:$D$3,2,0)</f>
        <v>1.7500249295983061</v>
      </c>
      <c r="AF19" s="460">
        <f ca="1">INDIRECT("'"&amp;AF$8&amp;"'!"&amp;$A19)*VLOOKUP($D$8,Tables!$C$1:$D$3,2,0)</f>
        <v>2.02926489972889</v>
      </c>
      <c r="AG19" s="460">
        <f ca="1">INDIRECT("'"&amp;AG$8&amp;"'!"&amp;$A19)*VLOOKUP($D$8,Tables!$C$1:$D$3,2,0)</f>
        <v>2.387707637157007</v>
      </c>
      <c r="AH19" s="513">
        <f ca="1">INDIRECT("'"&amp;AH$8&amp;"'!"&amp;$A19)*VLOOKUP($D$8,Tables!$C$1:$D$3,2,0)</f>
        <v>2.3500841695667307</v>
      </c>
      <c r="AI19" s="513">
        <f ca="1">INDIRECT("'"&amp;AI$8&amp;"'!"&amp;$A19)*VLOOKUP($D$8,Tables!$C$1:$D$3,2,0)</f>
        <v>2.6208612714258894</v>
      </c>
      <c r="AJ19" s="513">
        <f ca="1">INDIRECT("'"&amp;AJ$8&amp;"'!"&amp;$A19)*VLOOKUP($D$8,Tables!$C$1:$D$3,2,0)</f>
        <v>2.5979630889000407</v>
      </c>
      <c r="AK19" s="513">
        <f ca="1">INDIRECT("'"&amp;AK$8&amp;"'!"&amp;$A19)*VLOOKUP($D$8,Tables!$C$1:$D$3,2,0)</f>
        <v>2.640969935033894</v>
      </c>
      <c r="AL19" s="513">
        <f ca="1">INDIRECT("'"&amp;AL$8&amp;"'!"&amp;$A19)*VLOOKUP($D$8,Tables!$C$1:$D$3,2,0)</f>
        <v>2.2698014723531106</v>
      </c>
      <c r="AM19" s="460"/>
      <c r="AN19" s="460"/>
      <c r="AO19" s="449"/>
      <c r="AP19" s="466">
        <f t="shared" ca="1" si="11"/>
        <v>0</v>
      </c>
      <c r="AQ19" s="466">
        <f t="shared" ca="1" si="11"/>
        <v>0.16704125461271532</v>
      </c>
      <c r="AR19" s="466">
        <f t="shared" ca="1" si="11"/>
        <v>0.30696679814760375</v>
      </c>
      <c r="AS19" s="466">
        <f t="shared" ca="1" si="11"/>
        <v>0.31809578355358215</v>
      </c>
      <c r="AT19" s="466">
        <f t="shared" ca="1" si="11"/>
        <v>0.22946771423499548</v>
      </c>
      <c r="AU19" s="449"/>
      <c r="AV19" s="505"/>
      <c r="AW19" s="466"/>
      <c r="AX19" s="466"/>
      <c r="AY19" s="466"/>
      <c r="AZ19" s="466"/>
      <c r="BA19" s="461"/>
      <c r="BB19" s="454"/>
      <c r="BC19" s="459"/>
      <c r="BD19" s="454"/>
      <c r="BE19" s="454"/>
      <c r="BF19" s="454"/>
      <c r="BG19" s="454"/>
      <c r="BH19" s="454"/>
      <c r="BI19" s="454"/>
      <c r="BJ19" s="454"/>
      <c r="BK19" s="454"/>
      <c r="BL19" s="454"/>
      <c r="BM19" s="454"/>
      <c r="BN19" s="454"/>
    </row>
    <row r="20" spans="1:66" ht="13">
      <c r="A20" s="454"/>
      <c r="B20" s="454"/>
      <c r="C20" s="454"/>
      <c r="D20" s="455" t="s">
        <v>260</v>
      </c>
      <c r="E20" s="460">
        <f ca="1">SUM(E12:E19)</f>
        <v>1.253925666</v>
      </c>
      <c r="F20" s="460">
        <f t="shared" ref="F20:AL20" ca="1" si="12">SUM(F12:F19)</f>
        <v>1.205410280120506</v>
      </c>
      <c r="G20" s="460">
        <f t="shared" ca="1" si="12"/>
        <v>1.0675725935999998</v>
      </c>
      <c r="H20" s="460">
        <f t="shared" ca="1" si="12"/>
        <v>1.0875687504</v>
      </c>
      <c r="I20" s="460">
        <f t="shared" ca="1" si="12"/>
        <v>1.0863598226876154</v>
      </c>
      <c r="J20" s="460">
        <f t="shared" ca="1" si="12"/>
        <v>1.0693725602207389</v>
      </c>
      <c r="K20" s="460">
        <f t="shared" ca="1" si="12"/>
        <v>1.2243021741508613</v>
      </c>
      <c r="L20" s="460">
        <f t="shared" ca="1" si="12"/>
        <v>1.3739091289169911</v>
      </c>
      <c r="M20" s="460">
        <f t="shared" ca="1" si="12"/>
        <v>1.6058728069561854</v>
      </c>
      <c r="N20" s="460">
        <f t="shared" ca="1" si="12"/>
        <v>1.5449492087580523</v>
      </c>
      <c r="O20" s="460">
        <f t="shared" ca="1" si="12"/>
        <v>1.6426583231560155</v>
      </c>
      <c r="P20" s="460">
        <f t="shared" ca="1" si="12"/>
        <v>1.7895888836362825</v>
      </c>
      <c r="Q20" s="460">
        <f t="shared" ca="1" si="12"/>
        <v>1.7369650499220768</v>
      </c>
      <c r="R20" s="460">
        <f t="shared" ca="1" si="12"/>
        <v>1.6713008619912977</v>
      </c>
      <c r="S20" s="460">
        <f t="shared" ca="1" si="12"/>
        <v>1.9627111183231176</v>
      </c>
      <c r="T20" s="460">
        <f t="shared" ca="1" si="12"/>
        <v>2.4795821951193973</v>
      </c>
      <c r="U20" s="460">
        <f t="shared" ca="1" si="12"/>
        <v>2.5862608685680595</v>
      </c>
      <c r="V20" s="460">
        <f t="shared" ca="1" si="12"/>
        <v>2.9609220336471282</v>
      </c>
      <c r="W20" s="460">
        <f t="shared" ca="1" si="12"/>
        <v>3.3660976556658708</v>
      </c>
      <c r="X20" s="460">
        <f t="shared" ca="1" si="12"/>
        <v>3.8898863254853406</v>
      </c>
      <c r="Y20" s="460">
        <f t="shared" ca="1" si="12"/>
        <v>4.3653342041094607</v>
      </c>
      <c r="Z20" s="460">
        <f t="shared" ca="1" si="12"/>
        <v>4.4063529843923801</v>
      </c>
      <c r="AA20" s="460">
        <f t="shared" ca="1" si="12"/>
        <v>4.6801720371813573</v>
      </c>
      <c r="AB20" s="460">
        <f t="shared" ca="1" si="12"/>
        <v>5.1400180073390827</v>
      </c>
      <c r="AC20" s="460">
        <f t="shared" ca="1" si="12"/>
        <v>5.8122755045173484</v>
      </c>
      <c r="AD20" s="460">
        <f t="shared" ca="1" si="12"/>
        <v>5.918451262422602</v>
      </c>
      <c r="AE20" s="460">
        <f t="shared" ca="1" si="12"/>
        <v>6.4379982219906555</v>
      </c>
      <c r="AF20" s="460">
        <f t="shared" ca="1" si="12"/>
        <v>7.3900812470399435</v>
      </c>
      <c r="AG20" s="460">
        <f t="shared" ca="1" si="12"/>
        <v>7.7783905346300264</v>
      </c>
      <c r="AH20" s="460">
        <f t="shared" ca="1" si="12"/>
        <v>8.0520182744652846</v>
      </c>
      <c r="AI20" s="460">
        <f t="shared" ca="1" si="12"/>
        <v>8.2392204075990669</v>
      </c>
      <c r="AJ20" s="460">
        <f t="shared" ca="1" si="12"/>
        <v>8.4591321558038466</v>
      </c>
      <c r="AK20" s="460">
        <f t="shared" ca="1" si="12"/>
        <v>9.3759487901461824</v>
      </c>
      <c r="AL20" s="460">
        <f t="shared" ca="1" si="12"/>
        <v>9.8915940306470773</v>
      </c>
      <c r="AM20" s="460">
        <f t="shared" ref="AM20:AN20" si="13">SUM(AM12:AM18)</f>
        <v>0</v>
      </c>
      <c r="AN20" s="460">
        <f t="shared" si="13"/>
        <v>0</v>
      </c>
      <c r="AO20" s="449"/>
      <c r="AP20" s="466">
        <f ca="1">SUM(AP12:AP19)</f>
        <v>1</v>
      </c>
      <c r="AQ20" s="466">
        <f t="shared" ref="AQ20:AT20" ca="1" si="14">SUM(AQ12:AQ19)</f>
        <v>1</v>
      </c>
      <c r="AR20" s="466">
        <f t="shared" ca="1" si="14"/>
        <v>1</v>
      </c>
      <c r="AS20" s="466">
        <f t="shared" ca="1" si="14"/>
        <v>0.99999999999999989</v>
      </c>
      <c r="AT20" s="466">
        <f t="shared" ca="1" si="14"/>
        <v>0.99999999999999989</v>
      </c>
      <c r="AU20" s="449"/>
      <c r="AV20" s="505">
        <f t="shared" ref="AV20:BA20" ca="1" si="15">IFERROR(POWER(INDEX($E20:$AN20,AV$5)/INDEX($E20:$AN20,AV$4),1/AV$6)-1,)</f>
        <v>6.488934675447644E-2</v>
      </c>
      <c r="AW20" s="466">
        <f t="shared" ca="1" si="15"/>
        <v>2.7371572733632998E-2</v>
      </c>
      <c r="AX20" s="466">
        <f t="shared" ca="1" si="15"/>
        <v>9.3823964597339105E-2</v>
      </c>
      <c r="AY20" s="466">
        <f t="shared" ca="1" si="15"/>
        <v>8.58848563196557E-2</v>
      </c>
      <c r="AZ20" s="466">
        <f t="shared" ca="1" si="15"/>
        <v>8.0001028482869385E-2</v>
      </c>
      <c r="BA20" s="461">
        <f t="shared" ca="1" si="15"/>
        <v>7.9897794351806661E-2</v>
      </c>
      <c r="BB20" s="454"/>
      <c r="BC20" s="459"/>
      <c r="BD20" s="454"/>
      <c r="BE20" s="454"/>
      <c r="BF20" s="454"/>
      <c r="BG20" s="454"/>
      <c r="BH20" s="454"/>
      <c r="BI20" s="454"/>
      <c r="BJ20" s="454"/>
      <c r="BK20" s="454"/>
      <c r="BL20" s="454"/>
      <c r="BM20" s="454"/>
      <c r="BN20" s="454"/>
    </row>
    <row r="21" spans="1:66" ht="13">
      <c r="A21" s="454"/>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49"/>
      <c r="AP21" s="454"/>
      <c r="AQ21" s="454"/>
      <c r="AR21" s="454"/>
      <c r="AS21" s="454"/>
      <c r="AT21" s="454"/>
      <c r="AU21" s="449"/>
      <c r="AV21" s="454"/>
      <c r="AW21" s="454"/>
      <c r="AX21" s="454"/>
      <c r="AY21" s="454"/>
      <c r="AZ21" s="454"/>
      <c r="BA21" s="454"/>
      <c r="BB21" s="454"/>
      <c r="BC21" s="454"/>
      <c r="BD21" s="454"/>
      <c r="BE21" s="454"/>
      <c r="BF21" s="454"/>
      <c r="BG21" s="454"/>
      <c r="BH21" s="454"/>
      <c r="BI21" s="454"/>
      <c r="BJ21" s="454"/>
      <c r="BK21" s="454"/>
      <c r="BL21" s="454"/>
      <c r="BM21" s="454"/>
      <c r="BN21" s="454"/>
    </row>
    <row r="22" spans="1:66" ht="13">
      <c r="B22" s="454"/>
    </row>
    <row r="23" spans="1:66" ht="13">
      <c r="B23" s="454"/>
    </row>
    <row r="24" spans="1:66" ht="13">
      <c r="A24" s="465" t="s">
        <v>315</v>
      </c>
      <c r="B24" s="454"/>
    </row>
    <row r="25" spans="1:66" ht="13">
      <c r="A25" s="465" t="s">
        <v>309</v>
      </c>
      <c r="B25" s="454"/>
    </row>
    <row r="26" spans="1:66" ht="13">
      <c r="A26" s="465" t="s">
        <v>37</v>
      </c>
      <c r="B26" s="454"/>
    </row>
    <row r="27" spans="1:66" ht="13">
      <c r="A27" s="465" t="s">
        <v>310</v>
      </c>
      <c r="B27" s="454"/>
    </row>
    <row r="28" spans="1:66" ht="13">
      <c r="A28" s="465" t="s">
        <v>311</v>
      </c>
      <c r="B28" s="454"/>
    </row>
    <row r="29" spans="1:66" ht="13">
      <c r="A29" s="465" t="s">
        <v>312</v>
      </c>
      <c r="B29" s="454"/>
    </row>
    <row r="30" spans="1:66" ht="13">
      <c r="A30" s="465" t="s">
        <v>313</v>
      </c>
      <c r="B30" s="454"/>
    </row>
    <row r="31" spans="1:66" ht="13">
      <c r="A31" s="465" t="s">
        <v>133</v>
      </c>
      <c r="B31" s="454"/>
    </row>
    <row r="32" spans="1:66" ht="13">
      <c r="A32" s="465" t="s">
        <v>314</v>
      </c>
      <c r="B32" s="454"/>
    </row>
    <row r="33" spans="2:2" ht="13">
      <c r="B33" s="454"/>
    </row>
    <row r="34" spans="2:2" ht="13">
      <c r="B34" s="454"/>
    </row>
    <row r="35" spans="2:2" ht="13">
      <c r="B35" s="454"/>
    </row>
    <row r="36" spans="2:2" ht="13">
      <c r="B36" s="454"/>
    </row>
    <row r="37" spans="2:2" ht="13">
      <c r="B37" s="454"/>
    </row>
    <row r="38" spans="2:2" ht="13">
      <c r="B38" s="454"/>
    </row>
    <row r="39" spans="2:2" ht="13">
      <c r="B39" s="454"/>
    </row>
    <row r="40" spans="2:2" ht="13">
      <c r="B40" s="454"/>
    </row>
    <row r="41" spans="2:2" ht="13">
      <c r="B41" s="454"/>
    </row>
    <row r="42" spans="2:2" ht="13">
      <c r="B42" s="454"/>
    </row>
    <row r="43" spans="2:2" ht="13">
      <c r="B43" s="454"/>
    </row>
    <row r="44" spans="2:2" ht="13">
      <c r="B44" s="454"/>
    </row>
    <row r="45" spans="2:2" ht="13">
      <c r="B45" s="454"/>
    </row>
    <row r="46" spans="2:2" ht="13">
      <c r="B46" s="454"/>
    </row>
    <row r="47" spans="2:2" ht="13">
      <c r="B47" s="454"/>
    </row>
    <row r="48" spans="2:2" ht="13">
      <c r="B48" s="454"/>
    </row>
    <row r="49" spans="2:2" ht="13">
      <c r="B49" s="454"/>
    </row>
    <row r="50" spans="2:2" ht="13">
      <c r="B50" s="454"/>
    </row>
    <row r="51" spans="2:2" ht="13">
      <c r="B51" s="454"/>
    </row>
    <row r="52" spans="2:2" ht="13">
      <c r="B52" s="454"/>
    </row>
    <row r="53" spans="2:2" ht="13">
      <c r="B53" s="454"/>
    </row>
    <row r="54" spans="2:2" ht="13">
      <c r="B54" s="454"/>
    </row>
    <row r="55" spans="2:2" ht="13">
      <c r="B55" s="454"/>
    </row>
    <row r="56" spans="2:2" ht="13">
      <c r="B56" s="454"/>
    </row>
    <row r="57" spans="2:2" ht="13">
      <c r="B57" s="454"/>
    </row>
    <row r="58" spans="2:2" ht="13">
      <c r="B58" s="454"/>
    </row>
    <row r="59" spans="2:2" ht="13">
      <c r="B59" s="454"/>
    </row>
    <row r="60" spans="2:2" ht="13">
      <c r="B60" s="454"/>
    </row>
    <row r="61" spans="2:2" ht="13">
      <c r="B61" s="454"/>
    </row>
    <row r="62" spans="2:2" ht="13">
      <c r="B62" s="454"/>
    </row>
    <row r="63" spans="2:2" ht="13">
      <c r="B63" s="454"/>
    </row>
    <row r="64" spans="2:2"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f t="shared" ref="B83:B146" si="16">B82+1</f>
        <v>1</v>
      </c>
    </row>
    <row r="84" spans="2:2" ht="13">
      <c r="B84" s="454">
        <f t="shared" si="16"/>
        <v>2</v>
      </c>
    </row>
    <row r="85" spans="2:2" ht="13">
      <c r="B85" s="454">
        <f t="shared" si="16"/>
        <v>3</v>
      </c>
    </row>
    <row r="86" spans="2:2" ht="13">
      <c r="B86" s="454">
        <f t="shared" si="16"/>
        <v>4</v>
      </c>
    </row>
    <row r="87" spans="2:2" ht="13">
      <c r="B87" s="454">
        <f t="shared" si="16"/>
        <v>5</v>
      </c>
    </row>
    <row r="88" spans="2:2" ht="13">
      <c r="B88" s="454">
        <f t="shared" si="16"/>
        <v>6</v>
      </c>
    </row>
    <row r="89" spans="2:2" ht="13">
      <c r="B89" s="454">
        <f t="shared" si="16"/>
        <v>7</v>
      </c>
    </row>
    <row r="90" spans="2:2" ht="13">
      <c r="B90" s="454">
        <f t="shared" si="16"/>
        <v>8</v>
      </c>
    </row>
    <row r="91" spans="2:2" ht="13">
      <c r="B91" s="454">
        <f t="shared" si="16"/>
        <v>9</v>
      </c>
    </row>
    <row r="92" spans="2:2" ht="13">
      <c r="B92" s="454">
        <f t="shared" si="16"/>
        <v>10</v>
      </c>
    </row>
    <row r="93" spans="2:2" ht="13">
      <c r="B93" s="454">
        <f t="shared" si="16"/>
        <v>11</v>
      </c>
    </row>
    <row r="94" spans="2:2" ht="13">
      <c r="B94" s="454">
        <f t="shared" si="16"/>
        <v>12</v>
      </c>
    </row>
    <row r="95" spans="2:2" ht="13">
      <c r="B95" s="454">
        <f t="shared" si="16"/>
        <v>13</v>
      </c>
    </row>
    <row r="96" spans="2:2" ht="13">
      <c r="B96" s="454">
        <f t="shared" si="16"/>
        <v>14</v>
      </c>
    </row>
    <row r="97" spans="2:2" ht="13">
      <c r="B97" s="454">
        <f t="shared" si="16"/>
        <v>15</v>
      </c>
    </row>
    <row r="98" spans="2:2" ht="13">
      <c r="B98" s="454">
        <f t="shared" si="16"/>
        <v>16</v>
      </c>
    </row>
    <row r="99" spans="2:2" ht="13">
      <c r="B99" s="454">
        <f t="shared" si="16"/>
        <v>17</v>
      </c>
    </row>
    <row r="100" spans="2:2" ht="13">
      <c r="B100" s="454">
        <f t="shared" si="16"/>
        <v>18</v>
      </c>
    </row>
    <row r="101" spans="2:2" ht="13">
      <c r="B101" s="454">
        <f t="shared" si="16"/>
        <v>19</v>
      </c>
    </row>
    <row r="102" spans="2:2" ht="13">
      <c r="B102" s="454">
        <f t="shared" si="16"/>
        <v>20</v>
      </c>
    </row>
    <row r="103" spans="2:2" ht="13">
      <c r="B103" s="454">
        <f t="shared" si="16"/>
        <v>21</v>
      </c>
    </row>
    <row r="104" spans="2:2" ht="13">
      <c r="B104" s="454">
        <f t="shared" si="16"/>
        <v>22</v>
      </c>
    </row>
    <row r="105" spans="2:2" ht="13">
      <c r="B105" s="454">
        <f t="shared" si="16"/>
        <v>23</v>
      </c>
    </row>
    <row r="106" spans="2:2" ht="13">
      <c r="B106" s="454">
        <f t="shared" si="16"/>
        <v>24</v>
      </c>
    </row>
    <row r="107" spans="2:2" ht="13">
      <c r="B107" s="454">
        <f t="shared" si="16"/>
        <v>25</v>
      </c>
    </row>
    <row r="108" spans="2:2" ht="13">
      <c r="B108" s="454">
        <f t="shared" si="16"/>
        <v>26</v>
      </c>
    </row>
    <row r="109" spans="2:2" ht="13">
      <c r="B109" s="454">
        <f t="shared" si="16"/>
        <v>27</v>
      </c>
    </row>
    <row r="110" spans="2:2" ht="13">
      <c r="B110" s="454">
        <f t="shared" si="16"/>
        <v>28</v>
      </c>
    </row>
    <row r="111" spans="2:2" ht="13">
      <c r="B111" s="454">
        <f t="shared" si="16"/>
        <v>29</v>
      </c>
    </row>
    <row r="112" spans="2:2" ht="13">
      <c r="B112" s="454">
        <f t="shared" si="16"/>
        <v>30</v>
      </c>
    </row>
    <row r="113" spans="2:2" ht="13">
      <c r="B113" s="454">
        <f t="shared" si="16"/>
        <v>31</v>
      </c>
    </row>
    <row r="114" spans="2:2" ht="13">
      <c r="B114" s="454">
        <f t="shared" si="16"/>
        <v>32</v>
      </c>
    </row>
    <row r="115" spans="2:2" ht="13">
      <c r="B115" s="454">
        <f t="shared" si="16"/>
        <v>33</v>
      </c>
    </row>
    <row r="116" spans="2:2" ht="13">
      <c r="B116" s="454">
        <f t="shared" si="16"/>
        <v>34</v>
      </c>
    </row>
    <row r="117" spans="2:2" ht="13">
      <c r="B117" s="454">
        <f t="shared" si="16"/>
        <v>35</v>
      </c>
    </row>
    <row r="118" spans="2:2" ht="13">
      <c r="B118" s="454">
        <f t="shared" si="16"/>
        <v>36</v>
      </c>
    </row>
    <row r="119" spans="2:2" ht="13">
      <c r="B119" s="454">
        <f t="shared" si="16"/>
        <v>37</v>
      </c>
    </row>
    <row r="120" spans="2:2" ht="13">
      <c r="B120" s="454">
        <f t="shared" si="16"/>
        <v>38</v>
      </c>
    </row>
    <row r="121" spans="2:2" ht="13">
      <c r="B121" s="454">
        <f t="shared" si="16"/>
        <v>39</v>
      </c>
    </row>
    <row r="122" spans="2:2" ht="13">
      <c r="B122" s="454">
        <f t="shared" si="16"/>
        <v>40</v>
      </c>
    </row>
    <row r="123" spans="2:2" ht="13">
      <c r="B123" s="454">
        <f t="shared" si="16"/>
        <v>41</v>
      </c>
    </row>
    <row r="124" spans="2:2" ht="13">
      <c r="B124" s="454">
        <f t="shared" si="16"/>
        <v>42</v>
      </c>
    </row>
    <row r="125" spans="2:2" ht="13">
      <c r="B125" s="454">
        <f t="shared" si="16"/>
        <v>43</v>
      </c>
    </row>
    <row r="126" spans="2:2" ht="13">
      <c r="B126" s="454">
        <f t="shared" si="16"/>
        <v>44</v>
      </c>
    </row>
    <row r="127" spans="2:2" ht="13">
      <c r="B127" s="454">
        <f t="shared" si="16"/>
        <v>45</v>
      </c>
    </row>
    <row r="128" spans="2:2" ht="13">
      <c r="B128" s="454">
        <f t="shared" si="16"/>
        <v>46</v>
      </c>
    </row>
    <row r="129" spans="2:2" ht="13">
      <c r="B129" s="454">
        <f t="shared" si="16"/>
        <v>47</v>
      </c>
    </row>
    <row r="130" spans="2:2" ht="13">
      <c r="B130" s="454">
        <f t="shared" si="16"/>
        <v>48</v>
      </c>
    </row>
    <row r="131" spans="2:2" ht="13">
      <c r="B131" s="454">
        <f t="shared" si="16"/>
        <v>49</v>
      </c>
    </row>
    <row r="132" spans="2:2" ht="13">
      <c r="B132" s="454">
        <f t="shared" si="16"/>
        <v>50</v>
      </c>
    </row>
    <row r="133" spans="2:2" ht="13">
      <c r="B133" s="454">
        <f t="shared" si="16"/>
        <v>51</v>
      </c>
    </row>
    <row r="134" spans="2:2" ht="13">
      <c r="B134" s="454">
        <f t="shared" si="16"/>
        <v>52</v>
      </c>
    </row>
    <row r="135" spans="2:2" ht="13">
      <c r="B135" s="454">
        <f t="shared" si="16"/>
        <v>53</v>
      </c>
    </row>
    <row r="136" spans="2:2" ht="13">
      <c r="B136" s="454">
        <f t="shared" si="16"/>
        <v>54</v>
      </c>
    </row>
    <row r="137" spans="2:2" ht="13">
      <c r="B137" s="454">
        <f t="shared" si="16"/>
        <v>55</v>
      </c>
    </row>
    <row r="138" spans="2:2" ht="13">
      <c r="B138" s="454">
        <f t="shared" si="16"/>
        <v>56</v>
      </c>
    </row>
    <row r="139" spans="2:2" ht="13">
      <c r="B139" s="454">
        <f t="shared" si="16"/>
        <v>57</v>
      </c>
    </row>
    <row r="140" spans="2:2" ht="13">
      <c r="B140" s="454">
        <f t="shared" si="16"/>
        <v>58</v>
      </c>
    </row>
    <row r="141" spans="2:2" ht="13">
      <c r="B141" s="454">
        <f t="shared" si="16"/>
        <v>59</v>
      </c>
    </row>
    <row r="142" spans="2:2" ht="13">
      <c r="B142" s="454">
        <f t="shared" si="16"/>
        <v>60</v>
      </c>
    </row>
    <row r="143" spans="2:2" ht="13">
      <c r="B143" s="454">
        <f t="shared" si="16"/>
        <v>61</v>
      </c>
    </row>
    <row r="144" spans="2:2" ht="13">
      <c r="B144" s="454">
        <f t="shared" si="16"/>
        <v>62</v>
      </c>
    </row>
    <row r="145" spans="2:2" ht="13">
      <c r="B145" s="454">
        <f t="shared" si="16"/>
        <v>63</v>
      </c>
    </row>
    <row r="146" spans="2:2" ht="13">
      <c r="B146" s="454">
        <f t="shared" si="16"/>
        <v>64</v>
      </c>
    </row>
    <row r="147" spans="2:2" ht="13">
      <c r="B147" s="454">
        <f t="shared" ref="B147:B198" si="17">B146+1</f>
        <v>65</v>
      </c>
    </row>
    <row r="148" spans="2:2" ht="13">
      <c r="B148" s="454">
        <f t="shared" si="17"/>
        <v>66</v>
      </c>
    </row>
    <row r="149" spans="2:2" ht="13">
      <c r="B149" s="454">
        <f t="shared" si="17"/>
        <v>67</v>
      </c>
    </row>
    <row r="150" spans="2:2" ht="13">
      <c r="B150" s="454">
        <f t="shared" si="17"/>
        <v>68</v>
      </c>
    </row>
    <row r="151" spans="2:2" ht="13">
      <c r="B151" s="454">
        <f t="shared" si="17"/>
        <v>69</v>
      </c>
    </row>
    <row r="152" spans="2:2" ht="13">
      <c r="B152" s="454">
        <f t="shared" si="17"/>
        <v>70</v>
      </c>
    </row>
    <row r="153" spans="2:2" ht="13">
      <c r="B153" s="454">
        <f t="shared" si="17"/>
        <v>71</v>
      </c>
    </row>
    <row r="154" spans="2:2" ht="13">
      <c r="B154" s="454">
        <f t="shared" si="17"/>
        <v>72</v>
      </c>
    </row>
    <row r="155" spans="2:2" ht="13">
      <c r="B155" s="454">
        <f t="shared" si="17"/>
        <v>73</v>
      </c>
    </row>
    <row r="156" spans="2:2" ht="13">
      <c r="B156" s="454">
        <f t="shared" si="17"/>
        <v>74</v>
      </c>
    </row>
    <row r="157" spans="2:2" ht="13">
      <c r="B157" s="454">
        <f t="shared" si="17"/>
        <v>75</v>
      </c>
    </row>
    <row r="158" spans="2:2" ht="13">
      <c r="B158" s="454">
        <f t="shared" si="17"/>
        <v>76</v>
      </c>
    </row>
    <row r="159" spans="2:2" ht="13">
      <c r="B159" s="454">
        <f t="shared" si="17"/>
        <v>77</v>
      </c>
    </row>
    <row r="160" spans="2:2" ht="13">
      <c r="B160" s="454">
        <f t="shared" si="17"/>
        <v>78</v>
      </c>
    </row>
    <row r="161" spans="2:2" ht="13">
      <c r="B161" s="454">
        <f t="shared" si="17"/>
        <v>79</v>
      </c>
    </row>
    <row r="162" spans="2:2" ht="13">
      <c r="B162" s="454">
        <f t="shared" si="17"/>
        <v>80</v>
      </c>
    </row>
    <row r="163" spans="2:2" ht="13">
      <c r="B163" s="454">
        <f t="shared" si="17"/>
        <v>81</v>
      </c>
    </row>
    <row r="164" spans="2:2" ht="13">
      <c r="B164" s="454">
        <f t="shared" si="17"/>
        <v>82</v>
      </c>
    </row>
    <row r="165" spans="2:2" ht="13">
      <c r="B165" s="454">
        <f t="shared" si="17"/>
        <v>83</v>
      </c>
    </row>
    <row r="166" spans="2:2" ht="13">
      <c r="B166" s="454">
        <f t="shared" si="17"/>
        <v>84</v>
      </c>
    </row>
    <row r="167" spans="2:2" ht="13">
      <c r="B167" s="454">
        <f t="shared" si="17"/>
        <v>85</v>
      </c>
    </row>
    <row r="168" spans="2:2" ht="13">
      <c r="B168" s="454">
        <f t="shared" si="17"/>
        <v>86</v>
      </c>
    </row>
    <row r="169" spans="2:2" ht="13">
      <c r="B169" s="454">
        <f t="shared" si="17"/>
        <v>87</v>
      </c>
    </row>
    <row r="170" spans="2:2" ht="13">
      <c r="B170" s="454">
        <f t="shared" si="17"/>
        <v>88</v>
      </c>
    </row>
    <row r="171" spans="2:2" ht="13">
      <c r="B171" s="454">
        <f t="shared" si="17"/>
        <v>89</v>
      </c>
    </row>
    <row r="172" spans="2:2" ht="13">
      <c r="B172" s="454">
        <f t="shared" si="17"/>
        <v>90</v>
      </c>
    </row>
    <row r="173" spans="2:2" ht="13">
      <c r="B173" s="454">
        <f t="shared" si="17"/>
        <v>91</v>
      </c>
    </row>
    <row r="174" spans="2:2" ht="13">
      <c r="B174" s="454">
        <f t="shared" si="17"/>
        <v>92</v>
      </c>
    </row>
    <row r="175" spans="2:2" ht="13">
      <c r="B175" s="454">
        <f t="shared" si="17"/>
        <v>93</v>
      </c>
    </row>
    <row r="176" spans="2:2" ht="13">
      <c r="B176" s="454">
        <f t="shared" si="17"/>
        <v>94</v>
      </c>
    </row>
    <row r="177" spans="2:2" ht="13">
      <c r="B177" s="454">
        <f t="shared" si="17"/>
        <v>95</v>
      </c>
    </row>
    <row r="178" spans="2:2" ht="13">
      <c r="B178" s="454">
        <f t="shared" si="17"/>
        <v>96</v>
      </c>
    </row>
    <row r="179" spans="2:2" ht="13">
      <c r="B179" s="454">
        <f t="shared" si="17"/>
        <v>97</v>
      </c>
    </row>
    <row r="180" spans="2:2" ht="13">
      <c r="B180" s="454">
        <f t="shared" si="17"/>
        <v>98</v>
      </c>
    </row>
    <row r="181" spans="2:2" ht="13">
      <c r="B181" s="454">
        <f t="shared" si="17"/>
        <v>99</v>
      </c>
    </row>
    <row r="182" spans="2:2" ht="13">
      <c r="B182" s="454">
        <f t="shared" si="17"/>
        <v>100</v>
      </c>
    </row>
    <row r="183" spans="2:2" ht="13">
      <c r="B183" s="454">
        <f t="shared" si="17"/>
        <v>101</v>
      </c>
    </row>
    <row r="184" spans="2:2" ht="13">
      <c r="B184" s="454">
        <f t="shared" si="17"/>
        <v>102</v>
      </c>
    </row>
    <row r="185" spans="2:2" ht="13">
      <c r="B185" s="454">
        <f t="shared" si="17"/>
        <v>103</v>
      </c>
    </row>
    <row r="186" spans="2:2" ht="13">
      <c r="B186" s="454">
        <f t="shared" si="17"/>
        <v>104</v>
      </c>
    </row>
    <row r="187" spans="2:2" ht="13">
      <c r="B187" s="454">
        <f t="shared" si="17"/>
        <v>105</v>
      </c>
    </row>
    <row r="188" spans="2:2" ht="13">
      <c r="B188" s="454">
        <f t="shared" si="17"/>
        <v>106</v>
      </c>
    </row>
    <row r="189" spans="2:2" ht="13">
      <c r="B189" s="454">
        <f t="shared" si="17"/>
        <v>107</v>
      </c>
    </row>
    <row r="190" spans="2:2" ht="13">
      <c r="B190" s="454">
        <f t="shared" si="17"/>
        <v>108</v>
      </c>
    </row>
    <row r="191" spans="2:2" ht="13">
      <c r="B191" s="454">
        <f t="shared" si="17"/>
        <v>109</v>
      </c>
    </row>
    <row r="192" spans="2:2" ht="13">
      <c r="B192" s="454">
        <f t="shared" si="17"/>
        <v>110</v>
      </c>
    </row>
    <row r="193" spans="2:2" ht="13">
      <c r="B193" s="454">
        <f t="shared" si="17"/>
        <v>111</v>
      </c>
    </row>
    <row r="194" spans="2:2" ht="13">
      <c r="B194" s="454">
        <f t="shared" si="17"/>
        <v>112</v>
      </c>
    </row>
    <row r="195" spans="2:2" ht="13">
      <c r="B195" s="454">
        <f t="shared" si="17"/>
        <v>113</v>
      </c>
    </row>
    <row r="196" spans="2:2" ht="13">
      <c r="B196" s="454">
        <f t="shared" si="17"/>
        <v>114</v>
      </c>
    </row>
    <row r="197" spans="2:2" ht="13">
      <c r="B197" s="454">
        <f t="shared" si="17"/>
        <v>115</v>
      </c>
    </row>
    <row r="198" spans="2:2" ht="13">
      <c r="B198" s="454">
        <f t="shared" si="17"/>
        <v>116</v>
      </c>
    </row>
  </sheetData>
  <pageMargins left="0.7" right="0.7" top="0.75" bottom="0.75" header="0.3" footer="0.3"/>
  <drawing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4EC4D290-4FC5-6E48-B1DF-B49DB958DC50}">
          <x14:formula1>
            <xm:f>Tables!$C$1:$C$3</xm:f>
          </x14:formula1>
          <xm:sqref>D8</xm:sqref>
        </x14:dataValidation>
        <x14:dataValidation type="list" showInputMessage="1" showErrorMessage="1" xr:uid="{D6DE2E8E-BB97-6E46-BFCC-4E2E1CC0AEC8}">
          <x14:formula1>
            <xm:f>Tables!$A$1:$A$62</xm:f>
          </x14:formula1>
          <xm:sqref>AP8:AT8</xm:sqref>
        </x14:dataValidation>
        <x14:dataValidation type="list" showDropDown="1" showInputMessage="1" showErrorMessage="1" xr:uid="{0F32B47B-06D5-344E-84A8-4731F3382065}">
          <x14:formula1>
            <xm:f>Tables!$A$1:$A$62</xm:f>
          </x14:formula1>
          <xm:sqref>AV8:BA9 AU8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6E8C-E8E9-4DA5-BCC4-8077BDFCFCC1}">
  <dimension ref="A1:K62"/>
  <sheetViews>
    <sheetView workbookViewId="0">
      <selection activeCell="D2" sqref="D2"/>
    </sheetView>
  </sheetViews>
  <sheetFormatPr defaultColWidth="8.81640625" defaultRowHeight="12.5"/>
  <cols>
    <col min="3" max="3" width="22" customWidth="1"/>
    <col min="4" max="4" width="12.1796875" customWidth="1"/>
    <col min="5" max="5" width="12.453125" customWidth="1"/>
    <col min="7" max="7" width="29" bestFit="1" customWidth="1"/>
  </cols>
  <sheetData>
    <row r="1" spans="1:11">
      <c r="A1" s="465" t="s">
        <v>262</v>
      </c>
      <c r="C1" s="465" t="s">
        <v>261</v>
      </c>
      <c r="D1" s="465">
        <v>1</v>
      </c>
      <c r="I1" t="s">
        <v>286</v>
      </c>
    </row>
    <row r="2" spans="1:11">
      <c r="A2">
        <v>1990</v>
      </c>
      <c r="C2" s="465" t="s">
        <v>263</v>
      </c>
      <c r="D2">
        <v>41.87</v>
      </c>
      <c r="I2" t="s">
        <v>287</v>
      </c>
    </row>
    <row r="3" spans="1:11">
      <c r="A3">
        <f>A2+1</f>
        <v>1991</v>
      </c>
      <c r="C3" s="465" t="s">
        <v>264</v>
      </c>
      <c r="D3">
        <f>11.63/1000</f>
        <v>1.1630000000000001E-2</v>
      </c>
      <c r="I3" t="s">
        <v>288</v>
      </c>
    </row>
    <row r="4" spans="1:11">
      <c r="A4">
        <f t="shared" ref="A4:A62" si="0">A3+1</f>
        <v>1992</v>
      </c>
      <c r="I4" t="s">
        <v>289</v>
      </c>
    </row>
    <row r="5" spans="1:11">
      <c r="A5">
        <f t="shared" si="0"/>
        <v>1993</v>
      </c>
      <c r="I5" t="s">
        <v>290</v>
      </c>
    </row>
    <row r="6" spans="1:11">
      <c r="A6">
        <f t="shared" si="0"/>
        <v>1994</v>
      </c>
      <c r="E6" t="s">
        <v>293</v>
      </c>
    </row>
    <row r="7" spans="1:11">
      <c r="A7">
        <f t="shared" si="0"/>
        <v>1995</v>
      </c>
      <c r="E7" t="s">
        <v>292</v>
      </c>
    </row>
    <row r="8" spans="1:11" ht="13">
      <c r="A8">
        <f t="shared" si="0"/>
        <v>1996</v>
      </c>
      <c r="C8" t="s">
        <v>285</v>
      </c>
      <c r="E8" t="s">
        <v>291</v>
      </c>
      <c r="I8" s="539" t="s">
        <v>294</v>
      </c>
      <c r="J8" s="539"/>
      <c r="K8" s="539"/>
    </row>
    <row r="9" spans="1:11" ht="26">
      <c r="A9">
        <f t="shared" si="0"/>
        <v>1997</v>
      </c>
      <c r="C9" s="477" t="s">
        <v>266</v>
      </c>
      <c r="D9" s="477" t="s">
        <v>267</v>
      </c>
      <c r="E9" s="477" t="s">
        <v>268</v>
      </c>
      <c r="H9" s="477" t="s">
        <v>267</v>
      </c>
      <c r="I9" s="486" t="s">
        <v>264</v>
      </c>
      <c r="J9" s="486" t="s">
        <v>261</v>
      </c>
      <c r="K9" s="486" t="s">
        <v>263</v>
      </c>
    </row>
    <row r="10" spans="1:11" ht="13">
      <c r="A10">
        <f t="shared" si="0"/>
        <v>1998</v>
      </c>
      <c r="C10" s="479" t="s">
        <v>269</v>
      </c>
      <c r="D10" s="478"/>
      <c r="E10" s="478"/>
      <c r="G10" s="483" t="s">
        <v>107</v>
      </c>
      <c r="H10" s="477"/>
      <c r="I10" s="477"/>
      <c r="J10" s="487">
        <f>I10*$D$3</f>
        <v>0</v>
      </c>
      <c r="K10" s="488">
        <f>J10/$D$2</f>
        <v>0</v>
      </c>
    </row>
    <row r="11" spans="1:11" ht="13">
      <c r="A11">
        <f t="shared" si="0"/>
        <v>1999</v>
      </c>
      <c r="C11" s="478" t="s">
        <v>270</v>
      </c>
      <c r="D11" s="478">
        <v>70</v>
      </c>
      <c r="E11" s="478">
        <v>251.9</v>
      </c>
      <c r="G11" s="463" t="s">
        <v>79</v>
      </c>
      <c r="H11" s="477">
        <f>H12</f>
        <v>94.6</v>
      </c>
      <c r="I11" s="486">
        <f>I12</f>
        <v>340.6</v>
      </c>
      <c r="J11" s="487">
        <f>I11*$D$3</f>
        <v>3.9611780000000008</v>
      </c>
      <c r="K11" s="488">
        <f>J11/$D$2</f>
        <v>9.4606591831860543E-2</v>
      </c>
    </row>
    <row r="12" spans="1:11" ht="13">
      <c r="A12">
        <f t="shared" si="0"/>
        <v>2000</v>
      </c>
      <c r="C12" s="478" t="s">
        <v>271</v>
      </c>
      <c r="D12" s="478">
        <v>71.400000000000006</v>
      </c>
      <c r="E12" s="478">
        <v>257</v>
      </c>
      <c r="G12" s="463" t="s">
        <v>80</v>
      </c>
      <c r="H12">
        <f>D20</f>
        <v>94.6</v>
      </c>
      <c r="I12" s="486">
        <f>E20</f>
        <v>340.6</v>
      </c>
      <c r="J12" s="487">
        <f>I12*$D$3</f>
        <v>3.9611780000000008</v>
      </c>
      <c r="K12" s="488">
        <f>J12/$D$2</f>
        <v>9.4606591831860543E-2</v>
      </c>
    </row>
    <row r="13" spans="1:11" ht="13">
      <c r="A13">
        <f t="shared" si="0"/>
        <v>2001</v>
      </c>
      <c r="C13" s="478" t="s">
        <v>272</v>
      </c>
      <c r="D13" s="478">
        <v>71.400000000000006</v>
      </c>
      <c r="E13" s="478">
        <v>257</v>
      </c>
      <c r="G13" s="463" t="s">
        <v>81</v>
      </c>
      <c r="H13">
        <f>H12</f>
        <v>94.6</v>
      </c>
      <c r="I13" s="486">
        <f>I12</f>
        <v>340.6</v>
      </c>
      <c r="J13" s="487">
        <f t="shared" ref="J13:J33" si="1">I13*$D$3</f>
        <v>3.9611780000000008</v>
      </c>
      <c r="K13" s="488">
        <f t="shared" ref="K13:K33" si="2">J13/$D$2</f>
        <v>9.4606591831860543E-2</v>
      </c>
    </row>
    <row r="14" spans="1:11" ht="13">
      <c r="A14">
        <f t="shared" si="0"/>
        <v>2002</v>
      </c>
      <c r="C14" s="478" t="s">
        <v>273</v>
      </c>
      <c r="D14" s="478">
        <v>73.3</v>
      </c>
      <c r="E14" s="478">
        <v>263.89999999999998</v>
      </c>
      <c r="G14" s="463" t="s">
        <v>149</v>
      </c>
      <c r="H14">
        <f>H13</f>
        <v>94.6</v>
      </c>
      <c r="I14" s="486">
        <f>I13</f>
        <v>340.6</v>
      </c>
      <c r="J14" s="487">
        <f t="shared" si="1"/>
        <v>3.9611780000000008</v>
      </c>
      <c r="K14" s="488">
        <f t="shared" si="2"/>
        <v>9.4606591831860543E-2</v>
      </c>
    </row>
    <row r="15" spans="1:11" ht="13">
      <c r="A15">
        <f t="shared" si="0"/>
        <v>2003</v>
      </c>
      <c r="C15" s="478" t="s">
        <v>274</v>
      </c>
      <c r="D15" s="478">
        <v>76</v>
      </c>
      <c r="E15" s="478">
        <v>273.60000000000002</v>
      </c>
      <c r="G15" s="463" t="s">
        <v>83</v>
      </c>
      <c r="H15">
        <f t="shared" ref="H15:I17" si="3">D21</f>
        <v>119.6</v>
      </c>
      <c r="I15" s="486">
        <f>E21</f>
        <v>430.5</v>
      </c>
      <c r="J15" s="487">
        <f t="shared" si="1"/>
        <v>5.0067150000000007</v>
      </c>
      <c r="K15" s="488">
        <f t="shared" si="2"/>
        <v>0.11957762120850253</v>
      </c>
    </row>
    <row r="16" spans="1:11" ht="13">
      <c r="A16">
        <f t="shared" si="0"/>
        <v>2004</v>
      </c>
      <c r="C16" s="478" t="s">
        <v>275</v>
      </c>
      <c r="D16" s="478">
        <v>63.7</v>
      </c>
      <c r="E16" s="478">
        <v>229.3</v>
      </c>
      <c r="G16" s="463" t="s">
        <v>84</v>
      </c>
      <c r="H16">
        <f t="shared" si="3"/>
        <v>104</v>
      </c>
      <c r="I16" s="486">
        <f>E22</f>
        <v>374.4</v>
      </c>
      <c r="J16" s="487">
        <f t="shared" si="1"/>
        <v>4.3542719999999999</v>
      </c>
      <c r="K16" s="488">
        <f t="shared" si="2"/>
        <v>0.10399503224265584</v>
      </c>
    </row>
    <row r="17" spans="1:11" ht="13">
      <c r="A17">
        <f t="shared" si="0"/>
        <v>2005</v>
      </c>
      <c r="C17" s="478" t="s">
        <v>276</v>
      </c>
      <c r="D17" s="478">
        <v>73.3</v>
      </c>
      <c r="E17" s="478">
        <v>264</v>
      </c>
      <c r="G17" s="463" t="s">
        <v>85</v>
      </c>
      <c r="H17">
        <f t="shared" si="3"/>
        <v>98.9</v>
      </c>
      <c r="I17" s="486">
        <f t="shared" si="3"/>
        <v>355.9</v>
      </c>
      <c r="J17" s="487">
        <f t="shared" si="1"/>
        <v>4.1391170000000006</v>
      </c>
      <c r="K17" s="488">
        <f t="shared" si="2"/>
        <v>9.8856388822545993E-2</v>
      </c>
    </row>
    <row r="18" spans="1:11" ht="13">
      <c r="A18">
        <f t="shared" si="0"/>
        <v>2006</v>
      </c>
      <c r="C18" s="478" t="s">
        <v>277</v>
      </c>
      <c r="D18" s="478">
        <v>94.1</v>
      </c>
      <c r="E18" s="478">
        <v>338.7</v>
      </c>
      <c r="G18" s="463" t="s">
        <v>87</v>
      </c>
      <c r="H18">
        <f>D11</f>
        <v>70</v>
      </c>
      <c r="I18" s="486">
        <f>E11</f>
        <v>251.9</v>
      </c>
      <c r="J18" s="487">
        <f t="shared" si="1"/>
        <v>2.9295970000000002</v>
      </c>
      <c r="K18" s="488">
        <f t="shared" si="2"/>
        <v>6.9968879866252692E-2</v>
      </c>
    </row>
    <row r="19" spans="1:11" ht="26">
      <c r="A19">
        <f t="shared" si="0"/>
        <v>2007</v>
      </c>
      <c r="C19" s="479" t="s">
        <v>278</v>
      </c>
      <c r="D19" s="478"/>
      <c r="E19" s="478"/>
      <c r="G19" s="463" t="s">
        <v>213</v>
      </c>
      <c r="H19">
        <f>D11</f>
        <v>70</v>
      </c>
      <c r="I19" s="486">
        <f>E11</f>
        <v>251.9</v>
      </c>
      <c r="J19" s="487">
        <f t="shared" si="1"/>
        <v>2.9295970000000002</v>
      </c>
      <c r="K19" s="488">
        <f t="shared" si="2"/>
        <v>6.9968879866252692E-2</v>
      </c>
    </row>
    <row r="20" spans="1:11" ht="13">
      <c r="A20">
        <f t="shared" si="0"/>
        <v>2008</v>
      </c>
      <c r="C20" s="478" t="s">
        <v>279</v>
      </c>
      <c r="D20" s="478">
        <v>94.6</v>
      </c>
      <c r="E20" s="478">
        <v>340.6</v>
      </c>
      <c r="G20" s="463" t="s">
        <v>88</v>
      </c>
      <c r="H20">
        <f>D11</f>
        <v>70</v>
      </c>
      <c r="I20" s="486">
        <f>E11</f>
        <v>251.9</v>
      </c>
      <c r="J20" s="487">
        <f t="shared" si="1"/>
        <v>2.9295970000000002</v>
      </c>
      <c r="K20" s="488">
        <f t="shared" si="2"/>
        <v>6.9968879866252692E-2</v>
      </c>
    </row>
    <row r="21" spans="1:11" ht="13">
      <c r="A21">
        <f t="shared" si="0"/>
        <v>2009</v>
      </c>
      <c r="C21" s="478" t="s">
        <v>280</v>
      </c>
      <c r="D21" s="478">
        <v>119.6</v>
      </c>
      <c r="E21" s="478">
        <v>430.5</v>
      </c>
      <c r="G21" s="463" t="s">
        <v>89</v>
      </c>
      <c r="H21">
        <f t="shared" ref="H21:I23" si="4">D11</f>
        <v>70</v>
      </c>
      <c r="I21" s="486">
        <f t="shared" si="4"/>
        <v>251.9</v>
      </c>
      <c r="J21" s="487">
        <f t="shared" si="1"/>
        <v>2.9295970000000002</v>
      </c>
      <c r="K21" s="488">
        <f t="shared" si="2"/>
        <v>6.9968879866252692E-2</v>
      </c>
    </row>
    <row r="22" spans="1:11" ht="13">
      <c r="A22">
        <f t="shared" si="0"/>
        <v>2010</v>
      </c>
      <c r="C22" s="478" t="s">
        <v>281</v>
      </c>
      <c r="D22" s="478">
        <v>104</v>
      </c>
      <c r="E22" s="478">
        <v>374.4</v>
      </c>
      <c r="G22" s="463" t="s">
        <v>90</v>
      </c>
      <c r="H22">
        <f t="shared" si="4"/>
        <v>71.400000000000006</v>
      </c>
      <c r="I22" s="486">
        <f t="shared" si="4"/>
        <v>257</v>
      </c>
      <c r="J22" s="487">
        <f t="shared" si="1"/>
        <v>2.9889100000000002</v>
      </c>
      <c r="K22" s="488">
        <f t="shared" si="2"/>
        <v>7.1385478863147847E-2</v>
      </c>
    </row>
    <row r="23" spans="1:11" ht="13">
      <c r="A23">
        <f t="shared" si="0"/>
        <v>2011</v>
      </c>
      <c r="C23" s="478" t="s">
        <v>282</v>
      </c>
      <c r="D23" s="478">
        <v>98.9</v>
      </c>
      <c r="E23" s="478">
        <v>355.9</v>
      </c>
      <c r="G23" s="463" t="s">
        <v>91</v>
      </c>
      <c r="H23">
        <f t="shared" si="4"/>
        <v>71.400000000000006</v>
      </c>
      <c r="I23" s="486">
        <f t="shared" si="4"/>
        <v>257</v>
      </c>
      <c r="J23" s="487">
        <f t="shared" si="1"/>
        <v>2.9889100000000002</v>
      </c>
      <c r="K23" s="488">
        <f t="shared" si="2"/>
        <v>7.1385478863147847E-2</v>
      </c>
    </row>
    <row r="24" spans="1:11" ht="13">
      <c r="A24">
        <f t="shared" si="0"/>
        <v>2012</v>
      </c>
      <c r="C24" s="479" t="s">
        <v>283</v>
      </c>
      <c r="D24" s="478">
        <v>56.4</v>
      </c>
      <c r="E24" s="478">
        <v>202.9</v>
      </c>
      <c r="G24" s="463" t="s">
        <v>92</v>
      </c>
      <c r="H24">
        <f>D15</f>
        <v>76</v>
      </c>
      <c r="I24" s="486">
        <f>E15</f>
        <v>273.60000000000002</v>
      </c>
      <c r="J24" s="487">
        <f t="shared" si="1"/>
        <v>3.1819680000000008</v>
      </c>
      <c r="K24" s="488">
        <f t="shared" si="2"/>
        <v>7.5996369715786979E-2</v>
      </c>
    </row>
    <row r="25" spans="1:11" ht="13">
      <c r="A25">
        <f t="shared" si="0"/>
        <v>2013</v>
      </c>
      <c r="C25" s="479" t="s">
        <v>284</v>
      </c>
      <c r="D25" s="478">
        <v>96.6</v>
      </c>
      <c r="E25" s="478">
        <v>347.8</v>
      </c>
      <c r="G25" s="463" t="s">
        <v>93</v>
      </c>
      <c r="H25">
        <f>D16</f>
        <v>63.7</v>
      </c>
      <c r="I25" s="486">
        <f>E16</f>
        <v>229.3</v>
      </c>
      <c r="J25" s="487">
        <f t="shared" si="1"/>
        <v>2.6667590000000003</v>
      </c>
      <c r="K25" s="488">
        <f t="shared" si="2"/>
        <v>6.3691401958442806E-2</v>
      </c>
    </row>
    <row r="26" spans="1:11" ht="13">
      <c r="A26">
        <f t="shared" si="0"/>
        <v>2014</v>
      </c>
      <c r="G26" s="463" t="s">
        <v>94</v>
      </c>
      <c r="H26">
        <f>D14</f>
        <v>73.3</v>
      </c>
      <c r="I26" s="486">
        <f>E14</f>
        <v>263.89999999999998</v>
      </c>
      <c r="J26" s="487">
        <f t="shared" si="1"/>
        <v>3.0691570000000001</v>
      </c>
      <c r="K26" s="488">
        <f t="shared" si="2"/>
        <v>7.3302053976594228E-2</v>
      </c>
    </row>
    <row r="27" spans="1:11" ht="13">
      <c r="A27">
        <f t="shared" si="0"/>
        <v>2015</v>
      </c>
      <c r="G27" s="463" t="s">
        <v>95</v>
      </c>
      <c r="H27">
        <f>D18</f>
        <v>94.1</v>
      </c>
      <c r="I27" s="486">
        <f>E18</f>
        <v>338.7</v>
      </c>
      <c r="J27" s="487">
        <f t="shared" si="1"/>
        <v>3.9390810000000003</v>
      </c>
      <c r="K27" s="488">
        <f t="shared" si="2"/>
        <v>9.4078839264389785E-2</v>
      </c>
    </row>
    <row r="28" spans="1:11" ht="13">
      <c r="A28">
        <f t="shared" si="0"/>
        <v>2016</v>
      </c>
      <c r="G28" s="463" t="s">
        <v>96</v>
      </c>
      <c r="H28">
        <f>D17</f>
        <v>73.3</v>
      </c>
      <c r="I28" s="486">
        <f>E17</f>
        <v>264</v>
      </c>
      <c r="J28" s="487">
        <f t="shared" si="1"/>
        <v>3.0703200000000006</v>
      </c>
      <c r="K28" s="488">
        <f t="shared" si="2"/>
        <v>7.3329830427513745E-2</v>
      </c>
    </row>
    <row r="29" spans="1:11" ht="13">
      <c r="A29">
        <f t="shared" si="0"/>
        <v>2017</v>
      </c>
      <c r="G29" s="463" t="s">
        <v>97</v>
      </c>
      <c r="H29">
        <f>D16</f>
        <v>63.7</v>
      </c>
      <c r="I29" s="486">
        <f>E16</f>
        <v>229.3</v>
      </c>
      <c r="J29" s="487">
        <f t="shared" si="1"/>
        <v>2.6667590000000003</v>
      </c>
      <c r="K29" s="488">
        <f t="shared" si="2"/>
        <v>6.3691401958442806E-2</v>
      </c>
    </row>
    <row r="30" spans="1:11" ht="13">
      <c r="A30">
        <f t="shared" si="0"/>
        <v>2018</v>
      </c>
      <c r="G30" s="463" t="s">
        <v>98</v>
      </c>
      <c r="H30">
        <f>D16</f>
        <v>63.7</v>
      </c>
      <c r="I30" s="486">
        <f>E16</f>
        <v>229.3</v>
      </c>
      <c r="J30" s="487">
        <f t="shared" si="1"/>
        <v>2.6667590000000003</v>
      </c>
      <c r="K30" s="488">
        <f t="shared" si="2"/>
        <v>6.3691401958442806E-2</v>
      </c>
    </row>
    <row r="31" spans="1:11" ht="13">
      <c r="A31">
        <f t="shared" si="0"/>
        <v>2019</v>
      </c>
      <c r="G31" s="463" t="s">
        <v>99</v>
      </c>
      <c r="H31">
        <f>D16</f>
        <v>63.7</v>
      </c>
      <c r="I31" s="486">
        <f>E16</f>
        <v>229.3</v>
      </c>
      <c r="J31" s="487">
        <f t="shared" si="1"/>
        <v>2.6667590000000003</v>
      </c>
      <c r="K31" s="488">
        <f t="shared" si="2"/>
        <v>6.3691401958442806E-2</v>
      </c>
    </row>
    <row r="32" spans="1:11" ht="13">
      <c r="A32">
        <f t="shared" si="0"/>
        <v>2020</v>
      </c>
      <c r="G32" s="484" t="s">
        <v>117</v>
      </c>
      <c r="H32" s="485">
        <f>D20</f>
        <v>94.6</v>
      </c>
      <c r="I32" s="486">
        <f>E20</f>
        <v>340.6</v>
      </c>
      <c r="J32" s="487">
        <f t="shared" si="1"/>
        <v>3.9611780000000008</v>
      </c>
      <c r="K32" s="488">
        <f t="shared" si="2"/>
        <v>9.4606591831860543E-2</v>
      </c>
    </row>
    <row r="33" spans="1:11" ht="13">
      <c r="A33">
        <f t="shared" si="0"/>
        <v>2021</v>
      </c>
      <c r="G33" s="482" t="s">
        <v>100</v>
      </c>
      <c r="H33">
        <f>D24</f>
        <v>56.4</v>
      </c>
      <c r="I33" s="486">
        <f>E24</f>
        <v>202.9</v>
      </c>
      <c r="J33" s="487">
        <f t="shared" si="1"/>
        <v>2.3597270000000004</v>
      </c>
      <c r="K33" s="488">
        <f t="shared" si="2"/>
        <v>5.635841891569144E-2</v>
      </c>
    </row>
    <row r="34" spans="1:11">
      <c r="A34">
        <f t="shared" si="0"/>
        <v>2022</v>
      </c>
    </row>
    <row r="35" spans="1:11">
      <c r="A35">
        <f t="shared" si="0"/>
        <v>2023</v>
      </c>
    </row>
    <row r="36" spans="1:11">
      <c r="A36">
        <f t="shared" si="0"/>
        <v>2024</v>
      </c>
    </row>
    <row r="37" spans="1:11">
      <c r="A37">
        <f t="shared" si="0"/>
        <v>2025</v>
      </c>
    </row>
    <row r="38" spans="1:11">
      <c r="A38">
        <f t="shared" si="0"/>
        <v>2026</v>
      </c>
    </row>
    <row r="39" spans="1:11">
      <c r="A39">
        <f t="shared" si="0"/>
        <v>2027</v>
      </c>
    </row>
    <row r="40" spans="1:11">
      <c r="A40">
        <f t="shared" si="0"/>
        <v>2028</v>
      </c>
    </row>
    <row r="41" spans="1:11">
      <c r="A41">
        <f t="shared" si="0"/>
        <v>2029</v>
      </c>
    </row>
    <row r="42" spans="1:11">
      <c r="A42">
        <f t="shared" si="0"/>
        <v>2030</v>
      </c>
    </row>
    <row r="43" spans="1:11">
      <c r="A43">
        <f t="shared" si="0"/>
        <v>2031</v>
      </c>
    </row>
    <row r="44" spans="1:11">
      <c r="A44">
        <f t="shared" si="0"/>
        <v>2032</v>
      </c>
    </row>
    <row r="45" spans="1:11">
      <c r="A45">
        <f t="shared" si="0"/>
        <v>2033</v>
      </c>
    </row>
    <row r="46" spans="1:11">
      <c r="A46">
        <f t="shared" si="0"/>
        <v>2034</v>
      </c>
    </row>
    <row r="47" spans="1:11">
      <c r="A47">
        <f t="shared" si="0"/>
        <v>2035</v>
      </c>
    </row>
    <row r="48" spans="1:11">
      <c r="A48">
        <f t="shared" si="0"/>
        <v>2036</v>
      </c>
    </row>
    <row r="49" spans="1:1">
      <c r="A49">
        <f t="shared" si="0"/>
        <v>2037</v>
      </c>
    </row>
    <row r="50" spans="1:1">
      <c r="A50">
        <f t="shared" si="0"/>
        <v>2038</v>
      </c>
    </row>
    <row r="51" spans="1:1">
      <c r="A51">
        <f t="shared" si="0"/>
        <v>2039</v>
      </c>
    </row>
    <row r="52" spans="1:1">
      <c r="A52">
        <f t="shared" si="0"/>
        <v>2040</v>
      </c>
    </row>
    <row r="53" spans="1:1">
      <c r="A53">
        <f t="shared" si="0"/>
        <v>2041</v>
      </c>
    </row>
    <row r="54" spans="1:1">
      <c r="A54">
        <f t="shared" si="0"/>
        <v>2042</v>
      </c>
    </row>
    <row r="55" spans="1:1">
      <c r="A55">
        <f t="shared" si="0"/>
        <v>2043</v>
      </c>
    </row>
    <row r="56" spans="1:1">
      <c r="A56">
        <f t="shared" si="0"/>
        <v>2044</v>
      </c>
    </row>
    <row r="57" spans="1:1">
      <c r="A57">
        <f t="shared" si="0"/>
        <v>2045</v>
      </c>
    </row>
    <row r="58" spans="1:1">
      <c r="A58">
        <f t="shared" si="0"/>
        <v>2046</v>
      </c>
    </row>
    <row r="59" spans="1:1">
      <c r="A59">
        <f t="shared" si="0"/>
        <v>2047</v>
      </c>
    </row>
    <row r="60" spans="1:1">
      <c r="A60">
        <f t="shared" si="0"/>
        <v>2048</v>
      </c>
    </row>
    <row r="61" spans="1:1">
      <c r="A61">
        <f t="shared" si="0"/>
        <v>2049</v>
      </c>
    </row>
    <row r="62" spans="1:1">
      <c r="A62">
        <f t="shared" si="0"/>
        <v>2050</v>
      </c>
    </row>
  </sheetData>
  <mergeCells count="1">
    <mergeCell ref="I8:K8"/>
  </mergeCells>
  <pageMargins left="0.7" right="0.7" top="0.75" bottom="0.75" header="0.3" footer="0.3"/>
  <pageSetup paperSize="9" orientation="portrait" horizontalDpi="4294967293"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48D28-73F4-3048-B9DE-282203BD5FFC}">
  <dimension ref="A1:BN230"/>
  <sheetViews>
    <sheetView zoomScale="118" zoomScaleNormal="69" workbookViewId="0">
      <pane xSplit="4" ySplit="8" topLeftCell="E9" activePane="bottomRight" state="frozen"/>
      <selection activeCell="D1" sqref="D1"/>
      <selection pane="topRight" activeCell="E1" sqref="E1"/>
      <selection pane="bottomLeft" activeCell="D9" sqref="D9"/>
      <selection pane="bottomRight" activeCell="AM18" sqref="AM18"/>
    </sheetView>
  </sheetViews>
  <sheetFormatPr defaultColWidth="8.81640625" defaultRowHeight="12.5" outlineLevelRow="1" outlineLevelCol="1"/>
  <cols>
    <col min="1" max="2" width="7.453125" customWidth="1" outlineLevel="1"/>
    <col min="3" max="3" width="3.6328125" customWidth="1" outlineLevel="1"/>
    <col min="4" max="4" width="34.6328125" customWidth="1"/>
    <col min="6" max="9" width="0" hidden="1" customWidth="1" outlineLevel="1"/>
    <col min="10" max="10" width="8.81640625" collapsed="1"/>
    <col min="11" max="14" width="8.81640625" hidden="1" customWidth="1" outlineLevel="1"/>
    <col min="15" max="15" width="8.81640625" collapsed="1"/>
    <col min="16" max="19" width="0" hidden="1" customWidth="1" outlineLevel="1"/>
    <col min="20" max="20" width="8.81640625" collapsed="1"/>
    <col min="21" max="24" width="9.1796875" hidden="1" customWidth="1" outlineLevel="1"/>
    <col min="25" max="25" width="8.81640625" collapsed="1"/>
    <col min="26" max="29" width="9.1796875" hidden="1" customWidth="1" outlineLevel="1"/>
    <col min="30" max="30" width="8.81640625" collapsed="1"/>
    <col min="31" max="34" width="9.1796875" hidden="1" customWidth="1" outlineLevel="1"/>
    <col min="35" max="35" width="8.81640625" collapsed="1"/>
    <col min="41" max="41" width="3.36328125" customWidth="1"/>
    <col min="47" max="47" width="2.6328125" customWidth="1"/>
    <col min="54" max="54" width="2.453125" customWidth="1"/>
    <col min="55" max="55" width="6.36328125" customWidth="1"/>
    <col min="56" max="66" width="3.6328125" customWidth="1"/>
  </cols>
  <sheetData>
    <row r="1" spans="1:66" ht="13">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row>
    <row r="2" spans="1:66" ht="13">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row>
    <row r="3" spans="1:66" ht="13">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row>
    <row r="4" spans="1:66" ht="13" outlineLevel="1">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50">
        <f>AP8-1990</f>
        <v>0</v>
      </c>
      <c r="AQ4" s="450">
        <f t="shared" ref="AQ4:AT4" si="0">AQ8-1990</f>
        <v>10</v>
      </c>
      <c r="AR4" s="450">
        <f t="shared" si="0"/>
        <v>28</v>
      </c>
      <c r="AS4" s="450">
        <f t="shared" si="0"/>
        <v>30</v>
      </c>
      <c r="AT4" s="450">
        <f t="shared" si="0"/>
        <v>33</v>
      </c>
      <c r="AU4" s="449"/>
      <c r="AV4" s="450">
        <f>AV8-1990+1</f>
        <v>1</v>
      </c>
      <c r="AW4" s="450">
        <f t="shared" ref="AW4:BA5" si="1">AW8-1990+1</f>
        <v>1</v>
      </c>
      <c r="AX4" s="450">
        <f t="shared" si="1"/>
        <v>11</v>
      </c>
      <c r="AY4" s="450">
        <f t="shared" si="1"/>
        <v>19</v>
      </c>
      <c r="AZ4" s="450">
        <f t="shared" si="1"/>
        <v>26</v>
      </c>
      <c r="BA4" s="450">
        <f t="shared" si="1"/>
        <v>16</v>
      </c>
      <c r="BB4" s="449"/>
      <c r="BC4" s="449"/>
      <c r="BD4" s="449"/>
      <c r="BE4" s="449"/>
      <c r="BF4" s="449"/>
      <c r="BG4" s="449"/>
      <c r="BH4" s="449"/>
      <c r="BI4" s="449"/>
      <c r="BJ4" s="449"/>
      <c r="BK4" s="449"/>
      <c r="BL4" s="449"/>
      <c r="BM4" s="449"/>
      <c r="BN4" s="449"/>
    </row>
    <row r="5" spans="1:66" ht="13" outlineLevel="1">
      <c r="A5" s="449"/>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449"/>
      <c r="AG5" s="449"/>
      <c r="AH5" s="449"/>
      <c r="AI5" s="449"/>
      <c r="AJ5" s="449"/>
      <c r="AK5" s="449"/>
      <c r="AL5" s="449"/>
      <c r="AM5" s="449"/>
      <c r="AN5" s="449"/>
      <c r="AO5" s="449"/>
      <c r="AP5" s="450"/>
      <c r="AQ5" s="450"/>
      <c r="AR5" s="450"/>
      <c r="AS5" s="450"/>
      <c r="AT5" s="450"/>
      <c r="AU5" s="449"/>
      <c r="AV5" s="450">
        <f>AV9-1990+1</f>
        <v>33</v>
      </c>
      <c r="AW5" s="450">
        <f t="shared" si="1"/>
        <v>11</v>
      </c>
      <c r="AX5" s="450">
        <f t="shared" si="1"/>
        <v>19</v>
      </c>
      <c r="AY5" s="450">
        <f t="shared" si="1"/>
        <v>23</v>
      </c>
      <c r="AZ5" s="450">
        <f t="shared" si="1"/>
        <v>30</v>
      </c>
      <c r="BA5" s="450">
        <f t="shared" si="1"/>
        <v>34</v>
      </c>
      <c r="BB5" s="449"/>
      <c r="BC5" s="449"/>
      <c r="BD5" s="449"/>
      <c r="BE5" s="449"/>
      <c r="BF5" s="449"/>
      <c r="BG5" s="449"/>
      <c r="BH5" s="449"/>
      <c r="BI5" s="449"/>
      <c r="BJ5" s="449"/>
      <c r="BK5" s="449"/>
      <c r="BL5" s="449"/>
      <c r="BM5" s="449"/>
      <c r="BN5" s="449"/>
    </row>
    <row r="6" spans="1:66" ht="13" outlineLevel="1">
      <c r="A6" s="449"/>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50"/>
      <c r="AQ6" s="450"/>
      <c r="AR6" s="450"/>
      <c r="AS6" s="450"/>
      <c r="AT6" s="450"/>
      <c r="AU6" s="449"/>
      <c r="AV6" s="450">
        <f>AV9-AV8</f>
        <v>32</v>
      </c>
      <c r="AW6" s="450">
        <f t="shared" ref="AW6:BA6" si="2">AW9-AW8</f>
        <v>10</v>
      </c>
      <c r="AX6" s="450">
        <f t="shared" si="2"/>
        <v>8</v>
      </c>
      <c r="AY6" s="450">
        <f t="shared" si="2"/>
        <v>4</v>
      </c>
      <c r="AZ6" s="450">
        <f t="shared" si="2"/>
        <v>4</v>
      </c>
      <c r="BA6" s="450">
        <f t="shared" si="2"/>
        <v>18</v>
      </c>
      <c r="BB6" s="449"/>
      <c r="BC6" s="449"/>
      <c r="BD6" s="449"/>
      <c r="BE6" s="449"/>
      <c r="BF6" s="449"/>
      <c r="BG6" s="449"/>
      <c r="BH6" s="449"/>
      <c r="BI6" s="449"/>
      <c r="BJ6" s="449"/>
      <c r="BK6" s="449"/>
      <c r="BL6" s="449"/>
      <c r="BM6" s="449"/>
      <c r="BN6" s="449"/>
    </row>
    <row r="7" spans="1:66" ht="14.5">
      <c r="A7" s="449"/>
      <c r="B7" s="449"/>
      <c r="C7" s="449"/>
      <c r="D7" s="449"/>
      <c r="E7" s="451" t="s">
        <v>257</v>
      </c>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49"/>
      <c r="AP7" s="451" t="s">
        <v>258</v>
      </c>
      <c r="AQ7" s="451"/>
      <c r="AR7" s="451"/>
      <c r="AS7" s="451"/>
      <c r="AT7" s="451"/>
      <c r="AU7" s="449"/>
      <c r="AV7" s="452" t="s">
        <v>259</v>
      </c>
      <c r="AW7" s="453"/>
      <c r="AX7" s="453"/>
      <c r="AY7" s="453"/>
      <c r="AZ7" s="453"/>
      <c r="BA7" s="453"/>
      <c r="BB7" s="449"/>
      <c r="BC7" s="449"/>
      <c r="BD7" s="449"/>
      <c r="BE7" s="449"/>
      <c r="BF7" s="449"/>
      <c r="BG7" s="449"/>
      <c r="BH7" s="449"/>
      <c r="BI7" s="449"/>
      <c r="BJ7" s="449"/>
      <c r="BK7" s="449"/>
      <c r="BL7" s="449"/>
      <c r="BM7" s="449"/>
      <c r="BN7" s="449"/>
    </row>
    <row r="8" spans="1:66" ht="13">
      <c r="A8" s="449"/>
      <c r="B8" s="449"/>
      <c r="C8" s="449"/>
      <c r="D8" s="449" t="s">
        <v>264</v>
      </c>
      <c r="E8" s="450">
        <v>1990</v>
      </c>
      <c r="F8" s="450">
        <f>E8+1</f>
        <v>1991</v>
      </c>
      <c r="G8" s="450">
        <f t="shared" ref="G8:AA8" si="3">F8+1</f>
        <v>1992</v>
      </c>
      <c r="H8" s="450">
        <f t="shared" si="3"/>
        <v>1993</v>
      </c>
      <c r="I8" s="450">
        <f t="shared" si="3"/>
        <v>1994</v>
      </c>
      <c r="J8" s="450">
        <f t="shared" si="3"/>
        <v>1995</v>
      </c>
      <c r="K8" s="450">
        <f t="shared" si="3"/>
        <v>1996</v>
      </c>
      <c r="L8" s="450">
        <f t="shared" si="3"/>
        <v>1997</v>
      </c>
      <c r="M8" s="450">
        <f t="shared" si="3"/>
        <v>1998</v>
      </c>
      <c r="N8" s="450">
        <f t="shared" si="3"/>
        <v>1999</v>
      </c>
      <c r="O8" s="450">
        <f t="shared" si="3"/>
        <v>2000</v>
      </c>
      <c r="P8" s="450">
        <f t="shared" si="3"/>
        <v>2001</v>
      </c>
      <c r="Q8" s="450">
        <f t="shared" si="3"/>
        <v>2002</v>
      </c>
      <c r="R8" s="450">
        <f t="shared" si="3"/>
        <v>2003</v>
      </c>
      <c r="S8" s="450">
        <f t="shared" si="3"/>
        <v>2004</v>
      </c>
      <c r="T8" s="450">
        <f t="shared" si="3"/>
        <v>2005</v>
      </c>
      <c r="U8" s="450">
        <f t="shared" si="3"/>
        <v>2006</v>
      </c>
      <c r="V8" s="450">
        <f t="shared" si="3"/>
        <v>2007</v>
      </c>
      <c r="W8" s="450">
        <f t="shared" si="3"/>
        <v>2008</v>
      </c>
      <c r="X8" s="450">
        <f t="shared" si="3"/>
        <v>2009</v>
      </c>
      <c r="Y8" s="450">
        <f t="shared" si="3"/>
        <v>2010</v>
      </c>
      <c r="Z8" s="450">
        <f t="shared" si="3"/>
        <v>2011</v>
      </c>
      <c r="AA8" s="450">
        <f t="shared" si="3"/>
        <v>2012</v>
      </c>
      <c r="AB8" s="450">
        <f>AA8+1</f>
        <v>2013</v>
      </c>
      <c r="AC8" s="450">
        <f t="shared" ref="AC8:AF8" si="4">AB8+1</f>
        <v>2014</v>
      </c>
      <c r="AD8" s="450">
        <f t="shared" si="4"/>
        <v>2015</v>
      </c>
      <c r="AE8" s="450">
        <f t="shared" si="4"/>
        <v>2016</v>
      </c>
      <c r="AF8" s="450">
        <f t="shared" si="4"/>
        <v>2017</v>
      </c>
      <c r="AG8" s="450">
        <f t="shared" ref="AG8:AM8" si="5">AF8+1</f>
        <v>2018</v>
      </c>
      <c r="AH8" s="450">
        <f t="shared" si="5"/>
        <v>2019</v>
      </c>
      <c r="AI8" s="450">
        <f t="shared" si="5"/>
        <v>2020</v>
      </c>
      <c r="AJ8" s="450">
        <f t="shared" si="5"/>
        <v>2021</v>
      </c>
      <c r="AK8" s="450">
        <f t="shared" si="5"/>
        <v>2022</v>
      </c>
      <c r="AL8" s="450">
        <f t="shared" si="5"/>
        <v>2023</v>
      </c>
      <c r="AM8" s="450">
        <f t="shared" si="5"/>
        <v>2024</v>
      </c>
      <c r="AN8" s="450"/>
      <c r="AO8" s="449"/>
      <c r="AP8" s="450">
        <v>1990</v>
      </c>
      <c r="AQ8" s="450">
        <v>2000</v>
      </c>
      <c r="AR8" s="450">
        <v>2018</v>
      </c>
      <c r="AS8" s="450">
        <v>2020</v>
      </c>
      <c r="AT8" s="450">
        <v>2023</v>
      </c>
      <c r="AU8" s="449"/>
      <c r="AV8" s="450">
        <v>1990</v>
      </c>
      <c r="AW8" s="450">
        <v>1990</v>
      </c>
      <c r="AX8" s="450">
        <v>2000</v>
      </c>
      <c r="AY8" s="450">
        <v>2008</v>
      </c>
      <c r="AZ8" s="450">
        <v>2015</v>
      </c>
      <c r="BA8" s="450">
        <v>2005</v>
      </c>
      <c r="BB8" s="449"/>
      <c r="BC8" s="449"/>
      <c r="BD8" s="449"/>
      <c r="BE8" s="449"/>
      <c r="BF8" s="449"/>
      <c r="BG8" s="449"/>
      <c r="BH8" s="449"/>
      <c r="BI8" s="449"/>
      <c r="BJ8" s="449"/>
      <c r="BK8" s="449"/>
      <c r="BL8" s="449"/>
      <c r="BM8" s="449"/>
      <c r="BN8" s="449"/>
    </row>
    <row r="9" spans="1:66" ht="13">
      <c r="A9" s="449"/>
      <c r="B9" s="449"/>
      <c r="C9" s="449"/>
      <c r="D9" s="449"/>
      <c r="E9" s="449"/>
      <c r="F9" s="449"/>
      <c r="G9" s="449"/>
      <c r="H9" s="449"/>
      <c r="I9" s="449"/>
      <c r="J9" s="449"/>
      <c r="K9" s="449"/>
      <c r="L9" s="449"/>
      <c r="M9" s="449"/>
      <c r="N9" s="449"/>
      <c r="O9" s="449"/>
      <c r="P9" s="449"/>
      <c r="Q9" s="449"/>
      <c r="R9" s="449"/>
      <c r="S9" s="449"/>
      <c r="T9" s="449"/>
      <c r="U9" s="449"/>
      <c r="V9" s="449"/>
      <c r="W9" s="449"/>
      <c r="X9" s="449"/>
      <c r="Y9" s="449"/>
      <c r="Z9" s="449"/>
      <c r="AA9" s="449"/>
      <c r="AB9" s="449"/>
      <c r="AC9" s="449"/>
      <c r="AD9" s="449"/>
      <c r="AE9" s="449"/>
      <c r="AF9" s="449"/>
      <c r="AG9" s="449"/>
      <c r="AH9" s="449"/>
      <c r="AI9" s="449"/>
      <c r="AJ9" s="449"/>
      <c r="AK9" s="449"/>
      <c r="AL9" s="449"/>
      <c r="AM9" s="449"/>
      <c r="AN9" s="449"/>
      <c r="AO9" s="449"/>
      <c r="AP9" s="449"/>
      <c r="AQ9" s="449"/>
      <c r="AR9" s="449"/>
      <c r="AS9" s="449"/>
      <c r="AT9" s="449"/>
      <c r="AU9" s="449"/>
      <c r="AV9" s="450">
        <v>2022</v>
      </c>
      <c r="AW9" s="450">
        <v>2000</v>
      </c>
      <c r="AX9" s="450">
        <v>2008</v>
      </c>
      <c r="AY9" s="450">
        <v>2012</v>
      </c>
      <c r="AZ9" s="450">
        <v>2019</v>
      </c>
      <c r="BA9" s="450">
        <v>2023</v>
      </c>
      <c r="BB9" s="449"/>
      <c r="BC9" s="449"/>
      <c r="BD9" s="449"/>
      <c r="BE9" s="449"/>
      <c r="BF9" s="449"/>
      <c r="BG9" s="449"/>
      <c r="BH9" s="449"/>
      <c r="BI9" s="449"/>
      <c r="BJ9" s="449"/>
      <c r="BK9" s="449"/>
      <c r="BL9" s="449"/>
      <c r="BM9" s="449"/>
      <c r="BN9" s="449"/>
    </row>
    <row r="10" spans="1:66" ht="13">
      <c r="A10" s="454"/>
      <c r="B10" s="454"/>
      <c r="C10" s="454"/>
      <c r="D10" s="476" t="s">
        <v>308</v>
      </c>
      <c r="E10" s="454"/>
      <c r="F10" s="454"/>
      <c r="G10" s="454"/>
      <c r="H10" s="454"/>
      <c r="I10" s="454"/>
      <c r="J10" s="454"/>
      <c r="K10" s="454"/>
      <c r="L10" s="454"/>
      <c r="M10" s="454"/>
      <c r="N10" s="454"/>
      <c r="O10" s="454"/>
      <c r="P10" s="454"/>
      <c r="Q10" s="454"/>
      <c r="R10" s="454"/>
      <c r="S10" s="454"/>
      <c r="T10" s="454"/>
      <c r="U10" s="454"/>
      <c r="V10" s="454"/>
      <c r="W10" s="454"/>
      <c r="X10" s="454"/>
      <c r="Y10" s="454"/>
      <c r="Z10" s="454"/>
      <c r="AA10" s="454"/>
      <c r="AB10" s="454"/>
      <c r="AC10" s="454"/>
      <c r="AD10" s="454"/>
      <c r="AE10" s="454"/>
      <c r="AF10" s="454"/>
      <c r="AG10" s="454"/>
      <c r="AH10" s="454"/>
      <c r="AI10" s="454"/>
      <c r="AJ10" s="454"/>
      <c r="AK10" s="454"/>
      <c r="AL10" s="454"/>
      <c r="AM10" s="454"/>
      <c r="AN10" s="454"/>
      <c r="AO10" s="449"/>
      <c r="AP10" s="454"/>
      <c r="AQ10" s="454"/>
      <c r="AR10" s="454"/>
      <c r="AS10" s="454"/>
      <c r="AT10" s="454"/>
      <c r="AU10" s="449"/>
      <c r="AV10" s="454"/>
      <c r="AW10" s="454"/>
      <c r="AX10" s="454"/>
      <c r="AY10" s="454"/>
      <c r="AZ10" s="454"/>
      <c r="BA10" s="454"/>
      <c r="BB10" s="454"/>
      <c r="BC10" s="454"/>
      <c r="BD10" s="454"/>
      <c r="BE10" s="454"/>
      <c r="BF10" s="454"/>
      <c r="BG10" s="454"/>
      <c r="BH10" s="454"/>
      <c r="BI10" s="454"/>
      <c r="BJ10" s="454"/>
      <c r="BK10" s="454"/>
      <c r="BL10" s="454"/>
      <c r="BM10" s="454"/>
      <c r="BN10" s="454"/>
    </row>
    <row r="11" spans="1:66" ht="13">
      <c r="A11" s="454"/>
      <c r="B11" s="454">
        <v>4</v>
      </c>
      <c r="C11" s="454"/>
      <c r="D11" s="456"/>
      <c r="E11" s="456">
        <f ca="1">SUM(E12,E17,E21,E36,E37,E49,E50,E51)</f>
        <v>35.505663034286009</v>
      </c>
      <c r="F11" s="456">
        <f t="shared" ref="F11:AK11" ca="1" si="6">SUM(F12,F17,F21,F36,F37,F49,F50,F51)</f>
        <v>37.495997273694805</v>
      </c>
      <c r="G11" s="456">
        <f t="shared" ca="1" si="6"/>
        <v>39.593817897636008</v>
      </c>
      <c r="H11" s="456">
        <f t="shared" ca="1" si="6"/>
        <v>40.555924107912809</v>
      </c>
      <c r="I11" s="456">
        <f t="shared" ca="1" si="6"/>
        <v>42.106464737323201</v>
      </c>
      <c r="J11" s="456">
        <f t="shared" ca="1" si="6"/>
        <v>43.875617439127204</v>
      </c>
      <c r="K11" s="456">
        <f t="shared" ca="1" si="6"/>
        <v>46.962122291411212</v>
      </c>
      <c r="L11" s="456">
        <f t="shared" ca="1" si="6"/>
        <v>49.247587148026405</v>
      </c>
      <c r="M11" s="456">
        <f t="shared" ca="1" si="6"/>
        <v>51.102655301596009</v>
      </c>
      <c r="N11" s="456">
        <f t="shared" ca="1" si="6"/>
        <v>55.017251911012806</v>
      </c>
      <c r="O11" s="456">
        <f t="shared" ca="1" si="6"/>
        <v>55.727314691404409</v>
      </c>
      <c r="P11" s="456">
        <f t="shared" ca="1" si="6"/>
        <v>59.773722503032808</v>
      </c>
      <c r="Q11" s="456">
        <f t="shared" ca="1" si="6"/>
        <v>58.080847154727998</v>
      </c>
      <c r="R11" s="456">
        <f t="shared" ca="1" si="6"/>
        <v>55.814211829609206</v>
      </c>
      <c r="S11" s="456">
        <f t="shared" ca="1" si="6"/>
        <v>55.123425218093608</v>
      </c>
      <c r="T11" s="456">
        <f t="shared" ca="1" si="6"/>
        <v>56.110282375581434</v>
      </c>
      <c r="U11" s="456">
        <f t="shared" ca="1" si="6"/>
        <v>55.869458001839973</v>
      </c>
      <c r="V11" s="456">
        <f t="shared" ca="1" si="6"/>
        <v>55.526710569206138</v>
      </c>
      <c r="W11" s="456">
        <f t="shared" ca="1" si="6"/>
        <v>56.074432956565346</v>
      </c>
      <c r="X11" s="456">
        <f t="shared" ca="1" si="6"/>
        <v>51.62608902137675</v>
      </c>
      <c r="Y11" s="456">
        <f t="shared" ca="1" si="6"/>
        <v>53.552811291144252</v>
      </c>
      <c r="Z11" s="456">
        <f t="shared" ca="1" si="6"/>
        <v>48.802298080271179</v>
      </c>
      <c r="AA11" s="456">
        <f t="shared" ca="1" si="6"/>
        <v>49.862667720365913</v>
      </c>
      <c r="AB11" s="456">
        <f t="shared" ca="1" si="6"/>
        <v>45.490169107207414</v>
      </c>
      <c r="AC11" s="456">
        <f t="shared" ca="1" si="6"/>
        <v>45.344151513672003</v>
      </c>
      <c r="AD11" s="456">
        <f t="shared" ca="1" si="6"/>
        <v>48.118570026656499</v>
      </c>
      <c r="AE11" s="456">
        <f t="shared" ca="1" si="6"/>
        <v>52.45357130839885</v>
      </c>
      <c r="AF11" s="456">
        <f t="shared" ca="1" si="6"/>
        <v>51.813032737966438</v>
      </c>
      <c r="AG11" s="456">
        <f t="shared" ca="1" si="6"/>
        <v>49.759682084367313</v>
      </c>
      <c r="AH11" s="512">
        <f t="shared" ca="1" si="6"/>
        <v>48.262105330276107</v>
      </c>
      <c r="AI11" s="512">
        <f t="shared" ca="1" si="6"/>
        <v>48.822595552814896</v>
      </c>
      <c r="AJ11" s="512">
        <f t="shared" ca="1" si="6"/>
        <v>51.309891976973041</v>
      </c>
      <c r="AK11" s="512">
        <f t="shared" ca="1" si="6"/>
        <v>53.194466084220771</v>
      </c>
      <c r="AL11" s="512">
        <f ca="1">SUM(AL12,AL17,AL21,AL36,AL37,AL49,AL50,AL51)</f>
        <v>46.695214782561692</v>
      </c>
      <c r="AM11" s="512">
        <f ca="1">SUM(AM12,AM17,AM21,AM36,AM37,AM49,AM50,AM51)</f>
        <v>0</v>
      </c>
      <c r="AN11" s="456"/>
      <c r="AO11" s="449"/>
      <c r="AP11" s="457">
        <f t="shared" ref="AP11:AS11" ca="1" si="7">SUM(AP12,AP17,AP21,AP36,AP37,AP49,AP50,AP51)</f>
        <v>0.99999999999999978</v>
      </c>
      <c r="AQ11" s="457">
        <f t="shared" ca="1" si="7"/>
        <v>0.99999999999999989</v>
      </c>
      <c r="AR11" s="457">
        <f t="shared" ca="1" si="7"/>
        <v>0.99999999999999989</v>
      </c>
      <c r="AS11" s="457">
        <f t="shared" ca="1" si="7"/>
        <v>1</v>
      </c>
      <c r="AT11" s="457">
        <f ca="1">SUM(AT12,AT17,AT21,AT36,AT37,AT49,AT50,AT51)</f>
        <v>1</v>
      </c>
      <c r="AU11" s="449"/>
      <c r="AV11" s="458">
        <f t="shared" ref="AV11:BA20" ca="1" si="8">IFERROR(POWER(INDEX($E11:$AN11,AV$5)/INDEX($E11:$AN11,AV$4),1/AV$6)-1,)</f>
        <v>1.271332850827056E-2</v>
      </c>
      <c r="AW11" s="458">
        <f t="shared" ca="1" si="8"/>
        <v>4.6109266043031338E-2</v>
      </c>
      <c r="AX11" s="458">
        <f t="shared" ca="1" si="8"/>
        <v>7.7649531130163929E-4</v>
      </c>
      <c r="AY11" s="458">
        <f t="shared" ca="1" si="8"/>
        <v>-2.8925265195694161E-2</v>
      </c>
      <c r="AZ11" s="458">
        <f t="shared" ca="1" si="8"/>
        <v>7.4490484051215056E-4</v>
      </c>
      <c r="BA11" s="458">
        <f t="shared" ca="1" si="8"/>
        <v>-1.0152412224189944E-2</v>
      </c>
      <c r="BB11" s="454"/>
      <c r="BC11" s="459"/>
      <c r="BD11" s="454"/>
      <c r="BE11" s="454"/>
      <c r="BF11" s="454"/>
      <c r="BG11" s="454"/>
      <c r="BH11" s="454"/>
      <c r="BI11" s="454"/>
      <c r="BJ11" s="454"/>
      <c r="BK11" s="454"/>
      <c r="BL11" s="454"/>
      <c r="BM11" s="454"/>
      <c r="BN11" s="454"/>
    </row>
    <row r="12" spans="1:66" ht="13">
      <c r="A12" s="454" t="str">
        <f>ADDRESS(MATCH($D10,'2021'!$A$1:$A$86,0),MATCH($D12,'2021'!$A$1:$AQ$1,0))</f>
        <v>$C$86</v>
      </c>
      <c r="B12" s="454">
        <f>B11+1</f>
        <v>5</v>
      </c>
      <c r="C12" s="454"/>
      <c r="D12" s="462" t="s">
        <v>78</v>
      </c>
      <c r="E12" s="460">
        <f ca="1">INDIRECT("'"&amp;E$8&amp;"'!"&amp;$A12)*VLOOKUP($D$8,Tables!$C$1:$D$3,2,0)</f>
        <v>14.436687812886003</v>
      </c>
      <c r="F12" s="460">
        <f ca="1">INDIRECT("'"&amp;F$8&amp;"'!"&amp;$A12)*VLOOKUP($D$8,Tables!$C$1:$D$3,2,0)</f>
        <v>14.204902361338801</v>
      </c>
      <c r="G12" s="460">
        <f ca="1">INDIRECT("'"&amp;G$8&amp;"'!"&amp;$A12)*VLOOKUP($D$8,Tables!$C$1:$D$3,2,0)</f>
        <v>16.190971478280002</v>
      </c>
      <c r="H12" s="460">
        <f ca="1">INDIRECT("'"&amp;H$8&amp;"'!"&amp;$A12)*VLOOKUP($D$8,Tables!$C$1:$D$3,2,0)</f>
        <v>15.780573688809602</v>
      </c>
      <c r="I12" s="460">
        <f ca="1">INDIRECT("'"&amp;I$8&amp;"'!"&amp;$A12)*VLOOKUP($D$8,Tables!$C$1:$D$3,2,0)</f>
        <v>16.262474402304001</v>
      </c>
      <c r="J12" s="460">
        <f ca="1">INDIRECT("'"&amp;J$8&amp;"'!"&amp;$A12)*VLOOKUP($D$8,Tables!$C$1:$D$3,2,0)</f>
        <v>17.3846620546128</v>
      </c>
      <c r="K12" s="460">
        <f ca="1">INDIRECT("'"&amp;K$8&amp;"'!"&amp;$A12)*VLOOKUP($D$8,Tables!$C$1:$D$3,2,0)</f>
        <v>17.271532686619203</v>
      </c>
      <c r="L12" s="460">
        <f ca="1">INDIRECT("'"&amp;L$8&amp;"'!"&amp;$A12)*VLOOKUP($D$8,Tables!$C$1:$D$3,2,0)</f>
        <v>16.723035883800001</v>
      </c>
      <c r="M12" s="460">
        <f ca="1">INDIRECT("'"&amp;M$8&amp;"'!"&amp;$A12)*VLOOKUP($D$8,Tables!$C$1:$D$3,2,0)</f>
        <v>16.992986777843999</v>
      </c>
      <c r="N12" s="460">
        <f ca="1">INDIRECT("'"&amp;N$8&amp;"'!"&amp;$A12)*VLOOKUP($D$8,Tables!$C$1:$D$3,2,0)</f>
        <v>14.708834673760801</v>
      </c>
      <c r="O12" s="460">
        <f ca="1">INDIRECT("'"&amp;O$8&amp;"'!"&amp;$A12)*VLOOKUP($D$8,Tables!$C$1:$D$3,2,0)</f>
        <v>16.591249823787599</v>
      </c>
      <c r="P12" s="460">
        <f ca="1">INDIRECT("'"&amp;P$8&amp;"'!"&amp;$A12)*VLOOKUP($D$8,Tables!$C$1:$D$3,2,0)</f>
        <v>17.604422039639999</v>
      </c>
      <c r="Q12" s="460">
        <f ca="1">INDIRECT("'"&amp;Q$8&amp;"'!"&amp;$A12)*VLOOKUP($D$8,Tables!$C$1:$D$3,2,0)</f>
        <v>17.039811667132799</v>
      </c>
      <c r="R12" s="460">
        <f ca="1">INDIRECT("'"&amp;R$8&amp;"'!"&amp;$A12)*VLOOKUP($D$8,Tables!$C$1:$D$3,2,0)</f>
        <v>15.387536729307604</v>
      </c>
      <c r="S12" s="460">
        <f ca="1">INDIRECT("'"&amp;S$8&amp;"'!"&amp;$A12)*VLOOKUP($D$8,Tables!$C$1:$D$3,2,0)</f>
        <v>15.834332777777782</v>
      </c>
      <c r="T12" s="460">
        <f ca="1">INDIRECT("'"&amp;T$8&amp;"'!"&amp;$A12)*VLOOKUP($D$8,Tables!$C$1:$D$3,2,0)</f>
        <v>16.474319444444443</v>
      </c>
      <c r="U12" s="460">
        <f ca="1">INDIRECT("'"&amp;U$8&amp;"'!"&amp;$A12)*VLOOKUP($D$8,Tables!$C$1:$D$3,2,0)</f>
        <v>14.15361388888889</v>
      </c>
      <c r="V12" s="460">
        <f ca="1">INDIRECT("'"&amp;V$8&amp;"'!"&amp;$A12)*VLOOKUP($D$8,Tables!$C$1:$D$3,2,0)</f>
        <v>13.624866666666668</v>
      </c>
      <c r="W12" s="460">
        <f ca="1">INDIRECT("'"&amp;W$8&amp;"'!"&amp;$A12)*VLOOKUP($D$8,Tables!$C$1:$D$3,2,0)</f>
        <v>11.52936388888889</v>
      </c>
      <c r="X12" s="460">
        <f ca="1">INDIRECT("'"&amp;X$8&amp;"'!"&amp;$A12)*VLOOKUP($D$8,Tables!$C$1:$D$3,2,0)</f>
        <v>9.0122583333333353</v>
      </c>
      <c r="Y12" s="460">
        <f ca="1">INDIRECT("'"&amp;Y$8&amp;"'!"&amp;$A12)*VLOOKUP($D$8,Tables!$C$1:$D$3,2,0)</f>
        <v>10.08904463888889</v>
      </c>
      <c r="Z12" s="460">
        <f ca="1">INDIRECT("'"&amp;Z$8&amp;"'!"&amp;$A12)*VLOOKUP($D$8,Tables!$C$1:$D$3,2,0)</f>
        <v>10.619015577125687</v>
      </c>
      <c r="AA12" s="460">
        <f ca="1">INDIRECT("'"&amp;AA$8&amp;"'!"&amp;$A12)*VLOOKUP($D$8,Tables!$C$1:$D$3,2,0)</f>
        <v>13.492084805121266</v>
      </c>
      <c r="AB12" s="460">
        <f ca="1">INDIRECT("'"&amp;AB$8&amp;"'!"&amp;$A12)*VLOOKUP($D$8,Tables!$C$1:$D$3,2,0)</f>
        <v>11.285394877343334</v>
      </c>
      <c r="AC12" s="460">
        <f ca="1">INDIRECT("'"&amp;AC$8&amp;"'!"&amp;$A12)*VLOOKUP($D$8,Tables!$C$1:$D$3,2,0)</f>
        <v>10.936600776015251</v>
      </c>
      <c r="AD12" s="460">
        <f ca="1">INDIRECT("'"&amp;AD$8&amp;"'!"&amp;$A12)*VLOOKUP($D$8,Tables!$C$1:$D$3,2,0)</f>
        <v>13.090411499605279</v>
      </c>
      <c r="AE12" s="460">
        <f ca="1">INDIRECT("'"&amp;AE$8&amp;"'!"&amp;$A12)*VLOOKUP($D$8,Tables!$C$1:$D$3,2,0)</f>
        <v>12.823073115978611</v>
      </c>
      <c r="AF12" s="460">
        <f ca="1">INDIRECT("'"&amp;AF$8&amp;"'!"&amp;$A12)*VLOOKUP($D$8,Tables!$C$1:$D$3,2,0)</f>
        <v>10.088015653519479</v>
      </c>
      <c r="AG12" s="460">
        <f ca="1">INDIRECT("'"&amp;AG$8&amp;"'!"&amp;$A12)*VLOOKUP($D$8,Tables!$C$1:$D$3,2,0)</f>
        <v>5.6886306921245495</v>
      </c>
      <c r="AH12" s="513">
        <f ca="1">INDIRECT("'"&amp;AH$8&amp;"'!"&amp;$A12)*VLOOKUP($D$8,Tables!$C$1:$D$3,2,0)</f>
        <v>1.7196857859933303</v>
      </c>
      <c r="AI12" s="513">
        <f ca="1">INDIRECT("'"&amp;AI$8&amp;"'!"&amp;$A12)*VLOOKUP($D$8,Tables!$C$1:$D$3,2,0)</f>
        <v>2.2646044724359329</v>
      </c>
      <c r="AJ12" s="513">
        <f ca="1">INDIRECT("'"&amp;AJ$8&amp;"'!"&amp;$A12)*VLOOKUP($D$8,Tables!$C$1:$D$3,2,0)</f>
        <v>7.8244977155915834</v>
      </c>
      <c r="AK12" s="513">
        <f ca="1">INDIRECT("'"&amp;AK$8&amp;"'!"&amp;$A12)*VLOOKUP($D$8,Tables!$C$1:$D$3,2,0)</f>
        <v>6.5612327781459667</v>
      </c>
      <c r="AL12" s="513">
        <f ca="1">INDIRECT("'"&amp;AL$8&amp;"'!"&amp;$A12)*VLOOKUP($D$8,Tables!$C$1:$D$3,2,0)</f>
        <v>3.6591009496598681</v>
      </c>
      <c r="AM12" s="513">
        <f ca="1">INDIRECT("'"&amp;AM$8&amp;"'!"&amp;$A12)*VLOOKUP($D$8,Tables!$C$1:$D$3,2,0)</f>
        <v>0</v>
      </c>
      <c r="AO12" s="449"/>
      <c r="AP12" s="466">
        <f ca="1">HLOOKUP(AP$8,$E$8:$AP$230,$B12,0)/HLOOKUP(AP$8,$E$8:$AN$230,$B11,0)</f>
        <v>0.40660240026908467</v>
      </c>
      <c r="AQ12" s="466">
        <f ca="1">HLOOKUP(AQ$8,$E$8:$AP$230,$B12,0)/HLOOKUP(AQ$8,$E$8:$AN$230,$B11,0)</f>
        <v>0.29772204018197018</v>
      </c>
      <c r="AR12" s="466">
        <f ca="1">HLOOKUP(AR$8,$E$8:$AP$230,$B12,0)/HLOOKUP(AR$8,$E$8:$AN$230,$B11,0)</f>
        <v>0.11432208675448333</v>
      </c>
      <c r="AS12" s="466">
        <f ca="1">HLOOKUP(AS$8,$E$8:$AP$230,$B12,0)/HLOOKUP(AS$8,$E$8:$AN$230,$B11,0)</f>
        <v>4.6384352302329936E-2</v>
      </c>
      <c r="AT12" s="466">
        <f ca="1">HLOOKUP(AT$8,$E$8:$AN$230,$B12,0)/HLOOKUP(AT$8,$E$8:$AN$230,$B11,0)</f>
        <v>7.8361368861855157E-2</v>
      </c>
      <c r="AU12" s="449"/>
      <c r="AV12" s="505">
        <f t="shared" ca="1" si="8"/>
        <v>-2.4342395766477565E-2</v>
      </c>
      <c r="AW12" s="466">
        <f t="shared" ca="1" si="8"/>
        <v>1.4007468576815896E-2</v>
      </c>
      <c r="AX12" s="466">
        <f t="shared" ca="1" si="8"/>
        <v>-4.4477802551723178E-2</v>
      </c>
      <c r="AY12" s="466">
        <f t="shared" ca="1" si="8"/>
        <v>4.0084032139729775E-2</v>
      </c>
      <c r="AZ12" s="466">
        <f t="shared" ca="1" si="8"/>
        <v>-0.3979619357423676</v>
      </c>
      <c r="BA12" s="461">
        <f t="shared" ca="1" si="8"/>
        <v>-8.0189926413439805E-2</v>
      </c>
      <c r="BB12" s="454"/>
      <c r="BC12" s="459"/>
      <c r="BD12" s="454"/>
      <c r="BE12" s="454"/>
      <c r="BF12" s="454"/>
      <c r="BG12" s="454"/>
      <c r="BH12" s="454"/>
      <c r="BI12" s="454"/>
      <c r="BJ12" s="454"/>
      <c r="BK12" s="454"/>
      <c r="BL12" s="454"/>
      <c r="BM12" s="454"/>
      <c r="BN12" s="454"/>
    </row>
    <row r="13" spans="1:66" ht="13" hidden="1" outlineLevel="1">
      <c r="A13" s="454" t="str">
        <f>ADDRESS(MATCH($D10,'2021'!$A$1:$A$86,0),MATCH($D13,'2021'!$A$1:$AQ$1,0))</f>
        <v>$D$86</v>
      </c>
      <c r="B13" s="454">
        <f t="shared" ref="B13:B52" si="9">B12+1</f>
        <v>6</v>
      </c>
      <c r="C13" s="454"/>
      <c r="D13" s="463" t="s">
        <v>79</v>
      </c>
      <c r="E13" s="460">
        <f ca="1">INDIRECT("'"&amp;E$8&amp;"'!"&amp;$A13)*VLOOKUP($D$8,Tables!$C$1:$D$3,2,0)</f>
        <v>14.436687812886003</v>
      </c>
      <c r="F13" s="460">
        <f ca="1">INDIRECT("'"&amp;F$8&amp;"'!"&amp;$A13)*VLOOKUP($D$8,Tables!$C$1:$D$3,2,0)</f>
        <v>14.204902361338801</v>
      </c>
      <c r="G13" s="460">
        <f ca="1">INDIRECT("'"&amp;G$8&amp;"'!"&amp;$A13)*VLOOKUP($D$8,Tables!$C$1:$D$3,2,0)</f>
        <v>16.190971478280002</v>
      </c>
      <c r="H13" s="460">
        <f ca="1">INDIRECT("'"&amp;H$8&amp;"'!"&amp;$A13)*VLOOKUP($D$8,Tables!$C$1:$D$3,2,0)</f>
        <v>15.780573688809602</v>
      </c>
      <c r="I13" s="460">
        <f ca="1">INDIRECT("'"&amp;I$8&amp;"'!"&amp;$A13)*VLOOKUP($D$8,Tables!$C$1:$D$3,2,0)</f>
        <v>16.262474402304001</v>
      </c>
      <c r="J13" s="460">
        <f ca="1">INDIRECT("'"&amp;J$8&amp;"'!"&amp;$A13)*VLOOKUP($D$8,Tables!$C$1:$D$3,2,0)</f>
        <v>17.3846620546128</v>
      </c>
      <c r="K13" s="460">
        <f ca="1">INDIRECT("'"&amp;K$8&amp;"'!"&amp;$A13)*VLOOKUP($D$8,Tables!$C$1:$D$3,2,0)</f>
        <v>17.271532686619203</v>
      </c>
      <c r="L13" s="460">
        <f ca="1">INDIRECT("'"&amp;L$8&amp;"'!"&amp;$A13)*VLOOKUP($D$8,Tables!$C$1:$D$3,2,0)</f>
        <v>16.723035883800001</v>
      </c>
      <c r="M13" s="460">
        <f ca="1">INDIRECT("'"&amp;M$8&amp;"'!"&amp;$A13)*VLOOKUP($D$8,Tables!$C$1:$D$3,2,0)</f>
        <v>16.992986777843999</v>
      </c>
      <c r="N13" s="460">
        <f ca="1">INDIRECT("'"&amp;N$8&amp;"'!"&amp;$A13)*VLOOKUP($D$8,Tables!$C$1:$D$3,2,0)</f>
        <v>14.708834673760801</v>
      </c>
      <c r="O13" s="460">
        <f ca="1">INDIRECT("'"&amp;O$8&amp;"'!"&amp;$A13)*VLOOKUP($D$8,Tables!$C$1:$D$3,2,0)</f>
        <v>16.591249823787599</v>
      </c>
      <c r="P13" s="460">
        <f ca="1">INDIRECT("'"&amp;P$8&amp;"'!"&amp;$A13)*VLOOKUP($D$8,Tables!$C$1:$D$3,2,0)</f>
        <v>17.604422039639999</v>
      </c>
      <c r="Q13" s="460">
        <f ca="1">INDIRECT("'"&amp;Q$8&amp;"'!"&amp;$A13)*VLOOKUP($D$8,Tables!$C$1:$D$3,2,0)</f>
        <v>17.039811667132799</v>
      </c>
      <c r="R13" s="460">
        <f ca="1">INDIRECT("'"&amp;R$8&amp;"'!"&amp;$A13)*VLOOKUP($D$8,Tables!$C$1:$D$3,2,0)</f>
        <v>15.387536729307604</v>
      </c>
      <c r="S13" s="460">
        <f ca="1">INDIRECT("'"&amp;S$8&amp;"'!"&amp;$A13)*VLOOKUP($D$8,Tables!$C$1:$D$3,2,0)</f>
        <v>15.834332777777782</v>
      </c>
      <c r="T13" s="460">
        <f ca="1">INDIRECT("'"&amp;T$8&amp;"'!"&amp;$A13)*VLOOKUP($D$8,Tables!$C$1:$D$3,2,0)</f>
        <v>16.474319444444443</v>
      </c>
      <c r="U13" s="460">
        <f ca="1">INDIRECT("'"&amp;U$8&amp;"'!"&amp;$A13)*VLOOKUP($D$8,Tables!$C$1:$D$3,2,0)</f>
        <v>14.15361388888889</v>
      </c>
      <c r="V13" s="460">
        <f ca="1">INDIRECT("'"&amp;V$8&amp;"'!"&amp;$A13)*VLOOKUP($D$8,Tables!$C$1:$D$3,2,0)</f>
        <v>13.624866666666668</v>
      </c>
      <c r="W13" s="460">
        <f ca="1">INDIRECT("'"&amp;W$8&amp;"'!"&amp;$A13)*VLOOKUP($D$8,Tables!$C$1:$D$3,2,0)</f>
        <v>11.52936388888889</v>
      </c>
      <c r="X13" s="460">
        <f ca="1">INDIRECT("'"&amp;X$8&amp;"'!"&amp;$A13)*VLOOKUP($D$8,Tables!$C$1:$D$3,2,0)</f>
        <v>9.0122583333333353</v>
      </c>
      <c r="Y13" s="460">
        <f ca="1">INDIRECT("'"&amp;Y$8&amp;"'!"&amp;$A13)*VLOOKUP($D$8,Tables!$C$1:$D$3,2,0)</f>
        <v>10.08904463888889</v>
      </c>
      <c r="Z13" s="460">
        <f ca="1">INDIRECT("'"&amp;Z$8&amp;"'!"&amp;$A13)*VLOOKUP($D$8,Tables!$C$1:$D$3,2,0)</f>
        <v>10.619015577125687</v>
      </c>
      <c r="AA13" s="460">
        <f ca="1">INDIRECT("'"&amp;AA$8&amp;"'!"&amp;$A13)*VLOOKUP($D$8,Tables!$C$1:$D$3,2,0)</f>
        <v>13.492084805121266</v>
      </c>
      <c r="AB13" s="460">
        <f ca="1">INDIRECT("'"&amp;AB$8&amp;"'!"&amp;$A13)*VLOOKUP($D$8,Tables!$C$1:$D$3,2,0)</f>
        <v>11.285394877343334</v>
      </c>
      <c r="AC13" s="460">
        <f ca="1">INDIRECT("'"&amp;AC$8&amp;"'!"&amp;$A13)*VLOOKUP($D$8,Tables!$C$1:$D$3,2,0)</f>
        <v>10.936600776015251</v>
      </c>
      <c r="AD13" s="460">
        <f ca="1">INDIRECT("'"&amp;AD$8&amp;"'!"&amp;$A13)*VLOOKUP($D$8,Tables!$C$1:$D$3,2,0)</f>
        <v>13.090411499605279</v>
      </c>
      <c r="AE13" s="460">
        <f ca="1">INDIRECT("'"&amp;AE$8&amp;"'!"&amp;$A13)*VLOOKUP($D$8,Tables!$C$1:$D$3,2,0)</f>
        <v>12.823073115978611</v>
      </c>
      <c r="AF13" s="460">
        <f ca="1">INDIRECT("'"&amp;AF$8&amp;"'!"&amp;$A13)*VLOOKUP($D$8,Tables!$C$1:$D$3,2,0)</f>
        <v>10.088015653519479</v>
      </c>
      <c r="AG13" s="460">
        <f ca="1">INDIRECT("'"&amp;AG$8&amp;"'!"&amp;$A13)*VLOOKUP($D$8,Tables!$C$1:$D$3,2,0)</f>
        <v>5.6886306921245495</v>
      </c>
      <c r="AH13" s="513">
        <f ca="1">INDIRECT("'"&amp;AH$8&amp;"'!"&amp;$A13)*VLOOKUP($D$8,Tables!$C$1:$D$3,2,0)</f>
        <v>1.7196857859933303</v>
      </c>
      <c r="AI13" s="513">
        <f ca="1">INDIRECT("'"&amp;AI$8&amp;"'!"&amp;$A13)*VLOOKUP($D$8,Tables!$C$1:$D$3,2,0)</f>
        <v>2.2646044724359329</v>
      </c>
      <c r="AJ13" s="513">
        <f ca="1">INDIRECT("'"&amp;AJ$8&amp;"'!"&amp;$A13)*VLOOKUP($D$8,Tables!$C$1:$D$3,2,0)</f>
        <v>7.8244977155915834</v>
      </c>
      <c r="AK13" s="513">
        <f ca="1">INDIRECT("'"&amp;AK$8&amp;"'!"&amp;$A13)*VLOOKUP($D$8,Tables!$C$1:$D$3,2,0)</f>
        <v>6.5612327781459667</v>
      </c>
      <c r="AL13" s="513">
        <f ca="1">INDIRECT("'"&amp;AL$8&amp;"'!"&amp;$A13)*VLOOKUP($D$8,Tables!$C$1:$D$3,2,0)</f>
        <v>3.6591009496598681</v>
      </c>
      <c r="AM13" s="513">
        <f ca="1">INDIRECT("'"&amp;AM$8&amp;"'!"&amp;$A13)*VLOOKUP($D$8,Tables!$C$1:$D$3,2,0)</f>
        <v>0</v>
      </c>
      <c r="AN13" s="460"/>
      <c r="AO13" s="449"/>
      <c r="AP13" s="466">
        <f ca="1">HLOOKUP(AP$8,$E$8:$AP$230,$B13,0)/HLOOKUP(AP$8,$E$8:$AN$230,$B11,0)</f>
        <v>0.40660240026908467</v>
      </c>
      <c r="AQ13" s="466">
        <f ca="1">HLOOKUP(AQ$8,$E$8:$AP$230,$B13,0)/HLOOKUP(AQ$8,$E$8:$AN$230,$B12,0)</f>
        <v>1</v>
      </c>
      <c r="AR13" s="466">
        <f ca="1">HLOOKUP(AR$8,$E$8:$AP$230,$B13,0)/HLOOKUP(AR$8,$E$8:$AN$230,$B11,0)</f>
        <v>0.11432208675448333</v>
      </c>
      <c r="AS13" s="466">
        <f ca="1">HLOOKUP(AS$8,$E$8:$AP$230,$B13,0)/HLOOKUP(AS$8,$E$8:$AN$230,$B11,0)</f>
        <v>4.6384352302329936E-2</v>
      </c>
      <c r="AT13" s="466">
        <f ca="1">HLOOKUP(AT$8,$E$8:$AP$230,$B13,0)/HLOOKUP(AT$8,$E$8:$AN$230,$B11,0)</f>
        <v>7.8361368861855157E-2</v>
      </c>
      <c r="AU13" s="449"/>
      <c r="AV13" s="505">
        <f t="shared" ca="1" si="8"/>
        <v>-2.4342395766477565E-2</v>
      </c>
      <c r="AW13" s="466">
        <f t="shared" ca="1" si="8"/>
        <v>1.4007468576815896E-2</v>
      </c>
      <c r="AX13" s="466">
        <f t="shared" ca="1" si="8"/>
        <v>-4.4477802551723178E-2</v>
      </c>
      <c r="AY13" s="466">
        <f t="shared" ca="1" si="8"/>
        <v>4.0084032139729775E-2</v>
      </c>
      <c r="AZ13" s="466">
        <f t="shared" ca="1" si="8"/>
        <v>-0.3979619357423676</v>
      </c>
      <c r="BA13" s="461">
        <f t="shared" ca="1" si="8"/>
        <v>-8.0189926413439805E-2</v>
      </c>
      <c r="BB13" s="454"/>
      <c r="BC13" s="459"/>
      <c r="BD13" s="454"/>
      <c r="BE13" s="454"/>
      <c r="BF13" s="454"/>
      <c r="BG13" s="454"/>
      <c r="BH13" s="454"/>
      <c r="BI13" s="454"/>
      <c r="BJ13" s="454"/>
      <c r="BK13" s="454"/>
      <c r="BL13" s="454"/>
      <c r="BM13" s="454"/>
      <c r="BN13" s="454"/>
    </row>
    <row r="14" spans="1:66" ht="13" hidden="1" outlineLevel="1">
      <c r="A14" s="454" t="str">
        <f>ADDRESS(MATCH($D10,'2021'!$A$1:$A$86,0),MATCH($D14,'2021'!$A$1:$AQ$1,0))</f>
        <v>$E$86</v>
      </c>
      <c r="B14" s="454">
        <f t="shared" si="9"/>
        <v>7</v>
      </c>
      <c r="C14" s="454"/>
      <c r="D14" s="463" t="s">
        <v>80</v>
      </c>
      <c r="E14" s="460">
        <f ca="1">INDIRECT("'"&amp;E$8&amp;"'!"&amp;$A14)*VLOOKUP($D$8,Tables!$C$1:$D$3,2,0)</f>
        <v>0</v>
      </c>
      <c r="F14" s="460">
        <f ca="1">INDIRECT("'"&amp;F$8&amp;"'!"&amp;$A14)*VLOOKUP($D$8,Tables!$C$1:$D$3,2,0)</f>
        <v>0</v>
      </c>
      <c r="G14" s="460">
        <f ca="1">INDIRECT("'"&amp;G$8&amp;"'!"&amp;$A14)*VLOOKUP($D$8,Tables!$C$1:$D$3,2,0)</f>
        <v>0</v>
      </c>
      <c r="H14" s="460">
        <f ca="1">INDIRECT("'"&amp;H$8&amp;"'!"&amp;$A14)*VLOOKUP($D$8,Tables!$C$1:$D$3,2,0)</f>
        <v>0</v>
      </c>
      <c r="I14" s="460">
        <f ca="1">INDIRECT("'"&amp;I$8&amp;"'!"&amp;$A14)*VLOOKUP($D$8,Tables!$C$1:$D$3,2,0)</f>
        <v>0</v>
      </c>
      <c r="J14" s="460">
        <f ca="1">INDIRECT("'"&amp;J$8&amp;"'!"&amp;$A14)*VLOOKUP($D$8,Tables!$C$1:$D$3,2,0)</f>
        <v>0</v>
      </c>
      <c r="K14" s="460">
        <f ca="1">INDIRECT("'"&amp;K$8&amp;"'!"&amp;$A14)*VLOOKUP($D$8,Tables!$C$1:$D$3,2,0)</f>
        <v>0</v>
      </c>
      <c r="L14" s="460">
        <f ca="1">INDIRECT("'"&amp;L$8&amp;"'!"&amp;$A14)*VLOOKUP($D$8,Tables!$C$1:$D$3,2,0)</f>
        <v>0</v>
      </c>
      <c r="M14" s="460">
        <f ca="1">INDIRECT("'"&amp;M$8&amp;"'!"&amp;$A14)*VLOOKUP($D$8,Tables!$C$1:$D$3,2,0)</f>
        <v>0</v>
      </c>
      <c r="N14" s="460">
        <f ca="1">INDIRECT("'"&amp;N$8&amp;"'!"&amp;$A14)*VLOOKUP($D$8,Tables!$C$1:$D$3,2,0)</f>
        <v>0</v>
      </c>
      <c r="O14" s="460">
        <f ca="1">INDIRECT("'"&amp;O$8&amp;"'!"&amp;$A14)*VLOOKUP($D$8,Tables!$C$1:$D$3,2,0)</f>
        <v>0</v>
      </c>
      <c r="P14" s="460">
        <f ca="1">INDIRECT("'"&amp;P$8&amp;"'!"&amp;$A14)*VLOOKUP($D$8,Tables!$C$1:$D$3,2,0)</f>
        <v>0</v>
      </c>
      <c r="Q14" s="460">
        <f ca="1">INDIRECT("'"&amp;Q$8&amp;"'!"&amp;$A14)*VLOOKUP($D$8,Tables!$C$1:$D$3,2,0)</f>
        <v>0</v>
      </c>
      <c r="R14" s="460">
        <f ca="1">INDIRECT("'"&amp;R$8&amp;"'!"&amp;$A14)*VLOOKUP($D$8,Tables!$C$1:$D$3,2,0)</f>
        <v>0</v>
      </c>
      <c r="S14" s="460">
        <f ca="1">INDIRECT("'"&amp;S$8&amp;"'!"&amp;$A14)*VLOOKUP($D$8,Tables!$C$1:$D$3,2,0)</f>
        <v>0</v>
      </c>
      <c r="T14" s="460">
        <f ca="1">INDIRECT("'"&amp;T$8&amp;"'!"&amp;$A14)*VLOOKUP($D$8,Tables!$C$1:$D$3,2,0)</f>
        <v>0</v>
      </c>
      <c r="U14" s="460">
        <f ca="1">INDIRECT("'"&amp;U$8&amp;"'!"&amp;$A14)*VLOOKUP($D$8,Tables!$C$1:$D$3,2,0)</f>
        <v>0</v>
      </c>
      <c r="V14" s="460">
        <f ca="1">INDIRECT("'"&amp;V$8&amp;"'!"&amp;$A14)*VLOOKUP($D$8,Tables!$C$1:$D$3,2,0)</f>
        <v>0</v>
      </c>
      <c r="W14" s="460">
        <f ca="1">INDIRECT("'"&amp;W$8&amp;"'!"&amp;$A14)*VLOOKUP($D$8,Tables!$C$1:$D$3,2,0)</f>
        <v>0</v>
      </c>
      <c r="X14" s="460">
        <f ca="1">INDIRECT("'"&amp;X$8&amp;"'!"&amp;$A14)*VLOOKUP($D$8,Tables!$C$1:$D$3,2,0)</f>
        <v>0</v>
      </c>
      <c r="Y14" s="460">
        <f ca="1">INDIRECT("'"&amp;Y$8&amp;"'!"&amp;$A14)*VLOOKUP($D$8,Tables!$C$1:$D$3,2,0)</f>
        <v>0</v>
      </c>
      <c r="Z14" s="460">
        <f ca="1">INDIRECT("'"&amp;Z$8&amp;"'!"&amp;$A14)*VLOOKUP($D$8,Tables!$C$1:$D$3,2,0)</f>
        <v>0</v>
      </c>
      <c r="AA14" s="460">
        <f ca="1">INDIRECT("'"&amp;AA$8&amp;"'!"&amp;$A14)*VLOOKUP($D$8,Tables!$C$1:$D$3,2,0)</f>
        <v>0</v>
      </c>
      <c r="AB14" s="460">
        <f ca="1">INDIRECT("'"&amp;AB$8&amp;"'!"&amp;$A14)*VLOOKUP($D$8,Tables!$C$1:$D$3,2,0)</f>
        <v>0</v>
      </c>
      <c r="AC14" s="460">
        <f ca="1">INDIRECT("'"&amp;AC$8&amp;"'!"&amp;$A14)*VLOOKUP($D$8,Tables!$C$1:$D$3,2,0)</f>
        <v>0</v>
      </c>
      <c r="AD14" s="460">
        <f ca="1">INDIRECT("'"&amp;AD$8&amp;"'!"&amp;$A14)*VLOOKUP($D$8,Tables!$C$1:$D$3,2,0)</f>
        <v>0</v>
      </c>
      <c r="AE14" s="460">
        <f ca="1">INDIRECT("'"&amp;AE$8&amp;"'!"&amp;$A14)*VLOOKUP($D$8,Tables!$C$1:$D$3,2,0)</f>
        <v>0</v>
      </c>
      <c r="AF14" s="460">
        <f ca="1">INDIRECT("'"&amp;AF$8&amp;"'!"&amp;$A14)*VLOOKUP($D$8,Tables!$C$1:$D$3,2,0)</f>
        <v>0</v>
      </c>
      <c r="AG14" s="460">
        <f ca="1">INDIRECT("'"&amp;AG$8&amp;"'!"&amp;$A14)*VLOOKUP($D$8,Tables!$C$1:$D$3,2,0)</f>
        <v>0</v>
      </c>
      <c r="AH14" s="513">
        <f ca="1">INDIRECT("'"&amp;AH$8&amp;"'!"&amp;$A14)*VLOOKUP($D$8,Tables!$C$1:$D$3,2,0)</f>
        <v>0</v>
      </c>
      <c r="AI14" s="513">
        <f ca="1">INDIRECT("'"&amp;AI$8&amp;"'!"&amp;$A14)*VLOOKUP($D$8,Tables!$C$1:$D$3,2,0)</f>
        <v>0</v>
      </c>
      <c r="AJ14" s="513">
        <f ca="1">INDIRECT("'"&amp;AJ$8&amp;"'!"&amp;$A14)*VLOOKUP($D$8,Tables!$C$1:$D$3,2,0)</f>
        <v>0</v>
      </c>
      <c r="AK14" s="513">
        <f ca="1">INDIRECT("'"&amp;AK$8&amp;"'!"&amp;$A14)*VLOOKUP($D$8,Tables!$C$1:$D$3,2,0)</f>
        <v>0</v>
      </c>
      <c r="AL14" s="513">
        <f ca="1">INDIRECT("'"&amp;AL$8&amp;"'!"&amp;$A14)*VLOOKUP($D$8,Tables!$C$1:$D$3,2,0)</f>
        <v>0</v>
      </c>
      <c r="AM14" s="513">
        <f ca="1">INDIRECT("'"&amp;AM$8&amp;"'!"&amp;$A14)*VLOOKUP($D$8,Tables!$C$1:$D$3,2,0)</f>
        <v>0</v>
      </c>
      <c r="AN14" s="460"/>
      <c r="AO14" s="449"/>
      <c r="AP14" s="466">
        <f ca="1">HLOOKUP(AP$8,$E$8:$AP$230,$B14,0)/HLOOKUP(AP$8,$E$8:$AN$230,$B11,0)</f>
        <v>0</v>
      </c>
      <c r="AQ14" s="466">
        <f ca="1">HLOOKUP(AQ$8,$E$8:$AP$230,$B14,0)/HLOOKUP(AQ$8,$E$8:$AN$230,$B13,0)</f>
        <v>0</v>
      </c>
      <c r="AR14" s="466">
        <f ca="1">HLOOKUP(AR$8,$E$8:$AP$230,$B14,0)/HLOOKUP(AR$8,$E$8:$AN$230,$B11,0)</f>
        <v>0</v>
      </c>
      <c r="AS14" s="466">
        <f ca="1">HLOOKUP(AS$8,$E$8:$AP$230,$B14,0)/HLOOKUP(AS$8,$E$8:$AN$230,$B11,0)</f>
        <v>0</v>
      </c>
      <c r="AT14" s="466">
        <f ca="1">HLOOKUP(AT$8,$E$8:$AP$230,$B14,0)/HLOOKUP(AT$8,$E$8:$AN$230,$B11,0)</f>
        <v>0</v>
      </c>
      <c r="AU14" s="449"/>
      <c r="AV14" s="505">
        <f t="shared" ca="1" si="8"/>
        <v>0</v>
      </c>
      <c r="AW14" s="466">
        <f t="shared" ca="1" si="8"/>
        <v>0</v>
      </c>
      <c r="AX14" s="466">
        <f t="shared" ca="1" si="8"/>
        <v>0</v>
      </c>
      <c r="AY14" s="466">
        <f t="shared" ca="1" si="8"/>
        <v>0</v>
      </c>
      <c r="AZ14" s="466">
        <f t="shared" ca="1" si="8"/>
        <v>0</v>
      </c>
      <c r="BA14" s="461">
        <f t="shared" ca="1" si="8"/>
        <v>0</v>
      </c>
      <c r="BB14" s="454"/>
      <c r="BC14" s="459"/>
      <c r="BD14" s="454"/>
      <c r="BE14" s="454"/>
      <c r="BF14" s="454"/>
      <c r="BG14" s="454"/>
      <c r="BH14" s="454"/>
      <c r="BI14" s="454"/>
      <c r="BJ14" s="454"/>
      <c r="BK14" s="454"/>
      <c r="BL14" s="454"/>
      <c r="BM14" s="454"/>
      <c r="BN14" s="454"/>
    </row>
    <row r="15" spans="1:66" ht="13" hidden="1" outlineLevel="1">
      <c r="A15" s="454" t="str">
        <f>ADDRESS(MATCH($D10,'2021'!$A$1:$A$86,0),MATCH($D15,'2021'!$A$1:$AQ$1,0))</f>
        <v>$F$86</v>
      </c>
      <c r="B15" s="454">
        <f t="shared" si="9"/>
        <v>8</v>
      </c>
      <c r="C15" s="454"/>
      <c r="D15" s="463" t="s">
        <v>81</v>
      </c>
      <c r="E15" s="460">
        <f ca="1">INDIRECT("'"&amp;E$8&amp;"'!"&amp;$A15)*VLOOKUP($D$8,Tables!$C$1:$D$3,2,0)</f>
        <v>0</v>
      </c>
      <c r="F15" s="460">
        <f ca="1">INDIRECT("'"&amp;F$8&amp;"'!"&amp;$A15)*VLOOKUP($D$8,Tables!$C$1:$D$3,2,0)</f>
        <v>0</v>
      </c>
      <c r="G15" s="460">
        <f ca="1">INDIRECT("'"&amp;G$8&amp;"'!"&amp;$A15)*VLOOKUP($D$8,Tables!$C$1:$D$3,2,0)</f>
        <v>0</v>
      </c>
      <c r="H15" s="460">
        <f ca="1">INDIRECT("'"&amp;H$8&amp;"'!"&amp;$A15)*VLOOKUP($D$8,Tables!$C$1:$D$3,2,0)</f>
        <v>0</v>
      </c>
      <c r="I15" s="460">
        <f ca="1">INDIRECT("'"&amp;I$8&amp;"'!"&amp;$A15)*VLOOKUP($D$8,Tables!$C$1:$D$3,2,0)</f>
        <v>0</v>
      </c>
      <c r="J15" s="460">
        <f ca="1">INDIRECT("'"&amp;J$8&amp;"'!"&amp;$A15)*VLOOKUP($D$8,Tables!$C$1:$D$3,2,0)</f>
        <v>0</v>
      </c>
      <c r="K15" s="460">
        <f ca="1">INDIRECT("'"&amp;K$8&amp;"'!"&amp;$A15)*VLOOKUP($D$8,Tables!$C$1:$D$3,2,0)</f>
        <v>0</v>
      </c>
      <c r="L15" s="460">
        <f ca="1">INDIRECT("'"&amp;L$8&amp;"'!"&amp;$A15)*VLOOKUP($D$8,Tables!$C$1:$D$3,2,0)</f>
        <v>0</v>
      </c>
      <c r="M15" s="460">
        <f ca="1">INDIRECT("'"&amp;M$8&amp;"'!"&amp;$A15)*VLOOKUP($D$8,Tables!$C$1:$D$3,2,0)</f>
        <v>0</v>
      </c>
      <c r="N15" s="460">
        <f ca="1">INDIRECT("'"&amp;N$8&amp;"'!"&amp;$A15)*VLOOKUP($D$8,Tables!$C$1:$D$3,2,0)</f>
        <v>0</v>
      </c>
      <c r="O15" s="460">
        <f ca="1">INDIRECT("'"&amp;O$8&amp;"'!"&amp;$A15)*VLOOKUP($D$8,Tables!$C$1:$D$3,2,0)</f>
        <v>0</v>
      </c>
      <c r="P15" s="460">
        <f ca="1">INDIRECT("'"&amp;P$8&amp;"'!"&amp;$A15)*VLOOKUP($D$8,Tables!$C$1:$D$3,2,0)</f>
        <v>0</v>
      </c>
      <c r="Q15" s="460">
        <f ca="1">INDIRECT("'"&amp;Q$8&amp;"'!"&amp;$A15)*VLOOKUP($D$8,Tables!$C$1:$D$3,2,0)</f>
        <v>0</v>
      </c>
      <c r="R15" s="460">
        <f ca="1">INDIRECT("'"&amp;R$8&amp;"'!"&amp;$A15)*VLOOKUP($D$8,Tables!$C$1:$D$3,2,0)</f>
        <v>0</v>
      </c>
      <c r="S15" s="460">
        <f ca="1">INDIRECT("'"&amp;S$8&amp;"'!"&amp;$A15)*VLOOKUP($D$8,Tables!$C$1:$D$3,2,0)</f>
        <v>0</v>
      </c>
      <c r="T15" s="460">
        <f ca="1">INDIRECT("'"&amp;T$8&amp;"'!"&amp;$A15)*VLOOKUP($D$8,Tables!$C$1:$D$3,2,0)</f>
        <v>0</v>
      </c>
      <c r="U15" s="460">
        <f ca="1">INDIRECT("'"&amp;U$8&amp;"'!"&amp;$A15)*VLOOKUP($D$8,Tables!$C$1:$D$3,2,0)</f>
        <v>0</v>
      </c>
      <c r="V15" s="460">
        <f ca="1">INDIRECT("'"&amp;V$8&amp;"'!"&amp;$A15)*VLOOKUP($D$8,Tables!$C$1:$D$3,2,0)</f>
        <v>0</v>
      </c>
      <c r="W15" s="460">
        <f ca="1">INDIRECT("'"&amp;W$8&amp;"'!"&amp;$A15)*VLOOKUP($D$8,Tables!$C$1:$D$3,2,0)</f>
        <v>0</v>
      </c>
      <c r="X15" s="460">
        <f ca="1">INDIRECT("'"&amp;X$8&amp;"'!"&amp;$A15)*VLOOKUP($D$8,Tables!$C$1:$D$3,2,0)</f>
        <v>0</v>
      </c>
      <c r="Y15" s="460">
        <f ca="1">INDIRECT("'"&amp;Y$8&amp;"'!"&amp;$A15)*VLOOKUP($D$8,Tables!$C$1:$D$3,2,0)</f>
        <v>0</v>
      </c>
      <c r="Z15" s="460">
        <f ca="1">INDIRECT("'"&amp;Z$8&amp;"'!"&amp;$A15)*VLOOKUP($D$8,Tables!$C$1:$D$3,2,0)</f>
        <v>0</v>
      </c>
      <c r="AA15" s="460">
        <f ca="1">INDIRECT("'"&amp;AA$8&amp;"'!"&amp;$A15)*VLOOKUP($D$8,Tables!$C$1:$D$3,2,0)</f>
        <v>0</v>
      </c>
      <c r="AB15" s="460">
        <f ca="1">INDIRECT("'"&amp;AB$8&amp;"'!"&amp;$A15)*VLOOKUP($D$8,Tables!$C$1:$D$3,2,0)</f>
        <v>0</v>
      </c>
      <c r="AC15" s="460">
        <f ca="1">INDIRECT("'"&amp;AC$8&amp;"'!"&amp;$A15)*VLOOKUP($D$8,Tables!$C$1:$D$3,2,0)</f>
        <v>0</v>
      </c>
      <c r="AD15" s="460">
        <f ca="1">INDIRECT("'"&amp;AD$8&amp;"'!"&amp;$A15)*VLOOKUP($D$8,Tables!$C$1:$D$3,2,0)</f>
        <v>0</v>
      </c>
      <c r="AE15" s="460">
        <f ca="1">INDIRECT("'"&amp;AE$8&amp;"'!"&amp;$A15)*VLOOKUP($D$8,Tables!$C$1:$D$3,2,0)</f>
        <v>0</v>
      </c>
      <c r="AF15" s="460">
        <f ca="1">INDIRECT("'"&amp;AF$8&amp;"'!"&amp;$A15)*VLOOKUP($D$8,Tables!$C$1:$D$3,2,0)</f>
        <v>0</v>
      </c>
      <c r="AG15" s="460">
        <f ca="1">INDIRECT("'"&amp;AG$8&amp;"'!"&amp;$A15)*VLOOKUP($D$8,Tables!$C$1:$D$3,2,0)</f>
        <v>0</v>
      </c>
      <c r="AH15" s="513">
        <f ca="1">INDIRECT("'"&amp;AH$8&amp;"'!"&amp;$A15)*VLOOKUP($D$8,Tables!$C$1:$D$3,2,0)</f>
        <v>0</v>
      </c>
      <c r="AI15" s="513">
        <f ca="1">INDIRECT("'"&amp;AI$8&amp;"'!"&amp;$A15)*VLOOKUP($D$8,Tables!$C$1:$D$3,2,0)</f>
        <v>0</v>
      </c>
      <c r="AJ15" s="513">
        <f ca="1">INDIRECT("'"&amp;AJ$8&amp;"'!"&amp;$A15)*VLOOKUP($D$8,Tables!$C$1:$D$3,2,0)</f>
        <v>0</v>
      </c>
      <c r="AK15" s="513">
        <f ca="1">INDIRECT("'"&amp;AK$8&amp;"'!"&amp;$A15)*VLOOKUP($D$8,Tables!$C$1:$D$3,2,0)</f>
        <v>0</v>
      </c>
      <c r="AL15" s="513">
        <f ca="1">INDIRECT("'"&amp;AL$8&amp;"'!"&amp;$A15)*VLOOKUP($D$8,Tables!$C$1:$D$3,2,0)</f>
        <v>0</v>
      </c>
      <c r="AM15" s="513">
        <f ca="1">INDIRECT("'"&amp;AM$8&amp;"'!"&amp;$A15)*VLOOKUP($D$8,Tables!$C$1:$D$3,2,0)</f>
        <v>0</v>
      </c>
      <c r="AN15" s="460"/>
      <c r="AO15" s="449"/>
      <c r="AP15" s="466">
        <f ca="1">HLOOKUP(AP$8,$E$8:$AP$230,$B15,0)/HLOOKUP(AP$8,$E$8:$AN$230,$B11,0)</f>
        <v>0</v>
      </c>
      <c r="AQ15" s="466" t="e">
        <f ca="1">HLOOKUP(AQ$8,$E$8:$AP$230,$B15,0)/HLOOKUP(AQ$8,$E$8:$AN$230,$B14,0)</f>
        <v>#DIV/0!</v>
      </c>
      <c r="AR15" s="466">
        <f ca="1">HLOOKUP(AR$8,$E$8:$AP$230,$B15,0)/HLOOKUP(AR$8,$E$8:$AN$230,$B11,0)</f>
        <v>0</v>
      </c>
      <c r="AS15" s="466">
        <f ca="1">HLOOKUP(AS$8,$E$8:$AP$230,$B15,0)/HLOOKUP(AS$8,$E$8:$AN$230,$B11,0)</f>
        <v>0</v>
      </c>
      <c r="AT15" s="466">
        <f ca="1">HLOOKUP(AT$8,$E$8:$AP$230,$B15,0)/HLOOKUP(AT$8,$E$8:$AN$230,$B11,0)</f>
        <v>0</v>
      </c>
      <c r="AU15" s="449"/>
      <c r="AV15" s="505">
        <f t="shared" ca="1" si="8"/>
        <v>0</v>
      </c>
      <c r="AW15" s="466">
        <f t="shared" ca="1" si="8"/>
        <v>0</v>
      </c>
      <c r="AX15" s="466">
        <f t="shared" ca="1" si="8"/>
        <v>0</v>
      </c>
      <c r="AY15" s="466">
        <f t="shared" ca="1" si="8"/>
        <v>0</v>
      </c>
      <c r="AZ15" s="466">
        <f t="shared" ca="1" si="8"/>
        <v>0</v>
      </c>
      <c r="BA15" s="461">
        <f t="shared" ca="1" si="8"/>
        <v>0</v>
      </c>
      <c r="BB15" s="454"/>
      <c r="BC15" s="459"/>
      <c r="BD15" s="454"/>
      <c r="BE15" s="454"/>
      <c r="BF15" s="454"/>
      <c r="BG15" s="454"/>
      <c r="BH15" s="454"/>
      <c r="BI15" s="454"/>
      <c r="BJ15" s="454"/>
      <c r="BK15" s="454"/>
      <c r="BL15" s="454"/>
      <c r="BM15" s="454"/>
      <c r="BN15" s="454"/>
    </row>
    <row r="16" spans="1:66" ht="13" hidden="1" outlineLevel="1">
      <c r="A16" s="454" t="str">
        <f>ADDRESS(MATCH($D10,'2021'!$A$1:$A$86,0),MATCH($D16,'2021'!$A$1:$AQ$1,0))</f>
        <v>$G$86</v>
      </c>
      <c r="B16" s="454">
        <f t="shared" si="9"/>
        <v>9</v>
      </c>
      <c r="C16" s="454"/>
      <c r="D16" s="463" t="s">
        <v>149</v>
      </c>
      <c r="E16" s="460">
        <f ca="1">INDIRECT("'"&amp;E$8&amp;"'!"&amp;$A16)*VLOOKUP($D$8,Tables!$C$1:$D$3,2,0)</f>
        <v>0</v>
      </c>
      <c r="F16" s="460">
        <f ca="1">INDIRECT("'"&amp;F$8&amp;"'!"&amp;$A16)*VLOOKUP($D$8,Tables!$C$1:$D$3,2,0)</f>
        <v>0</v>
      </c>
      <c r="G16" s="460">
        <f ca="1">INDIRECT("'"&amp;G$8&amp;"'!"&amp;$A16)*VLOOKUP($D$8,Tables!$C$1:$D$3,2,0)</f>
        <v>0</v>
      </c>
      <c r="H16" s="460">
        <f ca="1">INDIRECT("'"&amp;H$8&amp;"'!"&amp;$A16)*VLOOKUP($D$8,Tables!$C$1:$D$3,2,0)</f>
        <v>0</v>
      </c>
      <c r="I16" s="460">
        <f ca="1">INDIRECT("'"&amp;I$8&amp;"'!"&amp;$A16)*VLOOKUP($D$8,Tables!$C$1:$D$3,2,0)</f>
        <v>0</v>
      </c>
      <c r="J16" s="460">
        <f ca="1">INDIRECT("'"&amp;J$8&amp;"'!"&amp;$A16)*VLOOKUP($D$8,Tables!$C$1:$D$3,2,0)</f>
        <v>0</v>
      </c>
      <c r="K16" s="460">
        <f ca="1">INDIRECT("'"&amp;K$8&amp;"'!"&amp;$A16)*VLOOKUP($D$8,Tables!$C$1:$D$3,2,0)</f>
        <v>0</v>
      </c>
      <c r="L16" s="460">
        <f ca="1">INDIRECT("'"&amp;L$8&amp;"'!"&amp;$A16)*VLOOKUP($D$8,Tables!$C$1:$D$3,2,0)</f>
        <v>0</v>
      </c>
      <c r="M16" s="460">
        <f ca="1">INDIRECT("'"&amp;M$8&amp;"'!"&amp;$A16)*VLOOKUP($D$8,Tables!$C$1:$D$3,2,0)</f>
        <v>0</v>
      </c>
      <c r="N16" s="460">
        <f ca="1">INDIRECT("'"&amp;N$8&amp;"'!"&amp;$A16)*VLOOKUP($D$8,Tables!$C$1:$D$3,2,0)</f>
        <v>0</v>
      </c>
      <c r="O16" s="460">
        <f ca="1">INDIRECT("'"&amp;O$8&amp;"'!"&amp;$A16)*VLOOKUP($D$8,Tables!$C$1:$D$3,2,0)</f>
        <v>0</v>
      </c>
      <c r="P16" s="460">
        <f ca="1">INDIRECT("'"&amp;P$8&amp;"'!"&amp;$A16)*VLOOKUP($D$8,Tables!$C$1:$D$3,2,0)</f>
        <v>0</v>
      </c>
      <c r="Q16" s="460">
        <f ca="1">INDIRECT("'"&amp;Q$8&amp;"'!"&amp;$A16)*VLOOKUP($D$8,Tables!$C$1:$D$3,2,0)</f>
        <v>0</v>
      </c>
      <c r="R16" s="460">
        <f ca="1">INDIRECT("'"&amp;R$8&amp;"'!"&amp;$A16)*VLOOKUP($D$8,Tables!$C$1:$D$3,2,0)</f>
        <v>0</v>
      </c>
      <c r="S16" s="460">
        <f ca="1">INDIRECT("'"&amp;S$8&amp;"'!"&amp;$A16)*VLOOKUP($D$8,Tables!$C$1:$D$3,2,0)</f>
        <v>0</v>
      </c>
      <c r="T16" s="460">
        <f ca="1">INDIRECT("'"&amp;T$8&amp;"'!"&amp;$A16)*VLOOKUP($D$8,Tables!$C$1:$D$3,2,0)</f>
        <v>0</v>
      </c>
      <c r="U16" s="460">
        <f ca="1">INDIRECT("'"&amp;U$8&amp;"'!"&amp;$A16)*VLOOKUP($D$8,Tables!$C$1:$D$3,2,0)</f>
        <v>0</v>
      </c>
      <c r="V16" s="460">
        <f ca="1">INDIRECT("'"&amp;V$8&amp;"'!"&amp;$A16)*VLOOKUP($D$8,Tables!$C$1:$D$3,2,0)</f>
        <v>0</v>
      </c>
      <c r="W16" s="460">
        <f ca="1">INDIRECT("'"&amp;W$8&amp;"'!"&amp;$A16)*VLOOKUP($D$8,Tables!$C$1:$D$3,2,0)</f>
        <v>0</v>
      </c>
      <c r="X16" s="460">
        <f ca="1">INDIRECT("'"&amp;X$8&amp;"'!"&amp;$A16)*VLOOKUP($D$8,Tables!$C$1:$D$3,2,0)</f>
        <v>0</v>
      </c>
      <c r="Y16" s="460">
        <f ca="1">INDIRECT("'"&amp;Y$8&amp;"'!"&amp;$A16)*VLOOKUP($D$8,Tables!$C$1:$D$3,2,0)</f>
        <v>0</v>
      </c>
      <c r="Z16" s="460">
        <f ca="1">INDIRECT("'"&amp;Z$8&amp;"'!"&amp;$A16)*VLOOKUP($D$8,Tables!$C$1:$D$3,2,0)</f>
        <v>0</v>
      </c>
      <c r="AA16" s="460">
        <f ca="1">INDIRECT("'"&amp;AA$8&amp;"'!"&amp;$A16)*VLOOKUP($D$8,Tables!$C$1:$D$3,2,0)</f>
        <v>0</v>
      </c>
      <c r="AB16" s="460">
        <f ca="1">INDIRECT("'"&amp;AB$8&amp;"'!"&amp;$A16)*VLOOKUP($D$8,Tables!$C$1:$D$3,2,0)</f>
        <v>0</v>
      </c>
      <c r="AC16" s="460">
        <f ca="1">INDIRECT("'"&amp;AC$8&amp;"'!"&amp;$A16)*VLOOKUP($D$8,Tables!$C$1:$D$3,2,0)</f>
        <v>0</v>
      </c>
      <c r="AD16" s="460">
        <f ca="1">INDIRECT("'"&amp;AD$8&amp;"'!"&amp;$A16)*VLOOKUP($D$8,Tables!$C$1:$D$3,2,0)</f>
        <v>0</v>
      </c>
      <c r="AE16" s="460">
        <f ca="1">INDIRECT("'"&amp;AE$8&amp;"'!"&amp;$A16)*VLOOKUP($D$8,Tables!$C$1:$D$3,2,0)</f>
        <v>0</v>
      </c>
      <c r="AF16" s="460">
        <f ca="1">INDIRECT("'"&amp;AF$8&amp;"'!"&amp;$A16)*VLOOKUP($D$8,Tables!$C$1:$D$3,2,0)</f>
        <v>0</v>
      </c>
      <c r="AG16" s="460">
        <f ca="1">INDIRECT("'"&amp;AG$8&amp;"'!"&amp;$A16)*VLOOKUP($D$8,Tables!$C$1:$D$3,2,0)</f>
        <v>0</v>
      </c>
      <c r="AH16" s="513">
        <f ca="1">INDIRECT("'"&amp;AH$8&amp;"'!"&amp;$A16)*VLOOKUP($D$8,Tables!$C$1:$D$3,2,0)</f>
        <v>0</v>
      </c>
      <c r="AI16" s="513">
        <f ca="1">INDIRECT("'"&amp;AI$8&amp;"'!"&amp;$A16)*VLOOKUP($D$8,Tables!$C$1:$D$3,2,0)</f>
        <v>0</v>
      </c>
      <c r="AJ16" s="513">
        <f ca="1">INDIRECT("'"&amp;AJ$8&amp;"'!"&amp;$A16)*VLOOKUP($D$8,Tables!$C$1:$D$3,2,0)</f>
        <v>0</v>
      </c>
      <c r="AK16" s="513">
        <f ca="1">INDIRECT("'"&amp;AK$8&amp;"'!"&amp;$A16)*VLOOKUP($D$8,Tables!$C$1:$D$3,2,0)</f>
        <v>0</v>
      </c>
      <c r="AL16" s="513">
        <f ca="1">INDIRECT("'"&amp;AL$8&amp;"'!"&amp;$A16)*VLOOKUP($D$8,Tables!$C$1:$D$3,2,0)</f>
        <v>0</v>
      </c>
      <c r="AM16" s="513">
        <f ca="1">INDIRECT("'"&amp;AM$8&amp;"'!"&amp;$A16)*VLOOKUP($D$8,Tables!$C$1:$D$3,2,0)</f>
        <v>0</v>
      </c>
      <c r="AN16" s="460"/>
      <c r="AO16" s="449"/>
      <c r="AP16" s="466">
        <f ca="1">HLOOKUP(AP$8,$E$8:$AP$230,$B16,0)/HLOOKUP(AP$8,$E$8:$AN$230,$B11,0)</f>
        <v>0</v>
      </c>
      <c r="AQ16" s="466" t="e">
        <f ca="1">HLOOKUP(AQ$8,$E$8:$AP$230,$B16,0)/HLOOKUP(AQ$8,$E$8:$AN$230,$B15,0)</f>
        <v>#DIV/0!</v>
      </c>
      <c r="AR16" s="466">
        <f ca="1">HLOOKUP(AR$8,$E$8:$AP$230,$B16,0)/HLOOKUP(AR$8,$E$8:$AN$230,$B11,0)</f>
        <v>0</v>
      </c>
      <c r="AS16" s="466">
        <f ca="1">HLOOKUP(AS$8,$E$8:$AP$230,$B16,0)/HLOOKUP(AS$8,$E$8:$AN$230,$B11,0)</f>
        <v>0</v>
      </c>
      <c r="AT16" s="466">
        <f ca="1">HLOOKUP(AT$8,$E$8:$AP$230,$B16,0)/HLOOKUP(AT$8,$E$8:$AN$230,$B11,0)</f>
        <v>0</v>
      </c>
      <c r="AU16" s="449"/>
      <c r="AV16" s="505">
        <f t="shared" ca="1" si="8"/>
        <v>0</v>
      </c>
      <c r="AW16" s="466">
        <f t="shared" ca="1" si="8"/>
        <v>0</v>
      </c>
      <c r="AX16" s="466">
        <f t="shared" ca="1" si="8"/>
        <v>0</v>
      </c>
      <c r="AY16" s="466">
        <f t="shared" ca="1" si="8"/>
        <v>0</v>
      </c>
      <c r="AZ16" s="466">
        <f t="shared" ca="1" si="8"/>
        <v>0</v>
      </c>
      <c r="BA16" s="461">
        <f t="shared" ca="1" si="8"/>
        <v>0</v>
      </c>
      <c r="BB16" s="454"/>
      <c r="BC16" s="459"/>
      <c r="BD16" s="454"/>
      <c r="BE16" s="454"/>
      <c r="BF16" s="454"/>
      <c r="BG16" s="454"/>
      <c r="BH16" s="454"/>
      <c r="BI16" s="454"/>
      <c r="BJ16" s="454"/>
      <c r="BK16" s="454"/>
      <c r="BL16" s="454"/>
      <c r="BM16" s="454"/>
      <c r="BN16" s="454"/>
    </row>
    <row r="17" spans="1:66" ht="13" collapsed="1">
      <c r="A17" s="454" t="str">
        <f>ADDRESS(MATCH($D10,'2021'!$A$1:$A$86,0),MATCH($D17,'2021'!$A$1:$AQ$1,0))</f>
        <v>$H$86</v>
      </c>
      <c r="B17" s="454">
        <f t="shared" si="9"/>
        <v>10</v>
      </c>
      <c r="C17" s="454"/>
      <c r="D17" s="463" t="s">
        <v>82</v>
      </c>
      <c r="E17" s="460">
        <f ca="1">INDIRECT("'"&amp;E$8&amp;"'!"&amp;$A17)*VLOOKUP($D$8,Tables!$C$1:$D$3,2,0)</f>
        <v>6.8853205300000004</v>
      </c>
      <c r="F17" s="460">
        <f ca="1">INDIRECT("'"&amp;F$8&amp;"'!"&amp;$A17)*VLOOKUP($D$8,Tables!$C$1:$D$3,2,0)</f>
        <v>7.1092910700000012</v>
      </c>
      <c r="G17" s="460">
        <f ca="1">INDIRECT("'"&amp;G$8&amp;"'!"&amp;$A17)*VLOOKUP($D$8,Tables!$C$1:$D$3,2,0)</f>
        <v>7.2966503700000009</v>
      </c>
      <c r="H17" s="460">
        <f ca="1">INDIRECT("'"&amp;H$8&amp;"'!"&amp;$A17)*VLOOKUP($D$8,Tables!$C$1:$D$3,2,0)</f>
        <v>6.5743692200000021</v>
      </c>
      <c r="I17" s="460">
        <f ca="1">INDIRECT("'"&amp;I$8&amp;"'!"&amp;$A17)*VLOOKUP($D$8,Tables!$C$1:$D$3,2,0)</f>
        <v>6.704532180000002</v>
      </c>
      <c r="J17" s="460">
        <f ca="1">INDIRECT("'"&amp;J$8&amp;"'!"&amp;$A17)*VLOOKUP($D$8,Tables!$C$1:$D$3,2,0)</f>
        <v>6.5833941000000005</v>
      </c>
      <c r="K17" s="460">
        <f ca="1">INDIRECT("'"&amp;K$8&amp;"'!"&amp;$A17)*VLOOKUP($D$8,Tables!$C$1:$D$3,2,0)</f>
        <v>6.6154580100000011</v>
      </c>
      <c r="L17" s="460">
        <f ca="1">INDIRECT("'"&amp;L$8&amp;"'!"&amp;$A17)*VLOOKUP($D$8,Tables!$C$1:$D$3,2,0)</f>
        <v>6.4515447900000016</v>
      </c>
      <c r="M17" s="460">
        <f ca="1">INDIRECT("'"&amp;M$8&amp;"'!"&amp;$A17)*VLOOKUP($D$8,Tables!$C$1:$D$3,2,0)</f>
        <v>6.0278290000000005</v>
      </c>
      <c r="N17" s="460">
        <f ca="1">INDIRECT("'"&amp;N$8&amp;"'!"&amp;$A17)*VLOOKUP($D$8,Tables!$C$1:$D$3,2,0)</f>
        <v>6.0278290000000005</v>
      </c>
      <c r="O17" s="460">
        <f ca="1">INDIRECT("'"&amp;O$8&amp;"'!"&amp;$A17)*VLOOKUP($D$8,Tables!$C$1:$D$3,2,0)</f>
        <v>5.5615357800000007</v>
      </c>
      <c r="P17" s="460">
        <f ca="1">INDIRECT("'"&amp;P$8&amp;"'!"&amp;$A17)*VLOOKUP($D$8,Tables!$C$1:$D$3,2,0)</f>
        <v>6.2407743000000009</v>
      </c>
      <c r="Q17" s="460">
        <f ca="1">INDIRECT("'"&amp;Q$8&amp;"'!"&amp;$A17)*VLOOKUP($D$8,Tables!$C$1:$D$3,2,0)</f>
        <v>6.2580797400000003</v>
      </c>
      <c r="R17" s="460">
        <f ca="1">INDIRECT("'"&amp;R$8&amp;"'!"&amp;$A17)*VLOOKUP($D$8,Tables!$C$1:$D$3,2,0)</f>
        <v>5.8362596400000006</v>
      </c>
      <c r="S17" s="460">
        <f ca="1">INDIRECT("'"&amp;S$8&amp;"'!"&amp;$A17)*VLOOKUP($D$8,Tables!$C$1:$D$3,2,0)</f>
        <v>3.8380072222222226</v>
      </c>
      <c r="T17" s="460">
        <f ca="1">INDIRECT("'"&amp;T$8&amp;"'!"&amp;$A17)*VLOOKUP($D$8,Tables!$C$1:$D$3,2,0)</f>
        <v>5.6911355000000006</v>
      </c>
      <c r="U17" s="460">
        <f ca="1">INDIRECT("'"&amp;U$8&amp;"'!"&amp;$A17)*VLOOKUP($D$8,Tables!$C$1:$D$3,2,0)</f>
        <v>5.2694516087008347</v>
      </c>
      <c r="V17" s="460">
        <f ca="1">INDIRECT("'"&amp;V$8&amp;"'!"&amp;$A17)*VLOOKUP($D$8,Tables!$C$1:$D$3,2,0)</f>
        <v>5.2240605933709006</v>
      </c>
      <c r="W17" s="460">
        <f ca="1">INDIRECT("'"&amp;W$8&amp;"'!"&amp;$A17)*VLOOKUP($D$8,Tables!$C$1:$D$3,2,0)</f>
        <v>6.626909728801853</v>
      </c>
      <c r="X17" s="460">
        <f ca="1">INDIRECT("'"&amp;X$8&amp;"'!"&amp;$A17)*VLOOKUP($D$8,Tables!$C$1:$D$3,2,0)</f>
        <v>6.4761855742275616</v>
      </c>
      <c r="Y17" s="460">
        <f ca="1">INDIRECT("'"&amp;Y$8&amp;"'!"&amp;$A17)*VLOOKUP($D$8,Tables!$C$1:$D$3,2,0)</f>
        <v>5.5955990695919056</v>
      </c>
      <c r="Z17" s="460">
        <f ca="1">INDIRECT("'"&amp;Z$8&amp;"'!"&amp;$A17)*VLOOKUP($D$8,Tables!$C$1:$D$3,2,0)</f>
        <v>5.4999531935531305</v>
      </c>
      <c r="AA17" s="460">
        <f ca="1">INDIRECT("'"&amp;AA$8&amp;"'!"&amp;$A17)*VLOOKUP($D$8,Tables!$C$1:$D$3,2,0)</f>
        <v>6.3964904953296733</v>
      </c>
      <c r="AB17" s="460">
        <f ca="1">INDIRECT("'"&amp;AB$8&amp;"'!"&amp;$A17)*VLOOKUP($D$8,Tables!$C$1:$D$3,2,0)</f>
        <v>5.786221875598895</v>
      </c>
      <c r="AC17" s="460">
        <f ca="1">INDIRECT("'"&amp;AC$8&amp;"'!"&amp;$A17)*VLOOKUP($D$8,Tables!$C$1:$D$3,2,0)</f>
        <v>6.3015884413240091</v>
      </c>
      <c r="AD17" s="460">
        <f ca="1">INDIRECT("'"&amp;AD$8&amp;"'!"&amp;$A17)*VLOOKUP($D$8,Tables!$C$1:$D$3,2,0)</f>
        <v>6.3639446027921638</v>
      </c>
      <c r="AE17" s="460">
        <f ca="1">INDIRECT("'"&amp;AE$8&amp;"'!"&amp;$A17)*VLOOKUP($D$8,Tables!$C$1:$D$3,2,0)</f>
        <v>5.9654929050308541</v>
      </c>
      <c r="AF17" s="460">
        <f ca="1">INDIRECT("'"&amp;AF$8&amp;"'!"&amp;$A17)*VLOOKUP($D$8,Tables!$C$1:$D$3,2,0)</f>
        <v>5.5949796849999842</v>
      </c>
      <c r="AG17" s="460">
        <f ca="1">INDIRECT("'"&amp;AG$8&amp;"'!"&amp;$A17)*VLOOKUP($D$8,Tables!$C$1:$D$3,2,0)</f>
        <v>5.4324713888417593</v>
      </c>
      <c r="AH17" s="513">
        <f ca="1">INDIRECT("'"&amp;AH$8&amp;"'!"&amp;$A17)*VLOOKUP($D$8,Tables!$C$1:$D$3,2,0)</f>
        <v>4.9962068771169577</v>
      </c>
      <c r="AI17" s="513">
        <f ca="1">INDIRECT("'"&amp;AI$8&amp;"'!"&amp;$A17)*VLOOKUP($D$8,Tables!$C$1:$D$3,2,0)</f>
        <v>2.4262728540768328</v>
      </c>
      <c r="AJ17" s="513">
        <f ca="1">INDIRECT("'"&amp;AJ$8&amp;"'!"&amp;$A17)*VLOOKUP($D$8,Tables!$C$1:$D$3,2,0)</f>
        <v>0.77313433679766685</v>
      </c>
      <c r="AK17" s="513">
        <f ca="1">INDIRECT("'"&amp;AK$8&amp;"'!"&amp;$A17)*VLOOKUP($D$8,Tables!$C$1:$D$3,2,0)</f>
        <v>0.58170684679538875</v>
      </c>
      <c r="AL17" s="513">
        <f ca="1">INDIRECT("'"&amp;AL$8&amp;"'!"&amp;$A17)*VLOOKUP($D$8,Tables!$C$1:$D$3,2,0)</f>
        <v>0.39207508023333332</v>
      </c>
      <c r="AM17" s="513">
        <f ca="1">INDIRECT("'"&amp;AM$8&amp;"'!"&amp;$A17)*VLOOKUP($D$8,Tables!$C$1:$D$3,2,0)</f>
        <v>0</v>
      </c>
      <c r="AN17" s="460"/>
      <c r="AO17" s="449"/>
      <c r="AP17" s="466">
        <f ca="1">HLOOKUP(AP$8,$E$8:$AP$230,$B17,0)/HLOOKUP(AP$8,$E$8:$AN$230,$B11,0)</f>
        <v>0.19392175618157581</v>
      </c>
      <c r="AQ17" s="466">
        <f ca="1">HLOOKUP(AQ$8,$E$8:$AP$230,$B17,0)/HLOOKUP(AQ$8,$E$8:$AN$230,$B11,0)</f>
        <v>9.9799098714832446E-2</v>
      </c>
      <c r="AR17" s="466">
        <f ca="1">HLOOKUP(AR$8,$E$8:$AP$230,$B17,0)/HLOOKUP(AR$8,$E$8:$AN$230,$B11,0)</f>
        <v>0.10917415789817606</v>
      </c>
      <c r="AS17" s="466">
        <f ca="1">HLOOKUP(AS$8,$E$8:$AP$230,$B17,0)/HLOOKUP(AS$8,$E$8:$AN$230,$B11,0)</f>
        <v>4.9695695745060497E-2</v>
      </c>
      <c r="AT17" s="466">
        <f ca="1">HLOOKUP(AT$8,$E$8:$AP$230,$B17,0)/HLOOKUP(AT$8,$E$8:$AN$230,$B11,0)</f>
        <v>8.3964723592995141E-3</v>
      </c>
      <c r="AU17" s="449"/>
      <c r="AV17" s="505">
        <f t="shared" ca="1" si="8"/>
        <v>-7.4317879568164713E-2</v>
      </c>
      <c r="AW17" s="466">
        <f t="shared" ca="1" si="8"/>
        <v>-2.1125404986989338E-2</v>
      </c>
      <c r="AX17" s="466">
        <f t="shared" ca="1" si="8"/>
        <v>2.2149780921064899E-2</v>
      </c>
      <c r="AY17" s="466">
        <f t="shared" ca="1" si="8"/>
        <v>-8.8082558584946513E-3</v>
      </c>
      <c r="AZ17" s="466">
        <f t="shared" ca="1" si="8"/>
        <v>-5.8699031398848245E-2</v>
      </c>
      <c r="BA17" s="461">
        <f t="shared" ca="1" si="8"/>
        <v>-0.13810590290626412</v>
      </c>
      <c r="BB17" s="454"/>
      <c r="BC17" s="459"/>
      <c r="BD17" s="454"/>
      <c r="BE17" s="454"/>
      <c r="BF17" s="454"/>
      <c r="BG17" s="454"/>
      <c r="BH17" s="454"/>
      <c r="BI17" s="454"/>
      <c r="BJ17" s="454"/>
      <c r="BK17" s="454"/>
      <c r="BL17" s="454"/>
      <c r="BM17" s="454"/>
      <c r="BN17" s="454"/>
    </row>
    <row r="18" spans="1:66" ht="13" outlineLevel="1">
      <c r="A18" s="454" t="str">
        <f>ADDRESS(MATCH($D10,'2021'!$A$1:$A$86,0),MATCH($D18,'2021'!$A$1:$AQ$1,0))</f>
        <v>$I$86</v>
      </c>
      <c r="B18" s="454">
        <f t="shared" si="9"/>
        <v>11</v>
      </c>
      <c r="C18" s="454"/>
      <c r="D18" s="463" t="s">
        <v>83</v>
      </c>
      <c r="E18" s="460">
        <f ca="1">INDIRECT("'"&amp;E$8&amp;"'!"&amp;$A18)*VLOOKUP($D$8,Tables!$C$1:$D$3,2,0)</f>
        <v>6.517661340000001</v>
      </c>
      <c r="F18" s="460">
        <f ca="1">INDIRECT("'"&amp;F$8&amp;"'!"&amp;$A18)*VLOOKUP($D$8,Tables!$C$1:$D$3,2,0)</f>
        <v>6.7707534000000003</v>
      </c>
      <c r="G18" s="460">
        <f ca="1">INDIRECT("'"&amp;G$8&amp;"'!"&amp;$A18)*VLOOKUP($D$8,Tables!$C$1:$D$3,2,0)</f>
        <v>7.0454772600000011</v>
      </c>
      <c r="H18" s="460">
        <f ca="1">INDIRECT("'"&amp;H$8&amp;"'!"&amp;$A18)*VLOOKUP($D$8,Tables!$C$1:$D$3,2,0)</f>
        <v>6.4506027600000015</v>
      </c>
      <c r="I18" s="460">
        <f ca="1">INDIRECT("'"&amp;I$8&amp;"'!"&amp;$A18)*VLOOKUP($D$8,Tables!$C$1:$D$3,2,0)</f>
        <v>6.6171676200000018</v>
      </c>
      <c r="J18" s="460">
        <f ca="1">INDIRECT("'"&amp;J$8&amp;"'!"&amp;$A18)*VLOOKUP($D$8,Tables!$C$1:$D$3,2,0)</f>
        <v>6.4960295400000003</v>
      </c>
      <c r="K18" s="460">
        <f ca="1">INDIRECT("'"&amp;K$8&amp;"'!"&amp;$A18)*VLOOKUP($D$8,Tables!$C$1:$D$3,2,0)</f>
        <v>6.3424437600000001</v>
      </c>
      <c r="L18" s="460">
        <f ca="1">INDIRECT("'"&amp;L$8&amp;"'!"&amp;$A18)*VLOOKUP($D$8,Tables!$C$1:$D$3,2,0)</f>
        <v>6.3532596600000009</v>
      </c>
      <c r="M18" s="460">
        <f ca="1">INDIRECT("'"&amp;M$8&amp;"'!"&amp;$A18)*VLOOKUP($D$8,Tables!$C$1:$D$3,2,0)</f>
        <v>5.9768663400000008</v>
      </c>
      <c r="N18" s="460">
        <f ca="1">INDIRECT("'"&amp;N$8&amp;"'!"&amp;$A18)*VLOOKUP($D$8,Tables!$C$1:$D$3,2,0)</f>
        <v>5.9768663400000008</v>
      </c>
      <c r="O18" s="460">
        <f ca="1">INDIRECT("'"&amp;O$8&amp;"'!"&amp;$A18)*VLOOKUP($D$8,Tables!$C$1:$D$3,2,0)</f>
        <v>5.5615357800000007</v>
      </c>
      <c r="P18" s="460">
        <f ca="1">INDIRECT("'"&amp;P$8&amp;"'!"&amp;$A18)*VLOOKUP($D$8,Tables!$C$1:$D$3,2,0)</f>
        <v>6.2407743000000009</v>
      </c>
      <c r="Q18" s="460">
        <f ca="1">INDIRECT("'"&amp;Q$8&amp;"'!"&amp;$A18)*VLOOKUP($D$8,Tables!$C$1:$D$3,2,0)</f>
        <v>6.2580797400000003</v>
      </c>
      <c r="R18" s="460">
        <f ca="1">INDIRECT("'"&amp;R$8&amp;"'!"&amp;$A18)*VLOOKUP($D$8,Tables!$C$1:$D$3,2,0)</f>
        <v>5.8362596400000006</v>
      </c>
      <c r="S18" s="460">
        <f ca="1">INDIRECT("'"&amp;S$8&amp;"'!"&amp;$A18)*VLOOKUP($D$8,Tables!$C$1:$D$3,2,0)</f>
        <v>3.8380072222222226</v>
      </c>
      <c r="T18" s="460">
        <f ca="1">INDIRECT("'"&amp;T$8&amp;"'!"&amp;$A18)*VLOOKUP($D$8,Tables!$C$1:$D$3,2,0)</f>
        <v>5.6911355000000006</v>
      </c>
      <c r="U18" s="460">
        <f ca="1">INDIRECT("'"&amp;U$8&amp;"'!"&amp;$A18)*VLOOKUP($D$8,Tables!$C$1:$D$3,2,0)</f>
        <v>5.2694516087008347</v>
      </c>
      <c r="V18" s="460">
        <f ca="1">INDIRECT("'"&amp;V$8&amp;"'!"&amp;$A18)*VLOOKUP($D$8,Tables!$C$1:$D$3,2,0)</f>
        <v>5.2240605933709006</v>
      </c>
      <c r="W18" s="460">
        <f ca="1">INDIRECT("'"&amp;W$8&amp;"'!"&amp;$A18)*VLOOKUP($D$8,Tables!$C$1:$D$3,2,0)</f>
        <v>6.626909728801853</v>
      </c>
      <c r="X18" s="460">
        <f ca="1">INDIRECT("'"&amp;X$8&amp;"'!"&amp;$A18)*VLOOKUP($D$8,Tables!$C$1:$D$3,2,0)</f>
        <v>6.4761855742275616</v>
      </c>
      <c r="Y18" s="460">
        <f ca="1">INDIRECT("'"&amp;Y$8&amp;"'!"&amp;$A18)*VLOOKUP($D$8,Tables!$C$1:$D$3,2,0)</f>
        <v>5.5955990695919056</v>
      </c>
      <c r="Z18" s="460">
        <f ca="1">INDIRECT("'"&amp;Z$8&amp;"'!"&amp;$A18)*VLOOKUP($D$8,Tables!$C$1:$D$3,2,0)</f>
        <v>5.4999531935531305</v>
      </c>
      <c r="AA18" s="460">
        <f ca="1">INDIRECT("'"&amp;AA$8&amp;"'!"&amp;$A18)*VLOOKUP($D$8,Tables!$C$1:$D$3,2,0)</f>
        <v>6.3964904953296733</v>
      </c>
      <c r="AB18" s="460">
        <f ca="1">INDIRECT("'"&amp;AB$8&amp;"'!"&amp;$A18)*VLOOKUP($D$8,Tables!$C$1:$D$3,2,0)</f>
        <v>5.786221875598895</v>
      </c>
      <c r="AC18" s="460">
        <f ca="1">INDIRECT("'"&amp;AC$8&amp;"'!"&amp;$A18)*VLOOKUP($D$8,Tables!$C$1:$D$3,2,0)</f>
        <v>6.3015884413240091</v>
      </c>
      <c r="AD18" s="460">
        <f ca="1">INDIRECT("'"&amp;AD$8&amp;"'!"&amp;$A18)*VLOOKUP($D$8,Tables!$C$1:$D$3,2,0)</f>
        <v>6.3639446027921638</v>
      </c>
      <c r="AE18" s="460">
        <f ca="1">INDIRECT("'"&amp;AE$8&amp;"'!"&amp;$A18)*VLOOKUP($D$8,Tables!$C$1:$D$3,2,0)</f>
        <v>5.9654929050308541</v>
      </c>
      <c r="AF18" s="460">
        <f ca="1">INDIRECT("'"&amp;AF$8&amp;"'!"&amp;$A18)*VLOOKUP($D$8,Tables!$C$1:$D$3,2,0)</f>
        <v>5.5949796849999842</v>
      </c>
      <c r="AG18" s="460">
        <f ca="1">INDIRECT("'"&amp;AG$8&amp;"'!"&amp;$A18)*VLOOKUP($D$8,Tables!$C$1:$D$3,2,0)</f>
        <v>5.4324713888417593</v>
      </c>
      <c r="AH18" s="513">
        <f ca="1">INDIRECT("'"&amp;AH$8&amp;"'!"&amp;$A18)*VLOOKUP($D$8,Tables!$C$1:$D$3,2,0)</f>
        <v>4.9962068771169577</v>
      </c>
      <c r="AI18" s="513">
        <f ca="1">INDIRECT("'"&amp;AI$8&amp;"'!"&amp;$A18)*VLOOKUP($D$8,Tables!$C$1:$D$3,2,0)</f>
        <v>2.4262728540768328</v>
      </c>
      <c r="AJ18" s="513">
        <f ca="1">INDIRECT("'"&amp;AJ$8&amp;"'!"&amp;$A18)*VLOOKUP($D$8,Tables!$C$1:$D$3,2,0)</f>
        <v>0.77313433679766685</v>
      </c>
      <c r="AK18" s="513">
        <f ca="1">INDIRECT("'"&amp;AK$8&amp;"'!"&amp;$A18)*VLOOKUP($D$8,Tables!$C$1:$D$3,2,0)</f>
        <v>0.58170684679538875</v>
      </c>
      <c r="AL18" s="513">
        <f ca="1">INDIRECT("'"&amp;AL$8&amp;"'!"&amp;$A18)*VLOOKUP($D$8,Tables!$C$1:$D$3,2,0)</f>
        <v>0.39207508023333332</v>
      </c>
      <c r="AM18" s="513">
        <f ca="1">INDIRECT("'"&amp;AM$8&amp;"'!"&amp;$A18)*VLOOKUP($D$8,Tables!$C$1:$D$3,2,0)</f>
        <v>0</v>
      </c>
      <c r="AN18" s="460"/>
      <c r="AO18" s="449"/>
      <c r="AP18" s="466">
        <f ca="1">HLOOKUP(AP$8,$E$8:$AP$230,$B18,0)/HLOOKUP(AP$8,$E$8:$AN$230,$B11,0)</f>
        <v>0.18356681112267154</v>
      </c>
      <c r="AQ18" s="466">
        <f ca="1">HLOOKUP(AQ$8,$E$8:$AP$230,$B18,0)/HLOOKUP(AQ$8,$E$8:$AN$230,$B11,0)</f>
        <v>9.9799098714832446E-2</v>
      </c>
      <c r="AR18" s="466">
        <f ca="1">HLOOKUP(AR$8,$E$8:$AP$230,$B18,0)/HLOOKUP(AR$8,$E$8:$AN$230,$B11,0)</f>
        <v>0.10917415789817606</v>
      </c>
      <c r="AS18" s="466">
        <f ca="1">HLOOKUP(AS$8,$E$8:$AP$230,$B18,0)/HLOOKUP(AS$8,$E$8:$AN$230,$B11,0)</f>
        <v>4.9695695745060497E-2</v>
      </c>
      <c r="AT18" s="466">
        <f ca="1">HLOOKUP(AT$8,$E$8:$AP$230,$B18,0)/HLOOKUP(AT$8,$E$8:$AN$230,$B11,0)</f>
        <v>8.3964723592995141E-3</v>
      </c>
      <c r="AU18" s="449"/>
      <c r="AV18" s="505">
        <f t="shared" ca="1" si="8"/>
        <v>-7.2729086672734145E-2</v>
      </c>
      <c r="AW18" s="466">
        <f t="shared" ca="1" si="8"/>
        <v>-1.5738960617799114E-2</v>
      </c>
      <c r="AX18" s="466">
        <f t="shared" ca="1" si="8"/>
        <v>2.2149780921064899E-2</v>
      </c>
      <c r="AY18" s="466">
        <f t="shared" ca="1" si="8"/>
        <v>-8.8082558584946513E-3</v>
      </c>
      <c r="AZ18" s="466">
        <f t="shared" ca="1" si="8"/>
        <v>-5.8699031398848245E-2</v>
      </c>
      <c r="BA18" s="461">
        <f t="shared" ca="1" si="8"/>
        <v>-0.13810590290626412</v>
      </c>
      <c r="BB18" s="454"/>
      <c r="BC18" s="459"/>
      <c r="BD18" s="454"/>
      <c r="BE18" s="454"/>
      <c r="BF18" s="454"/>
      <c r="BG18" s="454"/>
      <c r="BH18" s="454"/>
      <c r="BI18" s="454"/>
      <c r="BJ18" s="454"/>
      <c r="BK18" s="454"/>
      <c r="BL18" s="454"/>
      <c r="BM18" s="454"/>
      <c r="BN18" s="454"/>
    </row>
    <row r="19" spans="1:66" ht="13" outlineLevel="1">
      <c r="A19" s="454" t="str">
        <f>ADDRESS(MATCH($D10,'2021'!$A$1:$A$86,0),MATCH($D19,'2021'!$A$1:$AQ$1,0))</f>
        <v>$J$86</v>
      </c>
      <c r="B19" s="454">
        <f t="shared" si="9"/>
        <v>12</v>
      </c>
      <c r="C19" s="454"/>
      <c r="D19" s="463" t="s">
        <v>84</v>
      </c>
      <c r="E19" s="460">
        <f ca="1">INDIRECT("'"&amp;E$8&amp;"'!"&amp;$A19)*VLOOKUP($D$8,Tables!$C$1:$D$3,2,0)</f>
        <v>0.36765919000000002</v>
      </c>
      <c r="F19" s="460">
        <f ca="1">INDIRECT("'"&amp;F$8&amp;"'!"&amp;$A19)*VLOOKUP($D$8,Tables!$C$1:$D$3,2,0)</f>
        <v>0.33853767000000007</v>
      </c>
      <c r="G19" s="460">
        <f ca="1">INDIRECT("'"&amp;G$8&amp;"'!"&amp;$A19)*VLOOKUP($D$8,Tables!$C$1:$D$3,2,0)</f>
        <v>0.25117311000000003</v>
      </c>
      <c r="H19" s="460">
        <f ca="1">INDIRECT("'"&amp;H$8&amp;"'!"&amp;$A19)*VLOOKUP($D$8,Tables!$C$1:$D$3,2,0)</f>
        <v>0.12376646000000001</v>
      </c>
      <c r="I19" s="460">
        <f ca="1">INDIRECT("'"&amp;I$8&amp;"'!"&amp;$A19)*VLOOKUP($D$8,Tables!$C$1:$D$3,2,0)</f>
        <v>8.7364560000000022E-2</v>
      </c>
      <c r="J19" s="460">
        <f ca="1">INDIRECT("'"&amp;J$8&amp;"'!"&amp;$A19)*VLOOKUP($D$8,Tables!$C$1:$D$3,2,0)</f>
        <v>8.7364560000000022E-2</v>
      </c>
      <c r="K19" s="460">
        <f ca="1">INDIRECT("'"&amp;K$8&amp;"'!"&amp;$A19)*VLOOKUP($D$8,Tables!$C$1:$D$3,2,0)</f>
        <v>0.27301425000000007</v>
      </c>
      <c r="L19" s="460">
        <f ca="1">INDIRECT("'"&amp;L$8&amp;"'!"&amp;$A19)*VLOOKUP($D$8,Tables!$C$1:$D$3,2,0)</f>
        <v>9.8285130000000012E-2</v>
      </c>
      <c r="M19" s="460">
        <f ca="1">INDIRECT("'"&amp;M$8&amp;"'!"&amp;$A19)*VLOOKUP($D$8,Tables!$C$1:$D$3,2,0)</f>
        <v>5.096266E-2</v>
      </c>
      <c r="N19" s="460">
        <f ca="1">INDIRECT("'"&amp;N$8&amp;"'!"&amp;$A19)*VLOOKUP($D$8,Tables!$C$1:$D$3,2,0)</f>
        <v>5.096266E-2</v>
      </c>
      <c r="O19" s="460">
        <f ca="1">INDIRECT("'"&amp;O$8&amp;"'!"&amp;$A19)*VLOOKUP($D$8,Tables!$C$1:$D$3,2,0)</f>
        <v>0</v>
      </c>
      <c r="P19" s="460">
        <f ca="1">INDIRECT("'"&amp;P$8&amp;"'!"&amp;$A19)*VLOOKUP($D$8,Tables!$C$1:$D$3,2,0)</f>
        <v>0</v>
      </c>
      <c r="Q19" s="460">
        <f ca="1">INDIRECT("'"&amp;Q$8&amp;"'!"&amp;$A19)*VLOOKUP($D$8,Tables!$C$1:$D$3,2,0)</f>
        <v>0</v>
      </c>
      <c r="R19" s="460">
        <f ca="1">INDIRECT("'"&amp;R$8&amp;"'!"&amp;$A19)*VLOOKUP($D$8,Tables!$C$1:$D$3,2,0)</f>
        <v>0</v>
      </c>
      <c r="S19" s="460">
        <f ca="1">INDIRECT("'"&amp;S$8&amp;"'!"&amp;$A19)*VLOOKUP($D$8,Tables!$C$1:$D$3,2,0)</f>
        <v>0</v>
      </c>
      <c r="T19" s="460">
        <f ca="1">INDIRECT("'"&amp;T$8&amp;"'!"&amp;$A19)*VLOOKUP($D$8,Tables!$C$1:$D$3,2,0)</f>
        <v>0</v>
      </c>
      <c r="U19" s="460">
        <f ca="1">INDIRECT("'"&amp;U$8&amp;"'!"&amp;$A19)*VLOOKUP($D$8,Tables!$C$1:$D$3,2,0)</f>
        <v>0</v>
      </c>
      <c r="V19" s="460">
        <f ca="1">INDIRECT("'"&amp;V$8&amp;"'!"&amp;$A19)*VLOOKUP($D$8,Tables!$C$1:$D$3,2,0)</f>
        <v>0</v>
      </c>
      <c r="W19" s="460">
        <f ca="1">INDIRECT("'"&amp;W$8&amp;"'!"&amp;$A19)*VLOOKUP($D$8,Tables!$C$1:$D$3,2,0)</f>
        <v>0</v>
      </c>
      <c r="X19" s="460">
        <f ca="1">INDIRECT("'"&amp;X$8&amp;"'!"&amp;$A19)*VLOOKUP($D$8,Tables!$C$1:$D$3,2,0)</f>
        <v>0</v>
      </c>
      <c r="Y19" s="460">
        <f ca="1">INDIRECT("'"&amp;Y$8&amp;"'!"&amp;$A19)*VLOOKUP($D$8,Tables!$C$1:$D$3,2,0)</f>
        <v>0</v>
      </c>
      <c r="Z19" s="460">
        <f ca="1">INDIRECT("'"&amp;Z$8&amp;"'!"&amp;$A19)*VLOOKUP($D$8,Tables!$C$1:$D$3,2,0)</f>
        <v>0</v>
      </c>
      <c r="AA19" s="460">
        <f ca="1">INDIRECT("'"&amp;AA$8&amp;"'!"&amp;$A19)*VLOOKUP($D$8,Tables!$C$1:$D$3,2,0)</f>
        <v>0</v>
      </c>
      <c r="AB19" s="460">
        <f ca="1">INDIRECT("'"&amp;AB$8&amp;"'!"&amp;$A19)*VLOOKUP($D$8,Tables!$C$1:$D$3,2,0)</f>
        <v>0</v>
      </c>
      <c r="AC19" s="460">
        <f ca="1">INDIRECT("'"&amp;AC$8&amp;"'!"&amp;$A19)*VLOOKUP($D$8,Tables!$C$1:$D$3,2,0)</f>
        <v>0</v>
      </c>
      <c r="AD19" s="460">
        <f ca="1">INDIRECT("'"&amp;AD$8&amp;"'!"&amp;$A19)*VLOOKUP($D$8,Tables!$C$1:$D$3,2,0)</f>
        <v>0</v>
      </c>
      <c r="AE19" s="460">
        <f ca="1">INDIRECT("'"&amp;AE$8&amp;"'!"&amp;$A19)*VLOOKUP($D$8,Tables!$C$1:$D$3,2,0)</f>
        <v>0</v>
      </c>
      <c r="AF19" s="460">
        <f ca="1">INDIRECT("'"&amp;AF$8&amp;"'!"&amp;$A19)*VLOOKUP($D$8,Tables!$C$1:$D$3,2,0)</f>
        <v>0</v>
      </c>
      <c r="AG19" s="460">
        <f ca="1">INDIRECT("'"&amp;AG$8&amp;"'!"&amp;$A19)*VLOOKUP($D$8,Tables!$C$1:$D$3,2,0)</f>
        <v>0</v>
      </c>
      <c r="AH19" s="513">
        <f ca="1">INDIRECT("'"&amp;AH$8&amp;"'!"&amp;$A19)*VLOOKUP($D$8,Tables!$C$1:$D$3,2,0)</f>
        <v>0</v>
      </c>
      <c r="AI19" s="513">
        <f ca="1">INDIRECT("'"&amp;AI$8&amp;"'!"&amp;$A19)*VLOOKUP($D$8,Tables!$C$1:$D$3,2,0)</f>
        <v>0</v>
      </c>
      <c r="AJ19" s="513">
        <f ca="1">INDIRECT("'"&amp;AJ$8&amp;"'!"&amp;$A19)*VLOOKUP($D$8,Tables!$C$1:$D$3,2,0)</f>
        <v>0</v>
      </c>
      <c r="AK19" s="513">
        <f ca="1">INDIRECT("'"&amp;AK$8&amp;"'!"&amp;$A19)*VLOOKUP($D$8,Tables!$C$1:$D$3,2,0)</f>
        <v>0</v>
      </c>
      <c r="AL19" s="513">
        <f ca="1">INDIRECT("'"&amp;AL$8&amp;"'!"&amp;$A19)*VLOOKUP($D$8,Tables!$C$1:$D$3,2,0)</f>
        <v>0</v>
      </c>
      <c r="AM19" s="513">
        <f ca="1">INDIRECT("'"&amp;AM$8&amp;"'!"&amp;$A19)*VLOOKUP($D$8,Tables!$C$1:$D$3,2,0)</f>
        <v>0</v>
      </c>
      <c r="AN19" s="460"/>
      <c r="AO19" s="449"/>
      <c r="AP19" s="466">
        <f ca="1">HLOOKUP(AP$8,$E$8:$AP$230,$B19,0)/HLOOKUP(AP$8,$E$8:$AN$230,$B11,0)</f>
        <v>1.0354945058904273E-2</v>
      </c>
      <c r="AQ19" s="466">
        <f ca="1">HLOOKUP(AQ$8,$E$8:$AP$230,$B19,0)/HLOOKUP(AQ$8,$E$8:$AN$230,$B11,0)</f>
        <v>0</v>
      </c>
      <c r="AR19" s="466">
        <f ca="1">HLOOKUP(AR$8,$E$8:$AP$230,$B19,0)/HLOOKUP(AR$8,$E$8:$AN$230,$B11,0)</f>
        <v>0</v>
      </c>
      <c r="AS19" s="466">
        <f ca="1">HLOOKUP(AS$8,$E$8:$AP$230,$B19,0)/HLOOKUP(AS$8,$E$8:$AN$230,$B11,0)</f>
        <v>0</v>
      </c>
      <c r="AT19" s="466">
        <f ca="1">HLOOKUP(AT$8,$E$8:$AP$230,$B19,0)/HLOOKUP(AT$8,$E$8:$AN$230,$B11,0)</f>
        <v>0</v>
      </c>
      <c r="AU19" s="449"/>
      <c r="AV19" s="505">
        <f t="shared" ca="1" si="8"/>
        <v>-1</v>
      </c>
      <c r="AW19" s="466">
        <f t="shared" ca="1" si="8"/>
        <v>-1</v>
      </c>
      <c r="AX19" s="466">
        <f t="shared" ca="1" si="8"/>
        <v>0</v>
      </c>
      <c r="AY19" s="466">
        <f t="shared" ca="1" si="8"/>
        <v>0</v>
      </c>
      <c r="AZ19" s="466">
        <f t="shared" ca="1" si="8"/>
        <v>0</v>
      </c>
      <c r="BA19" s="461">
        <f t="shared" ca="1" si="8"/>
        <v>0</v>
      </c>
      <c r="BB19" s="454"/>
      <c r="BC19" s="459"/>
      <c r="BD19" s="454"/>
      <c r="BE19" s="454"/>
      <c r="BF19" s="454"/>
      <c r="BG19" s="454"/>
      <c r="BH19" s="454"/>
      <c r="BI19" s="454"/>
      <c r="BJ19" s="454"/>
      <c r="BK19" s="454"/>
      <c r="BL19" s="454"/>
      <c r="BM19" s="454"/>
      <c r="BN19" s="454"/>
    </row>
    <row r="20" spans="1:66" ht="13" outlineLevel="1">
      <c r="A20" s="454" t="str">
        <f>ADDRESS(MATCH($D10,'2021'!$A$1:$A$86,0),MATCH($D20,'2021'!$A$1:$AQ$1,0))</f>
        <v>$K$86</v>
      </c>
      <c r="B20" s="454">
        <f t="shared" si="9"/>
        <v>13</v>
      </c>
      <c r="C20" s="454"/>
      <c r="D20" s="463" t="s">
        <v>85</v>
      </c>
      <c r="E20" s="460">
        <f ca="1">INDIRECT("'"&amp;E$8&amp;"'!"&amp;$A20)*VLOOKUP($D$8,Tables!$C$1:$D$3,2,0)</f>
        <v>0</v>
      </c>
      <c r="F20" s="460">
        <f ca="1">INDIRECT("'"&amp;F$8&amp;"'!"&amp;$A20)*VLOOKUP($D$8,Tables!$C$1:$D$3,2,0)</f>
        <v>0</v>
      </c>
      <c r="G20" s="460">
        <f ca="1">INDIRECT("'"&amp;G$8&amp;"'!"&amp;$A20)*VLOOKUP($D$8,Tables!$C$1:$D$3,2,0)</f>
        <v>0</v>
      </c>
      <c r="H20" s="460">
        <f ca="1">INDIRECT("'"&amp;H$8&amp;"'!"&amp;$A20)*VLOOKUP($D$8,Tables!$C$1:$D$3,2,0)</f>
        <v>0</v>
      </c>
      <c r="I20" s="460">
        <f ca="1">INDIRECT("'"&amp;I$8&amp;"'!"&amp;$A20)*VLOOKUP($D$8,Tables!$C$1:$D$3,2,0)</f>
        <v>0</v>
      </c>
      <c r="J20" s="460">
        <f ca="1">INDIRECT("'"&amp;J$8&amp;"'!"&amp;$A20)*VLOOKUP($D$8,Tables!$C$1:$D$3,2,0)</f>
        <v>0</v>
      </c>
      <c r="K20" s="460">
        <f ca="1">INDIRECT("'"&amp;K$8&amp;"'!"&amp;$A20)*VLOOKUP($D$8,Tables!$C$1:$D$3,2,0)</f>
        <v>0</v>
      </c>
      <c r="L20" s="460">
        <f ca="1">INDIRECT("'"&amp;L$8&amp;"'!"&amp;$A20)*VLOOKUP($D$8,Tables!$C$1:$D$3,2,0)</f>
        <v>0</v>
      </c>
      <c r="M20" s="460">
        <f ca="1">INDIRECT("'"&amp;M$8&amp;"'!"&amp;$A20)*VLOOKUP($D$8,Tables!$C$1:$D$3,2,0)</f>
        <v>0</v>
      </c>
      <c r="N20" s="460">
        <f ca="1">INDIRECT("'"&amp;N$8&amp;"'!"&amp;$A20)*VLOOKUP($D$8,Tables!$C$1:$D$3,2,0)</f>
        <v>0</v>
      </c>
      <c r="O20" s="460">
        <f ca="1">INDIRECT("'"&amp;O$8&amp;"'!"&amp;$A20)*VLOOKUP($D$8,Tables!$C$1:$D$3,2,0)</f>
        <v>0</v>
      </c>
      <c r="P20" s="460">
        <f ca="1">INDIRECT("'"&amp;P$8&amp;"'!"&amp;$A20)*VLOOKUP($D$8,Tables!$C$1:$D$3,2,0)</f>
        <v>0</v>
      </c>
      <c r="Q20" s="460">
        <f ca="1">INDIRECT("'"&amp;Q$8&amp;"'!"&amp;$A20)*VLOOKUP($D$8,Tables!$C$1:$D$3,2,0)</f>
        <v>0</v>
      </c>
      <c r="R20" s="460">
        <f ca="1">INDIRECT("'"&amp;R$8&amp;"'!"&amp;$A20)*VLOOKUP($D$8,Tables!$C$1:$D$3,2,0)</f>
        <v>0</v>
      </c>
      <c r="S20" s="460">
        <f ca="1">INDIRECT("'"&amp;S$8&amp;"'!"&amp;$A20)*VLOOKUP($D$8,Tables!$C$1:$D$3,2,0)</f>
        <v>0</v>
      </c>
      <c r="T20" s="460">
        <f ca="1">INDIRECT("'"&amp;T$8&amp;"'!"&amp;$A20)*VLOOKUP($D$8,Tables!$C$1:$D$3,2,0)</f>
        <v>0</v>
      </c>
      <c r="U20" s="460">
        <f ca="1">INDIRECT("'"&amp;U$8&amp;"'!"&amp;$A20)*VLOOKUP($D$8,Tables!$C$1:$D$3,2,0)</f>
        <v>0</v>
      </c>
      <c r="V20" s="460">
        <f ca="1">INDIRECT("'"&amp;V$8&amp;"'!"&amp;$A20)*VLOOKUP($D$8,Tables!$C$1:$D$3,2,0)</f>
        <v>0</v>
      </c>
      <c r="W20" s="460">
        <f ca="1">INDIRECT("'"&amp;W$8&amp;"'!"&amp;$A20)*VLOOKUP($D$8,Tables!$C$1:$D$3,2,0)</f>
        <v>0</v>
      </c>
      <c r="X20" s="460">
        <f ca="1">INDIRECT("'"&amp;X$8&amp;"'!"&amp;$A20)*VLOOKUP($D$8,Tables!$C$1:$D$3,2,0)</f>
        <v>0</v>
      </c>
      <c r="Y20" s="460">
        <f ca="1">INDIRECT("'"&amp;Y$8&amp;"'!"&amp;$A20)*VLOOKUP($D$8,Tables!$C$1:$D$3,2,0)</f>
        <v>0</v>
      </c>
      <c r="Z20" s="460">
        <f ca="1">INDIRECT("'"&amp;Z$8&amp;"'!"&amp;$A20)*VLOOKUP($D$8,Tables!$C$1:$D$3,2,0)</f>
        <v>0</v>
      </c>
      <c r="AA20" s="460">
        <f ca="1">INDIRECT("'"&amp;AA$8&amp;"'!"&amp;$A20)*VLOOKUP($D$8,Tables!$C$1:$D$3,2,0)</f>
        <v>0</v>
      </c>
      <c r="AB20" s="460">
        <f ca="1">INDIRECT("'"&amp;AB$8&amp;"'!"&amp;$A20)*VLOOKUP($D$8,Tables!$C$1:$D$3,2,0)</f>
        <v>0</v>
      </c>
      <c r="AC20" s="460">
        <f ca="1">INDIRECT("'"&amp;AC$8&amp;"'!"&amp;$A20)*VLOOKUP($D$8,Tables!$C$1:$D$3,2,0)</f>
        <v>0</v>
      </c>
      <c r="AD20" s="460">
        <f ca="1">INDIRECT("'"&amp;AD$8&amp;"'!"&amp;$A20)*VLOOKUP($D$8,Tables!$C$1:$D$3,2,0)</f>
        <v>0</v>
      </c>
      <c r="AE20" s="460">
        <f ca="1">INDIRECT("'"&amp;AE$8&amp;"'!"&amp;$A20)*VLOOKUP($D$8,Tables!$C$1:$D$3,2,0)</f>
        <v>0</v>
      </c>
      <c r="AF20" s="460">
        <f ca="1">INDIRECT("'"&amp;AF$8&amp;"'!"&amp;$A20)*VLOOKUP($D$8,Tables!$C$1:$D$3,2,0)</f>
        <v>0</v>
      </c>
      <c r="AG20" s="460">
        <f ca="1">INDIRECT("'"&amp;AG$8&amp;"'!"&amp;$A20)*VLOOKUP($D$8,Tables!$C$1:$D$3,2,0)</f>
        <v>0</v>
      </c>
      <c r="AH20" s="513">
        <f ca="1">INDIRECT("'"&amp;AH$8&amp;"'!"&amp;$A20)*VLOOKUP($D$8,Tables!$C$1:$D$3,2,0)</f>
        <v>0</v>
      </c>
      <c r="AI20" s="513">
        <f ca="1">INDIRECT("'"&amp;AI$8&amp;"'!"&amp;$A20)*VLOOKUP($D$8,Tables!$C$1:$D$3,2,0)</f>
        <v>0</v>
      </c>
      <c r="AJ20" s="513">
        <f ca="1">INDIRECT("'"&amp;AJ$8&amp;"'!"&amp;$A20)*VLOOKUP($D$8,Tables!$C$1:$D$3,2,0)</f>
        <v>0</v>
      </c>
      <c r="AK20" s="513">
        <f ca="1">INDIRECT("'"&amp;AK$8&amp;"'!"&amp;$A20)*VLOOKUP($D$8,Tables!$C$1:$D$3,2,0)</f>
        <v>0</v>
      </c>
      <c r="AL20" s="513">
        <f ca="1">INDIRECT("'"&amp;AL$8&amp;"'!"&amp;$A20)*VLOOKUP($D$8,Tables!$C$1:$D$3,2,0)</f>
        <v>0</v>
      </c>
      <c r="AM20" s="513">
        <f ca="1">INDIRECT("'"&amp;AM$8&amp;"'!"&amp;$A20)*VLOOKUP($D$8,Tables!$C$1:$D$3,2,0)</f>
        <v>0</v>
      </c>
      <c r="AN20" s="460"/>
      <c r="AO20" s="449"/>
      <c r="AP20" s="466">
        <f ca="1">HLOOKUP(AP$8,$E$8:$AP$230,$B20,0)/HLOOKUP(AP$8,$E$8:$AN$230,$B11,0)</f>
        <v>0</v>
      </c>
      <c r="AQ20" s="466">
        <f ca="1">HLOOKUP(AQ$8,$E$8:$AP$230,$B20,0)/HLOOKUP(AQ$8,$E$8:$AN$230,$B11,0)</f>
        <v>0</v>
      </c>
      <c r="AR20" s="466">
        <f ca="1">HLOOKUP(AR$8,$E$8:$AP$230,$B20,0)/HLOOKUP(AR$8,$E$8:$AN$230,$B11,0)</f>
        <v>0</v>
      </c>
      <c r="AS20" s="466">
        <f ca="1">HLOOKUP(AS$8,$E$8:$AP$230,$B20,0)/HLOOKUP(AS$8,$E$8:$AN$230,$B11,0)</f>
        <v>0</v>
      </c>
      <c r="AT20" s="466">
        <f ca="1">HLOOKUP(AT$8,$E$8:$AP$230,$B20,0)/HLOOKUP(AT$8,$E$8:$AN$230,$B11,0)</f>
        <v>0</v>
      </c>
      <c r="AU20" s="449"/>
      <c r="AV20" s="505">
        <f t="shared" ca="1" si="8"/>
        <v>0</v>
      </c>
      <c r="AW20" s="466">
        <f t="shared" ca="1" si="8"/>
        <v>0</v>
      </c>
      <c r="AX20" s="466">
        <f t="shared" ca="1" si="8"/>
        <v>0</v>
      </c>
      <c r="AY20" s="466">
        <f t="shared" ca="1" si="8"/>
        <v>0</v>
      </c>
      <c r="AZ20" s="466">
        <f t="shared" ca="1" si="8"/>
        <v>0</v>
      </c>
      <c r="BA20" s="461">
        <f t="shared" ca="1" si="8"/>
        <v>0</v>
      </c>
      <c r="BB20" s="454"/>
      <c r="BC20" s="459"/>
      <c r="BD20" s="454"/>
      <c r="BE20" s="454"/>
      <c r="BF20" s="454"/>
      <c r="BG20" s="454"/>
      <c r="BH20" s="454"/>
      <c r="BI20" s="454"/>
      <c r="BJ20" s="454"/>
      <c r="BK20" s="454"/>
      <c r="BL20" s="454"/>
      <c r="BM20" s="454"/>
      <c r="BN20" s="454"/>
    </row>
    <row r="21" spans="1:66" ht="13">
      <c r="A21" s="454" t="str">
        <f>ADDRESS(MATCH($D10,'2021'!$A$1:$A$86,0),MATCH($D21,'2021'!$A$1:$AQ$1,0))</f>
        <v>$L$86</v>
      </c>
      <c r="B21" s="454">
        <f t="shared" si="9"/>
        <v>14</v>
      </c>
      <c r="C21" s="454"/>
      <c r="D21" s="463" t="s">
        <v>86</v>
      </c>
      <c r="E21" s="460">
        <f ca="1">INDIRECT("'"&amp;E$8&amp;"'!"&amp;$A21)*VLOOKUP($D$8,Tables!$C$1:$D$3,2,0)</f>
        <v>3.9672476970000004</v>
      </c>
      <c r="F21" s="460">
        <f ca="1">INDIRECT("'"&amp;F$8&amp;"'!"&amp;$A21)*VLOOKUP($D$8,Tables!$C$1:$D$3,2,0)</f>
        <v>6.5439090870000003</v>
      </c>
      <c r="G21" s="460">
        <f ca="1">INDIRECT("'"&amp;G$8&amp;"'!"&amp;$A21)*VLOOKUP($D$8,Tables!$C$1:$D$3,2,0)</f>
        <v>6.7054218750000008</v>
      </c>
      <c r="H21" s="460">
        <f ca="1">INDIRECT("'"&amp;H$8&amp;"'!"&amp;$A21)*VLOOKUP($D$8,Tables!$C$1:$D$3,2,0)</f>
        <v>6.5891509500000014</v>
      </c>
      <c r="I21" s="460">
        <f ca="1">INDIRECT("'"&amp;I$8&amp;"'!"&amp;$A21)*VLOOKUP($D$8,Tables!$C$1:$D$3,2,0)</f>
        <v>7.5702577500000006</v>
      </c>
      <c r="J21" s="460">
        <f ca="1">INDIRECT("'"&amp;J$8&amp;"'!"&amp;$A21)*VLOOKUP($D$8,Tables!$C$1:$D$3,2,0)</f>
        <v>7.2134446980000009</v>
      </c>
      <c r="K21" s="460">
        <f ca="1">INDIRECT("'"&amp;K$8&amp;"'!"&amp;$A21)*VLOOKUP($D$8,Tables!$C$1:$D$3,2,0)</f>
        <v>7.2672625230000012</v>
      </c>
      <c r="L21" s="460">
        <f ca="1">INDIRECT("'"&amp;L$8&amp;"'!"&amp;$A21)*VLOOKUP($D$8,Tables!$C$1:$D$3,2,0)</f>
        <v>9.4332930360000002</v>
      </c>
      <c r="M21" s="460">
        <f ca="1">INDIRECT("'"&amp;M$8&amp;"'!"&amp;$A21)*VLOOKUP($D$8,Tables!$C$1:$D$3,2,0)</f>
        <v>12.859881804000002</v>
      </c>
      <c r="N21" s="460">
        <f ca="1">INDIRECT("'"&amp;N$8&amp;"'!"&amp;$A21)*VLOOKUP($D$8,Tables!$C$1:$D$3,2,0)</f>
        <v>16.153623408000001</v>
      </c>
      <c r="O21" s="460">
        <f ca="1">INDIRECT("'"&amp;O$8&amp;"'!"&amp;$A21)*VLOOKUP($D$8,Tables!$C$1:$D$3,2,0)</f>
        <v>11.940136047000001</v>
      </c>
      <c r="P21" s="460">
        <f ca="1">INDIRECT("'"&amp;P$8&amp;"'!"&amp;$A21)*VLOOKUP($D$8,Tables!$C$1:$D$3,2,0)</f>
        <v>14.194923231000001</v>
      </c>
      <c r="Q21" s="460">
        <f ca="1">INDIRECT("'"&amp;Q$8&amp;"'!"&amp;$A21)*VLOOKUP($D$8,Tables!$C$1:$D$3,2,0)</f>
        <v>10.34980449</v>
      </c>
      <c r="R21" s="460">
        <f ca="1">INDIRECT("'"&amp;R$8&amp;"'!"&amp;$A21)*VLOOKUP($D$8,Tables!$C$1:$D$3,2,0)</f>
        <v>6.9672457390000018</v>
      </c>
      <c r="S21" s="460">
        <f ca="1">INDIRECT("'"&amp;S$8&amp;"'!"&amp;$A21)*VLOOKUP($D$8,Tables!$C$1:$D$3,2,0)</f>
        <v>8.8463885750000006</v>
      </c>
      <c r="T21" s="460">
        <f ca="1">INDIRECT("'"&amp;T$8&amp;"'!"&amp;$A21)*VLOOKUP($D$8,Tables!$C$1:$D$3,2,0)</f>
        <v>9.1339396262756356</v>
      </c>
      <c r="U21" s="460">
        <f ca="1">INDIRECT("'"&amp;U$8&amp;"'!"&amp;$A21)*VLOOKUP($D$8,Tables!$C$1:$D$3,2,0)</f>
        <v>7.9000323038645872</v>
      </c>
      <c r="V21" s="460">
        <f ca="1">INDIRECT("'"&amp;V$8&amp;"'!"&amp;$A21)*VLOOKUP($D$8,Tables!$C$1:$D$3,2,0)</f>
        <v>4.5358682294884982</v>
      </c>
      <c r="W21" s="460">
        <f ca="1">INDIRECT("'"&amp;W$8&amp;"'!"&amp;$A21)*VLOOKUP($D$8,Tables!$C$1:$D$3,2,0)</f>
        <v>4.0680457730987918</v>
      </c>
      <c r="X21" s="460">
        <f ca="1">INDIRECT("'"&amp;X$8&amp;"'!"&amp;$A21)*VLOOKUP($D$8,Tables!$C$1:$D$3,2,0)</f>
        <v>2.4272328945083648</v>
      </c>
      <c r="Y21" s="460">
        <f ca="1">INDIRECT("'"&amp;Y$8&amp;"'!"&amp;$A21)*VLOOKUP($D$8,Tables!$C$1:$D$3,2,0)</f>
        <v>1.5086138982058006</v>
      </c>
      <c r="Z21" s="460">
        <f ca="1">INDIRECT("'"&amp;Z$8&amp;"'!"&amp;$A21)*VLOOKUP($D$8,Tables!$C$1:$D$3,2,0)</f>
        <v>0.56131163696838615</v>
      </c>
      <c r="AA21" s="460">
        <f ca="1">INDIRECT("'"&amp;AA$8&amp;"'!"&amp;$A21)*VLOOKUP($D$8,Tables!$C$1:$D$3,2,0)</f>
        <v>0.54256956430425429</v>
      </c>
      <c r="AB21" s="460">
        <f ca="1">INDIRECT("'"&amp;AB$8&amp;"'!"&amp;$A21)*VLOOKUP($D$8,Tables!$C$1:$D$3,2,0)</f>
        <v>0.43943820146732709</v>
      </c>
      <c r="AC21" s="460">
        <f ca="1">INDIRECT("'"&amp;AC$8&amp;"'!"&amp;$A21)*VLOOKUP($D$8,Tables!$C$1:$D$3,2,0)</f>
        <v>0.63882543431988192</v>
      </c>
      <c r="AD21" s="460">
        <f ca="1">INDIRECT("'"&amp;AD$8&amp;"'!"&amp;$A21)*VLOOKUP($D$8,Tables!$C$1:$D$3,2,0)</f>
        <v>0.89607125968909807</v>
      </c>
      <c r="AE21" s="460">
        <f ca="1">INDIRECT("'"&amp;AE$8&amp;"'!"&amp;$A21)*VLOOKUP($D$8,Tables!$C$1:$D$3,2,0)</f>
        <v>0.73485514964440368</v>
      </c>
      <c r="AF21" s="460">
        <f ca="1">INDIRECT("'"&amp;AF$8&amp;"'!"&amp;$A21)*VLOOKUP($D$8,Tables!$C$1:$D$3,2,0)</f>
        <v>0.38334746245675511</v>
      </c>
      <c r="AG21" s="460">
        <f ca="1">INDIRECT("'"&amp;AG$8&amp;"'!"&amp;$A21)*VLOOKUP($D$8,Tables!$C$1:$D$3,2,0)</f>
        <v>0.39652240077403877</v>
      </c>
      <c r="AH21" s="513">
        <f ca="1">INDIRECT("'"&amp;AH$8&amp;"'!"&amp;$A21)*VLOOKUP($D$8,Tables!$C$1:$D$3,2,0)</f>
        <v>0.90508170270608768</v>
      </c>
      <c r="AI21" s="513">
        <f ca="1">INDIRECT("'"&amp;AI$8&amp;"'!"&amp;$A21)*VLOOKUP($D$8,Tables!$C$1:$D$3,2,0)</f>
        <v>1.2411723834814015</v>
      </c>
      <c r="AJ21" s="513">
        <f ca="1">INDIRECT("'"&amp;AJ$8&amp;"'!"&amp;$A21)*VLOOKUP($D$8,Tables!$C$1:$D$3,2,0)</f>
        <v>4.1804437200834021</v>
      </c>
      <c r="AK21" s="513">
        <f ca="1">INDIRECT("'"&amp;AK$8&amp;"'!"&amp;$A21)*VLOOKUP($D$8,Tables!$C$1:$D$3,2,0)</f>
        <v>2.9641176311381443</v>
      </c>
      <c r="AL21" s="513">
        <f ca="1">INDIRECT("'"&amp;AL$8&amp;"'!"&amp;$A21)*VLOOKUP($D$8,Tables!$C$1:$D$3,2,0)</f>
        <v>0.6452501413496855</v>
      </c>
      <c r="AM21" s="513">
        <f ca="1">INDIRECT("'"&amp;AM$8&amp;"'!"&amp;$A21)*VLOOKUP($D$8,Tables!$C$1:$D$3,2,0)</f>
        <v>0</v>
      </c>
      <c r="AN21" s="460"/>
      <c r="AO21" s="449"/>
      <c r="AP21" s="466">
        <f ca="1">HLOOKUP(AP$8,$E$8:$AP$230,$B21,0)/HLOOKUP(AP$8,$E$8:$AN$230,$B11,0)</f>
        <v>0.11173563195169828</v>
      </c>
      <c r="AQ21" s="466">
        <f ca="1">HLOOKUP(AQ$8,$E$8:$AP$230,$B21,0)/HLOOKUP(AQ$8,$E$8:$AN$230,$B11,0)</f>
        <v>0.2142600287331213</v>
      </c>
      <c r="AR21" s="466">
        <f ca="1">HLOOKUP(AR$8,$E$8:$AP$230,$B21,0)/HLOOKUP(AR$8,$E$8:$AN$230,$B11,0)</f>
        <v>7.9687486769255654E-3</v>
      </c>
      <c r="AS21" s="466">
        <f ca="1">HLOOKUP(AS$8,$E$8:$AP$230,$B21,0)/HLOOKUP(AS$8,$E$8:$AN$230,$B11,0)</f>
        <v>2.5422089289348339E-2</v>
      </c>
      <c r="AT21" s="466">
        <f ca="1">HLOOKUP(AT$8,$E$8:$AP$230,$B21,0)/HLOOKUP(AT$8,$E$8:$AN$230,$B11,0)</f>
        <v>1.381833544088663E-2</v>
      </c>
      <c r="AU21" s="449"/>
      <c r="AV21" s="505">
        <f t="shared" ref="AV21:BA30" ca="1" si="10">IFERROR(POWER(INDEX($E21:$AN21,AV$5)/INDEX($E21:$AN21,AV$4),1/AV$6)-1,)</f>
        <v>-9.0677993247855193E-3</v>
      </c>
      <c r="AW21" s="466">
        <f t="shared" ca="1" si="10"/>
        <v>0.11648269440445147</v>
      </c>
      <c r="AX21" s="466">
        <f t="shared" ca="1" si="10"/>
        <v>-0.12592827939174889</v>
      </c>
      <c r="AY21" s="466">
        <f t="shared" ca="1" si="10"/>
        <v>-0.39567939910888661</v>
      </c>
      <c r="AZ21" s="466">
        <f t="shared" ca="1" si="10"/>
        <v>2.5044504453142213E-3</v>
      </c>
      <c r="BA21" s="461">
        <f t="shared" ca="1" si="10"/>
        <v>-0.13690332631701208</v>
      </c>
      <c r="BB21" s="454"/>
      <c r="BC21" s="459"/>
      <c r="BD21" s="454"/>
      <c r="BE21" s="454"/>
      <c r="BF21" s="454"/>
      <c r="BG21" s="454"/>
      <c r="BH21" s="454"/>
      <c r="BI21" s="454"/>
      <c r="BJ21" s="454"/>
      <c r="BK21" s="454"/>
      <c r="BL21" s="454"/>
      <c r="BM21" s="454"/>
      <c r="BN21" s="454"/>
    </row>
    <row r="22" spans="1:66" ht="13" hidden="1" outlineLevel="1">
      <c r="A22" s="454" t="str">
        <f>ADDRESS(MATCH($D10,'2021'!$A$1:$A$86,0),MATCH($D22,'2021'!$A$1:$AQ$1,0))</f>
        <v>$M$86</v>
      </c>
      <c r="B22" s="454">
        <f t="shared" si="9"/>
        <v>15</v>
      </c>
      <c r="C22" s="454"/>
      <c r="D22" s="463" t="s">
        <v>87</v>
      </c>
      <c r="E22" s="460">
        <f ca="1">INDIRECT("'"&amp;E$8&amp;"'!"&amp;$A22)*VLOOKUP($D$8,Tables!$C$1:$D$3,2,0)</f>
        <v>0</v>
      </c>
      <c r="F22" s="460">
        <f ca="1">INDIRECT("'"&amp;F$8&amp;"'!"&amp;$A22)*VLOOKUP($D$8,Tables!$C$1:$D$3,2,0)</f>
        <v>0</v>
      </c>
      <c r="G22" s="460">
        <f ca="1">INDIRECT("'"&amp;G$8&amp;"'!"&amp;$A22)*VLOOKUP($D$8,Tables!$C$1:$D$3,2,0)</f>
        <v>0</v>
      </c>
      <c r="H22" s="460">
        <f ca="1">INDIRECT("'"&amp;H$8&amp;"'!"&amp;$A22)*VLOOKUP($D$8,Tables!$C$1:$D$3,2,0)</f>
        <v>0</v>
      </c>
      <c r="I22" s="460">
        <f ca="1">INDIRECT("'"&amp;I$8&amp;"'!"&amp;$A22)*VLOOKUP($D$8,Tables!$C$1:$D$3,2,0)</f>
        <v>0</v>
      </c>
      <c r="J22" s="460">
        <f ca="1">INDIRECT("'"&amp;J$8&amp;"'!"&amp;$A22)*VLOOKUP($D$8,Tables!$C$1:$D$3,2,0)</f>
        <v>0</v>
      </c>
      <c r="K22" s="460">
        <f ca="1">INDIRECT("'"&amp;K$8&amp;"'!"&amp;$A22)*VLOOKUP($D$8,Tables!$C$1:$D$3,2,0)</f>
        <v>0</v>
      </c>
      <c r="L22" s="460">
        <f ca="1">INDIRECT("'"&amp;L$8&amp;"'!"&amp;$A22)*VLOOKUP($D$8,Tables!$C$1:$D$3,2,0)</f>
        <v>0</v>
      </c>
      <c r="M22" s="460">
        <f ca="1">INDIRECT("'"&amp;M$8&amp;"'!"&amp;$A22)*VLOOKUP($D$8,Tables!$C$1:$D$3,2,0)</f>
        <v>0</v>
      </c>
      <c r="N22" s="460">
        <f ca="1">INDIRECT("'"&amp;N$8&amp;"'!"&amp;$A22)*VLOOKUP($D$8,Tables!$C$1:$D$3,2,0)</f>
        <v>0</v>
      </c>
      <c r="O22" s="460">
        <f ca="1">INDIRECT("'"&amp;O$8&amp;"'!"&amp;$A22)*VLOOKUP($D$8,Tables!$C$1:$D$3,2,0)</f>
        <v>0</v>
      </c>
      <c r="P22" s="460">
        <f ca="1">INDIRECT("'"&amp;P$8&amp;"'!"&amp;$A22)*VLOOKUP($D$8,Tables!$C$1:$D$3,2,0)</f>
        <v>0</v>
      </c>
      <c r="Q22" s="460">
        <f ca="1">INDIRECT("'"&amp;Q$8&amp;"'!"&amp;$A22)*VLOOKUP($D$8,Tables!$C$1:$D$3,2,0)</f>
        <v>0</v>
      </c>
      <c r="R22" s="460">
        <f ca="1">INDIRECT("'"&amp;R$8&amp;"'!"&amp;$A22)*VLOOKUP($D$8,Tables!$C$1:$D$3,2,0)</f>
        <v>0</v>
      </c>
      <c r="S22" s="460">
        <f ca="1">INDIRECT("'"&amp;S$8&amp;"'!"&amp;$A22)*VLOOKUP($D$8,Tables!$C$1:$D$3,2,0)</f>
        <v>0</v>
      </c>
      <c r="T22" s="460">
        <f ca="1">INDIRECT("'"&amp;T$8&amp;"'!"&amp;$A22)*VLOOKUP($D$8,Tables!$C$1:$D$3,2,0)</f>
        <v>0</v>
      </c>
      <c r="U22" s="460">
        <f ca="1">INDIRECT("'"&amp;U$8&amp;"'!"&amp;$A22)*VLOOKUP($D$8,Tables!$C$1:$D$3,2,0)</f>
        <v>0</v>
      </c>
      <c r="V22" s="460">
        <f ca="1">INDIRECT("'"&amp;V$8&amp;"'!"&amp;$A22)*VLOOKUP($D$8,Tables!$C$1:$D$3,2,0)</f>
        <v>0</v>
      </c>
      <c r="W22" s="460">
        <f ca="1">INDIRECT("'"&amp;W$8&amp;"'!"&amp;$A22)*VLOOKUP($D$8,Tables!$C$1:$D$3,2,0)</f>
        <v>0</v>
      </c>
      <c r="X22" s="460">
        <f ca="1">INDIRECT("'"&amp;X$8&amp;"'!"&amp;$A22)*VLOOKUP($D$8,Tables!$C$1:$D$3,2,0)</f>
        <v>0</v>
      </c>
      <c r="Y22" s="460">
        <f ca="1">INDIRECT("'"&amp;Y$8&amp;"'!"&amp;$A22)*VLOOKUP($D$8,Tables!$C$1:$D$3,2,0)</f>
        <v>0</v>
      </c>
      <c r="Z22" s="460">
        <f ca="1">INDIRECT("'"&amp;Z$8&amp;"'!"&amp;$A22)*VLOOKUP($D$8,Tables!$C$1:$D$3,2,0)</f>
        <v>0</v>
      </c>
      <c r="AA22" s="460">
        <f ca="1">INDIRECT("'"&amp;AA$8&amp;"'!"&amp;$A22)*VLOOKUP($D$8,Tables!$C$1:$D$3,2,0)</f>
        <v>0</v>
      </c>
      <c r="AB22" s="460">
        <f ca="1">INDIRECT("'"&amp;AB$8&amp;"'!"&amp;$A22)*VLOOKUP($D$8,Tables!$C$1:$D$3,2,0)</f>
        <v>0</v>
      </c>
      <c r="AC22" s="460">
        <f ca="1">INDIRECT("'"&amp;AC$8&amp;"'!"&amp;$A22)*VLOOKUP($D$8,Tables!$C$1:$D$3,2,0)</f>
        <v>0</v>
      </c>
      <c r="AD22" s="460">
        <f ca="1">INDIRECT("'"&amp;AD$8&amp;"'!"&amp;$A22)*VLOOKUP($D$8,Tables!$C$1:$D$3,2,0)</f>
        <v>0</v>
      </c>
      <c r="AE22" s="460">
        <f ca="1">INDIRECT("'"&amp;AE$8&amp;"'!"&amp;$A22)*VLOOKUP($D$8,Tables!$C$1:$D$3,2,0)</f>
        <v>0</v>
      </c>
      <c r="AF22" s="460">
        <f ca="1">INDIRECT("'"&amp;AF$8&amp;"'!"&amp;$A22)*VLOOKUP($D$8,Tables!$C$1:$D$3,2,0)</f>
        <v>0</v>
      </c>
      <c r="AG22" s="460">
        <f ca="1">INDIRECT("'"&amp;AG$8&amp;"'!"&amp;$A22)*VLOOKUP($D$8,Tables!$C$1:$D$3,2,0)</f>
        <v>0</v>
      </c>
      <c r="AH22" s="513">
        <f ca="1">INDIRECT("'"&amp;AH$8&amp;"'!"&amp;$A22)*VLOOKUP($D$8,Tables!$C$1:$D$3,2,0)</f>
        <v>0</v>
      </c>
      <c r="AI22" s="513">
        <f ca="1">INDIRECT("'"&amp;AI$8&amp;"'!"&amp;$A22)*VLOOKUP($D$8,Tables!$C$1:$D$3,2,0)</f>
        <v>0</v>
      </c>
      <c r="AJ22" s="513">
        <f ca="1">INDIRECT("'"&amp;AJ$8&amp;"'!"&amp;$A22)*VLOOKUP($D$8,Tables!$C$1:$D$3,2,0)</f>
        <v>0</v>
      </c>
      <c r="AK22" s="513">
        <f ca="1">INDIRECT("'"&amp;AK$8&amp;"'!"&amp;$A22)*VLOOKUP($D$8,Tables!$C$1:$D$3,2,0)</f>
        <v>0</v>
      </c>
      <c r="AL22" s="513">
        <f ca="1">INDIRECT("'"&amp;AL$8&amp;"'!"&amp;$A22)*VLOOKUP($D$8,Tables!$C$1:$D$3,2,0)</f>
        <v>0</v>
      </c>
      <c r="AM22" s="513">
        <f ca="1">INDIRECT("'"&amp;AM$8&amp;"'!"&amp;$A22)*VLOOKUP($D$8,Tables!$C$1:$D$3,2,0)</f>
        <v>0</v>
      </c>
      <c r="AN22" s="460"/>
      <c r="AO22" s="449"/>
      <c r="AP22" s="466">
        <f ca="1">HLOOKUP(AP$8,$E$8:$AP$230,$B22,0)/HLOOKUP(AP$8,$E$8:$AN$230,$B11,0)</f>
        <v>0</v>
      </c>
      <c r="AQ22" s="466">
        <f ca="1">HLOOKUP(AQ$8,$E$8:$AP$230,$B22,0)/HLOOKUP(AQ$8,$E$8:$AN$230,$B11,0)</f>
        <v>0</v>
      </c>
      <c r="AR22" s="466">
        <f ca="1">HLOOKUP(AR$8,$E$8:$AP$230,$B22,0)/HLOOKUP(AR$8,$E$8:$AN$230,$B11,0)</f>
        <v>0</v>
      </c>
      <c r="AS22" s="466">
        <f ca="1">HLOOKUP(AS$8,$E$8:$AP$230,$B22,0)/HLOOKUP(AS$8,$E$8:$AN$230,$B11,0)</f>
        <v>0</v>
      </c>
      <c r="AT22" s="466">
        <f ca="1">HLOOKUP(AT$8,$E$8:$AP$230,$B22,0)/HLOOKUP(AT$8,$E$8:$AN$230,$B11,0)</f>
        <v>0</v>
      </c>
      <c r="AU22" s="449"/>
      <c r="AV22" s="505">
        <f t="shared" ca="1" si="10"/>
        <v>0</v>
      </c>
      <c r="AW22" s="466">
        <f t="shared" ca="1" si="10"/>
        <v>0</v>
      </c>
      <c r="AX22" s="466">
        <f t="shared" ca="1" si="10"/>
        <v>0</v>
      </c>
      <c r="AY22" s="466">
        <f t="shared" ca="1" si="10"/>
        <v>0</v>
      </c>
      <c r="AZ22" s="466">
        <f t="shared" ca="1" si="10"/>
        <v>0</v>
      </c>
      <c r="BA22" s="461">
        <f t="shared" ca="1" si="10"/>
        <v>0</v>
      </c>
      <c r="BB22" s="454"/>
      <c r="BC22" s="459"/>
      <c r="BD22" s="454"/>
      <c r="BE22" s="454"/>
      <c r="BF22" s="454"/>
      <c r="BG22" s="454"/>
      <c r="BH22" s="454"/>
      <c r="BI22" s="454"/>
      <c r="BJ22" s="454"/>
      <c r="BK22" s="454"/>
      <c r="BL22" s="454"/>
      <c r="BM22" s="454"/>
      <c r="BN22" s="454"/>
    </row>
    <row r="23" spans="1:66" ht="13" hidden="1" outlineLevel="1">
      <c r="A23" s="454" t="str">
        <f>ADDRESS(MATCH($D10,'2021'!$A$1:$A$86,0),MATCH($D23,'2021'!$A$1:$AQ$1,0))</f>
        <v>$N$86</v>
      </c>
      <c r="B23" s="454">
        <f t="shared" si="9"/>
        <v>16</v>
      </c>
      <c r="C23" s="454"/>
      <c r="D23" s="463" t="s">
        <v>213</v>
      </c>
      <c r="E23" s="460">
        <f ca="1">INDIRECT("'"&amp;E$8&amp;"'!"&amp;$A23)*VLOOKUP($D$8,Tables!$C$1:$D$3,2,0)</f>
        <v>0</v>
      </c>
      <c r="F23" s="460">
        <f ca="1">INDIRECT("'"&amp;F$8&amp;"'!"&amp;$A23)*VLOOKUP($D$8,Tables!$C$1:$D$3,2,0)</f>
        <v>0</v>
      </c>
      <c r="G23" s="460">
        <f ca="1">INDIRECT("'"&amp;G$8&amp;"'!"&amp;$A23)*VLOOKUP($D$8,Tables!$C$1:$D$3,2,0)</f>
        <v>0</v>
      </c>
      <c r="H23" s="460">
        <f ca="1">INDIRECT("'"&amp;H$8&amp;"'!"&amp;$A23)*VLOOKUP($D$8,Tables!$C$1:$D$3,2,0)</f>
        <v>0</v>
      </c>
      <c r="I23" s="460">
        <f ca="1">INDIRECT("'"&amp;I$8&amp;"'!"&amp;$A23)*VLOOKUP($D$8,Tables!$C$1:$D$3,2,0)</f>
        <v>0</v>
      </c>
      <c r="J23" s="460">
        <f ca="1">INDIRECT("'"&amp;J$8&amp;"'!"&amp;$A23)*VLOOKUP($D$8,Tables!$C$1:$D$3,2,0)</f>
        <v>0</v>
      </c>
      <c r="K23" s="460">
        <f ca="1">INDIRECT("'"&amp;K$8&amp;"'!"&amp;$A23)*VLOOKUP($D$8,Tables!$C$1:$D$3,2,0)</f>
        <v>0</v>
      </c>
      <c r="L23" s="460">
        <f ca="1">INDIRECT("'"&amp;L$8&amp;"'!"&amp;$A23)*VLOOKUP($D$8,Tables!$C$1:$D$3,2,0)</f>
        <v>0</v>
      </c>
      <c r="M23" s="460">
        <f ca="1">INDIRECT("'"&amp;M$8&amp;"'!"&amp;$A23)*VLOOKUP($D$8,Tables!$C$1:$D$3,2,0)</f>
        <v>0</v>
      </c>
      <c r="N23" s="460">
        <f ca="1">INDIRECT("'"&amp;N$8&amp;"'!"&amp;$A23)*VLOOKUP($D$8,Tables!$C$1:$D$3,2,0)</f>
        <v>0</v>
      </c>
      <c r="O23" s="460">
        <f ca="1">INDIRECT("'"&amp;O$8&amp;"'!"&amp;$A23)*VLOOKUP($D$8,Tables!$C$1:$D$3,2,0)</f>
        <v>0</v>
      </c>
      <c r="P23" s="460">
        <f ca="1">INDIRECT("'"&amp;P$8&amp;"'!"&amp;$A23)*VLOOKUP($D$8,Tables!$C$1:$D$3,2,0)</f>
        <v>0</v>
      </c>
      <c r="Q23" s="460">
        <f ca="1">INDIRECT("'"&amp;Q$8&amp;"'!"&amp;$A23)*VLOOKUP($D$8,Tables!$C$1:$D$3,2,0)</f>
        <v>0</v>
      </c>
      <c r="R23" s="460">
        <f ca="1">INDIRECT("'"&amp;R$8&amp;"'!"&amp;$A23)*VLOOKUP($D$8,Tables!$C$1:$D$3,2,0)</f>
        <v>0</v>
      </c>
      <c r="S23" s="460">
        <f ca="1">INDIRECT("'"&amp;S$8&amp;"'!"&amp;$A23)*VLOOKUP($D$8,Tables!$C$1:$D$3,2,0)</f>
        <v>0</v>
      </c>
      <c r="T23" s="460">
        <f ca="1">INDIRECT("'"&amp;T$8&amp;"'!"&amp;$A23)*VLOOKUP($D$8,Tables!$C$1:$D$3,2,0)</f>
        <v>0</v>
      </c>
      <c r="U23" s="460">
        <f ca="1">INDIRECT("'"&amp;U$8&amp;"'!"&amp;$A23)*VLOOKUP($D$8,Tables!$C$1:$D$3,2,0)</f>
        <v>0</v>
      </c>
      <c r="V23" s="460">
        <f ca="1">INDIRECT("'"&amp;V$8&amp;"'!"&amp;$A23)*VLOOKUP($D$8,Tables!$C$1:$D$3,2,0)</f>
        <v>0</v>
      </c>
      <c r="W23" s="460">
        <f ca="1">INDIRECT("'"&amp;W$8&amp;"'!"&amp;$A23)*VLOOKUP($D$8,Tables!$C$1:$D$3,2,0)</f>
        <v>0</v>
      </c>
      <c r="X23" s="460">
        <f ca="1">INDIRECT("'"&amp;X$8&amp;"'!"&amp;$A23)*VLOOKUP($D$8,Tables!$C$1:$D$3,2,0)</f>
        <v>0</v>
      </c>
      <c r="Y23" s="460">
        <f ca="1">INDIRECT("'"&amp;Y$8&amp;"'!"&amp;$A23)*VLOOKUP($D$8,Tables!$C$1:$D$3,2,0)</f>
        <v>0</v>
      </c>
      <c r="Z23" s="460">
        <f ca="1">INDIRECT("'"&amp;Z$8&amp;"'!"&amp;$A23)*VLOOKUP($D$8,Tables!$C$1:$D$3,2,0)</f>
        <v>0</v>
      </c>
      <c r="AA23" s="460">
        <f ca="1">INDIRECT("'"&amp;AA$8&amp;"'!"&amp;$A23)*VLOOKUP($D$8,Tables!$C$1:$D$3,2,0)</f>
        <v>0</v>
      </c>
      <c r="AB23" s="460">
        <f ca="1">INDIRECT("'"&amp;AB$8&amp;"'!"&amp;$A23)*VLOOKUP($D$8,Tables!$C$1:$D$3,2,0)</f>
        <v>0</v>
      </c>
      <c r="AC23" s="460">
        <f ca="1">INDIRECT("'"&amp;AC$8&amp;"'!"&amp;$A23)*VLOOKUP($D$8,Tables!$C$1:$D$3,2,0)</f>
        <v>0</v>
      </c>
      <c r="AD23" s="460">
        <f ca="1">INDIRECT("'"&amp;AD$8&amp;"'!"&amp;$A23)*VLOOKUP($D$8,Tables!$C$1:$D$3,2,0)</f>
        <v>0</v>
      </c>
      <c r="AE23" s="460">
        <f ca="1">INDIRECT("'"&amp;AE$8&amp;"'!"&amp;$A23)*VLOOKUP($D$8,Tables!$C$1:$D$3,2,0)</f>
        <v>0</v>
      </c>
      <c r="AF23" s="460">
        <f ca="1">INDIRECT("'"&amp;AF$8&amp;"'!"&amp;$A23)*VLOOKUP($D$8,Tables!$C$1:$D$3,2,0)</f>
        <v>0</v>
      </c>
      <c r="AG23" s="460">
        <f ca="1">INDIRECT("'"&amp;AG$8&amp;"'!"&amp;$A23)*VLOOKUP($D$8,Tables!$C$1:$D$3,2,0)</f>
        <v>0</v>
      </c>
      <c r="AH23" s="513">
        <f ca="1">INDIRECT("'"&amp;AH$8&amp;"'!"&amp;$A23)*VLOOKUP($D$8,Tables!$C$1:$D$3,2,0)</f>
        <v>0</v>
      </c>
      <c r="AI23" s="513">
        <f ca="1">INDIRECT("'"&amp;AI$8&amp;"'!"&amp;$A23)*VLOOKUP($D$8,Tables!$C$1:$D$3,2,0)</f>
        <v>0</v>
      </c>
      <c r="AJ23" s="513">
        <f ca="1">INDIRECT("'"&amp;AJ$8&amp;"'!"&amp;$A23)*VLOOKUP($D$8,Tables!$C$1:$D$3,2,0)</f>
        <v>0</v>
      </c>
      <c r="AK23" s="513">
        <f ca="1">INDIRECT("'"&amp;AK$8&amp;"'!"&amp;$A23)*VLOOKUP($D$8,Tables!$C$1:$D$3,2,0)</f>
        <v>0</v>
      </c>
      <c r="AL23" s="513">
        <f ca="1">INDIRECT("'"&amp;AL$8&amp;"'!"&amp;$A23)*VLOOKUP($D$8,Tables!$C$1:$D$3,2,0)</f>
        <v>0</v>
      </c>
      <c r="AM23" s="513">
        <f ca="1">INDIRECT("'"&amp;AM$8&amp;"'!"&amp;$A23)*VLOOKUP($D$8,Tables!$C$1:$D$3,2,0)</f>
        <v>0</v>
      </c>
      <c r="AN23" s="460"/>
      <c r="AO23" s="449"/>
      <c r="AP23" s="466">
        <f ca="1">HLOOKUP(AP$8,$E$8:$AP$230,$B23,0)/HLOOKUP(AP$8,$E$8:$AN$230,$B11,0)</f>
        <v>0</v>
      </c>
      <c r="AQ23" s="466">
        <f ca="1">HLOOKUP(AQ$8,$E$8:$AP$230,$B23,0)/HLOOKUP(AQ$8,$E$8:$AN$230,$B11,0)</f>
        <v>0</v>
      </c>
      <c r="AR23" s="466">
        <f ca="1">HLOOKUP(AR$8,$E$8:$AP$230,$B23,0)/HLOOKUP(AR$8,$E$8:$AN$230,$B11,0)</f>
        <v>0</v>
      </c>
      <c r="AS23" s="466">
        <f ca="1">HLOOKUP(AS$8,$E$8:$AP$230,$B23,0)/HLOOKUP(AS$8,$E$8:$AN$230,$B11,0)</f>
        <v>0</v>
      </c>
      <c r="AT23" s="466">
        <f ca="1">HLOOKUP(AT$8,$E$8:$AP$230,$B23,0)/HLOOKUP(AT$8,$E$8:$AN$230,$B11,0)</f>
        <v>0</v>
      </c>
      <c r="AU23" s="449"/>
      <c r="AV23" s="505">
        <f t="shared" ca="1" si="10"/>
        <v>0</v>
      </c>
      <c r="AW23" s="466">
        <f t="shared" ca="1" si="10"/>
        <v>0</v>
      </c>
      <c r="AX23" s="466">
        <f t="shared" ca="1" si="10"/>
        <v>0</v>
      </c>
      <c r="AY23" s="466">
        <f t="shared" ca="1" si="10"/>
        <v>0</v>
      </c>
      <c r="AZ23" s="466">
        <f t="shared" ca="1" si="10"/>
        <v>0</v>
      </c>
      <c r="BA23" s="461">
        <f t="shared" ca="1" si="10"/>
        <v>0</v>
      </c>
      <c r="BB23" s="454"/>
      <c r="BC23" s="459"/>
      <c r="BD23" s="454"/>
      <c r="BE23" s="454"/>
      <c r="BF23" s="454"/>
      <c r="BG23" s="454"/>
      <c r="BH23" s="454"/>
      <c r="BI23" s="454"/>
      <c r="BJ23" s="454"/>
      <c r="BK23" s="454"/>
      <c r="BL23" s="454"/>
      <c r="BM23" s="454"/>
      <c r="BN23" s="454"/>
    </row>
    <row r="24" spans="1:66" ht="13" hidden="1" outlineLevel="1">
      <c r="A24" s="454" t="str">
        <f>ADDRESS(MATCH($D10,'2021'!$A$1:$A$86,0),MATCH($D24,'2021'!$A$1:$AQ$1,0))</f>
        <v>$O$86</v>
      </c>
      <c r="B24" s="454">
        <f t="shared" si="9"/>
        <v>17</v>
      </c>
      <c r="C24" s="454"/>
      <c r="D24" s="463" t="s">
        <v>88</v>
      </c>
      <c r="E24" s="460">
        <f ca="1">INDIRECT("'"&amp;E$8&amp;"'!"&amp;$A24)*VLOOKUP($D$8,Tables!$C$1:$D$3,2,0)</f>
        <v>0</v>
      </c>
      <c r="F24" s="460">
        <f ca="1">INDIRECT("'"&amp;F$8&amp;"'!"&amp;$A24)*VLOOKUP($D$8,Tables!$C$1:$D$3,2,0)</f>
        <v>0</v>
      </c>
      <c r="G24" s="460">
        <f ca="1">INDIRECT("'"&amp;G$8&amp;"'!"&amp;$A24)*VLOOKUP($D$8,Tables!$C$1:$D$3,2,0)</f>
        <v>0</v>
      </c>
      <c r="H24" s="460">
        <f ca="1">INDIRECT("'"&amp;H$8&amp;"'!"&amp;$A24)*VLOOKUP($D$8,Tables!$C$1:$D$3,2,0)</f>
        <v>0</v>
      </c>
      <c r="I24" s="460">
        <f ca="1">INDIRECT("'"&amp;I$8&amp;"'!"&amp;$A24)*VLOOKUP($D$8,Tables!$C$1:$D$3,2,0)</f>
        <v>0</v>
      </c>
      <c r="J24" s="460">
        <f ca="1">INDIRECT("'"&amp;J$8&amp;"'!"&amp;$A24)*VLOOKUP($D$8,Tables!$C$1:$D$3,2,0)</f>
        <v>0</v>
      </c>
      <c r="K24" s="460">
        <f ca="1">INDIRECT("'"&amp;K$8&amp;"'!"&amp;$A24)*VLOOKUP($D$8,Tables!$C$1:$D$3,2,0)</f>
        <v>0</v>
      </c>
      <c r="L24" s="460">
        <f ca="1">INDIRECT("'"&amp;L$8&amp;"'!"&amp;$A24)*VLOOKUP($D$8,Tables!$C$1:$D$3,2,0)</f>
        <v>0</v>
      </c>
      <c r="M24" s="460">
        <f ca="1">INDIRECT("'"&amp;M$8&amp;"'!"&amp;$A24)*VLOOKUP($D$8,Tables!$C$1:$D$3,2,0)</f>
        <v>0</v>
      </c>
      <c r="N24" s="460">
        <f ca="1">INDIRECT("'"&amp;N$8&amp;"'!"&amp;$A24)*VLOOKUP($D$8,Tables!$C$1:$D$3,2,0)</f>
        <v>0</v>
      </c>
      <c r="O24" s="460">
        <f ca="1">INDIRECT("'"&amp;O$8&amp;"'!"&amp;$A24)*VLOOKUP($D$8,Tables!$C$1:$D$3,2,0)</f>
        <v>0</v>
      </c>
      <c r="P24" s="460">
        <f ca="1">INDIRECT("'"&amp;P$8&amp;"'!"&amp;$A24)*VLOOKUP($D$8,Tables!$C$1:$D$3,2,0)</f>
        <v>0</v>
      </c>
      <c r="Q24" s="460">
        <f ca="1">INDIRECT("'"&amp;Q$8&amp;"'!"&amp;$A24)*VLOOKUP($D$8,Tables!$C$1:$D$3,2,0)</f>
        <v>0</v>
      </c>
      <c r="R24" s="460">
        <f ca="1">INDIRECT("'"&amp;R$8&amp;"'!"&amp;$A24)*VLOOKUP($D$8,Tables!$C$1:$D$3,2,0)</f>
        <v>0</v>
      </c>
      <c r="S24" s="460">
        <f ca="1">INDIRECT("'"&amp;S$8&amp;"'!"&amp;$A24)*VLOOKUP($D$8,Tables!$C$1:$D$3,2,0)</f>
        <v>0</v>
      </c>
      <c r="T24" s="460">
        <f ca="1">INDIRECT("'"&amp;T$8&amp;"'!"&amp;$A24)*VLOOKUP($D$8,Tables!$C$1:$D$3,2,0)</f>
        <v>0</v>
      </c>
      <c r="U24" s="460">
        <f ca="1">INDIRECT("'"&amp;U$8&amp;"'!"&amp;$A24)*VLOOKUP($D$8,Tables!$C$1:$D$3,2,0)</f>
        <v>0</v>
      </c>
      <c r="V24" s="460">
        <f ca="1">INDIRECT("'"&amp;V$8&amp;"'!"&amp;$A24)*VLOOKUP($D$8,Tables!$C$1:$D$3,2,0)</f>
        <v>0</v>
      </c>
      <c r="W24" s="460">
        <f ca="1">INDIRECT("'"&amp;W$8&amp;"'!"&amp;$A24)*VLOOKUP($D$8,Tables!$C$1:$D$3,2,0)</f>
        <v>0</v>
      </c>
      <c r="X24" s="460">
        <f ca="1">INDIRECT("'"&amp;X$8&amp;"'!"&amp;$A24)*VLOOKUP($D$8,Tables!$C$1:$D$3,2,0)</f>
        <v>0</v>
      </c>
      <c r="Y24" s="460">
        <f ca="1">INDIRECT("'"&amp;Y$8&amp;"'!"&amp;$A24)*VLOOKUP($D$8,Tables!$C$1:$D$3,2,0)</f>
        <v>0</v>
      </c>
      <c r="Z24" s="460">
        <f ca="1">INDIRECT("'"&amp;Z$8&amp;"'!"&amp;$A24)*VLOOKUP($D$8,Tables!$C$1:$D$3,2,0)</f>
        <v>0</v>
      </c>
      <c r="AA24" s="460">
        <f ca="1">INDIRECT("'"&amp;AA$8&amp;"'!"&amp;$A24)*VLOOKUP($D$8,Tables!$C$1:$D$3,2,0)</f>
        <v>0</v>
      </c>
      <c r="AB24" s="460">
        <f ca="1">INDIRECT("'"&amp;AB$8&amp;"'!"&amp;$A24)*VLOOKUP($D$8,Tables!$C$1:$D$3,2,0)</f>
        <v>0</v>
      </c>
      <c r="AC24" s="460">
        <f ca="1">INDIRECT("'"&amp;AC$8&amp;"'!"&amp;$A24)*VLOOKUP($D$8,Tables!$C$1:$D$3,2,0)</f>
        <v>0</v>
      </c>
      <c r="AD24" s="460">
        <f ca="1">INDIRECT("'"&amp;AD$8&amp;"'!"&amp;$A24)*VLOOKUP($D$8,Tables!$C$1:$D$3,2,0)</f>
        <v>0</v>
      </c>
      <c r="AE24" s="460">
        <f ca="1">INDIRECT("'"&amp;AE$8&amp;"'!"&amp;$A24)*VLOOKUP($D$8,Tables!$C$1:$D$3,2,0)</f>
        <v>0</v>
      </c>
      <c r="AF24" s="460">
        <f ca="1">INDIRECT("'"&amp;AF$8&amp;"'!"&amp;$A24)*VLOOKUP($D$8,Tables!$C$1:$D$3,2,0)</f>
        <v>0</v>
      </c>
      <c r="AG24" s="460">
        <f ca="1">INDIRECT("'"&amp;AG$8&amp;"'!"&amp;$A24)*VLOOKUP($D$8,Tables!$C$1:$D$3,2,0)</f>
        <v>0</v>
      </c>
      <c r="AH24" s="513">
        <f ca="1">INDIRECT("'"&amp;AH$8&amp;"'!"&amp;$A24)*VLOOKUP($D$8,Tables!$C$1:$D$3,2,0)</f>
        <v>0</v>
      </c>
      <c r="AI24" s="513">
        <f ca="1">INDIRECT("'"&amp;AI$8&amp;"'!"&amp;$A24)*VLOOKUP($D$8,Tables!$C$1:$D$3,2,0)</f>
        <v>0</v>
      </c>
      <c r="AJ24" s="513">
        <f ca="1">INDIRECT("'"&amp;AJ$8&amp;"'!"&amp;$A24)*VLOOKUP($D$8,Tables!$C$1:$D$3,2,0)</f>
        <v>0</v>
      </c>
      <c r="AK24" s="513">
        <f ca="1">INDIRECT("'"&amp;AK$8&amp;"'!"&amp;$A24)*VLOOKUP($D$8,Tables!$C$1:$D$3,2,0)</f>
        <v>0</v>
      </c>
      <c r="AL24" s="513">
        <f ca="1">INDIRECT("'"&amp;AL$8&amp;"'!"&amp;$A24)*VLOOKUP($D$8,Tables!$C$1:$D$3,2,0)</f>
        <v>0</v>
      </c>
      <c r="AM24" s="513">
        <f ca="1">INDIRECT("'"&amp;AM$8&amp;"'!"&amp;$A24)*VLOOKUP($D$8,Tables!$C$1:$D$3,2,0)</f>
        <v>0</v>
      </c>
      <c r="AN24" s="460"/>
      <c r="AO24" s="449"/>
      <c r="AP24" s="466">
        <f ca="1">HLOOKUP(AP$8,$E$8:$AP$230,$B24,0)/HLOOKUP(AP$8,$E$8:$AN$230,$B11,0)</f>
        <v>0</v>
      </c>
      <c r="AQ24" s="466">
        <f ca="1">HLOOKUP(AQ$8,$E$8:$AP$230,$B24,0)/HLOOKUP(AQ$8,$E$8:$AN$230,$B11,0)</f>
        <v>0</v>
      </c>
      <c r="AR24" s="466">
        <f ca="1">HLOOKUP(AR$8,$E$8:$AP$230,$B24,0)/HLOOKUP(AR$8,$E$8:$AN$230,$B11,0)</f>
        <v>0</v>
      </c>
      <c r="AS24" s="466">
        <f ca="1">HLOOKUP(AS$8,$E$8:$AP$230,$B24,0)/HLOOKUP(AS$8,$E$8:$AN$230,$B11,0)</f>
        <v>0</v>
      </c>
      <c r="AT24" s="466">
        <f ca="1">HLOOKUP(AT$8,$E$8:$AP$230,$B24,0)/HLOOKUP(AT$8,$E$8:$AN$230,$B11,0)</f>
        <v>0</v>
      </c>
      <c r="AU24" s="449"/>
      <c r="AV24" s="505">
        <f t="shared" ca="1" si="10"/>
        <v>0</v>
      </c>
      <c r="AW24" s="466">
        <f t="shared" ca="1" si="10"/>
        <v>0</v>
      </c>
      <c r="AX24" s="466">
        <f t="shared" ca="1" si="10"/>
        <v>0</v>
      </c>
      <c r="AY24" s="466">
        <f t="shared" ca="1" si="10"/>
        <v>0</v>
      </c>
      <c r="AZ24" s="466">
        <f t="shared" ca="1" si="10"/>
        <v>0</v>
      </c>
      <c r="BA24" s="461">
        <f t="shared" ca="1" si="10"/>
        <v>0</v>
      </c>
      <c r="BB24" s="454"/>
      <c r="BC24" s="459"/>
      <c r="BD24" s="454"/>
      <c r="BE24" s="454"/>
      <c r="BF24" s="454"/>
      <c r="BG24" s="454"/>
      <c r="BH24" s="454"/>
      <c r="BI24" s="454"/>
      <c r="BJ24" s="454"/>
      <c r="BK24" s="454"/>
      <c r="BL24" s="454"/>
      <c r="BM24" s="454"/>
      <c r="BN24" s="454"/>
    </row>
    <row r="25" spans="1:66" ht="13" hidden="1" outlineLevel="1">
      <c r="A25" s="454" t="str">
        <f>ADDRESS(MATCH($D10,'2021'!$A$1:$A$86,0),MATCH($D25,'2021'!$A$1:$AQ$1,0))</f>
        <v>$P$86</v>
      </c>
      <c r="B25" s="454">
        <f t="shared" si="9"/>
        <v>18</v>
      </c>
      <c r="C25" s="454"/>
      <c r="D25" s="463" t="s">
        <v>89</v>
      </c>
      <c r="E25" s="460">
        <f ca="1">INDIRECT("'"&amp;E$8&amp;"'!"&amp;$A25)*VLOOKUP($D$8,Tables!$C$1:$D$3,2,0)</f>
        <v>0</v>
      </c>
      <c r="F25" s="460">
        <f ca="1">INDIRECT("'"&amp;F$8&amp;"'!"&amp;$A25)*VLOOKUP($D$8,Tables!$C$1:$D$3,2,0)</f>
        <v>0</v>
      </c>
      <c r="G25" s="460">
        <f ca="1">INDIRECT("'"&amp;G$8&amp;"'!"&amp;$A25)*VLOOKUP($D$8,Tables!$C$1:$D$3,2,0)</f>
        <v>0</v>
      </c>
      <c r="H25" s="460">
        <f ca="1">INDIRECT("'"&amp;H$8&amp;"'!"&amp;$A25)*VLOOKUP($D$8,Tables!$C$1:$D$3,2,0)</f>
        <v>0</v>
      </c>
      <c r="I25" s="460">
        <f ca="1">INDIRECT("'"&amp;I$8&amp;"'!"&amp;$A25)*VLOOKUP($D$8,Tables!$C$1:$D$3,2,0)</f>
        <v>0</v>
      </c>
      <c r="J25" s="460">
        <f ca="1">INDIRECT("'"&amp;J$8&amp;"'!"&amp;$A25)*VLOOKUP($D$8,Tables!$C$1:$D$3,2,0)</f>
        <v>0</v>
      </c>
      <c r="K25" s="460">
        <f ca="1">INDIRECT("'"&amp;K$8&amp;"'!"&amp;$A25)*VLOOKUP($D$8,Tables!$C$1:$D$3,2,0)</f>
        <v>0</v>
      </c>
      <c r="L25" s="460">
        <f ca="1">INDIRECT("'"&amp;L$8&amp;"'!"&amp;$A25)*VLOOKUP($D$8,Tables!$C$1:$D$3,2,0)</f>
        <v>0</v>
      </c>
      <c r="M25" s="460">
        <f ca="1">INDIRECT("'"&amp;M$8&amp;"'!"&amp;$A25)*VLOOKUP($D$8,Tables!$C$1:$D$3,2,0)</f>
        <v>0</v>
      </c>
      <c r="N25" s="460">
        <f ca="1">INDIRECT("'"&amp;N$8&amp;"'!"&amp;$A25)*VLOOKUP($D$8,Tables!$C$1:$D$3,2,0)</f>
        <v>0</v>
      </c>
      <c r="O25" s="460">
        <f ca="1">INDIRECT("'"&amp;O$8&amp;"'!"&amp;$A25)*VLOOKUP($D$8,Tables!$C$1:$D$3,2,0)</f>
        <v>0</v>
      </c>
      <c r="P25" s="460">
        <f ca="1">INDIRECT("'"&amp;P$8&amp;"'!"&amp;$A25)*VLOOKUP($D$8,Tables!$C$1:$D$3,2,0)</f>
        <v>0</v>
      </c>
      <c r="Q25" s="460">
        <f ca="1">INDIRECT("'"&amp;Q$8&amp;"'!"&amp;$A25)*VLOOKUP($D$8,Tables!$C$1:$D$3,2,0)</f>
        <v>0</v>
      </c>
      <c r="R25" s="460">
        <f ca="1">INDIRECT("'"&amp;R$8&amp;"'!"&amp;$A25)*VLOOKUP($D$8,Tables!$C$1:$D$3,2,0)</f>
        <v>0</v>
      </c>
      <c r="S25" s="460">
        <f ca="1">INDIRECT("'"&amp;S$8&amp;"'!"&amp;$A25)*VLOOKUP($D$8,Tables!$C$1:$D$3,2,0)</f>
        <v>0</v>
      </c>
      <c r="T25" s="460">
        <f ca="1">INDIRECT("'"&amp;T$8&amp;"'!"&amp;$A25)*VLOOKUP($D$8,Tables!$C$1:$D$3,2,0)</f>
        <v>0</v>
      </c>
      <c r="U25" s="460">
        <f ca="1">INDIRECT("'"&amp;U$8&amp;"'!"&amp;$A25)*VLOOKUP($D$8,Tables!$C$1:$D$3,2,0)</f>
        <v>0</v>
      </c>
      <c r="V25" s="460">
        <f ca="1">INDIRECT("'"&amp;V$8&amp;"'!"&amp;$A25)*VLOOKUP($D$8,Tables!$C$1:$D$3,2,0)</f>
        <v>0</v>
      </c>
      <c r="W25" s="460">
        <f ca="1">INDIRECT("'"&amp;W$8&amp;"'!"&amp;$A25)*VLOOKUP($D$8,Tables!$C$1:$D$3,2,0)</f>
        <v>0</v>
      </c>
      <c r="X25" s="460">
        <f ca="1">INDIRECT("'"&amp;X$8&amp;"'!"&amp;$A25)*VLOOKUP($D$8,Tables!$C$1:$D$3,2,0)</f>
        <v>0</v>
      </c>
      <c r="Y25" s="460">
        <f ca="1">INDIRECT("'"&amp;Y$8&amp;"'!"&amp;$A25)*VLOOKUP($D$8,Tables!$C$1:$D$3,2,0)</f>
        <v>0</v>
      </c>
      <c r="Z25" s="460">
        <f ca="1">INDIRECT("'"&amp;Z$8&amp;"'!"&amp;$A25)*VLOOKUP($D$8,Tables!$C$1:$D$3,2,0)</f>
        <v>0</v>
      </c>
      <c r="AA25" s="460">
        <f ca="1">INDIRECT("'"&amp;AA$8&amp;"'!"&amp;$A25)*VLOOKUP($D$8,Tables!$C$1:$D$3,2,0)</f>
        <v>0</v>
      </c>
      <c r="AB25" s="460">
        <f ca="1">INDIRECT("'"&amp;AB$8&amp;"'!"&amp;$A25)*VLOOKUP($D$8,Tables!$C$1:$D$3,2,0)</f>
        <v>0</v>
      </c>
      <c r="AC25" s="460">
        <f ca="1">INDIRECT("'"&amp;AC$8&amp;"'!"&amp;$A25)*VLOOKUP($D$8,Tables!$C$1:$D$3,2,0)</f>
        <v>0</v>
      </c>
      <c r="AD25" s="460">
        <f ca="1">INDIRECT("'"&amp;AD$8&amp;"'!"&amp;$A25)*VLOOKUP($D$8,Tables!$C$1:$D$3,2,0)</f>
        <v>0</v>
      </c>
      <c r="AE25" s="460">
        <f ca="1">INDIRECT("'"&amp;AE$8&amp;"'!"&amp;$A25)*VLOOKUP($D$8,Tables!$C$1:$D$3,2,0)</f>
        <v>0</v>
      </c>
      <c r="AF25" s="460">
        <f ca="1">INDIRECT("'"&amp;AF$8&amp;"'!"&amp;$A25)*VLOOKUP($D$8,Tables!$C$1:$D$3,2,0)</f>
        <v>0</v>
      </c>
      <c r="AG25" s="460">
        <f ca="1">INDIRECT("'"&amp;AG$8&amp;"'!"&amp;$A25)*VLOOKUP($D$8,Tables!$C$1:$D$3,2,0)</f>
        <v>0</v>
      </c>
      <c r="AH25" s="513">
        <f ca="1">INDIRECT("'"&amp;AH$8&amp;"'!"&amp;$A25)*VLOOKUP($D$8,Tables!$C$1:$D$3,2,0)</f>
        <v>0</v>
      </c>
      <c r="AI25" s="513">
        <f ca="1">INDIRECT("'"&amp;AI$8&amp;"'!"&amp;$A25)*VLOOKUP($D$8,Tables!$C$1:$D$3,2,0)</f>
        <v>0</v>
      </c>
      <c r="AJ25" s="513">
        <f ca="1">INDIRECT("'"&amp;AJ$8&amp;"'!"&amp;$A25)*VLOOKUP($D$8,Tables!$C$1:$D$3,2,0)</f>
        <v>0</v>
      </c>
      <c r="AK25" s="513">
        <f ca="1">INDIRECT("'"&amp;AK$8&amp;"'!"&amp;$A25)*VLOOKUP($D$8,Tables!$C$1:$D$3,2,0)</f>
        <v>0</v>
      </c>
      <c r="AL25" s="513">
        <f ca="1">INDIRECT("'"&amp;AL$8&amp;"'!"&amp;$A25)*VLOOKUP($D$8,Tables!$C$1:$D$3,2,0)</f>
        <v>0</v>
      </c>
      <c r="AM25" s="513">
        <f ca="1">INDIRECT("'"&amp;AM$8&amp;"'!"&amp;$A25)*VLOOKUP($D$8,Tables!$C$1:$D$3,2,0)</f>
        <v>0</v>
      </c>
      <c r="AN25" s="460"/>
      <c r="AO25" s="449"/>
      <c r="AP25" s="466">
        <f ca="1">HLOOKUP(AP$8,$E$8:$AP$230,$B25,0)/HLOOKUP(AP$8,$E$8:$AN$230,$B11,0)</f>
        <v>0</v>
      </c>
      <c r="AQ25" s="466">
        <f ca="1">HLOOKUP(AQ$8,$E$8:$AP$230,$B25,0)/HLOOKUP(AQ$8,$E$8:$AN$230,$B11,0)</f>
        <v>0</v>
      </c>
      <c r="AR25" s="466">
        <f ca="1">HLOOKUP(AR$8,$E$8:$AP$230,$B25,0)/HLOOKUP(AR$8,$E$8:$AN$230,$B11,0)</f>
        <v>0</v>
      </c>
      <c r="AS25" s="466">
        <f ca="1">HLOOKUP(AS$8,$E$8:$AP$230,$B25,0)/HLOOKUP(AS$8,$E$8:$AN$230,$B11,0)</f>
        <v>0</v>
      </c>
      <c r="AT25" s="466">
        <f ca="1">HLOOKUP(AT$8,$E$8:$AP$230,$B25,0)/HLOOKUP(AT$8,$E$8:$AN$230,$B11,0)</f>
        <v>0</v>
      </c>
      <c r="AU25" s="449"/>
      <c r="AV25" s="505">
        <f t="shared" ca="1" si="10"/>
        <v>0</v>
      </c>
      <c r="AW25" s="466">
        <f t="shared" ca="1" si="10"/>
        <v>0</v>
      </c>
      <c r="AX25" s="466">
        <f t="shared" ca="1" si="10"/>
        <v>0</v>
      </c>
      <c r="AY25" s="466">
        <f t="shared" ca="1" si="10"/>
        <v>0</v>
      </c>
      <c r="AZ25" s="466">
        <f t="shared" ca="1" si="10"/>
        <v>0</v>
      </c>
      <c r="BA25" s="461">
        <f t="shared" ca="1" si="10"/>
        <v>0</v>
      </c>
      <c r="BB25" s="454"/>
      <c r="BC25" s="459"/>
      <c r="BD25" s="454"/>
      <c r="BE25" s="454"/>
      <c r="BF25" s="454"/>
      <c r="BG25" s="454"/>
      <c r="BH25" s="454"/>
      <c r="BI25" s="454"/>
      <c r="BJ25" s="454"/>
      <c r="BK25" s="454"/>
      <c r="BL25" s="454"/>
      <c r="BM25" s="454"/>
      <c r="BN25" s="454"/>
    </row>
    <row r="26" spans="1:66" ht="13" hidden="1" outlineLevel="1">
      <c r="A26" s="454" t="str">
        <f>ADDRESS(MATCH($D10,'2021'!$A$1:$A$86,0),MATCH($D26,'2021'!$A$1:$AQ$1,0))</f>
        <v>$Q$86</v>
      </c>
      <c r="B26" s="454">
        <f t="shared" si="9"/>
        <v>19</v>
      </c>
      <c r="C26" s="454"/>
      <c r="D26" s="463" t="s">
        <v>90</v>
      </c>
      <c r="E26" s="460">
        <f ca="1">INDIRECT("'"&amp;E$8&amp;"'!"&amp;$A26)*VLOOKUP($D$8,Tables!$C$1:$D$3,2,0)</f>
        <v>0</v>
      </c>
      <c r="F26" s="460">
        <f ca="1">INDIRECT("'"&amp;F$8&amp;"'!"&amp;$A26)*VLOOKUP($D$8,Tables!$C$1:$D$3,2,0)</f>
        <v>0</v>
      </c>
      <c r="G26" s="460">
        <f ca="1">INDIRECT("'"&amp;G$8&amp;"'!"&amp;$A26)*VLOOKUP($D$8,Tables!$C$1:$D$3,2,0)</f>
        <v>0</v>
      </c>
      <c r="H26" s="460">
        <f ca="1">INDIRECT("'"&amp;H$8&amp;"'!"&amp;$A26)*VLOOKUP($D$8,Tables!$C$1:$D$3,2,0)</f>
        <v>0</v>
      </c>
      <c r="I26" s="460">
        <f ca="1">INDIRECT("'"&amp;I$8&amp;"'!"&amp;$A26)*VLOOKUP($D$8,Tables!$C$1:$D$3,2,0)</f>
        <v>0</v>
      </c>
      <c r="J26" s="460">
        <f ca="1">INDIRECT("'"&amp;J$8&amp;"'!"&amp;$A26)*VLOOKUP($D$8,Tables!$C$1:$D$3,2,0)</f>
        <v>0</v>
      </c>
      <c r="K26" s="460">
        <f ca="1">INDIRECT("'"&amp;K$8&amp;"'!"&amp;$A26)*VLOOKUP($D$8,Tables!$C$1:$D$3,2,0)</f>
        <v>0</v>
      </c>
      <c r="L26" s="460">
        <f ca="1">INDIRECT("'"&amp;L$8&amp;"'!"&amp;$A26)*VLOOKUP($D$8,Tables!$C$1:$D$3,2,0)</f>
        <v>0</v>
      </c>
      <c r="M26" s="460">
        <f ca="1">INDIRECT("'"&amp;M$8&amp;"'!"&amp;$A26)*VLOOKUP($D$8,Tables!$C$1:$D$3,2,0)</f>
        <v>0</v>
      </c>
      <c r="N26" s="460">
        <f ca="1">INDIRECT("'"&amp;N$8&amp;"'!"&amp;$A26)*VLOOKUP($D$8,Tables!$C$1:$D$3,2,0)</f>
        <v>0</v>
      </c>
      <c r="O26" s="460">
        <f ca="1">INDIRECT("'"&amp;O$8&amp;"'!"&amp;$A26)*VLOOKUP($D$8,Tables!$C$1:$D$3,2,0)</f>
        <v>0</v>
      </c>
      <c r="P26" s="460">
        <f ca="1">INDIRECT("'"&amp;P$8&amp;"'!"&amp;$A26)*VLOOKUP($D$8,Tables!$C$1:$D$3,2,0)</f>
        <v>0</v>
      </c>
      <c r="Q26" s="460">
        <f ca="1">INDIRECT("'"&amp;Q$8&amp;"'!"&amp;$A26)*VLOOKUP($D$8,Tables!$C$1:$D$3,2,0)</f>
        <v>0</v>
      </c>
      <c r="R26" s="460">
        <f ca="1">INDIRECT("'"&amp;R$8&amp;"'!"&amp;$A26)*VLOOKUP($D$8,Tables!$C$1:$D$3,2,0)</f>
        <v>0</v>
      </c>
      <c r="S26" s="460">
        <f ca="1">INDIRECT("'"&amp;S$8&amp;"'!"&amp;$A26)*VLOOKUP($D$8,Tables!$C$1:$D$3,2,0)</f>
        <v>0</v>
      </c>
      <c r="T26" s="460">
        <f ca="1">INDIRECT("'"&amp;T$8&amp;"'!"&amp;$A26)*VLOOKUP($D$8,Tables!$C$1:$D$3,2,0)</f>
        <v>0</v>
      </c>
      <c r="U26" s="460">
        <f ca="1">INDIRECT("'"&amp;U$8&amp;"'!"&amp;$A26)*VLOOKUP($D$8,Tables!$C$1:$D$3,2,0)</f>
        <v>0</v>
      </c>
      <c r="V26" s="460">
        <f ca="1">INDIRECT("'"&amp;V$8&amp;"'!"&amp;$A26)*VLOOKUP($D$8,Tables!$C$1:$D$3,2,0)</f>
        <v>0</v>
      </c>
      <c r="W26" s="460">
        <f ca="1">INDIRECT("'"&amp;W$8&amp;"'!"&amp;$A26)*VLOOKUP($D$8,Tables!$C$1:$D$3,2,0)</f>
        <v>0</v>
      </c>
      <c r="X26" s="460">
        <f ca="1">INDIRECT("'"&amp;X$8&amp;"'!"&amp;$A26)*VLOOKUP($D$8,Tables!$C$1:$D$3,2,0)</f>
        <v>0</v>
      </c>
      <c r="Y26" s="460">
        <f ca="1">INDIRECT("'"&amp;Y$8&amp;"'!"&amp;$A26)*VLOOKUP($D$8,Tables!$C$1:$D$3,2,0)</f>
        <v>0</v>
      </c>
      <c r="Z26" s="460">
        <f ca="1">INDIRECT("'"&amp;Z$8&amp;"'!"&amp;$A26)*VLOOKUP($D$8,Tables!$C$1:$D$3,2,0)</f>
        <v>0</v>
      </c>
      <c r="AA26" s="460">
        <f ca="1">INDIRECT("'"&amp;AA$8&amp;"'!"&amp;$A26)*VLOOKUP($D$8,Tables!$C$1:$D$3,2,0)</f>
        <v>0</v>
      </c>
      <c r="AB26" s="460">
        <f ca="1">INDIRECT("'"&amp;AB$8&amp;"'!"&amp;$A26)*VLOOKUP($D$8,Tables!$C$1:$D$3,2,0)</f>
        <v>0</v>
      </c>
      <c r="AC26" s="460">
        <f ca="1">INDIRECT("'"&amp;AC$8&amp;"'!"&amp;$A26)*VLOOKUP($D$8,Tables!$C$1:$D$3,2,0)</f>
        <v>0</v>
      </c>
      <c r="AD26" s="460">
        <f ca="1">INDIRECT("'"&amp;AD$8&amp;"'!"&amp;$A26)*VLOOKUP($D$8,Tables!$C$1:$D$3,2,0)</f>
        <v>0</v>
      </c>
      <c r="AE26" s="460">
        <f ca="1">INDIRECT("'"&amp;AE$8&amp;"'!"&amp;$A26)*VLOOKUP($D$8,Tables!$C$1:$D$3,2,0)</f>
        <v>0</v>
      </c>
      <c r="AF26" s="460">
        <f ca="1">INDIRECT("'"&amp;AF$8&amp;"'!"&amp;$A26)*VLOOKUP($D$8,Tables!$C$1:$D$3,2,0)</f>
        <v>0</v>
      </c>
      <c r="AG26" s="460">
        <f ca="1">INDIRECT("'"&amp;AG$8&amp;"'!"&amp;$A26)*VLOOKUP($D$8,Tables!$C$1:$D$3,2,0)</f>
        <v>0</v>
      </c>
      <c r="AH26" s="513">
        <f ca="1">INDIRECT("'"&amp;AH$8&amp;"'!"&amp;$A26)*VLOOKUP($D$8,Tables!$C$1:$D$3,2,0)</f>
        <v>0</v>
      </c>
      <c r="AI26" s="513">
        <f ca="1">INDIRECT("'"&amp;AI$8&amp;"'!"&amp;$A26)*VLOOKUP($D$8,Tables!$C$1:$D$3,2,0)</f>
        <v>0</v>
      </c>
      <c r="AJ26" s="513">
        <f ca="1">INDIRECT("'"&amp;AJ$8&amp;"'!"&amp;$A26)*VLOOKUP($D$8,Tables!$C$1:$D$3,2,0)</f>
        <v>0</v>
      </c>
      <c r="AK26" s="513">
        <f ca="1">INDIRECT("'"&amp;AK$8&amp;"'!"&amp;$A26)*VLOOKUP($D$8,Tables!$C$1:$D$3,2,0)</f>
        <v>0</v>
      </c>
      <c r="AL26" s="513">
        <f ca="1">INDIRECT("'"&amp;AL$8&amp;"'!"&amp;$A26)*VLOOKUP($D$8,Tables!$C$1:$D$3,2,0)</f>
        <v>0</v>
      </c>
      <c r="AM26" s="513">
        <f ca="1">INDIRECT("'"&amp;AM$8&amp;"'!"&amp;$A26)*VLOOKUP($D$8,Tables!$C$1:$D$3,2,0)</f>
        <v>0</v>
      </c>
      <c r="AN26" s="460"/>
      <c r="AO26" s="449"/>
      <c r="AP26" s="466">
        <f ca="1">HLOOKUP(AP$8,$E$8:$AP$230,$B26,0)/HLOOKUP(AP$8,$E$8:$AN$230,$B11,0)</f>
        <v>0</v>
      </c>
      <c r="AQ26" s="466">
        <f ca="1">HLOOKUP(AQ$8,$E$8:$AP$230,$B26,0)/HLOOKUP(AQ$8,$E$8:$AN$230,$B11,0)</f>
        <v>0</v>
      </c>
      <c r="AR26" s="466">
        <f ca="1">HLOOKUP(AR$8,$E$8:$AP$230,$B26,0)/HLOOKUP(AR$8,$E$8:$AN$230,$B11,0)</f>
        <v>0</v>
      </c>
      <c r="AS26" s="466">
        <f ca="1">HLOOKUP(AS$8,$E$8:$AP$230,$B26,0)/HLOOKUP(AS$8,$E$8:$AN$230,$B11,0)</f>
        <v>0</v>
      </c>
      <c r="AT26" s="466">
        <f ca="1">HLOOKUP(AT$8,$E$8:$AP$230,$B26,0)/HLOOKUP(AT$8,$E$8:$AN$230,$B11,0)</f>
        <v>0</v>
      </c>
      <c r="AU26" s="449"/>
      <c r="AV26" s="505">
        <f t="shared" ca="1" si="10"/>
        <v>0</v>
      </c>
      <c r="AW26" s="466">
        <f t="shared" ca="1" si="10"/>
        <v>0</v>
      </c>
      <c r="AX26" s="466">
        <f t="shared" ca="1" si="10"/>
        <v>0</v>
      </c>
      <c r="AY26" s="466">
        <f t="shared" ca="1" si="10"/>
        <v>0</v>
      </c>
      <c r="AZ26" s="466">
        <f t="shared" ca="1" si="10"/>
        <v>0</v>
      </c>
      <c r="BA26" s="461">
        <f t="shared" ca="1" si="10"/>
        <v>0</v>
      </c>
      <c r="BB26" s="454"/>
      <c r="BC26" s="459"/>
      <c r="BD26" s="454"/>
      <c r="BE26" s="454"/>
      <c r="BF26" s="454"/>
      <c r="BG26" s="454"/>
      <c r="BH26" s="454"/>
      <c r="BI26" s="454"/>
      <c r="BJ26" s="454"/>
      <c r="BK26" s="454"/>
      <c r="BL26" s="454"/>
      <c r="BM26" s="454"/>
      <c r="BN26" s="454"/>
    </row>
    <row r="27" spans="1:66" ht="13" hidden="1" outlineLevel="1">
      <c r="A27" s="454" t="str">
        <f>ADDRESS(MATCH($D10,'2021'!$A$1:$A$86,0),MATCH($D27,'2021'!$A$1:$AQ$1,0))</f>
        <v>$R$86</v>
      </c>
      <c r="B27" s="454">
        <f t="shared" si="9"/>
        <v>20</v>
      </c>
      <c r="C27" s="454"/>
      <c r="D27" s="463" t="s">
        <v>91</v>
      </c>
      <c r="E27" s="460">
        <f ca="1">INDIRECT("'"&amp;E$8&amp;"'!"&amp;$A27)*VLOOKUP($D$8,Tables!$C$1:$D$3,2,0)</f>
        <v>0</v>
      </c>
      <c r="F27" s="460">
        <f ca="1">INDIRECT("'"&amp;F$8&amp;"'!"&amp;$A27)*VLOOKUP($D$8,Tables!$C$1:$D$3,2,0)</f>
        <v>0</v>
      </c>
      <c r="G27" s="460">
        <f ca="1">INDIRECT("'"&amp;G$8&amp;"'!"&amp;$A27)*VLOOKUP($D$8,Tables!$C$1:$D$3,2,0)</f>
        <v>0</v>
      </c>
      <c r="H27" s="460">
        <f ca="1">INDIRECT("'"&amp;H$8&amp;"'!"&amp;$A27)*VLOOKUP($D$8,Tables!$C$1:$D$3,2,0)</f>
        <v>0</v>
      </c>
      <c r="I27" s="460">
        <f ca="1">INDIRECT("'"&amp;I$8&amp;"'!"&amp;$A27)*VLOOKUP($D$8,Tables!$C$1:$D$3,2,0)</f>
        <v>0</v>
      </c>
      <c r="J27" s="460">
        <f ca="1">INDIRECT("'"&amp;J$8&amp;"'!"&amp;$A27)*VLOOKUP($D$8,Tables!$C$1:$D$3,2,0)</f>
        <v>0</v>
      </c>
      <c r="K27" s="460">
        <f ca="1">INDIRECT("'"&amp;K$8&amp;"'!"&amp;$A27)*VLOOKUP($D$8,Tables!$C$1:$D$3,2,0)</f>
        <v>0</v>
      </c>
      <c r="L27" s="460">
        <f ca="1">INDIRECT("'"&amp;L$8&amp;"'!"&amp;$A27)*VLOOKUP($D$8,Tables!$C$1:$D$3,2,0)</f>
        <v>0</v>
      </c>
      <c r="M27" s="460">
        <f ca="1">INDIRECT("'"&amp;M$8&amp;"'!"&amp;$A27)*VLOOKUP($D$8,Tables!$C$1:$D$3,2,0)</f>
        <v>0</v>
      </c>
      <c r="N27" s="460">
        <f ca="1">INDIRECT("'"&amp;N$8&amp;"'!"&amp;$A27)*VLOOKUP($D$8,Tables!$C$1:$D$3,2,0)</f>
        <v>0</v>
      </c>
      <c r="O27" s="460">
        <f ca="1">INDIRECT("'"&amp;O$8&amp;"'!"&amp;$A27)*VLOOKUP($D$8,Tables!$C$1:$D$3,2,0)</f>
        <v>0</v>
      </c>
      <c r="P27" s="460">
        <f ca="1">INDIRECT("'"&amp;P$8&amp;"'!"&amp;$A27)*VLOOKUP($D$8,Tables!$C$1:$D$3,2,0)</f>
        <v>0</v>
      </c>
      <c r="Q27" s="460">
        <f ca="1">INDIRECT("'"&amp;Q$8&amp;"'!"&amp;$A27)*VLOOKUP($D$8,Tables!$C$1:$D$3,2,0)</f>
        <v>0</v>
      </c>
      <c r="R27" s="460">
        <f ca="1">INDIRECT("'"&amp;R$8&amp;"'!"&amp;$A27)*VLOOKUP($D$8,Tables!$C$1:$D$3,2,0)</f>
        <v>0</v>
      </c>
      <c r="S27" s="460">
        <f ca="1">INDIRECT("'"&amp;S$8&amp;"'!"&amp;$A27)*VLOOKUP($D$8,Tables!$C$1:$D$3,2,0)</f>
        <v>0</v>
      </c>
      <c r="T27" s="460">
        <f ca="1">INDIRECT("'"&amp;T$8&amp;"'!"&amp;$A27)*VLOOKUP($D$8,Tables!$C$1:$D$3,2,0)</f>
        <v>0</v>
      </c>
      <c r="U27" s="460">
        <f ca="1">INDIRECT("'"&amp;U$8&amp;"'!"&amp;$A27)*VLOOKUP($D$8,Tables!$C$1:$D$3,2,0)</f>
        <v>0</v>
      </c>
      <c r="V27" s="460">
        <f ca="1">INDIRECT("'"&amp;V$8&amp;"'!"&amp;$A27)*VLOOKUP($D$8,Tables!$C$1:$D$3,2,0)</f>
        <v>0</v>
      </c>
      <c r="W27" s="460">
        <f ca="1">INDIRECT("'"&amp;W$8&amp;"'!"&amp;$A27)*VLOOKUP($D$8,Tables!$C$1:$D$3,2,0)</f>
        <v>0</v>
      </c>
      <c r="X27" s="460">
        <f ca="1">INDIRECT("'"&amp;X$8&amp;"'!"&amp;$A27)*VLOOKUP($D$8,Tables!$C$1:$D$3,2,0)</f>
        <v>0</v>
      </c>
      <c r="Y27" s="460">
        <f ca="1">INDIRECT("'"&amp;Y$8&amp;"'!"&amp;$A27)*VLOOKUP($D$8,Tables!$C$1:$D$3,2,0)</f>
        <v>0</v>
      </c>
      <c r="Z27" s="460">
        <f ca="1">INDIRECT("'"&amp;Z$8&amp;"'!"&amp;$A27)*VLOOKUP($D$8,Tables!$C$1:$D$3,2,0)</f>
        <v>0</v>
      </c>
      <c r="AA27" s="460">
        <f ca="1">INDIRECT("'"&amp;AA$8&amp;"'!"&amp;$A27)*VLOOKUP($D$8,Tables!$C$1:$D$3,2,0)</f>
        <v>0</v>
      </c>
      <c r="AB27" s="460">
        <f ca="1">INDIRECT("'"&amp;AB$8&amp;"'!"&amp;$A27)*VLOOKUP($D$8,Tables!$C$1:$D$3,2,0)</f>
        <v>0</v>
      </c>
      <c r="AC27" s="460">
        <f ca="1">INDIRECT("'"&amp;AC$8&amp;"'!"&amp;$A27)*VLOOKUP($D$8,Tables!$C$1:$D$3,2,0)</f>
        <v>0</v>
      </c>
      <c r="AD27" s="460">
        <f ca="1">INDIRECT("'"&amp;AD$8&amp;"'!"&amp;$A27)*VLOOKUP($D$8,Tables!$C$1:$D$3,2,0)</f>
        <v>0</v>
      </c>
      <c r="AE27" s="460">
        <f ca="1">INDIRECT("'"&amp;AE$8&amp;"'!"&amp;$A27)*VLOOKUP($D$8,Tables!$C$1:$D$3,2,0)</f>
        <v>0</v>
      </c>
      <c r="AF27" s="460">
        <f ca="1">INDIRECT("'"&amp;AF$8&amp;"'!"&amp;$A27)*VLOOKUP($D$8,Tables!$C$1:$D$3,2,0)</f>
        <v>0</v>
      </c>
      <c r="AG27" s="460">
        <f ca="1">INDIRECT("'"&amp;AG$8&amp;"'!"&amp;$A27)*VLOOKUP($D$8,Tables!$C$1:$D$3,2,0)</f>
        <v>0</v>
      </c>
      <c r="AH27" s="513">
        <f ca="1">INDIRECT("'"&amp;AH$8&amp;"'!"&amp;$A27)*VLOOKUP($D$8,Tables!$C$1:$D$3,2,0)</f>
        <v>0</v>
      </c>
      <c r="AI27" s="513">
        <f ca="1">INDIRECT("'"&amp;AI$8&amp;"'!"&amp;$A27)*VLOOKUP($D$8,Tables!$C$1:$D$3,2,0)</f>
        <v>0</v>
      </c>
      <c r="AJ27" s="513">
        <f ca="1">INDIRECT("'"&amp;AJ$8&amp;"'!"&amp;$A27)*VLOOKUP($D$8,Tables!$C$1:$D$3,2,0)</f>
        <v>0</v>
      </c>
      <c r="AK27" s="513">
        <f ca="1">INDIRECT("'"&amp;AK$8&amp;"'!"&amp;$A27)*VLOOKUP($D$8,Tables!$C$1:$D$3,2,0)</f>
        <v>0</v>
      </c>
      <c r="AL27" s="513">
        <f ca="1">INDIRECT("'"&amp;AL$8&amp;"'!"&amp;$A27)*VLOOKUP($D$8,Tables!$C$1:$D$3,2,0)</f>
        <v>0</v>
      </c>
      <c r="AM27" s="513">
        <f ca="1">INDIRECT("'"&amp;AM$8&amp;"'!"&amp;$A27)*VLOOKUP($D$8,Tables!$C$1:$D$3,2,0)</f>
        <v>0</v>
      </c>
      <c r="AN27" s="460"/>
      <c r="AO27" s="449"/>
      <c r="AP27" s="466">
        <f ca="1">HLOOKUP(AP$8,$E$8:$AP$230,$B27,0)/HLOOKUP(AP$8,$E$8:$AN$230,$B11,0)</f>
        <v>0</v>
      </c>
      <c r="AQ27" s="466">
        <f ca="1">HLOOKUP(AQ$8,$E$8:$AP$230,$B27,0)/HLOOKUP(AQ$8,$E$8:$AN$230,$B11,0)</f>
        <v>0</v>
      </c>
      <c r="AR27" s="466">
        <f ca="1">HLOOKUP(AR$8,$E$8:$AP$230,$B27,0)/HLOOKUP(AR$8,$E$8:$AN$230,$B11,0)</f>
        <v>0</v>
      </c>
      <c r="AS27" s="466">
        <f ca="1">HLOOKUP(AS$8,$E$8:$AP$230,$B27,0)/HLOOKUP(AS$8,$E$8:$AN$230,$B11,0)</f>
        <v>0</v>
      </c>
      <c r="AT27" s="466">
        <f ca="1">HLOOKUP(AT$8,$E$8:$AP$230,$B27,0)/HLOOKUP(AT$8,$E$8:$AN$230,$B11,0)</f>
        <v>0</v>
      </c>
      <c r="AU27" s="449"/>
      <c r="AV27" s="505">
        <f t="shared" ca="1" si="10"/>
        <v>0</v>
      </c>
      <c r="AW27" s="466">
        <f t="shared" ca="1" si="10"/>
        <v>0</v>
      </c>
      <c r="AX27" s="466">
        <f t="shared" ca="1" si="10"/>
        <v>0</v>
      </c>
      <c r="AY27" s="466">
        <f t="shared" ca="1" si="10"/>
        <v>0</v>
      </c>
      <c r="AZ27" s="466">
        <f t="shared" ca="1" si="10"/>
        <v>0</v>
      </c>
      <c r="BA27" s="461">
        <f t="shared" ca="1" si="10"/>
        <v>0</v>
      </c>
      <c r="BB27" s="454"/>
      <c r="BC27" s="459"/>
      <c r="BD27" s="454"/>
      <c r="BE27" s="454"/>
      <c r="BF27" s="454"/>
      <c r="BG27" s="454"/>
      <c r="BH27" s="454"/>
      <c r="BI27" s="454"/>
      <c r="BJ27" s="454"/>
      <c r="BK27" s="454"/>
      <c r="BL27" s="454"/>
      <c r="BM27" s="454"/>
      <c r="BN27" s="454"/>
    </row>
    <row r="28" spans="1:66" ht="13" hidden="1" outlineLevel="1">
      <c r="A28" s="454" t="str">
        <f>ADDRESS(MATCH($D10,'2021'!$A$1:$A$86,0),MATCH($D28,'2021'!$A$1:$AQ$1,0))</f>
        <v>$S$86</v>
      </c>
      <c r="B28" s="454">
        <f t="shared" si="9"/>
        <v>21</v>
      </c>
      <c r="C28" s="454"/>
      <c r="D28" s="463" t="s">
        <v>92</v>
      </c>
      <c r="E28" s="460">
        <f ca="1">INDIRECT("'"&amp;E$8&amp;"'!"&amp;$A28)*VLOOKUP($D$8,Tables!$C$1:$D$3,2,0)</f>
        <v>3.8830371930000007</v>
      </c>
      <c r="F28" s="460">
        <f ca="1">INDIRECT("'"&amp;F$8&amp;"'!"&amp;$A28)*VLOOKUP($D$8,Tables!$C$1:$D$3,2,0)</f>
        <v>6.4717286550000006</v>
      </c>
      <c r="G28" s="460">
        <f ca="1">INDIRECT("'"&amp;G$8&amp;"'!"&amp;$A28)*VLOOKUP($D$8,Tables!$C$1:$D$3,2,0)</f>
        <v>6.6091812990000003</v>
      </c>
      <c r="H28" s="460">
        <f ca="1">INDIRECT("'"&amp;H$8&amp;"'!"&amp;$A28)*VLOOKUP($D$8,Tables!$C$1:$D$3,2,0)</f>
        <v>6.5290005900000008</v>
      </c>
      <c r="I28" s="460">
        <f ca="1">INDIRECT("'"&amp;I$8&amp;"'!"&amp;$A28)*VLOOKUP($D$8,Tables!$C$1:$D$3,2,0)</f>
        <v>7.3537164540000006</v>
      </c>
      <c r="J28" s="460">
        <f ca="1">INDIRECT("'"&amp;J$8&amp;"'!"&amp;$A28)*VLOOKUP($D$8,Tables!$C$1:$D$3,2,0)</f>
        <v>7.0329936180000008</v>
      </c>
      <c r="K28" s="460">
        <f ca="1">INDIRECT("'"&amp;K$8&amp;"'!"&amp;$A28)*VLOOKUP($D$8,Tables!$C$1:$D$3,2,0)</f>
        <v>7.1589918750000008</v>
      </c>
      <c r="L28" s="460">
        <f ca="1">INDIRECT("'"&amp;L$8&amp;"'!"&amp;$A28)*VLOOKUP($D$8,Tables!$C$1:$D$3,2,0)</f>
        <v>9.3009622440000008</v>
      </c>
      <c r="M28" s="460">
        <f ca="1">INDIRECT("'"&amp;M$8&amp;"'!"&amp;$A28)*VLOOKUP($D$8,Tables!$C$1:$D$3,2,0)</f>
        <v>12.691460796000001</v>
      </c>
      <c r="N28" s="460">
        <f ca="1">INDIRECT("'"&amp;N$8&amp;"'!"&amp;$A28)*VLOOKUP($D$8,Tables!$C$1:$D$3,2,0)</f>
        <v>15.852871608000001</v>
      </c>
      <c r="O28" s="460">
        <f ca="1">INDIRECT("'"&amp;O$8&amp;"'!"&amp;$A28)*VLOOKUP($D$8,Tables!$C$1:$D$3,2,0)</f>
        <v>11.603294031000003</v>
      </c>
      <c r="P28" s="460">
        <f ca="1">INDIRECT("'"&amp;P$8&amp;"'!"&amp;$A28)*VLOOKUP($D$8,Tables!$C$1:$D$3,2,0)</f>
        <v>13.894171431000002</v>
      </c>
      <c r="Q28" s="460">
        <f ca="1">INDIRECT("'"&amp;Q$8&amp;"'!"&amp;$A28)*VLOOKUP($D$8,Tables!$C$1:$D$3,2,0)</f>
        <v>10.121233122</v>
      </c>
      <c r="R28" s="460">
        <f ca="1">INDIRECT("'"&amp;R$8&amp;"'!"&amp;$A28)*VLOOKUP($D$8,Tables!$C$1:$D$3,2,0)</f>
        <v>6.6424337950000014</v>
      </c>
      <c r="S28" s="460">
        <f ca="1">INDIRECT("'"&amp;S$8&amp;"'!"&amp;$A28)*VLOOKUP($D$8,Tables!$C$1:$D$3,2,0)</f>
        <v>8.3892458390000009</v>
      </c>
      <c r="T28" s="460">
        <f ca="1">INDIRECT("'"&amp;T$8&amp;"'!"&amp;$A28)*VLOOKUP($D$8,Tables!$C$1:$D$3,2,0)</f>
        <v>8.3446640539700798</v>
      </c>
      <c r="U28" s="460">
        <f ca="1">INDIRECT("'"&amp;U$8&amp;"'!"&amp;$A28)*VLOOKUP($D$8,Tables!$C$1:$D$3,2,0)</f>
        <v>7.2724964787270876</v>
      </c>
      <c r="V28" s="460">
        <f ca="1">INDIRECT("'"&amp;V$8&amp;"'!"&amp;$A28)*VLOOKUP($D$8,Tables!$C$1:$D$3,2,0)</f>
        <v>4.3747558080090538</v>
      </c>
      <c r="W28" s="460">
        <f ca="1">INDIRECT("'"&amp;W$8&amp;"'!"&amp;$A28)*VLOOKUP($D$8,Tables!$C$1:$D$3,2,0)</f>
        <v>3.940996815755764</v>
      </c>
      <c r="X28" s="460">
        <f ca="1">INDIRECT("'"&amp;X$8&amp;"'!"&amp;$A28)*VLOOKUP($D$8,Tables!$C$1:$D$3,2,0)</f>
        <v>2.3284943097893249</v>
      </c>
      <c r="Y28" s="460">
        <f ca="1">INDIRECT("'"&amp;Y$8&amp;"'!"&amp;$A28)*VLOOKUP($D$8,Tables!$C$1:$D$3,2,0)</f>
        <v>1.2042562965865438</v>
      </c>
      <c r="Z28" s="460">
        <f ca="1">INDIRECT("'"&amp;Z$8&amp;"'!"&amp;$A28)*VLOOKUP($D$8,Tables!$C$1:$D$3,2,0)</f>
        <v>0.47098976907883344</v>
      </c>
      <c r="AA28" s="460">
        <f ca="1">INDIRECT("'"&amp;AA$8&amp;"'!"&amp;$A28)*VLOOKUP($D$8,Tables!$C$1:$D$3,2,0)</f>
        <v>0.45805054949070295</v>
      </c>
      <c r="AB28" s="460">
        <f ca="1">INDIRECT("'"&amp;AB$8&amp;"'!"&amp;$A28)*VLOOKUP($D$8,Tables!$C$1:$D$3,2,0)</f>
        <v>0.38719304202207561</v>
      </c>
      <c r="AC28" s="460">
        <f ca="1">INDIRECT("'"&amp;AC$8&amp;"'!"&amp;$A28)*VLOOKUP($D$8,Tables!$C$1:$D$3,2,0)</f>
        <v>0.55123475179070736</v>
      </c>
      <c r="AD28" s="460">
        <f ca="1">INDIRECT("'"&amp;AD$8&amp;"'!"&amp;$A28)*VLOOKUP($D$8,Tables!$C$1:$D$3,2,0)</f>
        <v>0.6748812356131535</v>
      </c>
      <c r="AE28" s="460">
        <f ca="1">INDIRECT("'"&amp;AE$8&amp;"'!"&amp;$A28)*VLOOKUP($D$8,Tables!$C$1:$D$3,2,0)</f>
        <v>0.60793136006459814</v>
      </c>
      <c r="AF28" s="460">
        <f ca="1">INDIRECT("'"&amp;AF$8&amp;"'!"&amp;$A28)*VLOOKUP($D$8,Tables!$C$1:$D$3,2,0)</f>
        <v>0.29792986812968292</v>
      </c>
      <c r="AG28" s="460">
        <f ca="1">INDIRECT("'"&amp;AG$8&amp;"'!"&amp;$A28)*VLOOKUP($D$8,Tables!$C$1:$D$3,2,0)</f>
        <v>0.30084864564539987</v>
      </c>
      <c r="AH28" s="513">
        <f ca="1">INDIRECT("'"&amp;AH$8&amp;"'!"&amp;$A28)*VLOOKUP($D$8,Tables!$C$1:$D$3,2,0)</f>
        <v>0.76118114528005709</v>
      </c>
      <c r="AI28" s="513">
        <f ca="1">INDIRECT("'"&amp;AI$8&amp;"'!"&amp;$A28)*VLOOKUP($D$8,Tables!$C$1:$D$3,2,0)</f>
        <v>1.1081590710751035</v>
      </c>
      <c r="AJ28" s="513">
        <f ca="1">INDIRECT("'"&amp;AJ$8&amp;"'!"&amp;$A28)*VLOOKUP($D$8,Tables!$C$1:$D$3,2,0)</f>
        <v>3.8243380721591849</v>
      </c>
      <c r="AK28" s="513">
        <f ca="1">INDIRECT("'"&amp;AK$8&amp;"'!"&amp;$A28)*VLOOKUP($D$8,Tables!$C$1:$D$3,2,0)</f>
        <v>2.6344700974646496</v>
      </c>
      <c r="AL28" s="513">
        <f ca="1">INDIRECT("'"&amp;AL$8&amp;"'!"&amp;$A28)*VLOOKUP($D$8,Tables!$C$1:$D$3,2,0)</f>
        <v>0.54149881244835718</v>
      </c>
      <c r="AM28" s="513">
        <f ca="1">INDIRECT("'"&amp;AM$8&amp;"'!"&amp;$A28)*VLOOKUP($D$8,Tables!$C$1:$D$3,2,0)</f>
        <v>0</v>
      </c>
      <c r="AN28" s="460"/>
      <c r="AO28" s="449"/>
      <c r="AP28" s="466">
        <f ca="1">HLOOKUP(AP$8,$E$8:$AP$230,$B28,0)/HLOOKUP(AP$8,$E$8:$AN$230,$B11,0)</f>
        <v>0.10936388342474691</v>
      </c>
      <c r="AQ28" s="466">
        <f ca="1">HLOOKUP(AQ$8,$E$8:$AP$230,$B28,0)/HLOOKUP(AQ$8,$E$8:$AN$230,$B11,0)</f>
        <v>0.20821555991445859</v>
      </c>
      <c r="AR28" s="466">
        <f ca="1">HLOOKUP(AR$8,$E$8:$AP$230,$B28,0)/HLOOKUP(AR$8,$E$8:$AN$230,$B11,0)</f>
        <v>6.0460323105624427E-3</v>
      </c>
      <c r="AS28" s="466">
        <f ca="1">HLOOKUP(AS$8,$E$8:$AP$230,$B28,0)/HLOOKUP(AS$8,$E$8:$AN$230,$B11,0)</f>
        <v>2.2697668129428483E-2</v>
      </c>
      <c r="AT28" s="466">
        <f ca="1">HLOOKUP(AT$8,$E$8:$AP$230,$B28,0)/HLOOKUP(AT$8,$E$8:$AN$230,$B11,0)</f>
        <v>1.1596451905615384E-2</v>
      </c>
      <c r="AU28" s="449"/>
      <c r="AV28" s="505">
        <f t="shared" ca="1" si="10"/>
        <v>-1.2049799174758458E-2</v>
      </c>
      <c r="AW28" s="466">
        <f t="shared" ca="1" si="10"/>
        <v>0.11568340862657012</v>
      </c>
      <c r="AX28" s="466">
        <f t="shared" ca="1" si="10"/>
        <v>-0.12626828873772677</v>
      </c>
      <c r="AY28" s="466">
        <f t="shared" ca="1" si="10"/>
        <v>-0.41611565507672221</v>
      </c>
      <c r="AZ28" s="466">
        <f t="shared" ca="1" si="10"/>
        <v>3.0540744672626685E-2</v>
      </c>
      <c r="BA28" s="461">
        <f t="shared" ca="1" si="10"/>
        <v>-0.14096574806650286</v>
      </c>
      <c r="BB28" s="454"/>
      <c r="BC28" s="459"/>
      <c r="BD28" s="454"/>
      <c r="BE28" s="454"/>
      <c r="BF28" s="454"/>
      <c r="BG28" s="454"/>
      <c r="BH28" s="454"/>
      <c r="BI28" s="454"/>
      <c r="BJ28" s="454"/>
      <c r="BK28" s="454"/>
      <c r="BL28" s="454"/>
      <c r="BM28" s="454"/>
      <c r="BN28" s="454"/>
    </row>
    <row r="29" spans="1:66" ht="13" hidden="1" outlineLevel="1">
      <c r="A29" s="454" t="str">
        <f>ADDRESS(MATCH($D10,'2021'!$A$1:$A$86,0),MATCH($D29,'2021'!$A$1:$AQ$1,0))</f>
        <v>$T$86</v>
      </c>
      <c r="B29" s="454">
        <f t="shared" si="9"/>
        <v>22</v>
      </c>
      <c r="C29" s="454"/>
      <c r="D29" s="463" t="s">
        <v>93</v>
      </c>
      <c r="E29" s="460">
        <f ca="1">INDIRECT("'"&amp;E$8&amp;"'!"&amp;$A29)*VLOOKUP($D$8,Tables!$C$1:$D$3,2,0)</f>
        <v>0</v>
      </c>
      <c r="F29" s="460">
        <f ca="1">INDIRECT("'"&amp;F$8&amp;"'!"&amp;$A29)*VLOOKUP($D$8,Tables!$C$1:$D$3,2,0)</f>
        <v>0</v>
      </c>
      <c r="G29" s="460">
        <f ca="1">INDIRECT("'"&amp;G$8&amp;"'!"&amp;$A29)*VLOOKUP($D$8,Tables!$C$1:$D$3,2,0)</f>
        <v>0</v>
      </c>
      <c r="H29" s="460">
        <f ca="1">INDIRECT("'"&amp;H$8&amp;"'!"&amp;$A29)*VLOOKUP($D$8,Tables!$C$1:$D$3,2,0)</f>
        <v>0</v>
      </c>
      <c r="I29" s="460">
        <f ca="1">INDIRECT("'"&amp;I$8&amp;"'!"&amp;$A29)*VLOOKUP($D$8,Tables!$C$1:$D$3,2,0)</f>
        <v>0</v>
      </c>
      <c r="J29" s="460">
        <f ca="1">INDIRECT("'"&amp;J$8&amp;"'!"&amp;$A29)*VLOOKUP($D$8,Tables!$C$1:$D$3,2,0)</f>
        <v>0</v>
      </c>
      <c r="K29" s="460">
        <f ca="1">INDIRECT("'"&amp;K$8&amp;"'!"&amp;$A29)*VLOOKUP($D$8,Tables!$C$1:$D$3,2,0)</f>
        <v>0</v>
      </c>
      <c r="L29" s="460">
        <f ca="1">INDIRECT("'"&amp;L$8&amp;"'!"&amp;$A29)*VLOOKUP($D$8,Tables!$C$1:$D$3,2,0)</f>
        <v>0</v>
      </c>
      <c r="M29" s="460">
        <f ca="1">INDIRECT("'"&amp;M$8&amp;"'!"&amp;$A29)*VLOOKUP($D$8,Tables!$C$1:$D$3,2,0)</f>
        <v>0</v>
      </c>
      <c r="N29" s="460">
        <f ca="1">INDIRECT("'"&amp;N$8&amp;"'!"&amp;$A29)*VLOOKUP($D$8,Tables!$C$1:$D$3,2,0)</f>
        <v>0</v>
      </c>
      <c r="O29" s="460">
        <f ca="1">INDIRECT("'"&amp;O$8&amp;"'!"&amp;$A29)*VLOOKUP($D$8,Tables!$C$1:$D$3,2,0)</f>
        <v>0</v>
      </c>
      <c r="P29" s="460">
        <f ca="1">INDIRECT("'"&amp;P$8&amp;"'!"&amp;$A29)*VLOOKUP($D$8,Tables!$C$1:$D$3,2,0)</f>
        <v>0</v>
      </c>
      <c r="Q29" s="460">
        <f ca="1">INDIRECT("'"&amp;Q$8&amp;"'!"&amp;$A29)*VLOOKUP($D$8,Tables!$C$1:$D$3,2,0)</f>
        <v>0</v>
      </c>
      <c r="R29" s="460">
        <f ca="1">INDIRECT("'"&amp;R$8&amp;"'!"&amp;$A29)*VLOOKUP($D$8,Tables!$C$1:$D$3,2,0)</f>
        <v>0</v>
      </c>
      <c r="S29" s="460">
        <f ca="1">INDIRECT("'"&amp;S$8&amp;"'!"&amp;$A29)*VLOOKUP($D$8,Tables!$C$1:$D$3,2,0)</f>
        <v>0</v>
      </c>
      <c r="T29" s="460">
        <f ca="1">INDIRECT("'"&amp;T$8&amp;"'!"&amp;$A29)*VLOOKUP($D$8,Tables!$C$1:$D$3,2,0)</f>
        <v>0</v>
      </c>
      <c r="U29" s="460">
        <f ca="1">INDIRECT("'"&amp;U$8&amp;"'!"&amp;$A29)*VLOOKUP($D$8,Tables!$C$1:$D$3,2,0)</f>
        <v>0</v>
      </c>
      <c r="V29" s="460">
        <f ca="1">INDIRECT("'"&amp;V$8&amp;"'!"&amp;$A29)*VLOOKUP($D$8,Tables!$C$1:$D$3,2,0)</f>
        <v>0</v>
      </c>
      <c r="W29" s="460">
        <f ca="1">INDIRECT("'"&amp;W$8&amp;"'!"&amp;$A29)*VLOOKUP($D$8,Tables!$C$1:$D$3,2,0)</f>
        <v>0</v>
      </c>
      <c r="X29" s="460">
        <f ca="1">INDIRECT("'"&amp;X$8&amp;"'!"&amp;$A29)*VLOOKUP($D$8,Tables!$C$1:$D$3,2,0)</f>
        <v>0</v>
      </c>
      <c r="Y29" s="460">
        <f ca="1">INDIRECT("'"&amp;Y$8&amp;"'!"&amp;$A29)*VLOOKUP($D$8,Tables!$C$1:$D$3,2,0)</f>
        <v>0</v>
      </c>
      <c r="Z29" s="460">
        <f ca="1">INDIRECT("'"&amp;Z$8&amp;"'!"&amp;$A29)*VLOOKUP($D$8,Tables!$C$1:$D$3,2,0)</f>
        <v>0</v>
      </c>
      <c r="AA29" s="460">
        <f ca="1">INDIRECT("'"&amp;AA$8&amp;"'!"&amp;$A29)*VLOOKUP($D$8,Tables!$C$1:$D$3,2,0)</f>
        <v>0</v>
      </c>
      <c r="AB29" s="460">
        <f ca="1">INDIRECT("'"&amp;AB$8&amp;"'!"&amp;$A29)*VLOOKUP($D$8,Tables!$C$1:$D$3,2,0)</f>
        <v>0</v>
      </c>
      <c r="AC29" s="460">
        <f ca="1">INDIRECT("'"&amp;AC$8&amp;"'!"&amp;$A29)*VLOOKUP($D$8,Tables!$C$1:$D$3,2,0)</f>
        <v>0</v>
      </c>
      <c r="AD29" s="460">
        <f ca="1">INDIRECT("'"&amp;AD$8&amp;"'!"&amp;$A29)*VLOOKUP($D$8,Tables!$C$1:$D$3,2,0)</f>
        <v>0</v>
      </c>
      <c r="AE29" s="460">
        <f ca="1">INDIRECT("'"&amp;AE$8&amp;"'!"&amp;$A29)*VLOOKUP($D$8,Tables!$C$1:$D$3,2,0)</f>
        <v>0</v>
      </c>
      <c r="AF29" s="460">
        <f ca="1">INDIRECT("'"&amp;AF$8&amp;"'!"&amp;$A29)*VLOOKUP($D$8,Tables!$C$1:$D$3,2,0)</f>
        <v>0</v>
      </c>
      <c r="AG29" s="460">
        <f ca="1">INDIRECT("'"&amp;AG$8&amp;"'!"&amp;$A29)*VLOOKUP($D$8,Tables!$C$1:$D$3,2,0)</f>
        <v>0</v>
      </c>
      <c r="AH29" s="513">
        <f ca="1">INDIRECT("'"&amp;AH$8&amp;"'!"&amp;$A29)*VLOOKUP($D$8,Tables!$C$1:$D$3,2,0)</f>
        <v>0</v>
      </c>
      <c r="AI29" s="513">
        <f ca="1">INDIRECT("'"&amp;AI$8&amp;"'!"&amp;$A29)*VLOOKUP($D$8,Tables!$C$1:$D$3,2,0)</f>
        <v>0</v>
      </c>
      <c r="AJ29" s="513">
        <f ca="1">INDIRECT("'"&amp;AJ$8&amp;"'!"&amp;$A29)*VLOOKUP($D$8,Tables!$C$1:$D$3,2,0)</f>
        <v>0</v>
      </c>
      <c r="AK29" s="513">
        <f ca="1">INDIRECT("'"&amp;AK$8&amp;"'!"&amp;$A29)*VLOOKUP($D$8,Tables!$C$1:$D$3,2,0)</f>
        <v>0</v>
      </c>
      <c r="AL29" s="513">
        <f ca="1">INDIRECT("'"&amp;AL$8&amp;"'!"&amp;$A29)*VLOOKUP($D$8,Tables!$C$1:$D$3,2,0)</f>
        <v>0</v>
      </c>
      <c r="AM29" s="513">
        <f ca="1">INDIRECT("'"&amp;AM$8&amp;"'!"&amp;$A29)*VLOOKUP($D$8,Tables!$C$1:$D$3,2,0)</f>
        <v>0</v>
      </c>
      <c r="AN29" s="460"/>
      <c r="AO29" s="449"/>
      <c r="AP29" s="466">
        <f ca="1">HLOOKUP(AP$8,$E$8:$AP$230,$B29,0)/HLOOKUP(AP$8,$E$8:$AN$230,$B11,0)</f>
        <v>0</v>
      </c>
      <c r="AQ29" s="466">
        <f ca="1">HLOOKUP(AQ$8,$E$8:$AP$230,$B29,0)/HLOOKUP(AQ$8,$E$8:$AN$230,$B11,0)</f>
        <v>0</v>
      </c>
      <c r="AR29" s="466">
        <f ca="1">HLOOKUP(AR$8,$E$8:$AP$230,$B29,0)/HLOOKUP(AR$8,$E$8:$AN$230,$B11,0)</f>
        <v>0</v>
      </c>
      <c r="AS29" s="466">
        <f ca="1">HLOOKUP(AS$8,$E$8:$AP$230,$B29,0)/HLOOKUP(AS$8,$E$8:$AN$230,$B11,0)</f>
        <v>0</v>
      </c>
      <c r="AT29" s="466">
        <f ca="1">HLOOKUP(AT$8,$E$8:$AP$230,$B29,0)/HLOOKUP(AT$8,$E$8:$AN$230,$B11,0)</f>
        <v>0</v>
      </c>
      <c r="AU29" s="449"/>
      <c r="AV29" s="505">
        <f t="shared" ca="1" si="10"/>
        <v>0</v>
      </c>
      <c r="AW29" s="466">
        <f t="shared" ca="1" si="10"/>
        <v>0</v>
      </c>
      <c r="AX29" s="466">
        <f t="shared" ca="1" si="10"/>
        <v>0</v>
      </c>
      <c r="AY29" s="466">
        <f t="shared" ca="1" si="10"/>
        <v>0</v>
      </c>
      <c r="AZ29" s="466">
        <f t="shared" ca="1" si="10"/>
        <v>0</v>
      </c>
      <c r="BA29" s="461">
        <f t="shared" ca="1" si="10"/>
        <v>0</v>
      </c>
      <c r="BB29" s="454"/>
      <c r="BC29" s="459"/>
      <c r="BD29" s="454"/>
      <c r="BE29" s="454"/>
      <c r="BF29" s="454"/>
      <c r="BG29" s="454"/>
      <c r="BH29" s="454"/>
      <c r="BI29" s="454"/>
      <c r="BJ29" s="454"/>
      <c r="BK29" s="454"/>
      <c r="BL29" s="454"/>
      <c r="BM29" s="454"/>
      <c r="BN29" s="454"/>
    </row>
    <row r="30" spans="1:66" ht="13" hidden="1" outlineLevel="1">
      <c r="A30" s="454" t="str">
        <f>ADDRESS(MATCH($D10,'2021'!$A$1:$A$86,0),MATCH($D30,'2021'!$A$1:$AQ$1,0))</f>
        <v>$U$86</v>
      </c>
      <c r="B30" s="454">
        <f t="shared" si="9"/>
        <v>23</v>
      </c>
      <c r="C30" s="454"/>
      <c r="D30" s="463" t="s">
        <v>94</v>
      </c>
      <c r="E30" s="460">
        <f ca="1">INDIRECT("'"&amp;E$8&amp;"'!"&amp;$A30)*VLOOKUP($D$8,Tables!$C$1:$D$3,2,0)</f>
        <v>8.4210504000000005E-2</v>
      </c>
      <c r="F30" s="460">
        <f ca="1">INDIRECT("'"&amp;F$8&amp;"'!"&amp;$A30)*VLOOKUP($D$8,Tables!$C$1:$D$3,2,0)</f>
        <v>7.2180432000000017E-2</v>
      </c>
      <c r="G30" s="460">
        <f ca="1">INDIRECT("'"&amp;G$8&amp;"'!"&amp;$A30)*VLOOKUP($D$8,Tables!$C$1:$D$3,2,0)</f>
        <v>9.6240576000000008E-2</v>
      </c>
      <c r="H30" s="460">
        <f ca="1">INDIRECT("'"&amp;H$8&amp;"'!"&amp;$A30)*VLOOKUP($D$8,Tables!$C$1:$D$3,2,0)</f>
        <v>6.0150360000000007E-2</v>
      </c>
      <c r="I30" s="460">
        <f ca="1">INDIRECT("'"&amp;I$8&amp;"'!"&amp;$A30)*VLOOKUP($D$8,Tables!$C$1:$D$3,2,0)</f>
        <v>0.21654129600000002</v>
      </c>
      <c r="J30" s="460">
        <f ca="1">INDIRECT("'"&amp;J$8&amp;"'!"&amp;$A30)*VLOOKUP($D$8,Tables!$C$1:$D$3,2,0)</f>
        <v>0.18045108000000001</v>
      </c>
      <c r="K30" s="460">
        <f ca="1">INDIRECT("'"&amp;K$8&amp;"'!"&amp;$A30)*VLOOKUP($D$8,Tables!$C$1:$D$3,2,0)</f>
        <v>0.10827064800000001</v>
      </c>
      <c r="L30" s="460">
        <f ca="1">INDIRECT("'"&amp;L$8&amp;"'!"&amp;$A30)*VLOOKUP($D$8,Tables!$C$1:$D$3,2,0)</f>
        <v>0.132330792</v>
      </c>
      <c r="M30" s="460">
        <f ca="1">INDIRECT("'"&amp;M$8&amp;"'!"&amp;$A30)*VLOOKUP($D$8,Tables!$C$1:$D$3,2,0)</f>
        <v>0.16842100800000001</v>
      </c>
      <c r="N30" s="460">
        <f ca="1">INDIRECT("'"&amp;N$8&amp;"'!"&amp;$A30)*VLOOKUP($D$8,Tables!$C$1:$D$3,2,0)</f>
        <v>0.30075180000000001</v>
      </c>
      <c r="O30" s="460">
        <f ca="1">INDIRECT("'"&amp;O$8&amp;"'!"&amp;$A30)*VLOOKUP($D$8,Tables!$C$1:$D$3,2,0)</f>
        <v>0.33684201600000002</v>
      </c>
      <c r="P30" s="460">
        <f ca="1">INDIRECT("'"&amp;P$8&amp;"'!"&amp;$A30)*VLOOKUP($D$8,Tables!$C$1:$D$3,2,0)</f>
        <v>0.30075180000000001</v>
      </c>
      <c r="Q30" s="460">
        <f ca="1">INDIRECT("'"&amp;Q$8&amp;"'!"&amp;$A30)*VLOOKUP($D$8,Tables!$C$1:$D$3,2,0)</f>
        <v>0.22857136800000002</v>
      </c>
      <c r="R30" s="460">
        <f ca="1">INDIRECT("'"&amp;R$8&amp;"'!"&amp;$A30)*VLOOKUP($D$8,Tables!$C$1:$D$3,2,0)</f>
        <v>0.32481194400000002</v>
      </c>
      <c r="S30" s="460">
        <f ca="1">INDIRECT("'"&amp;S$8&amp;"'!"&amp;$A30)*VLOOKUP($D$8,Tables!$C$1:$D$3,2,0)</f>
        <v>0.45714273600000005</v>
      </c>
      <c r="T30" s="460">
        <f ca="1">INDIRECT("'"&amp;T$8&amp;"'!"&amp;$A30)*VLOOKUP($D$8,Tables!$C$1:$D$3,2,0)</f>
        <v>0.78927557230555545</v>
      </c>
      <c r="U30" s="460">
        <f ca="1">INDIRECT("'"&amp;U$8&amp;"'!"&amp;$A30)*VLOOKUP($D$8,Tables!$C$1:$D$3,2,0)</f>
        <v>0.62753582513749995</v>
      </c>
      <c r="V30" s="460">
        <f ca="1">INDIRECT("'"&amp;V$8&amp;"'!"&amp;$A30)*VLOOKUP($D$8,Tables!$C$1:$D$3,2,0)</f>
        <v>0.16111242147944452</v>
      </c>
      <c r="W30" s="460">
        <f ca="1">INDIRECT("'"&amp;W$8&amp;"'!"&amp;$A30)*VLOOKUP($D$8,Tables!$C$1:$D$3,2,0)</f>
        <v>0.12704895734302776</v>
      </c>
      <c r="X30" s="460">
        <f ca="1">INDIRECT("'"&amp;X$8&amp;"'!"&amp;$A30)*VLOOKUP($D$8,Tables!$C$1:$D$3,2,0)</f>
        <v>9.8738584719039943E-2</v>
      </c>
      <c r="Y30" s="460">
        <f ca="1">INDIRECT("'"&amp;Y$8&amp;"'!"&amp;$A30)*VLOOKUP($D$8,Tables!$C$1:$D$3,2,0)</f>
        <v>0.30435760161925673</v>
      </c>
      <c r="Z30" s="460">
        <f ca="1">INDIRECT("'"&amp;Z$8&amp;"'!"&amp;$A30)*VLOOKUP($D$8,Tables!$C$1:$D$3,2,0)</f>
        <v>9.0321867889552807E-2</v>
      </c>
      <c r="AA30" s="460">
        <f ca="1">INDIRECT("'"&amp;AA$8&amp;"'!"&amp;$A30)*VLOOKUP($D$8,Tables!$C$1:$D$3,2,0)</f>
        <v>8.4519014813551327E-2</v>
      </c>
      <c r="AB30" s="460">
        <f ca="1">INDIRECT("'"&amp;AB$8&amp;"'!"&amp;$A30)*VLOOKUP($D$8,Tables!$C$1:$D$3,2,0)</f>
        <v>5.2245159445251453E-2</v>
      </c>
      <c r="AC30" s="460">
        <f ca="1">INDIRECT("'"&amp;AC$8&amp;"'!"&amp;$A30)*VLOOKUP($D$8,Tables!$C$1:$D$3,2,0)</f>
        <v>8.7590682529174554E-2</v>
      </c>
      <c r="AD30" s="460">
        <f ca="1">INDIRECT("'"&amp;AD$8&amp;"'!"&amp;$A30)*VLOOKUP($D$8,Tables!$C$1:$D$3,2,0)</f>
        <v>0.22119002407594454</v>
      </c>
      <c r="AE30" s="460">
        <f ca="1">INDIRECT("'"&amp;AE$8&amp;"'!"&amp;$A30)*VLOOKUP($D$8,Tables!$C$1:$D$3,2,0)</f>
        <v>0.12692378957980555</v>
      </c>
      <c r="AF30" s="460">
        <f ca="1">INDIRECT("'"&amp;AF$8&amp;"'!"&amp;$A30)*VLOOKUP($D$8,Tables!$C$1:$D$3,2,0)</f>
        <v>8.541759432707223E-2</v>
      </c>
      <c r="AG30" s="460">
        <f ca="1">INDIRECT("'"&amp;AG$8&amp;"'!"&amp;$A30)*VLOOKUP($D$8,Tables!$C$1:$D$3,2,0)</f>
        <v>9.5673755128638904E-2</v>
      </c>
      <c r="AH30" s="513">
        <f ca="1">INDIRECT("'"&amp;AH$8&amp;"'!"&amp;$A30)*VLOOKUP($D$8,Tables!$C$1:$D$3,2,0)</f>
        <v>0.14390055742603053</v>
      </c>
      <c r="AI30" s="513">
        <f ca="1">INDIRECT("'"&amp;AI$8&amp;"'!"&amp;$A30)*VLOOKUP($D$8,Tables!$C$1:$D$3,2,0)</f>
        <v>0.13301331240629785</v>
      </c>
      <c r="AJ30" s="513">
        <f ca="1">INDIRECT("'"&amp;AJ$8&amp;"'!"&amp;$A30)*VLOOKUP($D$8,Tables!$C$1:$D$3,2,0)</f>
        <v>0.35610564792421695</v>
      </c>
      <c r="AK30" s="513">
        <f ca="1">INDIRECT("'"&amp;AK$8&amp;"'!"&amp;$A30)*VLOOKUP($D$8,Tables!$C$1:$D$3,2,0)</f>
        <v>0.32964753367349481</v>
      </c>
      <c r="AL30" s="513">
        <f ca="1">INDIRECT("'"&amp;AL$8&amp;"'!"&amp;$A30)*VLOOKUP($D$8,Tables!$C$1:$D$3,2,0)</f>
        <v>0.10375132890132838</v>
      </c>
      <c r="AM30" s="513">
        <f ca="1">INDIRECT("'"&amp;AM$8&amp;"'!"&amp;$A30)*VLOOKUP($D$8,Tables!$C$1:$D$3,2,0)</f>
        <v>0</v>
      </c>
      <c r="AN30" s="460"/>
      <c r="AO30" s="449"/>
      <c r="AP30" s="466">
        <f ca="1">HLOOKUP(AP$8,$E$8:$AP$230,$B30,0)/HLOOKUP(AP$8,$E$8:$AN$230,$B11,0)</f>
        <v>2.3717485269513826E-3</v>
      </c>
      <c r="AQ30" s="466">
        <f ca="1">HLOOKUP(AQ$8,$E$8:$AP$230,$B30,0)/HLOOKUP(AQ$8,$E$8:$AN$230,$B11,0)</f>
        <v>6.0444688186627408E-3</v>
      </c>
      <c r="AR30" s="466">
        <f ca="1">HLOOKUP(AR$8,$E$8:$AP$230,$B30,0)/HLOOKUP(AR$8,$E$8:$AN$230,$B11,0)</f>
        <v>1.9227163663631229E-3</v>
      </c>
      <c r="AS30" s="466">
        <f ca="1">HLOOKUP(AS$8,$E$8:$AP$230,$B30,0)/HLOOKUP(AS$8,$E$8:$AN$230,$B11,0)</f>
        <v>2.7244211599198537E-3</v>
      </c>
      <c r="AT30" s="466">
        <f ca="1">HLOOKUP(AT$8,$E$8:$AP$230,$B30,0)/HLOOKUP(AT$8,$E$8:$AN$230,$B11,0)</f>
        <v>2.221883535271247E-3</v>
      </c>
      <c r="AU30" s="449"/>
      <c r="AV30" s="505">
        <f t="shared" ca="1" si="10"/>
        <v>4.3569460890101608E-2</v>
      </c>
      <c r="AW30" s="466">
        <f t="shared" ca="1" si="10"/>
        <v>0.1486983549970351</v>
      </c>
      <c r="AX30" s="466">
        <f t="shared" ca="1" si="10"/>
        <v>-0.11474557575225142</v>
      </c>
      <c r="AY30" s="466">
        <f t="shared" ca="1" si="10"/>
        <v>-9.6879230207976841E-2</v>
      </c>
      <c r="AZ30" s="466">
        <f t="shared" ca="1" si="10"/>
        <v>-0.10190095394022702</v>
      </c>
      <c r="BA30" s="461">
        <f t="shared" ca="1" si="10"/>
        <v>-0.10660709251611877</v>
      </c>
      <c r="BB30" s="454"/>
      <c r="BC30" s="459"/>
      <c r="BD30" s="454"/>
      <c r="BE30" s="454"/>
      <c r="BF30" s="454"/>
      <c r="BG30" s="454"/>
      <c r="BH30" s="454"/>
      <c r="BI30" s="454"/>
      <c r="BJ30" s="454"/>
      <c r="BK30" s="454"/>
      <c r="BL30" s="454"/>
      <c r="BM30" s="454"/>
      <c r="BN30" s="454"/>
    </row>
    <row r="31" spans="1:66" ht="13" hidden="1" outlineLevel="1">
      <c r="A31" s="454" t="str">
        <f>ADDRESS(MATCH($D10,'2021'!$A$1:$A$86,0),MATCH($D31,'2021'!$A$1:$AQ$1,0))</f>
        <v>$V$86</v>
      </c>
      <c r="B31" s="454">
        <f t="shared" si="9"/>
        <v>24</v>
      </c>
      <c r="C31" s="454"/>
      <c r="D31" s="463" t="s">
        <v>95</v>
      </c>
      <c r="E31" s="460">
        <f ca="1">INDIRECT("'"&amp;E$8&amp;"'!"&amp;$A31)*VLOOKUP($D$8,Tables!$C$1:$D$3,2,0)</f>
        <v>0</v>
      </c>
      <c r="F31" s="460">
        <f ca="1">INDIRECT("'"&amp;F$8&amp;"'!"&amp;$A31)*VLOOKUP($D$8,Tables!$C$1:$D$3,2,0)</f>
        <v>0</v>
      </c>
      <c r="G31" s="460">
        <f ca="1">INDIRECT("'"&amp;G$8&amp;"'!"&amp;$A31)*VLOOKUP($D$8,Tables!$C$1:$D$3,2,0)</f>
        <v>0</v>
      </c>
      <c r="H31" s="460">
        <f ca="1">INDIRECT("'"&amp;H$8&amp;"'!"&amp;$A31)*VLOOKUP($D$8,Tables!$C$1:$D$3,2,0)</f>
        <v>0</v>
      </c>
      <c r="I31" s="460">
        <f ca="1">INDIRECT("'"&amp;I$8&amp;"'!"&amp;$A31)*VLOOKUP($D$8,Tables!$C$1:$D$3,2,0)</f>
        <v>0</v>
      </c>
      <c r="J31" s="460">
        <f ca="1">INDIRECT("'"&amp;J$8&amp;"'!"&amp;$A31)*VLOOKUP($D$8,Tables!$C$1:$D$3,2,0)</f>
        <v>0</v>
      </c>
      <c r="K31" s="460">
        <f ca="1">INDIRECT("'"&amp;K$8&amp;"'!"&amp;$A31)*VLOOKUP($D$8,Tables!$C$1:$D$3,2,0)</f>
        <v>0</v>
      </c>
      <c r="L31" s="460">
        <f ca="1">INDIRECT("'"&amp;L$8&amp;"'!"&amp;$A31)*VLOOKUP($D$8,Tables!$C$1:$D$3,2,0)</f>
        <v>0</v>
      </c>
      <c r="M31" s="460">
        <f ca="1">INDIRECT("'"&amp;M$8&amp;"'!"&amp;$A31)*VLOOKUP($D$8,Tables!$C$1:$D$3,2,0)</f>
        <v>0</v>
      </c>
      <c r="N31" s="460">
        <f ca="1">INDIRECT("'"&amp;N$8&amp;"'!"&amp;$A31)*VLOOKUP($D$8,Tables!$C$1:$D$3,2,0)</f>
        <v>0</v>
      </c>
      <c r="O31" s="460">
        <f ca="1">INDIRECT("'"&amp;O$8&amp;"'!"&amp;$A31)*VLOOKUP($D$8,Tables!$C$1:$D$3,2,0)</f>
        <v>0</v>
      </c>
      <c r="P31" s="460">
        <f ca="1">INDIRECT("'"&amp;P$8&amp;"'!"&amp;$A31)*VLOOKUP($D$8,Tables!$C$1:$D$3,2,0)</f>
        <v>0</v>
      </c>
      <c r="Q31" s="460">
        <f ca="1">INDIRECT("'"&amp;Q$8&amp;"'!"&amp;$A31)*VLOOKUP($D$8,Tables!$C$1:$D$3,2,0)</f>
        <v>0</v>
      </c>
      <c r="R31" s="460">
        <f ca="1">INDIRECT("'"&amp;R$8&amp;"'!"&amp;$A31)*VLOOKUP($D$8,Tables!$C$1:$D$3,2,0)</f>
        <v>0</v>
      </c>
      <c r="S31" s="460">
        <f ca="1">INDIRECT("'"&amp;S$8&amp;"'!"&amp;$A31)*VLOOKUP($D$8,Tables!$C$1:$D$3,2,0)</f>
        <v>0</v>
      </c>
      <c r="T31" s="460">
        <f ca="1">INDIRECT("'"&amp;T$8&amp;"'!"&amp;$A31)*VLOOKUP($D$8,Tables!$C$1:$D$3,2,0)</f>
        <v>0</v>
      </c>
      <c r="U31" s="460">
        <f ca="1">INDIRECT("'"&amp;U$8&amp;"'!"&amp;$A31)*VLOOKUP($D$8,Tables!$C$1:$D$3,2,0)</f>
        <v>0</v>
      </c>
      <c r="V31" s="460">
        <f ca="1">INDIRECT("'"&amp;V$8&amp;"'!"&amp;$A31)*VLOOKUP($D$8,Tables!$C$1:$D$3,2,0)</f>
        <v>0</v>
      </c>
      <c r="W31" s="460">
        <f ca="1">INDIRECT("'"&amp;W$8&amp;"'!"&amp;$A31)*VLOOKUP($D$8,Tables!$C$1:$D$3,2,0)</f>
        <v>0</v>
      </c>
      <c r="X31" s="460">
        <f ca="1">INDIRECT("'"&amp;X$8&amp;"'!"&amp;$A31)*VLOOKUP($D$8,Tables!$C$1:$D$3,2,0)</f>
        <v>0</v>
      </c>
      <c r="Y31" s="460">
        <f ca="1">INDIRECT("'"&amp;Y$8&amp;"'!"&amp;$A31)*VLOOKUP($D$8,Tables!$C$1:$D$3,2,0)</f>
        <v>0</v>
      </c>
      <c r="Z31" s="460">
        <f ca="1">INDIRECT("'"&amp;Z$8&amp;"'!"&amp;$A31)*VLOOKUP($D$8,Tables!$C$1:$D$3,2,0)</f>
        <v>0</v>
      </c>
      <c r="AA31" s="460">
        <f ca="1">INDIRECT("'"&amp;AA$8&amp;"'!"&amp;$A31)*VLOOKUP($D$8,Tables!$C$1:$D$3,2,0)</f>
        <v>0</v>
      </c>
      <c r="AB31" s="460">
        <f ca="1">INDIRECT("'"&amp;AB$8&amp;"'!"&amp;$A31)*VLOOKUP($D$8,Tables!$C$1:$D$3,2,0)</f>
        <v>0</v>
      </c>
      <c r="AC31" s="460">
        <f ca="1">INDIRECT("'"&amp;AC$8&amp;"'!"&amp;$A31)*VLOOKUP($D$8,Tables!$C$1:$D$3,2,0)</f>
        <v>0</v>
      </c>
      <c r="AD31" s="460">
        <f ca="1">INDIRECT("'"&amp;AD$8&amp;"'!"&amp;$A31)*VLOOKUP($D$8,Tables!$C$1:$D$3,2,0)</f>
        <v>0</v>
      </c>
      <c r="AE31" s="460">
        <f ca="1">INDIRECT("'"&amp;AE$8&amp;"'!"&amp;$A31)*VLOOKUP($D$8,Tables!$C$1:$D$3,2,0)</f>
        <v>0</v>
      </c>
      <c r="AF31" s="460">
        <f ca="1">INDIRECT("'"&amp;AF$8&amp;"'!"&amp;$A31)*VLOOKUP($D$8,Tables!$C$1:$D$3,2,0)</f>
        <v>0</v>
      </c>
      <c r="AG31" s="460">
        <f ca="1">INDIRECT("'"&amp;AG$8&amp;"'!"&amp;$A31)*VLOOKUP($D$8,Tables!$C$1:$D$3,2,0)</f>
        <v>0</v>
      </c>
      <c r="AH31" s="513">
        <f ca="1">INDIRECT("'"&amp;AH$8&amp;"'!"&amp;$A31)*VLOOKUP($D$8,Tables!$C$1:$D$3,2,0)</f>
        <v>0</v>
      </c>
      <c r="AI31" s="513">
        <f ca="1">INDIRECT("'"&amp;AI$8&amp;"'!"&amp;$A31)*VLOOKUP($D$8,Tables!$C$1:$D$3,2,0)</f>
        <v>0</v>
      </c>
      <c r="AJ31" s="513">
        <f ca="1">INDIRECT("'"&amp;AJ$8&amp;"'!"&amp;$A31)*VLOOKUP($D$8,Tables!$C$1:$D$3,2,0)</f>
        <v>0</v>
      </c>
      <c r="AK31" s="513">
        <f ca="1">INDIRECT("'"&amp;AK$8&amp;"'!"&amp;$A31)*VLOOKUP($D$8,Tables!$C$1:$D$3,2,0)</f>
        <v>0</v>
      </c>
      <c r="AL31" s="513">
        <f ca="1">INDIRECT("'"&amp;AL$8&amp;"'!"&amp;$A31)*VLOOKUP($D$8,Tables!$C$1:$D$3,2,0)</f>
        <v>0</v>
      </c>
      <c r="AM31" s="513">
        <f ca="1">INDIRECT("'"&amp;AM$8&amp;"'!"&amp;$A31)*VLOOKUP($D$8,Tables!$C$1:$D$3,2,0)</f>
        <v>0</v>
      </c>
      <c r="AN31" s="460"/>
      <c r="AO31" s="449"/>
      <c r="AP31" s="466">
        <f ca="1">HLOOKUP(AP$8,$E$8:$AP$230,$B31,0)/HLOOKUP(AP$8,$E$8:$AN$230,$B11,0)</f>
        <v>0</v>
      </c>
      <c r="AQ31" s="466">
        <f ca="1">HLOOKUP(AQ$8,$E$8:$AP$230,$B31,0)/HLOOKUP(AQ$8,$E$8:$AN$230,$B11,0)</f>
        <v>0</v>
      </c>
      <c r="AR31" s="466">
        <f ca="1">HLOOKUP(AR$8,$E$8:$AP$230,$B31,0)/HLOOKUP(AR$8,$E$8:$AN$230,$B11,0)</f>
        <v>0</v>
      </c>
      <c r="AS31" s="466">
        <f ca="1">HLOOKUP(AS$8,$E$8:$AP$230,$B31,0)/HLOOKUP(AS$8,$E$8:$AN$230,$B11,0)</f>
        <v>0</v>
      </c>
      <c r="AT31" s="466">
        <f ca="1">HLOOKUP(AT$8,$E$8:$AP$230,$B31,0)/HLOOKUP(AT$8,$E$8:$AN$230,$B11,0)</f>
        <v>0</v>
      </c>
      <c r="AU31" s="449"/>
      <c r="AV31" s="505">
        <f t="shared" ref="AV31:BA40" ca="1" si="11">IFERROR(POWER(INDEX($E31:$AN31,AV$5)/INDEX($E31:$AN31,AV$4),1/AV$6)-1,)</f>
        <v>0</v>
      </c>
      <c r="AW31" s="466">
        <f t="shared" ca="1" si="11"/>
        <v>0</v>
      </c>
      <c r="AX31" s="466">
        <f t="shared" ca="1" si="11"/>
        <v>0</v>
      </c>
      <c r="AY31" s="466">
        <f t="shared" ca="1" si="11"/>
        <v>0</v>
      </c>
      <c r="AZ31" s="466">
        <f t="shared" ca="1" si="11"/>
        <v>0</v>
      </c>
      <c r="BA31" s="461">
        <f t="shared" ca="1" si="11"/>
        <v>0</v>
      </c>
      <c r="BB31" s="454"/>
      <c r="BC31" s="459"/>
      <c r="BD31" s="454"/>
      <c r="BE31" s="454"/>
      <c r="BF31" s="454"/>
      <c r="BG31" s="454"/>
      <c r="BH31" s="454"/>
      <c r="BI31" s="454"/>
      <c r="BJ31" s="454"/>
      <c r="BK31" s="454"/>
      <c r="BL31" s="454"/>
      <c r="BM31" s="454"/>
      <c r="BN31" s="454"/>
    </row>
    <row r="32" spans="1:66" ht="13" hidden="1" outlineLevel="1">
      <c r="A32" s="454" t="str">
        <f>ADDRESS(MATCH($D10,'2021'!$A$1:$A$86,0),MATCH($D32,'2021'!$A$1:$AQ$1,0))</f>
        <v>$W$86</v>
      </c>
      <c r="B32" s="454">
        <f t="shared" si="9"/>
        <v>25</v>
      </c>
      <c r="C32" s="454"/>
      <c r="D32" s="463" t="s">
        <v>96</v>
      </c>
      <c r="E32" s="460">
        <f ca="1">INDIRECT("'"&amp;E$8&amp;"'!"&amp;$A32)*VLOOKUP($D$8,Tables!$C$1:$D$3,2,0)</f>
        <v>0</v>
      </c>
      <c r="F32" s="460">
        <f ca="1">INDIRECT("'"&amp;F$8&amp;"'!"&amp;$A32)*VLOOKUP($D$8,Tables!$C$1:$D$3,2,0)</f>
        <v>0</v>
      </c>
      <c r="G32" s="460">
        <f ca="1">INDIRECT("'"&amp;G$8&amp;"'!"&amp;$A32)*VLOOKUP($D$8,Tables!$C$1:$D$3,2,0)</f>
        <v>0</v>
      </c>
      <c r="H32" s="460">
        <f ca="1">INDIRECT("'"&amp;H$8&amp;"'!"&amp;$A32)*VLOOKUP($D$8,Tables!$C$1:$D$3,2,0)</f>
        <v>0</v>
      </c>
      <c r="I32" s="460">
        <f ca="1">INDIRECT("'"&amp;I$8&amp;"'!"&amp;$A32)*VLOOKUP($D$8,Tables!$C$1:$D$3,2,0)</f>
        <v>0</v>
      </c>
      <c r="J32" s="460">
        <f ca="1">INDIRECT("'"&amp;J$8&amp;"'!"&amp;$A32)*VLOOKUP($D$8,Tables!$C$1:$D$3,2,0)</f>
        <v>0</v>
      </c>
      <c r="K32" s="460">
        <f ca="1">INDIRECT("'"&amp;K$8&amp;"'!"&amp;$A32)*VLOOKUP($D$8,Tables!$C$1:$D$3,2,0)</f>
        <v>0</v>
      </c>
      <c r="L32" s="460">
        <f ca="1">INDIRECT("'"&amp;L$8&amp;"'!"&amp;$A32)*VLOOKUP($D$8,Tables!$C$1:$D$3,2,0)</f>
        <v>0</v>
      </c>
      <c r="M32" s="460">
        <f ca="1">INDIRECT("'"&amp;M$8&amp;"'!"&amp;$A32)*VLOOKUP($D$8,Tables!$C$1:$D$3,2,0)</f>
        <v>0</v>
      </c>
      <c r="N32" s="460">
        <f ca="1">INDIRECT("'"&amp;N$8&amp;"'!"&amp;$A32)*VLOOKUP($D$8,Tables!$C$1:$D$3,2,0)</f>
        <v>0</v>
      </c>
      <c r="O32" s="460">
        <f ca="1">INDIRECT("'"&amp;O$8&amp;"'!"&amp;$A32)*VLOOKUP($D$8,Tables!$C$1:$D$3,2,0)</f>
        <v>0</v>
      </c>
      <c r="P32" s="460">
        <f ca="1">INDIRECT("'"&amp;P$8&amp;"'!"&amp;$A32)*VLOOKUP($D$8,Tables!$C$1:$D$3,2,0)</f>
        <v>0</v>
      </c>
      <c r="Q32" s="460">
        <f ca="1">INDIRECT("'"&amp;Q$8&amp;"'!"&amp;$A32)*VLOOKUP($D$8,Tables!$C$1:$D$3,2,0)</f>
        <v>0</v>
      </c>
      <c r="R32" s="460">
        <f ca="1">INDIRECT("'"&amp;R$8&amp;"'!"&amp;$A32)*VLOOKUP($D$8,Tables!$C$1:$D$3,2,0)</f>
        <v>0</v>
      </c>
      <c r="S32" s="460">
        <f ca="1">INDIRECT("'"&amp;S$8&amp;"'!"&amp;$A32)*VLOOKUP($D$8,Tables!$C$1:$D$3,2,0)</f>
        <v>0</v>
      </c>
      <c r="T32" s="460">
        <f ca="1">INDIRECT("'"&amp;T$8&amp;"'!"&amp;$A32)*VLOOKUP($D$8,Tables!$C$1:$D$3,2,0)</f>
        <v>0</v>
      </c>
      <c r="U32" s="460">
        <f ca="1">INDIRECT("'"&amp;U$8&amp;"'!"&amp;$A32)*VLOOKUP($D$8,Tables!$C$1:$D$3,2,0)</f>
        <v>0</v>
      </c>
      <c r="V32" s="460">
        <f ca="1">INDIRECT("'"&amp;V$8&amp;"'!"&amp;$A32)*VLOOKUP($D$8,Tables!$C$1:$D$3,2,0)</f>
        <v>0</v>
      </c>
      <c r="W32" s="460">
        <f ca="1">INDIRECT("'"&amp;W$8&amp;"'!"&amp;$A32)*VLOOKUP($D$8,Tables!$C$1:$D$3,2,0)</f>
        <v>0</v>
      </c>
      <c r="X32" s="460">
        <f ca="1">INDIRECT("'"&amp;X$8&amp;"'!"&amp;$A32)*VLOOKUP($D$8,Tables!$C$1:$D$3,2,0)</f>
        <v>0</v>
      </c>
      <c r="Y32" s="460">
        <f ca="1">INDIRECT("'"&amp;Y$8&amp;"'!"&amp;$A32)*VLOOKUP($D$8,Tables!$C$1:$D$3,2,0)</f>
        <v>0</v>
      </c>
      <c r="Z32" s="460">
        <f ca="1">INDIRECT("'"&amp;Z$8&amp;"'!"&amp;$A32)*VLOOKUP($D$8,Tables!$C$1:$D$3,2,0)</f>
        <v>0</v>
      </c>
      <c r="AA32" s="460">
        <f ca="1">INDIRECT("'"&amp;AA$8&amp;"'!"&amp;$A32)*VLOOKUP($D$8,Tables!$C$1:$D$3,2,0)</f>
        <v>0</v>
      </c>
      <c r="AB32" s="460">
        <f ca="1">INDIRECT("'"&amp;AB$8&amp;"'!"&amp;$A32)*VLOOKUP($D$8,Tables!$C$1:$D$3,2,0)</f>
        <v>0</v>
      </c>
      <c r="AC32" s="460">
        <f ca="1">INDIRECT("'"&amp;AC$8&amp;"'!"&amp;$A32)*VLOOKUP($D$8,Tables!$C$1:$D$3,2,0)</f>
        <v>0</v>
      </c>
      <c r="AD32" s="460">
        <f ca="1">INDIRECT("'"&amp;AD$8&amp;"'!"&amp;$A32)*VLOOKUP($D$8,Tables!$C$1:$D$3,2,0)</f>
        <v>0</v>
      </c>
      <c r="AE32" s="460">
        <f ca="1">INDIRECT("'"&amp;AE$8&amp;"'!"&amp;$A32)*VLOOKUP($D$8,Tables!$C$1:$D$3,2,0)</f>
        <v>0</v>
      </c>
      <c r="AF32" s="460">
        <f ca="1">INDIRECT("'"&amp;AF$8&amp;"'!"&amp;$A32)*VLOOKUP($D$8,Tables!$C$1:$D$3,2,0)</f>
        <v>0</v>
      </c>
      <c r="AG32" s="460">
        <f ca="1">INDIRECT("'"&amp;AG$8&amp;"'!"&amp;$A32)*VLOOKUP($D$8,Tables!$C$1:$D$3,2,0)</f>
        <v>0</v>
      </c>
      <c r="AH32" s="513">
        <f ca="1">INDIRECT("'"&amp;AH$8&amp;"'!"&amp;$A32)*VLOOKUP($D$8,Tables!$C$1:$D$3,2,0)</f>
        <v>0</v>
      </c>
      <c r="AI32" s="513">
        <f ca="1">INDIRECT("'"&amp;AI$8&amp;"'!"&amp;$A32)*VLOOKUP($D$8,Tables!$C$1:$D$3,2,0)</f>
        <v>0</v>
      </c>
      <c r="AJ32" s="513">
        <f ca="1">INDIRECT("'"&amp;AJ$8&amp;"'!"&amp;$A32)*VLOOKUP($D$8,Tables!$C$1:$D$3,2,0)</f>
        <v>0</v>
      </c>
      <c r="AK32" s="513">
        <f ca="1">INDIRECT("'"&amp;AK$8&amp;"'!"&amp;$A32)*VLOOKUP($D$8,Tables!$C$1:$D$3,2,0)</f>
        <v>0</v>
      </c>
      <c r="AL32" s="513">
        <f ca="1">INDIRECT("'"&amp;AL$8&amp;"'!"&amp;$A32)*VLOOKUP($D$8,Tables!$C$1:$D$3,2,0)</f>
        <v>0</v>
      </c>
      <c r="AM32" s="513">
        <f ca="1">INDIRECT("'"&amp;AM$8&amp;"'!"&amp;$A32)*VLOOKUP($D$8,Tables!$C$1:$D$3,2,0)</f>
        <v>0</v>
      </c>
      <c r="AN32" s="460"/>
      <c r="AO32" s="449"/>
      <c r="AP32" s="466">
        <f ca="1">HLOOKUP(AP$8,$E$8:$AP$230,$B32,0)/HLOOKUP(AP$8,$E$8:$AN$230,$B11,0)</f>
        <v>0</v>
      </c>
      <c r="AQ32" s="466">
        <f ca="1">HLOOKUP(AQ$8,$E$8:$AP$230,$B32,0)/HLOOKUP(AQ$8,$E$8:$AN$230,$B11,0)</f>
        <v>0</v>
      </c>
      <c r="AR32" s="466">
        <f ca="1">HLOOKUP(AR$8,$E$8:$AP$230,$B32,0)/HLOOKUP(AR$8,$E$8:$AN$230,$B11,0)</f>
        <v>0</v>
      </c>
      <c r="AS32" s="466">
        <f ca="1">HLOOKUP(AS$8,$E$8:$AP$230,$B32,0)/HLOOKUP(AS$8,$E$8:$AN$230,$B11,0)</f>
        <v>0</v>
      </c>
      <c r="AT32" s="466">
        <f ca="1">HLOOKUP(AT$8,$E$8:$AP$230,$B32,0)/HLOOKUP(AT$8,$E$8:$AN$230,$B11,0)</f>
        <v>0</v>
      </c>
      <c r="AU32" s="449"/>
      <c r="AV32" s="505">
        <f t="shared" ca="1" si="11"/>
        <v>0</v>
      </c>
      <c r="AW32" s="466">
        <f t="shared" ca="1" si="11"/>
        <v>0</v>
      </c>
      <c r="AX32" s="466">
        <f t="shared" ca="1" si="11"/>
        <v>0</v>
      </c>
      <c r="AY32" s="466">
        <f t="shared" ca="1" si="11"/>
        <v>0</v>
      </c>
      <c r="AZ32" s="466">
        <f t="shared" ca="1" si="11"/>
        <v>0</v>
      </c>
      <c r="BA32" s="461">
        <f t="shared" ca="1" si="11"/>
        <v>0</v>
      </c>
      <c r="BB32" s="454"/>
      <c r="BC32" s="459"/>
      <c r="BD32" s="454"/>
      <c r="BE32" s="454"/>
      <c r="BF32" s="454"/>
      <c r="BG32" s="454"/>
      <c r="BH32" s="454"/>
      <c r="BI32" s="454"/>
      <c r="BJ32" s="454"/>
      <c r="BK32" s="454"/>
      <c r="BL32" s="454"/>
      <c r="BM32" s="454"/>
      <c r="BN32" s="454"/>
    </row>
    <row r="33" spans="1:66" ht="13" hidden="1" outlineLevel="1">
      <c r="A33" s="454" t="str">
        <f>ADDRESS(MATCH($D10,'2021'!$A$1:$A$86,0),MATCH($D33,'2021'!$A$1:$AQ$1,0))</f>
        <v>$X$86</v>
      </c>
      <c r="B33" s="454">
        <f t="shared" si="9"/>
        <v>26</v>
      </c>
      <c r="C33" s="454"/>
      <c r="D33" s="463" t="s">
        <v>97</v>
      </c>
      <c r="E33" s="460">
        <f ca="1">INDIRECT("'"&amp;E$8&amp;"'!"&amp;$A33)*VLOOKUP($D$8,Tables!$C$1:$D$3,2,0)</f>
        <v>0</v>
      </c>
      <c r="F33" s="460">
        <f ca="1">INDIRECT("'"&amp;F$8&amp;"'!"&amp;$A33)*VLOOKUP($D$8,Tables!$C$1:$D$3,2,0)</f>
        <v>0</v>
      </c>
      <c r="G33" s="460">
        <f ca="1">INDIRECT("'"&amp;G$8&amp;"'!"&amp;$A33)*VLOOKUP($D$8,Tables!$C$1:$D$3,2,0)</f>
        <v>0</v>
      </c>
      <c r="H33" s="460">
        <f ca="1">INDIRECT("'"&amp;H$8&amp;"'!"&amp;$A33)*VLOOKUP($D$8,Tables!$C$1:$D$3,2,0)</f>
        <v>0</v>
      </c>
      <c r="I33" s="460">
        <f ca="1">INDIRECT("'"&amp;I$8&amp;"'!"&amp;$A33)*VLOOKUP($D$8,Tables!$C$1:$D$3,2,0)</f>
        <v>0</v>
      </c>
      <c r="J33" s="460">
        <f ca="1">INDIRECT("'"&amp;J$8&amp;"'!"&amp;$A33)*VLOOKUP($D$8,Tables!$C$1:$D$3,2,0)</f>
        <v>0</v>
      </c>
      <c r="K33" s="460">
        <f ca="1">INDIRECT("'"&amp;K$8&amp;"'!"&amp;$A33)*VLOOKUP($D$8,Tables!$C$1:$D$3,2,0)</f>
        <v>0</v>
      </c>
      <c r="L33" s="460">
        <f ca="1">INDIRECT("'"&amp;L$8&amp;"'!"&amp;$A33)*VLOOKUP($D$8,Tables!$C$1:$D$3,2,0)</f>
        <v>0</v>
      </c>
      <c r="M33" s="460">
        <f ca="1">INDIRECT("'"&amp;M$8&amp;"'!"&amp;$A33)*VLOOKUP($D$8,Tables!$C$1:$D$3,2,0)</f>
        <v>0</v>
      </c>
      <c r="N33" s="460">
        <f ca="1">INDIRECT("'"&amp;N$8&amp;"'!"&amp;$A33)*VLOOKUP($D$8,Tables!$C$1:$D$3,2,0)</f>
        <v>0</v>
      </c>
      <c r="O33" s="460">
        <f ca="1">INDIRECT("'"&amp;O$8&amp;"'!"&amp;$A33)*VLOOKUP($D$8,Tables!$C$1:$D$3,2,0)</f>
        <v>0</v>
      </c>
      <c r="P33" s="460">
        <f ca="1">INDIRECT("'"&amp;P$8&amp;"'!"&amp;$A33)*VLOOKUP($D$8,Tables!$C$1:$D$3,2,0)</f>
        <v>0</v>
      </c>
      <c r="Q33" s="460">
        <f ca="1">INDIRECT("'"&amp;Q$8&amp;"'!"&amp;$A33)*VLOOKUP($D$8,Tables!$C$1:$D$3,2,0)</f>
        <v>0</v>
      </c>
      <c r="R33" s="460">
        <f ca="1">INDIRECT("'"&amp;R$8&amp;"'!"&amp;$A33)*VLOOKUP($D$8,Tables!$C$1:$D$3,2,0)</f>
        <v>0</v>
      </c>
      <c r="S33" s="460">
        <f ca="1">INDIRECT("'"&amp;S$8&amp;"'!"&amp;$A33)*VLOOKUP($D$8,Tables!$C$1:$D$3,2,0)</f>
        <v>0</v>
      </c>
      <c r="T33" s="460">
        <f ca="1">INDIRECT("'"&amp;T$8&amp;"'!"&amp;$A33)*VLOOKUP($D$8,Tables!$C$1:$D$3,2,0)</f>
        <v>0</v>
      </c>
      <c r="U33" s="460">
        <f ca="1">INDIRECT("'"&amp;U$8&amp;"'!"&amp;$A33)*VLOOKUP($D$8,Tables!$C$1:$D$3,2,0)</f>
        <v>0</v>
      </c>
      <c r="V33" s="460">
        <f ca="1">INDIRECT("'"&amp;V$8&amp;"'!"&amp;$A33)*VLOOKUP($D$8,Tables!$C$1:$D$3,2,0)</f>
        <v>0</v>
      </c>
      <c r="W33" s="460">
        <f ca="1">INDIRECT("'"&amp;W$8&amp;"'!"&amp;$A33)*VLOOKUP($D$8,Tables!$C$1:$D$3,2,0)</f>
        <v>0</v>
      </c>
      <c r="X33" s="460">
        <f ca="1">INDIRECT("'"&amp;X$8&amp;"'!"&amp;$A33)*VLOOKUP($D$8,Tables!$C$1:$D$3,2,0)</f>
        <v>0</v>
      </c>
      <c r="Y33" s="460">
        <f ca="1">INDIRECT("'"&amp;Y$8&amp;"'!"&amp;$A33)*VLOOKUP($D$8,Tables!$C$1:$D$3,2,0)</f>
        <v>0</v>
      </c>
      <c r="Z33" s="460">
        <f ca="1">INDIRECT("'"&amp;Z$8&amp;"'!"&amp;$A33)*VLOOKUP($D$8,Tables!$C$1:$D$3,2,0)</f>
        <v>0</v>
      </c>
      <c r="AA33" s="460">
        <f ca="1">INDIRECT("'"&amp;AA$8&amp;"'!"&amp;$A33)*VLOOKUP($D$8,Tables!$C$1:$D$3,2,0)</f>
        <v>0</v>
      </c>
      <c r="AB33" s="460">
        <f ca="1">INDIRECT("'"&amp;AB$8&amp;"'!"&amp;$A33)*VLOOKUP($D$8,Tables!$C$1:$D$3,2,0)</f>
        <v>0</v>
      </c>
      <c r="AC33" s="460">
        <f ca="1">INDIRECT("'"&amp;AC$8&amp;"'!"&amp;$A33)*VLOOKUP($D$8,Tables!$C$1:$D$3,2,0)</f>
        <v>0</v>
      </c>
      <c r="AD33" s="460">
        <f ca="1">INDIRECT("'"&amp;AD$8&amp;"'!"&amp;$A33)*VLOOKUP($D$8,Tables!$C$1:$D$3,2,0)</f>
        <v>0</v>
      </c>
      <c r="AE33" s="460">
        <f ca="1">INDIRECT("'"&amp;AE$8&amp;"'!"&amp;$A33)*VLOOKUP($D$8,Tables!$C$1:$D$3,2,0)</f>
        <v>0</v>
      </c>
      <c r="AF33" s="460">
        <f ca="1">INDIRECT("'"&amp;AF$8&amp;"'!"&amp;$A33)*VLOOKUP($D$8,Tables!$C$1:$D$3,2,0)</f>
        <v>0</v>
      </c>
      <c r="AG33" s="460">
        <f ca="1">INDIRECT("'"&amp;AG$8&amp;"'!"&amp;$A33)*VLOOKUP($D$8,Tables!$C$1:$D$3,2,0)</f>
        <v>0</v>
      </c>
      <c r="AH33" s="513">
        <f ca="1">INDIRECT("'"&amp;AH$8&amp;"'!"&amp;$A33)*VLOOKUP($D$8,Tables!$C$1:$D$3,2,0)</f>
        <v>0</v>
      </c>
      <c r="AI33" s="513">
        <f ca="1">INDIRECT("'"&amp;AI$8&amp;"'!"&amp;$A33)*VLOOKUP($D$8,Tables!$C$1:$D$3,2,0)</f>
        <v>0</v>
      </c>
      <c r="AJ33" s="513">
        <f ca="1">INDIRECT("'"&amp;AJ$8&amp;"'!"&amp;$A33)*VLOOKUP($D$8,Tables!$C$1:$D$3,2,0)</f>
        <v>0</v>
      </c>
      <c r="AK33" s="513">
        <f ca="1">INDIRECT("'"&amp;AK$8&amp;"'!"&amp;$A33)*VLOOKUP($D$8,Tables!$C$1:$D$3,2,0)</f>
        <v>0</v>
      </c>
      <c r="AL33" s="513">
        <f ca="1">INDIRECT("'"&amp;AL$8&amp;"'!"&amp;$A33)*VLOOKUP($D$8,Tables!$C$1:$D$3,2,0)</f>
        <v>0</v>
      </c>
      <c r="AM33" s="513">
        <f ca="1">INDIRECT("'"&amp;AM$8&amp;"'!"&amp;$A33)*VLOOKUP($D$8,Tables!$C$1:$D$3,2,0)</f>
        <v>0</v>
      </c>
      <c r="AN33" s="460"/>
      <c r="AO33" s="449"/>
      <c r="AP33" s="466">
        <f ca="1">HLOOKUP(AP$8,$E$8:$AP$230,$B33,0)/HLOOKUP(AP$8,$E$8:$AN$230,$B11,0)</f>
        <v>0</v>
      </c>
      <c r="AQ33" s="466">
        <f ca="1">HLOOKUP(AQ$8,$E$8:$AP$230,$B33,0)/HLOOKUP(AQ$8,$E$8:$AN$230,$B11,0)</f>
        <v>0</v>
      </c>
      <c r="AR33" s="466">
        <f ca="1">HLOOKUP(AR$8,$E$8:$AP$230,$B33,0)/HLOOKUP(AR$8,$E$8:$AN$230,$B11,0)</f>
        <v>0</v>
      </c>
      <c r="AS33" s="466">
        <f ca="1">HLOOKUP(AS$8,$E$8:$AP$230,$B33,0)/HLOOKUP(AS$8,$E$8:$AN$230,$B11,0)</f>
        <v>0</v>
      </c>
      <c r="AT33" s="466">
        <f ca="1">HLOOKUP(AT$8,$E$8:$AP$230,$B33,0)/HLOOKUP(AT$8,$E$8:$AN$230,$B11,0)</f>
        <v>0</v>
      </c>
      <c r="AU33" s="449"/>
      <c r="AV33" s="505">
        <f t="shared" ca="1" si="11"/>
        <v>0</v>
      </c>
      <c r="AW33" s="466">
        <f t="shared" ca="1" si="11"/>
        <v>0</v>
      </c>
      <c r="AX33" s="466">
        <f t="shared" ca="1" si="11"/>
        <v>0</v>
      </c>
      <c r="AY33" s="466">
        <f t="shared" ca="1" si="11"/>
        <v>0</v>
      </c>
      <c r="AZ33" s="466">
        <f t="shared" ca="1" si="11"/>
        <v>0</v>
      </c>
      <c r="BA33" s="461">
        <f t="shared" ca="1" si="11"/>
        <v>0</v>
      </c>
      <c r="BB33" s="454"/>
      <c r="BC33" s="459"/>
      <c r="BD33" s="454"/>
      <c r="BE33" s="454"/>
      <c r="BF33" s="454"/>
      <c r="BG33" s="454"/>
      <c r="BH33" s="454"/>
      <c r="BI33" s="454"/>
      <c r="BJ33" s="454"/>
      <c r="BK33" s="454"/>
      <c r="BL33" s="454"/>
      <c r="BM33" s="454"/>
      <c r="BN33" s="454"/>
    </row>
    <row r="34" spans="1:66" ht="13" hidden="1" outlineLevel="1">
      <c r="A34" s="454" t="str">
        <f>ADDRESS(MATCH($D10,'2021'!$A$1:$A$86,0),MATCH($D34,'2021'!$A$1:$AQ$1,0))</f>
        <v>$Y$86</v>
      </c>
      <c r="B34" s="454">
        <f t="shared" si="9"/>
        <v>27</v>
      </c>
      <c r="C34" s="454"/>
      <c r="D34" s="463" t="s">
        <v>98</v>
      </c>
      <c r="E34" s="460">
        <f ca="1">INDIRECT("'"&amp;E$8&amp;"'!"&amp;$A34)*VLOOKUP($D$8,Tables!$C$1:$D$3,2,0)</f>
        <v>0</v>
      </c>
      <c r="F34" s="460">
        <f ca="1">INDIRECT("'"&amp;F$8&amp;"'!"&amp;$A34)*VLOOKUP($D$8,Tables!$C$1:$D$3,2,0)</f>
        <v>0</v>
      </c>
      <c r="G34" s="460">
        <f ca="1">INDIRECT("'"&amp;G$8&amp;"'!"&amp;$A34)*VLOOKUP($D$8,Tables!$C$1:$D$3,2,0)</f>
        <v>0</v>
      </c>
      <c r="H34" s="460">
        <f ca="1">INDIRECT("'"&amp;H$8&amp;"'!"&amp;$A34)*VLOOKUP($D$8,Tables!$C$1:$D$3,2,0)</f>
        <v>0</v>
      </c>
      <c r="I34" s="460">
        <f ca="1">INDIRECT("'"&amp;I$8&amp;"'!"&amp;$A34)*VLOOKUP($D$8,Tables!$C$1:$D$3,2,0)</f>
        <v>0</v>
      </c>
      <c r="J34" s="460">
        <f ca="1">INDIRECT("'"&amp;J$8&amp;"'!"&amp;$A34)*VLOOKUP($D$8,Tables!$C$1:$D$3,2,0)</f>
        <v>0</v>
      </c>
      <c r="K34" s="460">
        <f ca="1">INDIRECT("'"&amp;K$8&amp;"'!"&amp;$A34)*VLOOKUP($D$8,Tables!$C$1:$D$3,2,0)</f>
        <v>0</v>
      </c>
      <c r="L34" s="460">
        <f ca="1">INDIRECT("'"&amp;L$8&amp;"'!"&amp;$A34)*VLOOKUP($D$8,Tables!$C$1:$D$3,2,0)</f>
        <v>0</v>
      </c>
      <c r="M34" s="460">
        <f ca="1">INDIRECT("'"&amp;M$8&amp;"'!"&amp;$A34)*VLOOKUP($D$8,Tables!$C$1:$D$3,2,0)</f>
        <v>0</v>
      </c>
      <c r="N34" s="460">
        <f ca="1">INDIRECT("'"&amp;N$8&amp;"'!"&amp;$A34)*VLOOKUP($D$8,Tables!$C$1:$D$3,2,0)</f>
        <v>0</v>
      </c>
      <c r="O34" s="460">
        <f ca="1">INDIRECT("'"&amp;O$8&amp;"'!"&amp;$A34)*VLOOKUP($D$8,Tables!$C$1:$D$3,2,0)</f>
        <v>0</v>
      </c>
      <c r="P34" s="460">
        <f ca="1">INDIRECT("'"&amp;P$8&amp;"'!"&amp;$A34)*VLOOKUP($D$8,Tables!$C$1:$D$3,2,0)</f>
        <v>0</v>
      </c>
      <c r="Q34" s="460">
        <f ca="1">INDIRECT("'"&amp;Q$8&amp;"'!"&amp;$A34)*VLOOKUP($D$8,Tables!$C$1:$D$3,2,0)</f>
        <v>0</v>
      </c>
      <c r="R34" s="460">
        <f ca="1">INDIRECT("'"&amp;R$8&amp;"'!"&amp;$A34)*VLOOKUP($D$8,Tables!$C$1:$D$3,2,0)</f>
        <v>0</v>
      </c>
      <c r="S34" s="460">
        <f ca="1">INDIRECT("'"&amp;S$8&amp;"'!"&amp;$A34)*VLOOKUP($D$8,Tables!$C$1:$D$3,2,0)</f>
        <v>0</v>
      </c>
      <c r="T34" s="460">
        <f ca="1">INDIRECT("'"&amp;T$8&amp;"'!"&amp;$A34)*VLOOKUP($D$8,Tables!$C$1:$D$3,2,0)</f>
        <v>0</v>
      </c>
      <c r="U34" s="460">
        <f ca="1">INDIRECT("'"&amp;U$8&amp;"'!"&amp;$A34)*VLOOKUP($D$8,Tables!$C$1:$D$3,2,0)</f>
        <v>0</v>
      </c>
      <c r="V34" s="460">
        <f ca="1">INDIRECT("'"&amp;V$8&amp;"'!"&amp;$A34)*VLOOKUP($D$8,Tables!$C$1:$D$3,2,0)</f>
        <v>0</v>
      </c>
      <c r="W34" s="460">
        <f ca="1">INDIRECT("'"&amp;W$8&amp;"'!"&amp;$A34)*VLOOKUP($D$8,Tables!$C$1:$D$3,2,0)</f>
        <v>0</v>
      </c>
      <c r="X34" s="460">
        <f ca="1">INDIRECT("'"&amp;X$8&amp;"'!"&amp;$A34)*VLOOKUP($D$8,Tables!$C$1:$D$3,2,0)</f>
        <v>0</v>
      </c>
      <c r="Y34" s="460">
        <f ca="1">INDIRECT("'"&amp;Y$8&amp;"'!"&amp;$A34)*VLOOKUP($D$8,Tables!$C$1:$D$3,2,0)</f>
        <v>0</v>
      </c>
      <c r="Z34" s="460">
        <f ca="1">INDIRECT("'"&amp;Z$8&amp;"'!"&amp;$A34)*VLOOKUP($D$8,Tables!$C$1:$D$3,2,0)</f>
        <v>0</v>
      </c>
      <c r="AA34" s="460">
        <f ca="1">INDIRECT("'"&amp;AA$8&amp;"'!"&amp;$A34)*VLOOKUP($D$8,Tables!$C$1:$D$3,2,0)</f>
        <v>0</v>
      </c>
      <c r="AB34" s="460">
        <f ca="1">INDIRECT("'"&amp;AB$8&amp;"'!"&amp;$A34)*VLOOKUP($D$8,Tables!$C$1:$D$3,2,0)</f>
        <v>0</v>
      </c>
      <c r="AC34" s="460">
        <f ca="1">INDIRECT("'"&amp;AC$8&amp;"'!"&amp;$A34)*VLOOKUP($D$8,Tables!$C$1:$D$3,2,0)</f>
        <v>0</v>
      </c>
      <c r="AD34" s="460">
        <f ca="1">INDIRECT("'"&amp;AD$8&amp;"'!"&amp;$A34)*VLOOKUP($D$8,Tables!$C$1:$D$3,2,0)</f>
        <v>0</v>
      </c>
      <c r="AE34" s="460">
        <f ca="1">INDIRECT("'"&amp;AE$8&amp;"'!"&amp;$A34)*VLOOKUP($D$8,Tables!$C$1:$D$3,2,0)</f>
        <v>0</v>
      </c>
      <c r="AF34" s="460">
        <f ca="1">INDIRECT("'"&amp;AF$8&amp;"'!"&amp;$A34)*VLOOKUP($D$8,Tables!$C$1:$D$3,2,0)</f>
        <v>0</v>
      </c>
      <c r="AG34" s="460">
        <f ca="1">INDIRECT("'"&amp;AG$8&amp;"'!"&amp;$A34)*VLOOKUP($D$8,Tables!$C$1:$D$3,2,0)</f>
        <v>0</v>
      </c>
      <c r="AH34" s="513">
        <f ca="1">INDIRECT("'"&amp;AH$8&amp;"'!"&amp;$A34)*VLOOKUP($D$8,Tables!$C$1:$D$3,2,0)</f>
        <v>0</v>
      </c>
      <c r="AI34" s="513">
        <f ca="1">INDIRECT("'"&amp;AI$8&amp;"'!"&amp;$A34)*VLOOKUP($D$8,Tables!$C$1:$D$3,2,0)</f>
        <v>0</v>
      </c>
      <c r="AJ34" s="513">
        <f ca="1">INDIRECT("'"&amp;AJ$8&amp;"'!"&amp;$A34)*VLOOKUP($D$8,Tables!$C$1:$D$3,2,0)</f>
        <v>0</v>
      </c>
      <c r="AK34" s="513">
        <f ca="1">INDIRECT("'"&amp;AK$8&amp;"'!"&amp;$A34)*VLOOKUP($D$8,Tables!$C$1:$D$3,2,0)</f>
        <v>0</v>
      </c>
      <c r="AL34" s="513">
        <f ca="1">INDIRECT("'"&amp;AL$8&amp;"'!"&amp;$A34)*VLOOKUP($D$8,Tables!$C$1:$D$3,2,0)</f>
        <v>0</v>
      </c>
      <c r="AM34" s="513">
        <f ca="1">INDIRECT("'"&amp;AM$8&amp;"'!"&amp;$A34)*VLOOKUP($D$8,Tables!$C$1:$D$3,2,0)</f>
        <v>0</v>
      </c>
      <c r="AN34" s="460"/>
      <c r="AO34" s="449"/>
      <c r="AP34" s="466">
        <f ca="1">HLOOKUP(AP$8,$E$8:$AP$230,$B34,0)/HLOOKUP(AP$8,$E$8:$AN$230,$B11,0)</f>
        <v>0</v>
      </c>
      <c r="AQ34" s="466">
        <f ca="1">HLOOKUP(AQ$8,$E$8:$AP$230,$B34,0)/HLOOKUP(AQ$8,$E$8:$AN$230,$B11,0)</f>
        <v>0</v>
      </c>
      <c r="AR34" s="466">
        <f ca="1">HLOOKUP(AR$8,$E$8:$AP$230,$B34,0)/HLOOKUP(AR$8,$E$8:$AN$230,$B11,0)</f>
        <v>0</v>
      </c>
      <c r="AS34" s="466">
        <f ca="1">HLOOKUP(AS$8,$E$8:$AP$230,$B34,0)/HLOOKUP(AS$8,$E$8:$AN$230,$B11,0)</f>
        <v>0</v>
      </c>
      <c r="AT34" s="466">
        <f ca="1">HLOOKUP(AT$8,$E$8:$AP$230,$B34,0)/HLOOKUP(AT$8,$E$8:$AN$230,$B11,0)</f>
        <v>0</v>
      </c>
      <c r="AU34" s="449"/>
      <c r="AV34" s="505">
        <f t="shared" ca="1" si="11"/>
        <v>0</v>
      </c>
      <c r="AW34" s="466">
        <f t="shared" ca="1" si="11"/>
        <v>0</v>
      </c>
      <c r="AX34" s="466">
        <f t="shared" ca="1" si="11"/>
        <v>0</v>
      </c>
      <c r="AY34" s="466">
        <f t="shared" ca="1" si="11"/>
        <v>0</v>
      </c>
      <c r="AZ34" s="466">
        <f t="shared" ca="1" si="11"/>
        <v>0</v>
      </c>
      <c r="BA34" s="461">
        <f t="shared" ca="1" si="11"/>
        <v>0</v>
      </c>
      <c r="BB34" s="454"/>
      <c r="BC34" s="459"/>
      <c r="BD34" s="454"/>
      <c r="BE34" s="454"/>
      <c r="BF34" s="454"/>
      <c r="BG34" s="454"/>
      <c r="BH34" s="454"/>
      <c r="BI34" s="454"/>
      <c r="BJ34" s="454"/>
      <c r="BK34" s="454"/>
      <c r="BL34" s="454"/>
      <c r="BM34" s="454"/>
      <c r="BN34" s="454"/>
    </row>
    <row r="35" spans="1:66" ht="13" hidden="1" outlineLevel="1">
      <c r="A35" s="454" t="str">
        <f>ADDRESS(MATCH($D10,'2021'!$A$1:$A$86,0),MATCH($D35,'2021'!$A$1:$AQ$1,0))</f>
        <v>$Z$86</v>
      </c>
      <c r="B35" s="454">
        <f t="shared" si="9"/>
        <v>28</v>
      </c>
      <c r="C35" s="454"/>
      <c r="D35" s="463" t="s">
        <v>99</v>
      </c>
      <c r="E35" s="460">
        <f ca="1">INDIRECT("'"&amp;E$8&amp;"'!"&amp;$A35)*VLOOKUP($D$8,Tables!$C$1:$D$3,2,0)</f>
        <v>0</v>
      </c>
      <c r="F35" s="460">
        <f ca="1">INDIRECT("'"&amp;F$8&amp;"'!"&amp;$A35)*VLOOKUP($D$8,Tables!$C$1:$D$3,2,0)</f>
        <v>0</v>
      </c>
      <c r="G35" s="460">
        <f ca="1">INDIRECT("'"&amp;G$8&amp;"'!"&amp;$A35)*VLOOKUP($D$8,Tables!$C$1:$D$3,2,0)</f>
        <v>0</v>
      </c>
      <c r="H35" s="460">
        <f ca="1">INDIRECT("'"&amp;H$8&amp;"'!"&amp;$A35)*VLOOKUP($D$8,Tables!$C$1:$D$3,2,0)</f>
        <v>0</v>
      </c>
      <c r="I35" s="460">
        <f ca="1">INDIRECT("'"&amp;I$8&amp;"'!"&amp;$A35)*VLOOKUP($D$8,Tables!$C$1:$D$3,2,0)</f>
        <v>0</v>
      </c>
      <c r="J35" s="460">
        <f ca="1">INDIRECT("'"&amp;J$8&amp;"'!"&amp;$A35)*VLOOKUP($D$8,Tables!$C$1:$D$3,2,0)</f>
        <v>0</v>
      </c>
      <c r="K35" s="460">
        <f ca="1">INDIRECT("'"&amp;K$8&amp;"'!"&amp;$A35)*VLOOKUP($D$8,Tables!$C$1:$D$3,2,0)</f>
        <v>0</v>
      </c>
      <c r="L35" s="460">
        <f ca="1">INDIRECT("'"&amp;L$8&amp;"'!"&amp;$A35)*VLOOKUP($D$8,Tables!$C$1:$D$3,2,0)</f>
        <v>0</v>
      </c>
      <c r="M35" s="460">
        <f ca="1">INDIRECT("'"&amp;M$8&amp;"'!"&amp;$A35)*VLOOKUP($D$8,Tables!$C$1:$D$3,2,0)</f>
        <v>0</v>
      </c>
      <c r="N35" s="460">
        <f ca="1">INDIRECT("'"&amp;N$8&amp;"'!"&amp;$A35)*VLOOKUP($D$8,Tables!$C$1:$D$3,2,0)</f>
        <v>0</v>
      </c>
      <c r="O35" s="460">
        <f ca="1">INDIRECT("'"&amp;O$8&amp;"'!"&amp;$A35)*VLOOKUP($D$8,Tables!$C$1:$D$3,2,0)</f>
        <v>0</v>
      </c>
      <c r="P35" s="460">
        <f ca="1">INDIRECT("'"&amp;P$8&amp;"'!"&amp;$A35)*VLOOKUP($D$8,Tables!$C$1:$D$3,2,0)</f>
        <v>0</v>
      </c>
      <c r="Q35" s="460">
        <f ca="1">INDIRECT("'"&amp;Q$8&amp;"'!"&amp;$A35)*VLOOKUP($D$8,Tables!$C$1:$D$3,2,0)</f>
        <v>0</v>
      </c>
      <c r="R35" s="460">
        <f ca="1">INDIRECT("'"&amp;R$8&amp;"'!"&amp;$A35)*VLOOKUP($D$8,Tables!$C$1:$D$3,2,0)</f>
        <v>0</v>
      </c>
      <c r="S35" s="460">
        <f ca="1">INDIRECT("'"&amp;S$8&amp;"'!"&amp;$A35)*VLOOKUP($D$8,Tables!$C$1:$D$3,2,0)</f>
        <v>0</v>
      </c>
      <c r="T35" s="460">
        <f ca="1">INDIRECT("'"&amp;T$8&amp;"'!"&amp;$A35)*VLOOKUP($D$8,Tables!$C$1:$D$3,2,0)</f>
        <v>0</v>
      </c>
      <c r="U35" s="460">
        <f ca="1">INDIRECT("'"&amp;U$8&amp;"'!"&amp;$A35)*VLOOKUP($D$8,Tables!$C$1:$D$3,2,0)</f>
        <v>0</v>
      </c>
      <c r="V35" s="460">
        <f ca="1">INDIRECT("'"&amp;V$8&amp;"'!"&amp;$A35)*VLOOKUP($D$8,Tables!$C$1:$D$3,2,0)</f>
        <v>0</v>
      </c>
      <c r="W35" s="460">
        <f ca="1">INDIRECT("'"&amp;W$8&amp;"'!"&amp;$A35)*VLOOKUP($D$8,Tables!$C$1:$D$3,2,0)</f>
        <v>0</v>
      </c>
      <c r="X35" s="460">
        <f ca="1">INDIRECT("'"&amp;X$8&amp;"'!"&amp;$A35)*VLOOKUP($D$8,Tables!$C$1:$D$3,2,0)</f>
        <v>0</v>
      </c>
      <c r="Y35" s="460">
        <f ca="1">INDIRECT("'"&amp;Y$8&amp;"'!"&amp;$A35)*VLOOKUP($D$8,Tables!$C$1:$D$3,2,0)</f>
        <v>0</v>
      </c>
      <c r="Z35" s="460">
        <f ca="1">INDIRECT("'"&amp;Z$8&amp;"'!"&amp;$A35)*VLOOKUP($D$8,Tables!$C$1:$D$3,2,0)</f>
        <v>0</v>
      </c>
      <c r="AA35" s="460">
        <f ca="1">INDIRECT("'"&amp;AA$8&amp;"'!"&amp;$A35)*VLOOKUP($D$8,Tables!$C$1:$D$3,2,0)</f>
        <v>0</v>
      </c>
      <c r="AB35" s="460">
        <f ca="1">INDIRECT("'"&amp;AB$8&amp;"'!"&amp;$A35)*VLOOKUP($D$8,Tables!$C$1:$D$3,2,0)</f>
        <v>0</v>
      </c>
      <c r="AC35" s="460">
        <f ca="1">INDIRECT("'"&amp;AC$8&amp;"'!"&amp;$A35)*VLOOKUP($D$8,Tables!$C$1:$D$3,2,0)</f>
        <v>0</v>
      </c>
      <c r="AD35" s="460">
        <f ca="1">INDIRECT("'"&amp;AD$8&amp;"'!"&amp;$A35)*VLOOKUP($D$8,Tables!$C$1:$D$3,2,0)</f>
        <v>0</v>
      </c>
      <c r="AE35" s="460">
        <f ca="1">INDIRECT("'"&amp;AE$8&amp;"'!"&amp;$A35)*VLOOKUP($D$8,Tables!$C$1:$D$3,2,0)</f>
        <v>0</v>
      </c>
      <c r="AF35" s="460">
        <f ca="1">INDIRECT("'"&amp;AF$8&amp;"'!"&amp;$A35)*VLOOKUP($D$8,Tables!$C$1:$D$3,2,0)</f>
        <v>0</v>
      </c>
      <c r="AG35" s="460">
        <f ca="1">INDIRECT("'"&amp;AG$8&amp;"'!"&amp;$A35)*VLOOKUP($D$8,Tables!$C$1:$D$3,2,0)</f>
        <v>0</v>
      </c>
      <c r="AH35" s="513">
        <f ca="1">INDIRECT("'"&amp;AH$8&amp;"'!"&amp;$A35)*VLOOKUP($D$8,Tables!$C$1:$D$3,2,0)</f>
        <v>0</v>
      </c>
      <c r="AI35" s="513">
        <f ca="1">INDIRECT("'"&amp;AI$8&amp;"'!"&amp;$A35)*VLOOKUP($D$8,Tables!$C$1:$D$3,2,0)</f>
        <v>0</v>
      </c>
      <c r="AJ35" s="513">
        <f ca="1">INDIRECT("'"&amp;AJ$8&amp;"'!"&amp;$A35)*VLOOKUP($D$8,Tables!$C$1:$D$3,2,0)</f>
        <v>0</v>
      </c>
      <c r="AK35" s="513">
        <f ca="1">INDIRECT("'"&amp;AK$8&amp;"'!"&amp;$A35)*VLOOKUP($D$8,Tables!$C$1:$D$3,2,0)</f>
        <v>0</v>
      </c>
      <c r="AL35" s="513">
        <f ca="1">INDIRECT("'"&amp;AL$8&amp;"'!"&amp;$A35)*VLOOKUP($D$8,Tables!$C$1:$D$3,2,0)</f>
        <v>0</v>
      </c>
      <c r="AM35" s="513">
        <f ca="1">INDIRECT("'"&amp;AM$8&amp;"'!"&amp;$A35)*VLOOKUP($D$8,Tables!$C$1:$D$3,2,0)</f>
        <v>0</v>
      </c>
      <c r="AN35" s="460"/>
      <c r="AO35" s="449"/>
      <c r="AP35" s="466">
        <f ca="1">HLOOKUP(AP$8,$E$8:$AP$230,$B35,0)/HLOOKUP(AP$8,$E$8:$AN$230,$B11,0)</f>
        <v>0</v>
      </c>
      <c r="AQ35" s="466">
        <f ca="1">HLOOKUP(AQ$8,$E$8:$AP$230,$B35,0)/HLOOKUP(AQ$8,$E$8:$AN$230,$B11,0)</f>
        <v>0</v>
      </c>
      <c r="AR35" s="466">
        <f ca="1">HLOOKUP(AR$8,$E$8:$AP$230,$B35,0)/HLOOKUP(AR$8,$E$8:$AN$230,$B11,0)</f>
        <v>0</v>
      </c>
      <c r="AS35" s="466">
        <f ca="1">HLOOKUP(AS$8,$E$8:$AP$230,$B35,0)/HLOOKUP(AS$8,$E$8:$AN$230,$B11,0)</f>
        <v>0</v>
      </c>
      <c r="AT35" s="466">
        <f ca="1">HLOOKUP(AT$8,$E$8:$AP$230,$B35,0)/HLOOKUP(AT$8,$E$8:$AN$230,$B11,0)</f>
        <v>0</v>
      </c>
      <c r="AU35" s="449"/>
      <c r="AV35" s="505">
        <f t="shared" ca="1" si="11"/>
        <v>0</v>
      </c>
      <c r="AW35" s="466">
        <f t="shared" ca="1" si="11"/>
        <v>0</v>
      </c>
      <c r="AX35" s="466">
        <f t="shared" ca="1" si="11"/>
        <v>0</v>
      </c>
      <c r="AY35" s="466">
        <f t="shared" ca="1" si="11"/>
        <v>0</v>
      </c>
      <c r="AZ35" s="466">
        <f t="shared" ca="1" si="11"/>
        <v>0</v>
      </c>
      <c r="BA35" s="461">
        <f t="shared" ca="1" si="11"/>
        <v>0</v>
      </c>
      <c r="BB35" s="454"/>
      <c r="BC35" s="459"/>
      <c r="BD35" s="454"/>
      <c r="BE35" s="454"/>
      <c r="BF35" s="454"/>
      <c r="BG35" s="454"/>
      <c r="BH35" s="454"/>
      <c r="BI35" s="454"/>
      <c r="BJ35" s="454"/>
      <c r="BK35" s="454"/>
      <c r="BL35" s="454"/>
      <c r="BM35" s="454"/>
      <c r="BN35" s="454"/>
    </row>
    <row r="36" spans="1:66" ht="13" collapsed="1">
      <c r="A36" s="454" t="str">
        <f>ADDRESS(MATCH($D10,'2021'!$A$1:$A$86,0),MATCH($D36,'2021'!$A$1:$AQ$1,0))</f>
        <v>$AA$86</v>
      </c>
      <c r="B36" s="454">
        <f>B35+1</f>
        <v>29</v>
      </c>
      <c r="C36" s="454"/>
      <c r="D36" s="463" t="s">
        <v>100</v>
      </c>
      <c r="E36" s="460">
        <f ca="1">INDIRECT("'"&amp;E$8&amp;"'!"&amp;$A36)*VLOOKUP($D$8,Tables!$C$1:$D$3,2,0)</f>
        <v>9.519281534400001</v>
      </c>
      <c r="F36" s="460">
        <f ca="1">INDIRECT("'"&amp;F$8&amp;"'!"&amp;$A36)*VLOOKUP($D$8,Tables!$C$1:$D$3,2,0)</f>
        <v>8.8917604753560013</v>
      </c>
      <c r="G36" s="460">
        <f ca="1">INDIRECT("'"&amp;G$8&amp;"'!"&amp;$A36)*VLOOKUP($D$8,Tables!$C$1:$D$3,2,0)</f>
        <v>8.5786262143560013</v>
      </c>
      <c r="H36" s="460">
        <f ca="1">INDIRECT("'"&amp;H$8&amp;"'!"&amp;$A36)*VLOOKUP($D$8,Tables!$C$1:$D$3,2,0)</f>
        <v>10.831689849103201</v>
      </c>
      <c r="I36" s="460">
        <f ca="1">INDIRECT("'"&amp;I$8&amp;"'!"&amp;$A36)*VLOOKUP($D$8,Tables!$C$1:$D$3,2,0)</f>
        <v>10.630031385019199</v>
      </c>
      <c r="J36" s="460">
        <f ca="1">INDIRECT("'"&amp;J$8&amp;"'!"&amp;$A36)*VLOOKUP($D$8,Tables!$C$1:$D$3,2,0)</f>
        <v>11.964985366514403</v>
      </c>
      <c r="K36" s="460">
        <f ca="1">INDIRECT("'"&amp;K$8&amp;"'!"&amp;$A36)*VLOOKUP($D$8,Tables!$C$1:$D$3,2,0)</f>
        <v>14.990363342592001</v>
      </c>
      <c r="L36" s="460">
        <f ca="1">INDIRECT("'"&amp;L$8&amp;"'!"&amp;$A36)*VLOOKUP($D$8,Tables!$C$1:$D$3,2,0)</f>
        <v>15.657464572226401</v>
      </c>
      <c r="M36" s="460">
        <f ca="1">INDIRECT("'"&amp;M$8&amp;"'!"&amp;$A36)*VLOOKUP($D$8,Tables!$C$1:$D$3,2,0)</f>
        <v>14.977837972151999</v>
      </c>
      <c r="N36" s="460">
        <f ca="1">INDIRECT("'"&amp;N$8&amp;"'!"&amp;$A36)*VLOOKUP($D$8,Tables!$C$1:$D$3,2,0)</f>
        <v>16.825330112052001</v>
      </c>
      <c r="O36" s="460">
        <f ca="1">INDIRECT("'"&amp;O$8&amp;"'!"&amp;$A36)*VLOOKUP($D$8,Tables!$C$1:$D$3,2,0)</f>
        <v>20.268804953416801</v>
      </c>
      <c r="P36" s="460">
        <f ca="1">INDIRECT("'"&amp;P$8&amp;"'!"&amp;$A36)*VLOOKUP($D$8,Tables!$C$1:$D$3,2,0)</f>
        <v>20.524322510392803</v>
      </c>
      <c r="Q36" s="460">
        <f ca="1">INDIRECT("'"&amp;Q$8&amp;"'!"&amp;$A36)*VLOOKUP($D$8,Tables!$C$1:$D$3,2,0)</f>
        <v>22.909904564395202</v>
      </c>
      <c r="R36" s="460">
        <f ca="1">INDIRECT("'"&amp;R$8&amp;"'!"&amp;$A36)*VLOOKUP($D$8,Tables!$C$1:$D$3,2,0)</f>
        <v>26.380183698501604</v>
      </c>
      <c r="S36" s="460">
        <f ca="1">INDIRECT("'"&amp;S$8&amp;"'!"&amp;$A36)*VLOOKUP($D$8,Tables!$C$1:$D$3,2,0)</f>
        <v>25.087565469093605</v>
      </c>
      <c r="T36" s="460">
        <f ca="1">INDIRECT("'"&amp;T$8&amp;"'!"&amp;$A36)*VLOOKUP($D$8,Tables!$C$1:$D$3,2,0)</f>
        <v>22.777386145139999</v>
      </c>
      <c r="U36" s="460">
        <f ca="1">INDIRECT("'"&amp;U$8&amp;"'!"&amp;$A36)*VLOOKUP($D$8,Tables!$C$1:$D$3,2,0)</f>
        <v>25.901321325712992</v>
      </c>
      <c r="V36" s="460">
        <f ca="1">INDIRECT("'"&amp;V$8&amp;"'!"&amp;$A36)*VLOOKUP($D$8,Tables!$C$1:$D$3,2,0)</f>
        <v>29.092385077827117</v>
      </c>
      <c r="W36" s="460">
        <f ca="1">INDIRECT("'"&amp;W$8&amp;"'!"&amp;$A36)*VLOOKUP($D$8,Tables!$C$1:$D$3,2,0)</f>
        <v>29.974714507372806</v>
      </c>
      <c r="X36" s="460">
        <f ca="1">INDIRECT("'"&amp;X$8&amp;"'!"&amp;$A36)*VLOOKUP($D$8,Tables!$C$1:$D$3,2,0)</f>
        <v>29.244694259469604</v>
      </c>
      <c r="Y36" s="460">
        <f ca="1">INDIRECT("'"&amp;Y$8&amp;"'!"&amp;$A36)*VLOOKUP($D$8,Tables!$C$1:$D$3,2,0)</f>
        <v>32.194080135995634</v>
      </c>
      <c r="Z36" s="460">
        <f ca="1">INDIRECT("'"&amp;Z$8&amp;"'!"&amp;$A36)*VLOOKUP($D$8,Tables!$C$1:$D$3,2,0)</f>
        <v>26.210943767719161</v>
      </c>
      <c r="AA36" s="460">
        <f ca="1">INDIRECT("'"&amp;AA$8&amp;"'!"&amp;$A36)*VLOOKUP($D$8,Tables!$C$1:$D$3,2,0)</f>
        <v>23.19599164185345</v>
      </c>
      <c r="AB36" s="460">
        <f ca="1">INDIRECT("'"&amp;AB$8&amp;"'!"&amp;$A36)*VLOOKUP($D$8,Tables!$C$1:$D$3,2,0)</f>
        <v>21.282268660087496</v>
      </c>
      <c r="AC36" s="460">
        <f ca="1">INDIRECT("'"&amp;AC$8&amp;"'!"&amp;$A36)*VLOOKUP($D$8,Tables!$C$1:$D$3,2,0)</f>
        <v>19.939100139730495</v>
      </c>
      <c r="AD36" s="460">
        <f ca="1">INDIRECT("'"&amp;AD$8&amp;"'!"&amp;$A36)*VLOOKUP($D$8,Tables!$C$1:$D$3,2,0)</f>
        <v>18.840355166867841</v>
      </c>
      <c r="AE36" s="460">
        <f ca="1">INDIRECT("'"&amp;AE$8&amp;"'!"&amp;$A36)*VLOOKUP($D$8,Tables!$C$1:$D$3,2,0)</f>
        <v>24.054628682827261</v>
      </c>
      <c r="AF36" s="460">
        <f ca="1">INDIRECT("'"&amp;AF$8&amp;"'!"&amp;$A36)*VLOOKUP($D$8,Tables!$C$1:$D$3,2,0)</f>
        <v>24.912714517641039</v>
      </c>
      <c r="AG36" s="460">
        <f ca="1">INDIRECT("'"&amp;AG$8&amp;"'!"&amp;$A36)*VLOOKUP($D$8,Tables!$C$1:$D$3,2,0)</f>
        <v>25.441827406174045</v>
      </c>
      <c r="AH36" s="513">
        <f ca="1">INDIRECT("'"&amp;AH$8&amp;"'!"&amp;$A36)*VLOOKUP($D$8,Tables!$C$1:$D$3,2,0)</f>
        <v>26.312739593724995</v>
      </c>
      <c r="AI36" s="513">
        <f ca="1">INDIRECT("'"&amp;AI$8&amp;"'!"&amp;$A36)*VLOOKUP($D$8,Tables!$C$1:$D$3,2,0)</f>
        <v>26.640473813446292</v>
      </c>
      <c r="AJ36" s="513">
        <f ca="1">INDIRECT("'"&amp;AJ$8&amp;"'!"&amp;$A36)*VLOOKUP($D$8,Tables!$C$1:$D$3,2,0)</f>
        <v>24.27979739112731</v>
      </c>
      <c r="AK36" s="513">
        <f ca="1">INDIRECT("'"&amp;AK$8&amp;"'!"&amp;$A36)*VLOOKUP($D$8,Tables!$C$1:$D$3,2,0)</f>
        <v>27.339264050419626</v>
      </c>
      <c r="AL36" s="513">
        <f ca="1">INDIRECT("'"&amp;AL$8&amp;"'!"&amp;$A36)*VLOOKUP($D$8,Tables!$C$1:$D$3,2,0)</f>
        <v>25.378069772272781</v>
      </c>
      <c r="AM36" s="513">
        <f ca="1">INDIRECT("'"&amp;AM$8&amp;"'!"&amp;$A36)*VLOOKUP($D$8,Tables!$C$1:$D$3,2,0)</f>
        <v>0</v>
      </c>
      <c r="AN36" s="460"/>
      <c r="AO36" s="449"/>
      <c r="AP36" s="466">
        <f ca="1">HLOOKUP(AP$8,$E$8:$AP$230,$B36,0)/HLOOKUP(AP$8,$E$8:$AN$230,$B11,0)</f>
        <v>0.26810600678567009</v>
      </c>
      <c r="AQ36" s="466">
        <f ca="1">HLOOKUP(AQ$8,$E$8:$AP$230,$B36,0)/HLOOKUP(AQ$8,$E$8:$AN$230,$B11,0)</f>
        <v>0.36371400749627608</v>
      </c>
      <c r="AR36" s="466">
        <f ca="1">HLOOKUP(AR$8,$E$8:$AP$230,$B36,0)/HLOOKUP(AR$8,$E$8:$AN$230,$B11,0)</f>
        <v>0.51129401034028998</v>
      </c>
      <c r="AS36" s="466">
        <f ca="1">HLOOKUP(AS$8,$E$8:$AP$230,$B36,0)/HLOOKUP(AS$8,$E$8:$AN$230,$B11,0)</f>
        <v>0.54565869576981796</v>
      </c>
      <c r="AT36" s="466">
        <f ca="1">HLOOKUP(AT$8,$E$8:$AP$230,$B36,0)/HLOOKUP(AT$8,$E$8:$AN$230,$B11,0)</f>
        <v>0.54348330745338402</v>
      </c>
      <c r="AU36" s="449"/>
      <c r="AV36" s="505">
        <f t="shared" ca="1" si="11"/>
        <v>3.3518387781032111E-2</v>
      </c>
      <c r="AW36" s="466">
        <f t="shared" ca="1" si="11"/>
        <v>7.850558200235902E-2</v>
      </c>
      <c r="AX36" s="466">
        <f t="shared" ca="1" si="11"/>
        <v>5.0124676637548493E-2</v>
      </c>
      <c r="AY36" s="466">
        <f t="shared" ca="1" si="11"/>
        <v>-6.2082860882563318E-2</v>
      </c>
      <c r="AZ36" s="466">
        <f t="shared" ca="1" si="11"/>
        <v>8.7099373687771431E-2</v>
      </c>
      <c r="BA36" s="461">
        <f t="shared" ca="1" si="11"/>
        <v>6.0245862736740818E-3</v>
      </c>
      <c r="BB36" s="454"/>
      <c r="BC36" s="459"/>
      <c r="BD36" s="454"/>
      <c r="BE36" s="454"/>
      <c r="BF36" s="454"/>
      <c r="BG36" s="454"/>
      <c r="BH36" s="454"/>
      <c r="BI36" s="454"/>
      <c r="BJ36" s="454"/>
      <c r="BK36" s="454"/>
      <c r="BL36" s="454"/>
      <c r="BM36" s="454"/>
      <c r="BN36" s="454"/>
    </row>
    <row r="37" spans="1:66" ht="13">
      <c r="A37" s="454" t="str">
        <f>ADDRESS(MATCH($D10,'2021'!$A$1:$A$86,0),MATCH($D37,'2021'!$A$1:$AQ$1,0))</f>
        <v>$AB$86</v>
      </c>
      <c r="B37" s="454">
        <f t="shared" si="9"/>
        <v>30</v>
      </c>
      <c r="C37" s="454"/>
      <c r="D37" s="463" t="s">
        <v>101</v>
      </c>
      <c r="E37" s="460">
        <f ca="1">INDIRECT("'"&amp;E$8&amp;"'!"&amp;$A37)*VLOOKUP($D$8,Tables!$C$1:$D$3,2,0)</f>
        <v>0.69712545999999997</v>
      </c>
      <c r="F37" s="460">
        <f ca="1">INDIRECT("'"&amp;F$8&amp;"'!"&amp;$A37)*VLOOKUP($D$8,Tables!$C$1:$D$3,2,0)</f>
        <v>0.74613428000000004</v>
      </c>
      <c r="G37" s="460">
        <f ca="1">INDIRECT("'"&amp;G$8&amp;"'!"&amp;$A37)*VLOOKUP($D$8,Tables!$C$1:$D$3,2,0)</f>
        <v>0.82214796000000023</v>
      </c>
      <c r="H37" s="460">
        <f ca="1">INDIRECT("'"&amp;H$8&amp;"'!"&amp;$A37)*VLOOKUP($D$8,Tables!$C$1:$D$3,2,0)</f>
        <v>0.78014040000000007</v>
      </c>
      <c r="I37" s="460">
        <f ca="1">INDIRECT("'"&amp;I$8&amp;"'!"&amp;$A37)*VLOOKUP($D$8,Tables!$C$1:$D$3,2,0)</f>
        <v>0.93916902000000002</v>
      </c>
      <c r="J37" s="460">
        <f ca="1">INDIRECT("'"&amp;J$8&amp;"'!"&amp;$A37)*VLOOKUP($D$8,Tables!$C$1:$D$3,2,0)</f>
        <v>0.72913122000000008</v>
      </c>
      <c r="K37" s="460">
        <f ca="1">INDIRECT("'"&amp;K$8&amp;"'!"&amp;$A37)*VLOOKUP($D$8,Tables!$C$1:$D$3,2,0)</f>
        <v>0.81750572920000009</v>
      </c>
      <c r="L37" s="460">
        <f ca="1">INDIRECT("'"&amp;L$8&amp;"'!"&amp;$A37)*VLOOKUP($D$8,Tables!$C$1:$D$3,2,0)</f>
        <v>0.98224886600000005</v>
      </c>
      <c r="M37" s="460">
        <f ca="1">INDIRECT("'"&amp;M$8&amp;"'!"&amp;$A37)*VLOOKUP($D$8,Tables!$C$1:$D$3,2,0)</f>
        <v>-0.84107555240000009</v>
      </c>
      <c r="N37" s="460">
        <f ca="1">INDIRECT("'"&amp;N$8&amp;"'!"&amp;$A37)*VLOOKUP($D$8,Tables!$C$1:$D$3,2,0)</f>
        <v>1.3016347172</v>
      </c>
      <c r="O37" s="460">
        <f ca="1">INDIRECT("'"&amp;O$8&amp;"'!"&amp;$A37)*VLOOKUP($D$8,Tables!$C$1:$D$3,2,0)</f>
        <v>1.3655880872000001</v>
      </c>
      <c r="P37" s="460">
        <f ca="1">INDIRECT("'"&amp;P$8&amp;"'!"&amp;$A37)*VLOOKUP($D$8,Tables!$C$1:$D$3,2,0)</f>
        <v>1.209280422</v>
      </c>
      <c r="Q37" s="460">
        <f ca="1">INDIRECT("'"&amp;Q$8&amp;"'!"&amp;$A37)*VLOOKUP($D$8,Tables!$C$1:$D$3,2,0)</f>
        <v>1.5232466931999999</v>
      </c>
      <c r="R37" s="460">
        <f ca="1">INDIRECT("'"&amp;R$8&amp;"'!"&amp;$A37)*VLOOKUP($D$8,Tables!$C$1:$D$3,2,0)</f>
        <v>1.2429860228</v>
      </c>
      <c r="S37" s="460">
        <f ca="1">INDIRECT("'"&amp;S$8&amp;"'!"&amp;$A37)*VLOOKUP($D$8,Tables!$C$1:$D$3,2,0)</f>
        <v>1.517131174</v>
      </c>
      <c r="T37" s="460">
        <f ca="1">INDIRECT("'"&amp;T$8&amp;"'!"&amp;$A37)*VLOOKUP($D$8,Tables!$C$1:$D$3,2,0)</f>
        <v>2.0335016597213529</v>
      </c>
      <c r="U37" s="460">
        <f ca="1">INDIRECT("'"&amp;U$8&amp;"'!"&amp;$A37)*VLOOKUP($D$8,Tables!$C$1:$D$3,2,0)</f>
        <v>2.6450388746726663</v>
      </c>
      <c r="V37" s="460">
        <f ca="1">INDIRECT("'"&amp;V$8&amp;"'!"&amp;$A37)*VLOOKUP($D$8,Tables!$C$1:$D$3,2,0)</f>
        <v>3.0495300018529474</v>
      </c>
      <c r="W37" s="460">
        <f ca="1">INDIRECT("'"&amp;W$8&amp;"'!"&amp;$A37)*VLOOKUP($D$8,Tables!$C$1:$D$3,2,0)</f>
        <v>3.8753990584030067</v>
      </c>
      <c r="X37" s="460">
        <f ca="1">INDIRECT("'"&amp;X$8&amp;"'!"&amp;$A37)*VLOOKUP($D$8,Tables!$C$1:$D$3,2,0)</f>
        <v>4.4657179598378827</v>
      </c>
      <c r="Y37" s="460">
        <f ca="1">INDIRECT("'"&amp;Y$8&amp;"'!"&amp;$A37)*VLOOKUP($D$8,Tables!$C$1:$D$3,2,0)</f>
        <v>4.1654735484620176</v>
      </c>
      <c r="Z37" s="460">
        <f ca="1">INDIRECT("'"&amp;Z$8&amp;"'!"&amp;$A37)*VLOOKUP($D$8,Tables!$C$1:$D$3,2,0)</f>
        <v>5.9110739049048089</v>
      </c>
      <c r="AA37" s="460">
        <f ca="1">INDIRECT("'"&amp;AA$8&amp;"'!"&amp;$A37)*VLOOKUP($D$8,Tables!$C$1:$D$3,2,0)</f>
        <v>6.0220552146307336</v>
      </c>
      <c r="AB37" s="460">
        <f ca="1">INDIRECT("'"&amp;AB$8&amp;"'!"&amp;$A37)*VLOOKUP($D$8,Tables!$C$1:$D$3,2,0)</f>
        <v>6.4310170828518913</v>
      </c>
      <c r="AC37" s="460">
        <f ca="1">INDIRECT("'"&amp;AC$8&amp;"'!"&amp;$A37)*VLOOKUP($D$8,Tables!$C$1:$D$3,2,0)</f>
        <v>7.2428912594212216</v>
      </c>
      <c r="AD37" s="460">
        <f ca="1">INDIRECT("'"&amp;AD$8&amp;"'!"&amp;$A37)*VLOOKUP($D$8,Tables!$C$1:$D$3,2,0)</f>
        <v>8.6392429714916226</v>
      </c>
      <c r="AE37" s="460">
        <f ca="1">INDIRECT("'"&amp;AE$8&amp;"'!"&amp;$A37)*VLOOKUP($D$8,Tables!$C$1:$D$3,2,0)</f>
        <v>8.585427208197645</v>
      </c>
      <c r="AF37" s="460">
        <f ca="1">INDIRECT("'"&amp;AF$8&amp;"'!"&amp;$A37)*VLOOKUP($D$8,Tables!$C$1:$D$3,2,0)</f>
        <v>10.178148880982038</v>
      </c>
      <c r="AG37" s="460">
        <f ca="1">INDIRECT("'"&amp;AG$8&amp;"'!"&amp;$A37)*VLOOKUP($D$8,Tables!$C$1:$D$3,2,0)</f>
        <v>11.745224476407202</v>
      </c>
      <c r="AH37" s="513">
        <f ca="1">INDIRECT("'"&amp;AH$8&amp;"'!"&amp;$A37)*VLOOKUP($D$8,Tables!$C$1:$D$3,2,0)</f>
        <v>13.297630935869796</v>
      </c>
      <c r="AI37" s="513">
        <f ca="1">INDIRECT("'"&amp;AI$8&amp;"'!"&amp;$A37)*VLOOKUP($D$8,Tables!$C$1:$D$3,2,0)</f>
        <v>15.166982800476699</v>
      </c>
      <c r="AJ37" s="513">
        <f ca="1">INDIRECT("'"&amp;AJ$8&amp;"'!"&amp;$A37)*VLOOKUP($D$8,Tables!$C$1:$D$3,2,0)</f>
        <v>13.218108019051673</v>
      </c>
      <c r="AK37" s="513">
        <f ca="1">INDIRECT("'"&amp;AK$8&amp;"'!"&amp;$A37)*VLOOKUP($D$8,Tables!$C$1:$D$3,2,0)</f>
        <v>14.701438041678196</v>
      </c>
      <c r="AL37" s="513">
        <f ca="1">INDIRECT("'"&amp;AL$8&amp;"'!"&amp;$A37)*VLOOKUP($D$8,Tables!$C$1:$D$3,2,0)</f>
        <v>15.532050718467458</v>
      </c>
      <c r="AM37" s="513">
        <f ca="1">INDIRECT("'"&amp;AM$8&amp;"'!"&amp;$A37)*VLOOKUP($D$8,Tables!$C$1:$D$3,2,0)</f>
        <v>0</v>
      </c>
      <c r="AN37" s="460"/>
      <c r="AO37" s="449"/>
      <c r="AP37" s="466">
        <f ca="1">HLOOKUP(AP$8,$E$8:$AP$230,$B37,0)/HLOOKUP(AP$8,$E$8:$AN$230,$B11,0)</f>
        <v>1.9634204811971021E-2</v>
      </c>
      <c r="AQ37" s="466">
        <f ca="1">HLOOKUP(AQ$8,$E$8:$AP$230,$B37,0)/HLOOKUP(AQ$8,$E$8:$AN$230,$B11,0)</f>
        <v>2.4504824873799878E-2</v>
      </c>
      <c r="AR37" s="466">
        <f ca="1">HLOOKUP(AR$8,$E$8:$AP$230,$B37,0)/HLOOKUP(AR$8,$E$8:$AN$230,$B11,0)</f>
        <v>0.23603897742942223</v>
      </c>
      <c r="AS37" s="466">
        <f ca="1">HLOOKUP(AS$8,$E$8:$AP$230,$B37,0)/HLOOKUP(AS$8,$E$8:$AN$230,$B11,0)</f>
        <v>0.31065498728082752</v>
      </c>
      <c r="AT37" s="466">
        <f ca="1">HLOOKUP(AT$8,$E$8:$AP$230,$B37,0)/HLOOKUP(AT$8,$E$8:$AN$230,$B11,0)</f>
        <v>0.33262617573970116</v>
      </c>
      <c r="AU37" s="449"/>
      <c r="AV37" s="505">
        <f t="shared" ca="1" si="11"/>
        <v>9.9959075455374968E-2</v>
      </c>
      <c r="AW37" s="466">
        <f t="shared" ca="1" si="11"/>
        <v>6.9549471720661282E-2</v>
      </c>
      <c r="AX37" s="466">
        <f t="shared" ca="1" si="11"/>
        <v>0.13926456284859645</v>
      </c>
      <c r="AY37" s="466">
        <f t="shared" ca="1" si="11"/>
        <v>0.11649575432925996</v>
      </c>
      <c r="AZ37" s="466">
        <f t="shared" ca="1" si="11"/>
        <v>0.11384471039101562</v>
      </c>
      <c r="BA37" s="461">
        <f t="shared" ca="1" si="11"/>
        <v>0.11957883968921723</v>
      </c>
      <c r="BB37" s="454"/>
      <c r="BC37" s="459"/>
      <c r="BD37" s="454"/>
      <c r="BE37" s="454"/>
      <c r="BF37" s="454"/>
      <c r="BG37" s="454"/>
      <c r="BH37" s="454"/>
      <c r="BI37" s="454"/>
      <c r="BJ37" s="454"/>
      <c r="BK37" s="454"/>
      <c r="BL37" s="454"/>
      <c r="BM37" s="454"/>
      <c r="BN37" s="454"/>
    </row>
    <row r="38" spans="1:66" ht="13" hidden="1" outlineLevel="1">
      <c r="A38" s="454" t="str">
        <f>ADDRESS(MATCH($D10,'2021'!$A$1:$A$86,0),MATCH($D38,'2021'!$A$1:$AQ$1,0))</f>
        <v>$AC$86</v>
      </c>
      <c r="B38" s="454">
        <f t="shared" si="9"/>
        <v>31</v>
      </c>
      <c r="C38" s="454"/>
      <c r="D38" s="463" t="s">
        <v>102</v>
      </c>
      <c r="E38" s="460">
        <f ca="1">INDIRECT("'"&amp;E$8&amp;"'!"&amp;$A38)*VLOOKUP($D$8,Tables!$C$1:$D$3,2,0)</f>
        <v>0.69712545999999997</v>
      </c>
      <c r="F38" s="460">
        <f ca="1">INDIRECT("'"&amp;F$8&amp;"'!"&amp;$A38)*VLOOKUP($D$8,Tables!$C$1:$D$3,2,0)</f>
        <v>0.74613428000000004</v>
      </c>
      <c r="G38" s="460">
        <f ca="1">INDIRECT("'"&amp;G$8&amp;"'!"&amp;$A38)*VLOOKUP($D$8,Tables!$C$1:$D$3,2,0)</f>
        <v>0.81714706000000015</v>
      </c>
      <c r="H38" s="460">
        <f ca="1">INDIRECT("'"&amp;H$8&amp;"'!"&amp;$A38)*VLOOKUP($D$8,Tables!$C$1:$D$3,2,0)</f>
        <v>0.76513770000000003</v>
      </c>
      <c r="I38" s="460">
        <f ca="1">INDIRECT("'"&amp;I$8&amp;"'!"&amp;$A38)*VLOOKUP($D$8,Tables!$C$1:$D$3,2,0)</f>
        <v>0.92016560000000003</v>
      </c>
      <c r="J38" s="460">
        <f ca="1">INDIRECT("'"&amp;J$8&amp;"'!"&amp;$A38)*VLOOKUP($D$8,Tables!$C$1:$D$3,2,0)</f>
        <v>0.71312834000000003</v>
      </c>
      <c r="K38" s="460">
        <f ca="1">INDIRECT("'"&amp;K$8&amp;"'!"&amp;$A38)*VLOOKUP($D$8,Tables!$C$1:$D$3,2,0)</f>
        <v>0.72212995999999996</v>
      </c>
      <c r="L38" s="460">
        <f ca="1">INDIRECT("'"&amp;L$8&amp;"'!"&amp;$A38)*VLOOKUP($D$8,Tables!$C$1:$D$3,2,0)</f>
        <v>0.67812203999999998</v>
      </c>
      <c r="M38" s="460">
        <f ca="1">INDIRECT("'"&amp;M$8&amp;"'!"&amp;$A38)*VLOOKUP($D$8,Tables!$C$1:$D$3,2,0)</f>
        <v>-0.91616488000000007</v>
      </c>
      <c r="N38" s="460">
        <f ca="1">INDIRECT("'"&amp;N$8&amp;"'!"&amp;$A38)*VLOOKUP($D$8,Tables!$C$1:$D$3,2,0)</f>
        <v>0.84715246000000011</v>
      </c>
      <c r="O38" s="460">
        <f ca="1">INDIRECT("'"&amp;O$8&amp;"'!"&amp;$A38)*VLOOKUP($D$8,Tables!$C$1:$D$3,2,0)</f>
        <v>0.84715246000000011</v>
      </c>
      <c r="P38" s="460">
        <f ca="1">INDIRECT("'"&amp;P$8&amp;"'!"&amp;$A38)*VLOOKUP($D$8,Tables!$C$1:$D$3,2,0)</f>
        <v>0.59610728000000002</v>
      </c>
      <c r="Q38" s="460">
        <f ca="1">INDIRECT("'"&amp;Q$8&amp;"'!"&amp;$A38)*VLOOKUP($D$8,Tables!$C$1:$D$3,2,0)</f>
        <v>0.91216416</v>
      </c>
      <c r="R38" s="460">
        <f ca="1">INDIRECT("'"&amp;R$8&amp;"'!"&amp;$A38)*VLOOKUP($D$8,Tables!$C$1:$D$3,2,0)</f>
        <v>0.59810764000000005</v>
      </c>
      <c r="S38" s="460">
        <f ca="1">INDIRECT("'"&amp;S$8&amp;"'!"&amp;$A38)*VLOOKUP($D$8,Tables!$C$1:$D$3,2,0)</f>
        <v>0.63011340000000005</v>
      </c>
      <c r="T38" s="460">
        <f ca="1">INDIRECT("'"&amp;T$8&amp;"'!"&amp;$A38)*VLOOKUP($D$8,Tables!$C$1:$D$3,2,0)</f>
        <v>0.63137362680000009</v>
      </c>
      <c r="U38" s="460">
        <f ca="1">INDIRECT("'"&amp;U$8&amp;"'!"&amp;$A38)*VLOOKUP($D$8,Tables!$C$1:$D$3,2,0)</f>
        <v>0.72440334699707742</v>
      </c>
      <c r="V38" s="460">
        <f ca="1">INDIRECT("'"&amp;V$8&amp;"'!"&amp;$A38)*VLOOKUP($D$8,Tables!$C$1:$D$3,2,0)</f>
        <v>0.66669554216534155</v>
      </c>
      <c r="W38" s="460">
        <f ca="1">INDIRECT("'"&amp;W$8&amp;"'!"&amp;$A38)*VLOOKUP($D$8,Tables!$C$1:$D$3,2,0)</f>
        <v>0.96849747371599815</v>
      </c>
      <c r="X38" s="460">
        <f ca="1">INDIRECT("'"&amp;X$8&amp;"'!"&amp;$A38)*VLOOKUP($D$8,Tables!$C$1:$D$3,2,0)</f>
        <v>0.90189668964174163</v>
      </c>
      <c r="Y38" s="460">
        <f ca="1">INDIRECT("'"&amp;Y$8&amp;"'!"&amp;$A38)*VLOOKUP($D$8,Tables!$C$1:$D$3,2,0)</f>
        <v>0.59933899960684023</v>
      </c>
      <c r="Z38" s="460">
        <f ca="1">INDIRECT("'"&amp;Z$8&amp;"'!"&amp;$A38)*VLOOKUP($D$8,Tables!$C$1:$D$3,2,0)</f>
        <v>0.70681422827843043</v>
      </c>
      <c r="AA38" s="460">
        <f ca="1">INDIRECT("'"&amp;AA$8&amp;"'!"&amp;$A38)*VLOOKUP($D$8,Tables!$C$1:$D$3,2,0)</f>
        <v>0.80249312720839971</v>
      </c>
      <c r="AB38" s="460">
        <f ca="1">INDIRECT("'"&amp;AB$8&amp;"'!"&amp;$A38)*VLOOKUP($D$8,Tables!$C$1:$D$3,2,0)</f>
        <v>0.59960526691132965</v>
      </c>
      <c r="AC38" s="460">
        <f ca="1">INDIRECT("'"&amp;AC$8&amp;"'!"&amp;$A38)*VLOOKUP($D$8,Tables!$C$1:$D$3,2,0)</f>
        <v>0.70878142310577374</v>
      </c>
      <c r="AD38" s="460">
        <f ca="1">INDIRECT("'"&amp;AD$8&amp;"'!"&amp;$A38)*VLOOKUP($D$8,Tables!$C$1:$D$3,2,0)</f>
        <v>0.80663535424348198</v>
      </c>
      <c r="AE38" s="460">
        <f ca="1">INDIRECT("'"&amp;AE$8&amp;"'!"&amp;$A38)*VLOOKUP($D$8,Tables!$C$1:$D$3,2,0)</f>
        <v>0.68114807105156361</v>
      </c>
      <c r="AF38" s="460">
        <f ca="1">INDIRECT("'"&amp;AF$8&amp;"'!"&amp;$A38)*VLOOKUP($D$8,Tables!$C$1:$D$3,2,0)</f>
        <v>0.69172739132650463</v>
      </c>
      <c r="AG38" s="460">
        <f ca="1">INDIRECT("'"&amp;AG$8&amp;"'!"&amp;$A38)*VLOOKUP($D$8,Tables!$C$1:$D$3,2,0)</f>
        <v>0.69421457553009125</v>
      </c>
      <c r="AH38" s="513">
        <f ca="1">INDIRECT("'"&amp;AH$8&amp;"'!"&amp;$A38)*VLOOKUP($D$8,Tables!$C$1:$D$3,2,0)</f>
        <v>0.88674349944858188</v>
      </c>
      <c r="AI38" s="513">
        <f ca="1">INDIRECT("'"&amp;AI$8&amp;"'!"&amp;$A38)*VLOOKUP($D$8,Tables!$C$1:$D$3,2,0)</f>
        <v>0.93282330731128016</v>
      </c>
      <c r="AJ38" s="513">
        <f ca="1">INDIRECT("'"&amp;AJ$8&amp;"'!"&amp;$A38)*VLOOKUP($D$8,Tables!$C$1:$D$3,2,0)</f>
        <v>0.74947654345215164</v>
      </c>
      <c r="AK38" s="513">
        <f ca="1">INDIRECT("'"&amp;AK$8&amp;"'!"&amp;$A38)*VLOOKUP($D$8,Tables!$C$1:$D$3,2,0)</f>
        <v>0.70132793120015413</v>
      </c>
      <c r="AL38" s="513">
        <f ca="1">INDIRECT("'"&amp;AL$8&amp;"'!"&amp;$A38)*VLOOKUP($D$8,Tables!$C$1:$D$3,2,0)</f>
        <v>0.94292117865201774</v>
      </c>
      <c r="AM38" s="513">
        <f ca="1">INDIRECT("'"&amp;AM$8&amp;"'!"&amp;$A38)*VLOOKUP($D$8,Tables!$C$1:$D$3,2,0)</f>
        <v>0</v>
      </c>
      <c r="AN38" s="460"/>
      <c r="AO38" s="449"/>
      <c r="AP38" s="466">
        <f ca="1">HLOOKUP(AP$8,$E$8:$AP$230,$B38,0)/HLOOKUP(AP$8,$E$8:$AN$230,$B11,0)</f>
        <v>1.9634204811971021E-2</v>
      </c>
      <c r="AQ38" s="466">
        <f ca="1">HLOOKUP(AQ$8,$E$8:$AP$230,$B38,0)/HLOOKUP(AQ$8,$E$8:$AN$230,$B11,0)</f>
        <v>1.5201745583672778E-2</v>
      </c>
      <c r="AR38" s="466">
        <f ca="1">HLOOKUP(AR$8,$E$8:$AP$230,$B38,0)/HLOOKUP(AR$8,$E$8:$AN$230,$B11,0)</f>
        <v>1.395134668169812E-2</v>
      </c>
      <c r="AS38" s="466">
        <f ca="1">HLOOKUP(AS$8,$E$8:$AP$230,$B38,0)/HLOOKUP(AS$8,$E$8:$AN$230,$B11,0)</f>
        <v>1.9106384999588531E-2</v>
      </c>
      <c r="AT38" s="466">
        <f ca="1">HLOOKUP(AT$8,$E$8:$AP$230,$B38,0)/HLOOKUP(AT$8,$E$8:$AN$230,$B11,0)</f>
        <v>2.0193100792935025E-2</v>
      </c>
      <c r="AU38" s="449"/>
      <c r="AV38" s="505">
        <f t="shared" ca="1" si="11"/>
        <v>1.878360119742517E-4</v>
      </c>
      <c r="AW38" s="466">
        <f t="shared" ca="1" si="11"/>
        <v>1.9682728468805033E-2</v>
      </c>
      <c r="AX38" s="466">
        <f t="shared" ca="1" si="11"/>
        <v>1.6873932791537261E-2</v>
      </c>
      <c r="AY38" s="466">
        <f t="shared" ca="1" si="11"/>
        <v>-4.5917989088926081E-2</v>
      </c>
      <c r="AZ38" s="466">
        <f t="shared" ca="1" si="11"/>
        <v>2.3953394653420057E-2</v>
      </c>
      <c r="BA38" s="461">
        <f t="shared" ca="1" si="11"/>
        <v>2.2532602746404562E-2</v>
      </c>
      <c r="BB38" s="454"/>
      <c r="BC38" s="459"/>
      <c r="BD38" s="454"/>
      <c r="BE38" s="454"/>
      <c r="BF38" s="454"/>
      <c r="BG38" s="454"/>
      <c r="BH38" s="454"/>
      <c r="BI38" s="454"/>
      <c r="BJ38" s="454"/>
      <c r="BK38" s="454"/>
      <c r="BL38" s="454"/>
      <c r="BM38" s="454"/>
      <c r="BN38" s="454"/>
    </row>
    <row r="39" spans="1:66" ht="13" hidden="1" outlineLevel="1">
      <c r="A39" s="454" t="str">
        <f>ADDRESS(MATCH($D10,'2021'!$A$1:$A$86,0),MATCH($D39,'2021'!$A$1:$AQ$1,0))</f>
        <v>$AD$86</v>
      </c>
      <c r="B39" s="454">
        <f t="shared" si="9"/>
        <v>32</v>
      </c>
      <c r="C39" s="454"/>
      <c r="D39" s="463" t="s">
        <v>103</v>
      </c>
      <c r="E39" s="460">
        <f ca="1">INDIRECT("'"&amp;E$8&amp;"'!"&amp;$A39)*VLOOKUP($D$8,Tables!$C$1:$D$3,2,0)</f>
        <v>0</v>
      </c>
      <c r="F39" s="460">
        <f ca="1">INDIRECT("'"&amp;F$8&amp;"'!"&amp;$A39)*VLOOKUP($D$8,Tables!$C$1:$D$3,2,0)</f>
        <v>0</v>
      </c>
      <c r="G39" s="460">
        <f ca="1">INDIRECT("'"&amp;G$8&amp;"'!"&amp;$A39)*VLOOKUP($D$8,Tables!$C$1:$D$3,2,0)</f>
        <v>5.0009E-3</v>
      </c>
      <c r="H39" s="460">
        <f ca="1">INDIRECT("'"&amp;H$8&amp;"'!"&amp;$A39)*VLOOKUP($D$8,Tables!$C$1:$D$3,2,0)</f>
        <v>1.5002699999999999E-2</v>
      </c>
      <c r="I39" s="460">
        <f ca="1">INDIRECT("'"&amp;I$8&amp;"'!"&amp;$A39)*VLOOKUP($D$8,Tables!$C$1:$D$3,2,0)</f>
        <v>1.900342E-2</v>
      </c>
      <c r="J39" s="460">
        <f ca="1">INDIRECT("'"&amp;J$8&amp;"'!"&amp;$A39)*VLOOKUP($D$8,Tables!$C$1:$D$3,2,0)</f>
        <v>1.6002880000000001E-2</v>
      </c>
      <c r="K39" s="460">
        <f ca="1">INDIRECT("'"&amp;K$8&amp;"'!"&amp;$A39)*VLOOKUP($D$8,Tables!$C$1:$D$3,2,0)</f>
        <v>1.4002520000000001E-2</v>
      </c>
      <c r="L39" s="460">
        <f ca="1">INDIRECT("'"&amp;L$8&amp;"'!"&amp;$A39)*VLOOKUP($D$8,Tables!$C$1:$D$3,2,0)</f>
        <v>5.0009000000000005E-2</v>
      </c>
      <c r="M39" s="460">
        <f ca="1">INDIRECT("'"&amp;M$8&amp;"'!"&amp;$A39)*VLOOKUP($D$8,Tables!$C$1:$D$3,2,0)</f>
        <v>-0.16903042000000001</v>
      </c>
      <c r="N39" s="460">
        <f ca="1">INDIRECT("'"&amp;N$8&amp;"'!"&amp;$A39)*VLOOKUP($D$8,Tables!$C$1:$D$3,2,0)</f>
        <v>0.18703365999999999</v>
      </c>
      <c r="O39" s="460">
        <f ca="1">INDIRECT("'"&amp;O$8&amp;"'!"&amp;$A39)*VLOOKUP($D$8,Tables!$C$1:$D$3,2,0)</f>
        <v>0.24404392</v>
      </c>
      <c r="P39" s="460">
        <f ca="1">INDIRECT("'"&amp;P$8&amp;"'!"&amp;$A39)*VLOOKUP($D$8,Tables!$C$1:$D$3,2,0)</f>
        <v>0.33406012000000002</v>
      </c>
      <c r="Q39" s="460">
        <f ca="1">INDIRECT("'"&amp;Q$8&amp;"'!"&amp;$A39)*VLOOKUP($D$8,Tables!$C$1:$D$3,2,0)</f>
        <v>0.38806984</v>
      </c>
      <c r="R39" s="460">
        <f ca="1">INDIRECT("'"&amp;R$8&amp;"'!"&amp;$A39)*VLOOKUP($D$8,Tables!$C$1:$D$3,2,0)</f>
        <v>0.45408172000000002</v>
      </c>
      <c r="S39" s="460">
        <f ca="1">INDIRECT("'"&amp;S$8&amp;"'!"&amp;$A39)*VLOOKUP($D$8,Tables!$C$1:$D$3,2,0)</f>
        <v>0.65511790000000003</v>
      </c>
      <c r="T39" s="460">
        <f ca="1">INDIRECT("'"&amp;T$8&amp;"'!"&amp;$A39)*VLOOKUP($D$8,Tables!$C$1:$D$3,2,0)</f>
        <v>1.1121101438000001</v>
      </c>
      <c r="U39" s="460">
        <f ca="1">INDIRECT("'"&amp;U$8&amp;"'!"&amp;$A39)*VLOOKUP($D$8,Tables!$C$1:$D$3,2,0)</f>
        <v>1.622333167416</v>
      </c>
      <c r="V39" s="460">
        <f ca="1">INDIRECT("'"&amp;V$8&amp;"'!"&amp;$A39)*VLOOKUP($D$8,Tables!$C$1:$D$3,2,0)</f>
        <v>1.9587230566990002</v>
      </c>
      <c r="W39" s="460">
        <f ca="1">INDIRECT("'"&amp;W$8&amp;"'!"&amp;$A39)*VLOOKUP($D$8,Tables!$C$1:$D$3,2,0)</f>
        <v>2.4104468178427907</v>
      </c>
      <c r="X39" s="460">
        <f ca="1">INDIRECT("'"&amp;X$8&amp;"'!"&amp;$A39)*VLOOKUP($D$8,Tables!$C$1:$D$3,2,0)</f>
        <v>2.9557492151096803</v>
      </c>
      <c r="Y39" s="460">
        <f ca="1">INDIRECT("'"&amp;Y$8&amp;"'!"&amp;$A39)*VLOOKUP($D$8,Tables!$C$1:$D$3,2,0)</f>
        <v>2.8151656836281003</v>
      </c>
      <c r="Z39" s="460">
        <f ca="1">INDIRECT("'"&amp;Z$8&amp;"'!"&amp;$A39)*VLOOKUP($D$8,Tables!$C$1:$D$3,2,0)</f>
        <v>4.3811031593464866</v>
      </c>
      <c r="AA39" s="460">
        <f ca="1">INDIRECT("'"&amp;AA$8&amp;"'!"&amp;$A39)*VLOOKUP($D$8,Tables!$C$1:$D$3,2,0)</f>
        <v>4.0112001220824798</v>
      </c>
      <c r="AB39" s="460">
        <f ca="1">INDIRECT("'"&amp;AB$8&amp;"'!"&amp;$A39)*VLOOKUP($D$8,Tables!$C$1:$D$3,2,0)</f>
        <v>4.542331952606399</v>
      </c>
      <c r="AC39" s="460">
        <f ca="1">INDIRECT("'"&amp;AC$8&amp;"'!"&amp;$A39)*VLOOKUP($D$8,Tables!$C$1:$D$3,2,0)</f>
        <v>5.1409863280010599</v>
      </c>
      <c r="AD39" s="460">
        <f ca="1">INDIRECT("'"&amp;AD$8&amp;"'!"&amp;$A39)*VLOOKUP($D$8,Tables!$C$1:$D$3,2,0)</f>
        <v>6.5741807465692608</v>
      </c>
      <c r="AE39" s="460">
        <f ca="1">INDIRECT("'"&amp;AE$8&amp;"'!"&amp;$A39)*VLOOKUP($D$8,Tables!$C$1:$D$3,2,0)</f>
        <v>6.1481492120389234</v>
      </c>
      <c r="AF39" s="460">
        <f ca="1">INDIRECT("'"&amp;AF$8&amp;"'!"&amp;$A39)*VLOOKUP($D$8,Tables!$C$1:$D$3,2,0)</f>
        <v>7.4453764554251416</v>
      </c>
      <c r="AG39" s="460">
        <f ca="1">INDIRECT("'"&amp;AG$8&amp;"'!"&amp;$A39)*VLOOKUP($D$8,Tables!$C$1:$D$3,2,0)</f>
        <v>8.6413217023422444</v>
      </c>
      <c r="AH39" s="513">
        <f ca="1">INDIRECT("'"&amp;AH$8&amp;"'!"&amp;$A39)*VLOOKUP($D$8,Tables!$C$1:$D$3,2,0)</f>
        <v>10.021287895554165</v>
      </c>
      <c r="AI39" s="513">
        <f ca="1">INDIRECT("'"&amp;AI$8&amp;"'!"&amp;$A39)*VLOOKUP($D$8,Tables!$C$1:$D$3,2,0)</f>
        <v>11.551498927870064</v>
      </c>
      <c r="AJ39" s="513">
        <f ca="1">INDIRECT("'"&amp;AJ$8&amp;"'!"&amp;$A39)*VLOOKUP($D$8,Tables!$C$1:$D$3,2,0)</f>
        <v>9.7776712586512815</v>
      </c>
      <c r="AK39" s="513">
        <f ca="1">INDIRECT("'"&amp;AK$8&amp;"'!"&amp;$A39)*VLOOKUP($D$8,Tables!$C$1:$D$3,2,0)</f>
        <v>11.210449046539454</v>
      </c>
      <c r="AL39" s="513">
        <f ca="1">INDIRECT("'"&amp;AL$8&amp;"'!"&amp;$A39)*VLOOKUP($D$8,Tables!$C$1:$D$3,2,0)</f>
        <v>11.672730025640487</v>
      </c>
      <c r="AM39" s="513">
        <f ca="1">INDIRECT("'"&amp;AM$8&amp;"'!"&amp;$A39)*VLOOKUP($D$8,Tables!$C$1:$D$3,2,0)</f>
        <v>0</v>
      </c>
      <c r="AN39" s="460"/>
      <c r="AO39" s="449"/>
      <c r="AP39" s="466">
        <f ca="1">HLOOKUP(AP$8,$E$8:$AP$230,$B39,0)/HLOOKUP(AP$8,$E$8:$AN$230,$B11,0)</f>
        <v>0</v>
      </c>
      <c r="AQ39" s="466">
        <f ca="1">HLOOKUP(AQ$8,$E$8:$AP$230,$B39,0)/HLOOKUP(AQ$8,$E$8:$AN$230,$B11,0)</f>
        <v>4.379251384198533E-3</v>
      </c>
      <c r="AR39" s="466">
        <f ca="1">HLOOKUP(AR$8,$E$8:$AP$230,$B39,0)/HLOOKUP(AR$8,$E$8:$AN$230,$B11,0)</f>
        <v>0.17366111157404349</v>
      </c>
      <c r="AS39" s="466">
        <f ca="1">HLOOKUP(AS$8,$E$8:$AP$230,$B39,0)/HLOOKUP(AS$8,$E$8:$AN$230,$B11,0)</f>
        <v>0.23660149152402152</v>
      </c>
      <c r="AT39" s="466">
        <f ca="1">HLOOKUP(AT$8,$E$8:$AP$230,$B39,0)/HLOOKUP(AT$8,$E$8:$AN$230,$B11,0)</f>
        <v>0.24997700685166702</v>
      </c>
      <c r="AU39" s="449"/>
      <c r="AV39" s="505">
        <f t="shared" ca="1" si="11"/>
        <v>0</v>
      </c>
      <c r="AW39" s="466">
        <f t="shared" ca="1" si="11"/>
        <v>0</v>
      </c>
      <c r="AX39" s="466">
        <f t="shared" ca="1" si="11"/>
        <v>0.33146175181786885</v>
      </c>
      <c r="AY39" s="466">
        <f t="shared" ca="1" si="11"/>
        <v>0.13577993998994398</v>
      </c>
      <c r="AZ39" s="466">
        <f t="shared" ca="1" si="11"/>
        <v>0.11114433056270578</v>
      </c>
      <c r="BA39" s="461">
        <f t="shared" ca="1" si="11"/>
        <v>0.13952430063667021</v>
      </c>
      <c r="BB39" s="454"/>
      <c r="BC39" s="459"/>
      <c r="BD39" s="454"/>
      <c r="BE39" s="454"/>
      <c r="BF39" s="454"/>
      <c r="BG39" s="454"/>
      <c r="BH39" s="454"/>
      <c r="BI39" s="454"/>
      <c r="BJ39" s="454"/>
      <c r="BK39" s="454"/>
      <c r="BL39" s="454"/>
      <c r="BM39" s="454"/>
      <c r="BN39" s="454"/>
    </row>
    <row r="40" spans="1:66" ht="13" hidden="1" outlineLevel="1">
      <c r="A40" s="454" t="str">
        <f>ADDRESS(MATCH($D10,'2021'!$A$1:$A$86,0),MATCH($D40,'2021'!$A$1:$AQ$1,0))</f>
        <v>$AE$86</v>
      </c>
      <c r="B40" s="454">
        <f t="shared" si="9"/>
        <v>33</v>
      </c>
      <c r="C40" s="454"/>
      <c r="D40" s="463" t="s">
        <v>104</v>
      </c>
      <c r="E40" s="460">
        <f ca="1">INDIRECT("'"&amp;E$8&amp;"'!"&amp;$A40)*VLOOKUP($D$8,Tables!$C$1:$D$3,2,0)</f>
        <v>0</v>
      </c>
      <c r="F40" s="460">
        <f ca="1">INDIRECT("'"&amp;F$8&amp;"'!"&amp;$A40)*VLOOKUP($D$8,Tables!$C$1:$D$3,2,0)</f>
        <v>0</v>
      </c>
      <c r="G40" s="460">
        <f ca="1">INDIRECT("'"&amp;G$8&amp;"'!"&amp;$A40)*VLOOKUP($D$8,Tables!$C$1:$D$3,2,0)</f>
        <v>0</v>
      </c>
      <c r="H40" s="460">
        <f ca="1">INDIRECT("'"&amp;H$8&amp;"'!"&amp;$A40)*VLOOKUP($D$8,Tables!$C$1:$D$3,2,0)</f>
        <v>0</v>
      </c>
      <c r="I40" s="460">
        <f ca="1">INDIRECT("'"&amp;I$8&amp;"'!"&amp;$A40)*VLOOKUP($D$8,Tables!$C$1:$D$3,2,0)</f>
        <v>0</v>
      </c>
      <c r="J40" s="460">
        <f ca="1">INDIRECT("'"&amp;J$8&amp;"'!"&amp;$A40)*VLOOKUP($D$8,Tables!$C$1:$D$3,2,0)</f>
        <v>0</v>
      </c>
      <c r="K40" s="460">
        <f ca="1">INDIRECT("'"&amp;K$8&amp;"'!"&amp;$A40)*VLOOKUP($D$8,Tables!$C$1:$D$3,2,0)</f>
        <v>0</v>
      </c>
      <c r="L40" s="460">
        <f ca="1">INDIRECT("'"&amp;L$8&amp;"'!"&amp;$A40)*VLOOKUP($D$8,Tables!$C$1:$D$3,2,0)</f>
        <v>0</v>
      </c>
      <c r="M40" s="460">
        <f ca="1">INDIRECT("'"&amp;M$8&amp;"'!"&amp;$A40)*VLOOKUP($D$8,Tables!$C$1:$D$3,2,0)</f>
        <v>0</v>
      </c>
      <c r="N40" s="460">
        <f ca="1">INDIRECT("'"&amp;N$8&amp;"'!"&amp;$A40)*VLOOKUP($D$8,Tables!$C$1:$D$3,2,0)</f>
        <v>0</v>
      </c>
      <c r="O40" s="460">
        <f ca="1">INDIRECT("'"&amp;O$8&amp;"'!"&amp;$A40)*VLOOKUP($D$8,Tables!$C$1:$D$3,2,0)</f>
        <v>0</v>
      </c>
      <c r="P40" s="460">
        <f ca="1">INDIRECT("'"&amp;P$8&amp;"'!"&amp;$A40)*VLOOKUP($D$8,Tables!$C$1:$D$3,2,0)</f>
        <v>0</v>
      </c>
      <c r="Q40" s="460">
        <f ca="1">INDIRECT("'"&amp;Q$8&amp;"'!"&amp;$A40)*VLOOKUP($D$8,Tables!$C$1:$D$3,2,0)</f>
        <v>0</v>
      </c>
      <c r="R40" s="460">
        <f ca="1">INDIRECT("'"&amp;R$8&amp;"'!"&amp;$A40)*VLOOKUP($D$8,Tables!$C$1:$D$3,2,0)</f>
        <v>0</v>
      </c>
      <c r="S40" s="460">
        <f ca="1">INDIRECT("'"&amp;S$8&amp;"'!"&amp;$A40)*VLOOKUP($D$8,Tables!$C$1:$D$3,2,0)</f>
        <v>0</v>
      </c>
      <c r="T40" s="460">
        <f ca="1">INDIRECT("'"&amp;T$8&amp;"'!"&amp;$A40)*VLOOKUP($D$8,Tables!$C$1:$D$3,2,0)</f>
        <v>0</v>
      </c>
      <c r="U40" s="460">
        <f ca="1">INDIRECT("'"&amp;U$8&amp;"'!"&amp;$A40)*VLOOKUP($D$8,Tables!$C$1:$D$3,2,0)</f>
        <v>2.7605805359999999E-3</v>
      </c>
      <c r="V40" s="460">
        <f ca="1">INDIRECT("'"&amp;V$8&amp;"'!"&amp;$A40)*VLOOKUP($D$8,Tables!$C$1:$D$3,2,0)</f>
        <v>1.0275802800000001E-3</v>
      </c>
      <c r="W40" s="460">
        <f ca="1">INDIRECT("'"&amp;W$8&amp;"'!"&amp;$A40)*VLOOKUP($D$8,Tables!$C$1:$D$3,2,0)</f>
        <v>4.0825486800000005E-2</v>
      </c>
      <c r="X40" s="460">
        <f ca="1">INDIRECT("'"&amp;X$8&amp;"'!"&amp;$A40)*VLOOKUP($D$8,Tables!$C$1:$D$3,2,0)</f>
        <v>0.1174774212</v>
      </c>
      <c r="Y40" s="460">
        <f ca="1">INDIRECT("'"&amp;Y$8&amp;"'!"&amp;$A40)*VLOOKUP($D$8,Tables!$C$1:$D$3,2,0)</f>
        <v>0.23696067076616073</v>
      </c>
      <c r="Z40" s="460">
        <f ca="1">INDIRECT("'"&amp;Z$8&amp;"'!"&amp;$A40)*VLOOKUP($D$8,Tables!$C$1:$D$3,2,0)</f>
        <v>0.31387484255107168</v>
      </c>
      <c r="AA40" s="460">
        <f ca="1">INDIRECT("'"&amp;AA$8&amp;"'!"&amp;$A40)*VLOOKUP($D$8,Tables!$C$1:$D$3,2,0)</f>
        <v>0.42170943774732184</v>
      </c>
      <c r="AB40" s="460">
        <f ca="1">INDIRECT("'"&amp;AB$8&amp;"'!"&amp;$A40)*VLOOKUP($D$8,Tables!$C$1:$D$3,2,0)</f>
        <v>0.54688838806263418</v>
      </c>
      <c r="AC40" s="460">
        <f ca="1">INDIRECT("'"&amp;AC$8&amp;"'!"&amp;$A40)*VLOOKUP($D$8,Tables!$C$1:$D$3,2,0)</f>
        <v>0.63994704796632318</v>
      </c>
      <c r="AD40" s="460">
        <f ca="1">INDIRECT("'"&amp;AD$8&amp;"'!"&amp;$A40)*VLOOKUP($D$8,Tables!$C$1:$D$3,2,0)</f>
        <v>0.46904485873427176</v>
      </c>
      <c r="AE40" s="460">
        <f ca="1">INDIRECT("'"&amp;AE$8&amp;"'!"&amp;$A40)*VLOOKUP($D$8,Tables!$C$1:$D$3,2,0)</f>
        <v>0.98681458335626482</v>
      </c>
      <c r="AF40" s="460">
        <f ca="1">INDIRECT("'"&amp;AF$8&amp;"'!"&amp;$A40)*VLOOKUP($D$8,Tables!$C$1:$D$3,2,0)</f>
        <v>0.95527199268299645</v>
      </c>
      <c r="AG40" s="460">
        <f ca="1">INDIRECT("'"&amp;AG$8&amp;"'!"&amp;$A40)*VLOOKUP($D$8,Tables!$C$1:$D$3,2,0)</f>
        <v>0.84279190424191075</v>
      </c>
      <c r="AH40" s="513">
        <f ca="1">INDIRECT("'"&amp;AH$8&amp;"'!"&amp;$A40)*VLOOKUP($D$8,Tables!$C$1:$D$3,2,0)</f>
        <v>0.85964347434707766</v>
      </c>
      <c r="AI40" s="513">
        <f ca="1">INDIRECT("'"&amp;AI$8&amp;"'!"&amp;$A40)*VLOOKUP($D$8,Tables!$C$1:$D$3,2,0)</f>
        <v>1.0983127219991151</v>
      </c>
      <c r="AJ40" s="513">
        <f ca="1">INDIRECT("'"&amp;AJ$8&amp;"'!"&amp;$A40)*VLOOKUP($D$8,Tables!$C$1:$D$3,2,0)</f>
        <v>1.1248840803895364</v>
      </c>
      <c r="AK40" s="513">
        <f ca="1">INDIRECT("'"&amp;AK$8&amp;"'!"&amp;$A40)*VLOOKUP($D$8,Tables!$C$1:$D$3,2,0)</f>
        <v>1.204007976675648</v>
      </c>
      <c r="AL40" s="513">
        <f ca="1">INDIRECT("'"&amp;AL$8&amp;"'!"&amp;$A40)*VLOOKUP($D$8,Tables!$C$1:$D$3,2,0)</f>
        <v>0.87216115765956159</v>
      </c>
      <c r="AM40" s="513">
        <f ca="1">INDIRECT("'"&amp;AM$8&amp;"'!"&amp;$A40)*VLOOKUP($D$8,Tables!$C$1:$D$3,2,0)</f>
        <v>0</v>
      </c>
      <c r="AN40" s="460"/>
      <c r="AO40" s="449"/>
      <c r="AP40" s="466">
        <f ca="1">HLOOKUP(AP$8,$E$8:$AP$230,$B40,0)/HLOOKUP(AP$8,$E$8:$AN$230,$B11,0)</f>
        <v>0</v>
      </c>
      <c r="AQ40" s="466">
        <f ca="1">HLOOKUP(AQ$8,$E$8:$AP$230,$B40,0)/HLOOKUP(AQ$8,$E$8:$AN$230,$B11,0)</f>
        <v>0</v>
      </c>
      <c r="AR40" s="466">
        <f ca="1">HLOOKUP(AR$8,$E$8:$AP$230,$B40,0)/HLOOKUP(AR$8,$E$8:$AN$230,$B11,0)</f>
        <v>1.6937244550979263E-2</v>
      </c>
      <c r="AS40" s="466">
        <f ca="1">HLOOKUP(AS$8,$E$8:$AP$230,$B40,0)/HLOOKUP(AS$8,$E$8:$AN$230,$B11,0)</f>
        <v>2.2495992061933531E-2</v>
      </c>
      <c r="AT40" s="466">
        <f ca="1">HLOOKUP(AT$8,$E$8:$AP$230,$B40,0)/HLOOKUP(AT$8,$E$8:$AN$230,$B11,0)</f>
        <v>1.8677741642710459E-2</v>
      </c>
      <c r="AU40" s="449"/>
      <c r="AV40" s="505">
        <f t="shared" ca="1" si="11"/>
        <v>0</v>
      </c>
      <c r="AW40" s="466">
        <f t="shared" ca="1" si="11"/>
        <v>0</v>
      </c>
      <c r="AX40" s="466">
        <f t="shared" ca="1" si="11"/>
        <v>0</v>
      </c>
      <c r="AY40" s="466">
        <f t="shared" ca="1" si="11"/>
        <v>0.79275312062856229</v>
      </c>
      <c r="AZ40" s="466">
        <f t="shared" ca="1" si="11"/>
        <v>0.16352574622592209</v>
      </c>
      <c r="BA40" s="461">
        <f t="shared" ca="1" si="11"/>
        <v>0</v>
      </c>
      <c r="BB40" s="454"/>
      <c r="BC40" s="459"/>
      <c r="BD40" s="454"/>
      <c r="BE40" s="454"/>
      <c r="BF40" s="454"/>
      <c r="BG40" s="454"/>
      <c r="BH40" s="454"/>
      <c r="BI40" s="454"/>
      <c r="BJ40" s="454"/>
      <c r="BK40" s="454"/>
      <c r="BL40" s="454"/>
      <c r="BM40" s="454"/>
      <c r="BN40" s="454"/>
    </row>
    <row r="41" spans="1:66" ht="13" hidden="1" outlineLevel="1">
      <c r="A41" s="454" t="str">
        <f>ADDRESS(MATCH($D10,'2021'!$A$1:$A$86,0),MATCH($D41,'2021'!$A$1:$AQ$1,0))</f>
        <v>$AF$86</v>
      </c>
      <c r="B41" s="454">
        <f t="shared" si="9"/>
        <v>34</v>
      </c>
      <c r="C41" s="454"/>
      <c r="D41" s="463" t="s">
        <v>208</v>
      </c>
      <c r="E41" s="460">
        <f ca="1">INDIRECT("'"&amp;E$8&amp;"'!"&amp;$A41)*VLOOKUP($D$8,Tables!$C$1:$D$3,2,0)</f>
        <v>0</v>
      </c>
      <c r="F41" s="460">
        <f ca="1">INDIRECT("'"&amp;F$8&amp;"'!"&amp;$A41)*VLOOKUP($D$8,Tables!$C$1:$D$3,2,0)</f>
        <v>0</v>
      </c>
      <c r="G41" s="460">
        <f ca="1">INDIRECT("'"&amp;G$8&amp;"'!"&amp;$A41)*VLOOKUP($D$8,Tables!$C$1:$D$3,2,0)</f>
        <v>0</v>
      </c>
      <c r="H41" s="460">
        <f ca="1">INDIRECT("'"&amp;H$8&amp;"'!"&amp;$A41)*VLOOKUP($D$8,Tables!$C$1:$D$3,2,0)</f>
        <v>0</v>
      </c>
      <c r="I41" s="460">
        <f ca="1">INDIRECT("'"&amp;I$8&amp;"'!"&amp;$A41)*VLOOKUP($D$8,Tables!$C$1:$D$3,2,0)</f>
        <v>0</v>
      </c>
      <c r="J41" s="460">
        <f ca="1">INDIRECT("'"&amp;J$8&amp;"'!"&amp;$A41)*VLOOKUP($D$8,Tables!$C$1:$D$3,2,0)</f>
        <v>0</v>
      </c>
      <c r="K41" s="460">
        <f ca="1">INDIRECT("'"&amp;K$8&amp;"'!"&amp;$A41)*VLOOKUP($D$8,Tables!$C$1:$D$3,2,0)</f>
        <v>0</v>
      </c>
      <c r="L41" s="460">
        <f ca="1">INDIRECT("'"&amp;L$8&amp;"'!"&amp;$A41)*VLOOKUP($D$8,Tables!$C$1:$D$3,2,0)</f>
        <v>0</v>
      </c>
      <c r="M41" s="460">
        <f ca="1">INDIRECT("'"&amp;M$8&amp;"'!"&amp;$A41)*VLOOKUP($D$8,Tables!$C$1:$D$3,2,0)</f>
        <v>0</v>
      </c>
      <c r="N41" s="460">
        <f ca="1">INDIRECT("'"&amp;N$8&amp;"'!"&amp;$A41)*VLOOKUP($D$8,Tables!$C$1:$D$3,2,0)</f>
        <v>0</v>
      </c>
      <c r="O41" s="460">
        <f ca="1">INDIRECT("'"&amp;O$8&amp;"'!"&amp;$A41)*VLOOKUP($D$8,Tables!$C$1:$D$3,2,0)</f>
        <v>0</v>
      </c>
      <c r="P41" s="460">
        <f ca="1">INDIRECT("'"&amp;P$8&amp;"'!"&amp;$A41)*VLOOKUP($D$8,Tables!$C$1:$D$3,2,0)</f>
        <v>0</v>
      </c>
      <c r="Q41" s="460">
        <f ca="1">INDIRECT("'"&amp;Q$8&amp;"'!"&amp;$A41)*VLOOKUP($D$8,Tables!$C$1:$D$3,2,0)</f>
        <v>0</v>
      </c>
      <c r="R41" s="460">
        <f ca="1">INDIRECT("'"&amp;R$8&amp;"'!"&amp;$A41)*VLOOKUP($D$8,Tables!$C$1:$D$3,2,0)</f>
        <v>0</v>
      </c>
      <c r="S41" s="460">
        <f ca="1">INDIRECT("'"&amp;S$8&amp;"'!"&amp;$A41)*VLOOKUP($D$8,Tables!$C$1:$D$3,2,0)</f>
        <v>0</v>
      </c>
      <c r="T41" s="460">
        <f ca="1">INDIRECT("'"&amp;T$8&amp;"'!"&amp;$A41)*VLOOKUP($D$8,Tables!$C$1:$D$3,2,0)</f>
        <v>0</v>
      </c>
      <c r="U41" s="460">
        <f ca="1">INDIRECT("'"&amp;U$8&amp;"'!"&amp;$A41)*VLOOKUP($D$8,Tables!$C$1:$D$3,2,0)</f>
        <v>0</v>
      </c>
      <c r="V41" s="460">
        <f ca="1">INDIRECT("'"&amp;V$8&amp;"'!"&amp;$A41)*VLOOKUP($D$8,Tables!$C$1:$D$3,2,0)</f>
        <v>0</v>
      </c>
      <c r="W41" s="460">
        <f ca="1">INDIRECT("'"&amp;W$8&amp;"'!"&amp;$A41)*VLOOKUP($D$8,Tables!$C$1:$D$3,2,0)</f>
        <v>0</v>
      </c>
      <c r="X41" s="460">
        <f ca="1">INDIRECT("'"&amp;X$8&amp;"'!"&amp;$A41)*VLOOKUP($D$8,Tables!$C$1:$D$3,2,0)</f>
        <v>0</v>
      </c>
      <c r="Y41" s="460">
        <f ca="1">INDIRECT("'"&amp;Y$8&amp;"'!"&amp;$A41)*VLOOKUP($D$8,Tables!$C$1:$D$3,2,0)</f>
        <v>0</v>
      </c>
      <c r="Z41" s="460">
        <f ca="1">INDIRECT("'"&amp;Z$8&amp;"'!"&amp;$A41)*VLOOKUP($D$8,Tables!$C$1:$D$3,2,0)</f>
        <v>0</v>
      </c>
      <c r="AA41" s="460">
        <f ca="1">INDIRECT("'"&amp;AA$8&amp;"'!"&amp;$A41)*VLOOKUP($D$8,Tables!$C$1:$D$3,2,0)</f>
        <v>0.28615616754806605</v>
      </c>
      <c r="AB41" s="460">
        <f ca="1">INDIRECT("'"&amp;AB$8&amp;"'!"&amp;$A41)*VLOOKUP($D$8,Tables!$C$1:$D$3,2,0)</f>
        <v>0.3020085091830581</v>
      </c>
      <c r="AC41" s="460">
        <f ca="1">INDIRECT("'"&amp;AC$8&amp;"'!"&amp;$A41)*VLOOKUP($D$8,Tables!$C$1:$D$3,2,0)</f>
        <v>0.29678405318201162</v>
      </c>
      <c r="AD41" s="460">
        <f ca="1">INDIRECT("'"&amp;AD$8&amp;"'!"&amp;$A41)*VLOOKUP($D$8,Tables!$C$1:$D$3,2,0)</f>
        <v>0.30032185381091608</v>
      </c>
      <c r="AE41" s="460">
        <f ca="1">INDIRECT("'"&amp;AE$8&amp;"'!"&amp;$A41)*VLOOKUP($D$8,Tables!$C$1:$D$3,2,0)</f>
        <v>0.30193482821884926</v>
      </c>
      <c r="AF41" s="460">
        <f ca="1">INDIRECT("'"&amp;AF$8&amp;"'!"&amp;$A41)*VLOOKUP($D$8,Tables!$C$1:$D$3,2,0)</f>
        <v>0.62060148608191978</v>
      </c>
      <c r="AG41" s="460">
        <f ca="1">INDIRECT("'"&amp;AG$8&amp;"'!"&amp;$A41)*VLOOKUP($D$8,Tables!$C$1:$D$3,2,0)</f>
        <v>1.1549406794796113</v>
      </c>
      <c r="AH41" s="513">
        <f ca="1">INDIRECT("'"&amp;AH$8&amp;"'!"&amp;$A41)*VLOOKUP($D$8,Tables!$C$1:$D$3,2,0)</f>
        <v>1.1209821123733732</v>
      </c>
      <c r="AI41" s="513">
        <f ca="1">INDIRECT("'"&amp;AI$8&amp;"'!"&amp;$A41)*VLOOKUP($D$8,Tables!$C$1:$D$3,2,0)</f>
        <v>1.1818208397193006</v>
      </c>
      <c r="AJ41" s="513">
        <f ca="1">INDIRECT("'"&amp;AJ$8&amp;"'!"&amp;$A41)*VLOOKUP($D$8,Tables!$C$1:$D$3,2,0)</f>
        <v>1.1311393749464367</v>
      </c>
      <c r="AK41" s="513">
        <f ca="1">INDIRECT("'"&amp;AK$8&amp;"'!"&amp;$A41)*VLOOKUP($D$8,Tables!$C$1:$D$3,2,0)</f>
        <v>1.137125981875112</v>
      </c>
      <c r="AL41" s="513">
        <f ca="1">INDIRECT("'"&amp;AL$8&amp;"'!"&amp;$A41)*VLOOKUP($D$8,Tables!$C$1:$D$3,2,0)</f>
        <v>1.1127931318485775</v>
      </c>
      <c r="AM41" s="513">
        <f ca="1">INDIRECT("'"&amp;AM$8&amp;"'!"&amp;$A41)*VLOOKUP($D$8,Tables!$C$1:$D$3,2,0)</f>
        <v>0</v>
      </c>
      <c r="AN41" s="460"/>
      <c r="AO41" s="449"/>
      <c r="AP41" s="466">
        <f ca="1">HLOOKUP(AP$8,$E$8:$AP$230,$B41,0)/HLOOKUP(AP$8,$E$8:$AN$230,$B11,0)</f>
        <v>0</v>
      </c>
      <c r="AQ41" s="466">
        <f ca="1">HLOOKUP(AQ$8,$E$8:$AP$230,$B41,0)/HLOOKUP(AQ$8,$E$8:$AN$230,$B11,0)</f>
        <v>0</v>
      </c>
      <c r="AR41" s="466">
        <f ca="1">HLOOKUP(AR$8,$E$8:$AP$230,$B41,0)/HLOOKUP(AR$8,$E$8:$AN$230,$B11,0)</f>
        <v>2.3210370948942453E-2</v>
      </c>
      <c r="AS41" s="466">
        <f ca="1">HLOOKUP(AS$8,$E$8:$AP$230,$B41,0)/HLOOKUP(AS$8,$E$8:$AN$230,$B11,0)</f>
        <v>2.4206432008327793E-2</v>
      </c>
      <c r="AT41" s="466">
        <f ca="1">HLOOKUP(AT$8,$E$8:$AP$230,$B41,0)/HLOOKUP(AT$8,$E$8:$AN$230,$B11,0)</f>
        <v>2.3830988614793772E-2</v>
      </c>
      <c r="AU41" s="449"/>
      <c r="AV41" s="505">
        <f t="shared" ref="AV41:BA52" ca="1" si="12">IFERROR(POWER(INDEX($E41:$AN41,AV$5)/INDEX($E41:$AN41,AV$4),1/AV$6)-1,)</f>
        <v>0</v>
      </c>
      <c r="AW41" s="466">
        <f t="shared" ca="1" si="12"/>
        <v>0</v>
      </c>
      <c r="AX41" s="466">
        <f t="shared" ca="1" si="12"/>
        <v>0</v>
      </c>
      <c r="AY41" s="466">
        <f t="shared" ca="1" si="12"/>
        <v>0</v>
      </c>
      <c r="AZ41" s="466">
        <f t="shared" ca="1" si="12"/>
        <v>0.38996202986146655</v>
      </c>
      <c r="BA41" s="461">
        <f t="shared" ca="1" si="12"/>
        <v>0</v>
      </c>
      <c r="BB41" s="454"/>
      <c r="BC41" s="459"/>
      <c r="BD41" s="454"/>
      <c r="BE41" s="454"/>
      <c r="BF41" s="454"/>
      <c r="BG41" s="454"/>
      <c r="BH41" s="454"/>
      <c r="BI41" s="454"/>
      <c r="BJ41" s="454"/>
      <c r="BK41" s="454"/>
      <c r="BL41" s="454"/>
      <c r="BM41" s="454"/>
      <c r="BN41" s="454"/>
    </row>
    <row r="42" spans="1:66" ht="13" hidden="1" outlineLevel="1">
      <c r="A42" s="454" t="str">
        <f>ADDRESS(MATCH($D10,'2021'!$A$1:$A$86,0),MATCH($D42,'2021'!$A$1:$AQ$1,0))</f>
        <v>$AG$86</v>
      </c>
      <c r="B42" s="454">
        <f t="shared" si="9"/>
        <v>35</v>
      </c>
      <c r="C42" s="454"/>
      <c r="D42" s="463" t="s">
        <v>105</v>
      </c>
      <c r="E42" s="460">
        <f ca="1">INDIRECT("'"&amp;E$8&amp;"'!"&amp;$A42)*VLOOKUP($D$8,Tables!$C$1:$D$3,2,0)</f>
        <v>0</v>
      </c>
      <c r="F42" s="460">
        <f ca="1">INDIRECT("'"&amp;F$8&amp;"'!"&amp;$A42)*VLOOKUP($D$8,Tables!$C$1:$D$3,2,0)</f>
        <v>0</v>
      </c>
      <c r="G42" s="460">
        <f ca="1">INDIRECT("'"&amp;G$8&amp;"'!"&amp;$A42)*VLOOKUP($D$8,Tables!$C$1:$D$3,2,0)</f>
        <v>0</v>
      </c>
      <c r="H42" s="460">
        <f ca="1">INDIRECT("'"&amp;H$8&amp;"'!"&amp;$A42)*VLOOKUP($D$8,Tables!$C$1:$D$3,2,0)</f>
        <v>0</v>
      </c>
      <c r="I42" s="460">
        <f ca="1">INDIRECT("'"&amp;I$8&amp;"'!"&amp;$A42)*VLOOKUP($D$8,Tables!$C$1:$D$3,2,0)</f>
        <v>0</v>
      </c>
      <c r="J42" s="460">
        <f ca="1">INDIRECT("'"&amp;J$8&amp;"'!"&amp;$A42)*VLOOKUP($D$8,Tables!$C$1:$D$3,2,0)</f>
        <v>0</v>
      </c>
      <c r="K42" s="460">
        <f ca="1">INDIRECT("'"&amp;K$8&amp;"'!"&amp;$A42)*VLOOKUP($D$8,Tables!$C$1:$D$3,2,0)</f>
        <v>8.1373249200000011E-2</v>
      </c>
      <c r="L42" s="460">
        <f ca="1">INDIRECT("'"&amp;L$8&amp;"'!"&amp;$A42)*VLOOKUP($D$8,Tables!$C$1:$D$3,2,0)</f>
        <v>0.25411782599999999</v>
      </c>
      <c r="M42" s="460">
        <f ca="1">INDIRECT("'"&amp;M$8&amp;"'!"&amp;$A42)*VLOOKUP($D$8,Tables!$C$1:$D$3,2,0)</f>
        <v>0.24411974760000002</v>
      </c>
      <c r="N42" s="460">
        <f ca="1">INDIRECT("'"&amp;N$8&amp;"'!"&amp;$A42)*VLOOKUP($D$8,Tables!$C$1:$D$3,2,0)</f>
        <v>0.26744859720000003</v>
      </c>
      <c r="O42" s="460">
        <f ca="1">INDIRECT("'"&amp;O$8&amp;"'!"&amp;$A42)*VLOOKUP($D$8,Tables!$C$1:$D$3,2,0)</f>
        <v>0.2743917072</v>
      </c>
      <c r="P42" s="460">
        <f ca="1">INDIRECT("'"&amp;P$8&amp;"'!"&amp;$A42)*VLOOKUP($D$8,Tables!$C$1:$D$3,2,0)</f>
        <v>0.27911302199999999</v>
      </c>
      <c r="Q42" s="460">
        <f ca="1">INDIRECT("'"&amp;Q$8&amp;"'!"&amp;$A42)*VLOOKUP($D$8,Tables!$C$1:$D$3,2,0)</f>
        <v>0.2230126932</v>
      </c>
      <c r="R42" s="460">
        <f ca="1">INDIRECT("'"&amp;R$8&amp;"'!"&amp;$A42)*VLOOKUP($D$8,Tables!$C$1:$D$3,2,0)</f>
        <v>0.19079666279999999</v>
      </c>
      <c r="S42" s="460">
        <f ca="1">INDIRECT("'"&amp;S$8&amp;"'!"&amp;$A42)*VLOOKUP($D$8,Tables!$C$1:$D$3,2,0)</f>
        <v>0.23189987400000001</v>
      </c>
      <c r="T42" s="460">
        <f ca="1">INDIRECT("'"&amp;T$8&amp;"'!"&amp;$A42)*VLOOKUP($D$8,Tables!$C$1:$D$3,2,0)</f>
        <v>0.29001788912135262</v>
      </c>
      <c r="U42" s="460">
        <f ca="1">INDIRECT("'"&amp;U$8&amp;"'!"&amp;$A42)*VLOOKUP($D$8,Tables!$C$1:$D$3,2,0)</f>
        <v>0.2955417797235888</v>
      </c>
      <c r="V42" s="460">
        <f ca="1">INDIRECT("'"&amp;V$8&amp;"'!"&amp;$A42)*VLOOKUP($D$8,Tables!$C$1:$D$3,2,0)</f>
        <v>0.42308382270860551</v>
      </c>
      <c r="W42" s="460">
        <f ca="1">INDIRECT("'"&amp;W$8&amp;"'!"&amp;$A42)*VLOOKUP($D$8,Tables!$C$1:$D$3,2,0)</f>
        <v>0.45562928004421721</v>
      </c>
      <c r="X42" s="460">
        <f ca="1">INDIRECT("'"&amp;X$8&amp;"'!"&amp;$A42)*VLOOKUP($D$8,Tables!$C$1:$D$3,2,0)</f>
        <v>0.49017039799214285</v>
      </c>
      <c r="Y42" s="460">
        <f ca="1">INDIRECT("'"&amp;Y$8&amp;"'!"&amp;$A42)*VLOOKUP($D$8,Tables!$C$1:$D$3,2,0)</f>
        <v>0.51353208791956262</v>
      </c>
      <c r="Z42" s="460">
        <f ca="1">INDIRECT("'"&amp;Z$8&amp;"'!"&amp;$A42)*VLOOKUP($D$8,Tables!$C$1:$D$3,2,0)</f>
        <v>0.50873959381181455</v>
      </c>
      <c r="AA42" s="460">
        <f ca="1">INDIRECT("'"&amp;AA$8&amp;"'!"&amp;$A42)*VLOOKUP($D$8,Tables!$C$1:$D$3,2,0)</f>
        <v>0.49985043127341083</v>
      </c>
      <c r="AB42" s="460">
        <f ca="1">INDIRECT("'"&amp;AB$8&amp;"'!"&amp;$A42)*VLOOKUP($D$8,Tables!$C$1:$D$3,2,0)</f>
        <v>0.4394835029597649</v>
      </c>
      <c r="AC42" s="460">
        <f ca="1">INDIRECT("'"&amp;AC$8&amp;"'!"&amp;$A42)*VLOOKUP($D$8,Tables!$C$1:$D$3,2,0)</f>
        <v>0.45432427155484051</v>
      </c>
      <c r="AD42" s="460">
        <f ca="1">INDIRECT("'"&amp;AD$8&amp;"'!"&amp;$A42)*VLOOKUP($D$8,Tables!$C$1:$D$3,2,0)</f>
        <v>0.48539351704692074</v>
      </c>
      <c r="AE42" s="460">
        <f ca="1">INDIRECT("'"&amp;AE$8&amp;"'!"&amp;$A42)*VLOOKUP($D$8,Tables!$C$1:$D$3,2,0)</f>
        <v>0.461275518023192</v>
      </c>
      <c r="AF42" s="460">
        <f ca="1">INDIRECT("'"&amp;AF$8&amp;"'!"&amp;$A42)*VLOOKUP($D$8,Tables!$C$1:$D$3,2,0)</f>
        <v>0.45339142096397383</v>
      </c>
      <c r="AG42" s="460">
        <f ca="1">INDIRECT("'"&amp;AG$8&amp;"'!"&amp;$A42)*VLOOKUP($D$8,Tables!$C$1:$D$3,2,0)</f>
        <v>0.38997505343548472</v>
      </c>
      <c r="AH42" s="513">
        <f ca="1">INDIRECT("'"&amp;AH$8&amp;"'!"&amp;$A42)*VLOOKUP($D$8,Tables!$C$1:$D$3,2,0)</f>
        <v>0.36945858284627986</v>
      </c>
      <c r="AI42" s="513">
        <f ca="1">INDIRECT("'"&amp;AI$8&amp;"'!"&amp;$A42)*VLOOKUP($D$8,Tables!$C$1:$D$3,2,0)</f>
        <v>0.34072770970747379</v>
      </c>
      <c r="AJ42" s="513">
        <f ca="1">INDIRECT("'"&amp;AJ$8&amp;"'!"&amp;$A42)*VLOOKUP($D$8,Tables!$C$1:$D$3,2,0)</f>
        <v>0.34193963356406776</v>
      </c>
      <c r="AK42" s="513">
        <f ca="1">INDIRECT("'"&amp;AK$8&amp;"'!"&amp;$A42)*VLOOKUP($D$8,Tables!$C$1:$D$3,2,0)</f>
        <v>0.29983597648313426</v>
      </c>
      <c r="AL42" s="513">
        <f ca="1">INDIRECT("'"&amp;AL$8&amp;"'!"&amp;$A42)*VLOOKUP($D$8,Tables!$C$1:$D$3,2,0)</f>
        <v>0.28484718284497157</v>
      </c>
      <c r="AM42" s="513">
        <f ca="1">INDIRECT("'"&amp;AM$8&amp;"'!"&amp;$A42)*VLOOKUP($D$8,Tables!$C$1:$D$3,2,0)</f>
        <v>0</v>
      </c>
      <c r="AN42" s="460"/>
      <c r="AO42" s="449"/>
      <c r="AP42" s="466">
        <f ca="1">HLOOKUP(AP$8,$E$8:$AP$230,$B42,0)/HLOOKUP(AP$8,$E$8:$AN$230,$B11,0)</f>
        <v>0</v>
      </c>
      <c r="AQ42" s="466">
        <f ca="1">HLOOKUP(AQ$8,$E$8:$AP$230,$B42,0)/HLOOKUP(AQ$8,$E$8:$AN$230,$B11,0)</f>
        <v>4.9238279059285661E-3</v>
      </c>
      <c r="AR42" s="466">
        <f ca="1">HLOOKUP(AR$8,$E$8:$AP$230,$B42,0)/HLOOKUP(AR$8,$E$8:$AN$230,$B11,0)</f>
        <v>7.837169312582902E-3</v>
      </c>
      <c r="AS42" s="466">
        <f ca="1">HLOOKUP(AS$8,$E$8:$AP$230,$B42,0)/HLOOKUP(AS$8,$E$8:$AN$230,$B11,0)</f>
        <v>6.9788938062271648E-3</v>
      </c>
      <c r="AT42" s="466">
        <f ca="1">HLOOKUP(AT$8,$E$8:$AP$230,$B42,0)/HLOOKUP(AT$8,$E$8:$AN$230,$B11,0)</f>
        <v>6.1001364737559285E-3</v>
      </c>
      <c r="AU42" s="449"/>
      <c r="AV42" s="505">
        <f t="shared" ca="1" si="12"/>
        <v>0</v>
      </c>
      <c r="AW42" s="466">
        <f t="shared" ca="1" si="12"/>
        <v>0</v>
      </c>
      <c r="AX42" s="466">
        <f t="shared" ca="1" si="12"/>
        <v>6.5442656630503748E-2</v>
      </c>
      <c r="AY42" s="466">
        <f t="shared" ca="1" si="12"/>
        <v>2.3427568249035691E-2</v>
      </c>
      <c r="AZ42" s="466">
        <f t="shared" ca="1" si="12"/>
        <v>-6.5954683535118019E-2</v>
      </c>
      <c r="BA42" s="461">
        <f t="shared" ca="1" si="12"/>
        <v>-9.9893250027838221E-4</v>
      </c>
      <c r="BB42" s="454"/>
      <c r="BC42" s="459"/>
      <c r="BD42" s="454"/>
      <c r="BE42" s="454"/>
      <c r="BF42" s="454"/>
      <c r="BG42" s="454"/>
      <c r="BH42" s="454"/>
      <c r="BI42" s="454"/>
      <c r="BJ42" s="454"/>
      <c r="BK42" s="454"/>
      <c r="BL42" s="454"/>
      <c r="BM42" s="454"/>
      <c r="BN42" s="454"/>
    </row>
    <row r="43" spans="1:66" ht="13" hidden="1" outlineLevel="1">
      <c r="A43" s="454" t="str">
        <f>ADDRESS(MATCH($D10,'2021'!$A$1:$A$86,0),MATCH($D43,'2021'!$A$1:$AQ$1,0))</f>
        <v>$AH$86</v>
      </c>
      <c r="B43" s="454">
        <f t="shared" si="9"/>
        <v>36</v>
      </c>
      <c r="C43" s="454"/>
      <c r="D43" s="463" t="s">
        <v>106</v>
      </c>
      <c r="E43" s="460">
        <f ca="1">INDIRECT("'"&amp;E$8&amp;"'!"&amp;$A43)*VLOOKUP($D$8,Tables!$C$1:$D$3,2,0)</f>
        <v>0</v>
      </c>
      <c r="F43" s="460">
        <f ca="1">INDIRECT("'"&amp;F$8&amp;"'!"&amp;$A43)*VLOOKUP($D$8,Tables!$C$1:$D$3,2,0)</f>
        <v>0</v>
      </c>
      <c r="G43" s="460">
        <f ca="1">INDIRECT("'"&amp;G$8&amp;"'!"&amp;$A43)*VLOOKUP($D$8,Tables!$C$1:$D$3,2,0)</f>
        <v>0</v>
      </c>
      <c r="H43" s="460">
        <f ca="1">INDIRECT("'"&amp;H$8&amp;"'!"&amp;$A43)*VLOOKUP($D$8,Tables!$C$1:$D$3,2,0)</f>
        <v>0</v>
      </c>
      <c r="I43" s="460">
        <f ca="1">INDIRECT("'"&amp;I$8&amp;"'!"&amp;$A43)*VLOOKUP($D$8,Tables!$C$1:$D$3,2,0)</f>
        <v>0</v>
      </c>
      <c r="J43" s="460">
        <f ca="1">INDIRECT("'"&amp;J$8&amp;"'!"&amp;$A43)*VLOOKUP($D$8,Tables!$C$1:$D$3,2,0)</f>
        <v>0</v>
      </c>
      <c r="K43" s="460">
        <f ca="1">INDIRECT("'"&amp;K$8&amp;"'!"&amp;$A43)*VLOOKUP($D$8,Tables!$C$1:$D$3,2,0)</f>
        <v>0</v>
      </c>
      <c r="L43" s="460">
        <f ca="1">INDIRECT("'"&amp;L$8&amp;"'!"&amp;$A43)*VLOOKUP($D$8,Tables!$C$1:$D$3,2,0)</f>
        <v>0</v>
      </c>
      <c r="M43" s="460">
        <f ca="1">INDIRECT("'"&amp;M$8&amp;"'!"&amp;$A43)*VLOOKUP($D$8,Tables!$C$1:$D$3,2,0)</f>
        <v>0</v>
      </c>
      <c r="N43" s="460">
        <f ca="1">INDIRECT("'"&amp;N$8&amp;"'!"&amp;$A43)*VLOOKUP($D$8,Tables!$C$1:$D$3,2,0)</f>
        <v>0</v>
      </c>
      <c r="O43" s="460">
        <f ca="1">INDIRECT("'"&amp;O$8&amp;"'!"&amp;$A43)*VLOOKUP($D$8,Tables!$C$1:$D$3,2,0)</f>
        <v>0</v>
      </c>
      <c r="P43" s="460">
        <f ca="1">INDIRECT("'"&amp;P$8&amp;"'!"&amp;$A43)*VLOOKUP($D$8,Tables!$C$1:$D$3,2,0)</f>
        <v>0</v>
      </c>
      <c r="Q43" s="460">
        <f ca="1">INDIRECT("'"&amp;Q$8&amp;"'!"&amp;$A43)*VLOOKUP($D$8,Tables!$C$1:$D$3,2,0)</f>
        <v>0</v>
      </c>
      <c r="R43" s="460">
        <f ca="1">INDIRECT("'"&amp;R$8&amp;"'!"&amp;$A43)*VLOOKUP($D$8,Tables!$C$1:$D$3,2,0)</f>
        <v>0</v>
      </c>
      <c r="S43" s="460">
        <f ca="1">INDIRECT("'"&amp;S$8&amp;"'!"&amp;$A43)*VLOOKUP($D$8,Tables!$C$1:$D$3,2,0)</f>
        <v>0</v>
      </c>
      <c r="T43" s="460">
        <f ca="1">INDIRECT("'"&amp;T$8&amp;"'!"&amp;$A43)*VLOOKUP($D$8,Tables!$C$1:$D$3,2,0)</f>
        <v>0</v>
      </c>
      <c r="U43" s="460">
        <f ca="1">INDIRECT("'"&amp;U$8&amp;"'!"&amp;$A43)*VLOOKUP($D$8,Tables!$C$1:$D$3,2,0)</f>
        <v>0</v>
      </c>
      <c r="V43" s="460">
        <f ca="1">INDIRECT("'"&amp;V$8&amp;"'!"&amp;$A43)*VLOOKUP($D$8,Tables!$C$1:$D$3,2,0)</f>
        <v>0</v>
      </c>
      <c r="W43" s="460">
        <f ca="1">INDIRECT("'"&amp;W$8&amp;"'!"&amp;$A43)*VLOOKUP($D$8,Tables!$C$1:$D$3,2,0)</f>
        <v>0</v>
      </c>
      <c r="X43" s="460">
        <f ca="1">INDIRECT("'"&amp;X$8&amp;"'!"&amp;$A43)*VLOOKUP($D$8,Tables!$C$1:$D$3,2,0)</f>
        <v>0</v>
      </c>
      <c r="Y43" s="460">
        <f ca="1">INDIRECT("'"&amp;Y$8&amp;"'!"&amp;$A43)*VLOOKUP($D$8,Tables!$C$1:$D$3,2,0)</f>
        <v>0</v>
      </c>
      <c r="Z43" s="460">
        <f ca="1">INDIRECT("'"&amp;Z$8&amp;"'!"&amp;$A43)*VLOOKUP($D$8,Tables!$C$1:$D$3,2,0)</f>
        <v>0</v>
      </c>
      <c r="AA43" s="460">
        <f ca="1">INDIRECT("'"&amp;AA$8&amp;"'!"&amp;$A43)*VLOOKUP($D$8,Tables!$C$1:$D$3,2,0)</f>
        <v>0</v>
      </c>
      <c r="AB43" s="460">
        <f ca="1">INDIRECT("'"&amp;AB$8&amp;"'!"&amp;$A43)*VLOOKUP($D$8,Tables!$C$1:$D$3,2,0)</f>
        <v>0</v>
      </c>
      <c r="AC43" s="460">
        <f ca="1">INDIRECT("'"&amp;AC$8&amp;"'!"&amp;$A43)*VLOOKUP($D$8,Tables!$C$1:$D$3,2,0)</f>
        <v>0</v>
      </c>
      <c r="AD43" s="460">
        <f ca="1">INDIRECT("'"&amp;AD$8&amp;"'!"&amp;$A43)*VLOOKUP($D$8,Tables!$C$1:$D$3,2,0)</f>
        <v>0</v>
      </c>
      <c r="AE43" s="460">
        <f ca="1">INDIRECT("'"&amp;AE$8&amp;"'!"&amp;$A43)*VLOOKUP($D$8,Tables!$C$1:$D$3,2,0)</f>
        <v>0</v>
      </c>
      <c r="AF43" s="460">
        <f ca="1">INDIRECT("'"&amp;AF$8&amp;"'!"&amp;$A43)*VLOOKUP($D$8,Tables!$C$1:$D$3,2,0)</f>
        <v>0</v>
      </c>
      <c r="AG43" s="460">
        <f ca="1">INDIRECT("'"&amp;AG$8&amp;"'!"&amp;$A43)*VLOOKUP($D$8,Tables!$C$1:$D$3,2,0)</f>
        <v>0</v>
      </c>
      <c r="AH43" s="513">
        <f ca="1">INDIRECT("'"&amp;AH$8&amp;"'!"&amp;$A43)*VLOOKUP($D$8,Tables!$C$1:$D$3,2,0)</f>
        <v>0</v>
      </c>
      <c r="AI43" s="513">
        <f ca="1">INDIRECT("'"&amp;AI$8&amp;"'!"&amp;$A43)*VLOOKUP($D$8,Tables!$C$1:$D$3,2,0)</f>
        <v>0</v>
      </c>
      <c r="AJ43" s="513">
        <f ca="1">INDIRECT("'"&amp;AJ$8&amp;"'!"&amp;$A43)*VLOOKUP($D$8,Tables!$C$1:$D$3,2,0)</f>
        <v>0</v>
      </c>
      <c r="AK43" s="513">
        <f ca="1">INDIRECT("'"&amp;AK$8&amp;"'!"&amp;$A43)*VLOOKUP($D$8,Tables!$C$1:$D$3,2,0)</f>
        <v>0</v>
      </c>
      <c r="AL43" s="513">
        <f ca="1">INDIRECT("'"&amp;AL$8&amp;"'!"&amp;$A43)*VLOOKUP($D$8,Tables!$C$1:$D$3,2,0)</f>
        <v>0</v>
      </c>
      <c r="AM43" s="513">
        <f ca="1">INDIRECT("'"&amp;AM$8&amp;"'!"&amp;$A43)*VLOOKUP($D$8,Tables!$C$1:$D$3,2,0)</f>
        <v>0</v>
      </c>
      <c r="AN43" s="460"/>
      <c r="AO43" s="449"/>
      <c r="AP43" s="466">
        <f ca="1">HLOOKUP(AP$8,$E$8:$AP$230,$B43,0)/HLOOKUP(AP$8,$E$8:$AN$230,$B11,0)</f>
        <v>0</v>
      </c>
      <c r="AQ43" s="466">
        <f ca="1">HLOOKUP(AQ$8,$E$8:$AP$230,$B43,0)/HLOOKUP(AQ$8,$E$8:$AN$230,$B11,0)</f>
        <v>0</v>
      </c>
      <c r="AR43" s="466">
        <f ca="1">HLOOKUP(AR$8,$E$8:$AP$230,$B43,0)/HLOOKUP(AR$8,$E$8:$AN$230,$B11,0)</f>
        <v>0</v>
      </c>
      <c r="AS43" s="466">
        <f ca="1">HLOOKUP(AS$8,$E$8:$AP$230,$B43,0)/HLOOKUP(AS$8,$E$8:$AN$230,$B11,0)</f>
        <v>0</v>
      </c>
      <c r="AT43" s="466">
        <f ca="1">HLOOKUP(AT$8,$E$8:$AP$230,$B43,0)/HLOOKUP(AT$8,$E$8:$AN$230,$B11,0)</f>
        <v>0</v>
      </c>
      <c r="AU43" s="449"/>
      <c r="AV43" s="505">
        <f t="shared" ca="1" si="12"/>
        <v>0</v>
      </c>
      <c r="AW43" s="466">
        <f t="shared" ca="1" si="12"/>
        <v>0</v>
      </c>
      <c r="AX43" s="466">
        <f t="shared" ca="1" si="12"/>
        <v>0</v>
      </c>
      <c r="AY43" s="466">
        <f t="shared" ca="1" si="12"/>
        <v>0</v>
      </c>
      <c r="AZ43" s="466">
        <f t="shared" ca="1" si="12"/>
        <v>0</v>
      </c>
      <c r="BA43" s="461">
        <f t="shared" ca="1" si="12"/>
        <v>0</v>
      </c>
      <c r="BB43" s="454"/>
      <c r="BC43" s="459"/>
      <c r="BD43" s="454"/>
      <c r="BE43" s="454"/>
      <c r="BF43" s="454"/>
      <c r="BG43" s="454"/>
      <c r="BH43" s="454"/>
      <c r="BI43" s="454"/>
      <c r="BJ43" s="454"/>
      <c r="BK43" s="454"/>
      <c r="BL43" s="454"/>
      <c r="BM43" s="454"/>
      <c r="BN43" s="454"/>
    </row>
    <row r="44" spans="1:66" ht="13" hidden="1" outlineLevel="1">
      <c r="A44" s="454" t="str">
        <f>ADDRESS(MATCH($D10,'2021'!$A$1:$A$86,0),MATCH($D44,'2021'!$A$1:$AQ$1,0))</f>
        <v>$AI$86</v>
      </c>
      <c r="B44" s="454">
        <f t="shared" si="9"/>
        <v>37</v>
      </c>
      <c r="C44" s="454"/>
      <c r="D44" s="463" t="s">
        <v>211</v>
      </c>
      <c r="E44" s="460">
        <f ca="1">INDIRECT("'"&amp;E$8&amp;"'!"&amp;$A44)*VLOOKUP($D$8,Tables!$C$1:$D$3,2,0)</f>
        <v>0</v>
      </c>
      <c r="F44" s="460">
        <f ca="1">INDIRECT("'"&amp;F$8&amp;"'!"&amp;$A44)*VLOOKUP($D$8,Tables!$C$1:$D$3,2,0)</f>
        <v>0</v>
      </c>
      <c r="G44" s="460">
        <f ca="1">INDIRECT("'"&amp;G$8&amp;"'!"&amp;$A44)*VLOOKUP($D$8,Tables!$C$1:$D$3,2,0)</f>
        <v>0</v>
      </c>
      <c r="H44" s="460">
        <f ca="1">INDIRECT("'"&amp;H$8&amp;"'!"&amp;$A44)*VLOOKUP($D$8,Tables!$C$1:$D$3,2,0)</f>
        <v>0</v>
      </c>
      <c r="I44" s="460">
        <f ca="1">INDIRECT("'"&amp;I$8&amp;"'!"&amp;$A44)*VLOOKUP($D$8,Tables!$C$1:$D$3,2,0)</f>
        <v>0</v>
      </c>
      <c r="J44" s="460">
        <f ca="1">INDIRECT("'"&amp;J$8&amp;"'!"&amp;$A44)*VLOOKUP($D$8,Tables!$C$1:$D$3,2,0)</f>
        <v>0</v>
      </c>
      <c r="K44" s="460">
        <f ca="1">INDIRECT("'"&amp;K$8&amp;"'!"&amp;$A44)*VLOOKUP($D$8,Tables!$C$1:$D$3,2,0)</f>
        <v>0</v>
      </c>
      <c r="L44" s="460">
        <f ca="1">INDIRECT("'"&amp;L$8&amp;"'!"&amp;$A44)*VLOOKUP($D$8,Tables!$C$1:$D$3,2,0)</f>
        <v>0</v>
      </c>
      <c r="M44" s="460">
        <f ca="1">INDIRECT("'"&amp;M$8&amp;"'!"&amp;$A44)*VLOOKUP($D$8,Tables!$C$1:$D$3,2,0)</f>
        <v>0</v>
      </c>
      <c r="N44" s="460">
        <f ca="1">INDIRECT("'"&amp;N$8&amp;"'!"&amp;$A44)*VLOOKUP($D$8,Tables!$C$1:$D$3,2,0)</f>
        <v>0</v>
      </c>
      <c r="O44" s="460">
        <f ca="1">INDIRECT("'"&amp;O$8&amp;"'!"&amp;$A44)*VLOOKUP($D$8,Tables!$C$1:$D$3,2,0)</f>
        <v>0</v>
      </c>
      <c r="P44" s="460">
        <f ca="1">INDIRECT("'"&amp;P$8&amp;"'!"&amp;$A44)*VLOOKUP($D$8,Tables!$C$1:$D$3,2,0)</f>
        <v>0</v>
      </c>
      <c r="Q44" s="460">
        <f ca="1">INDIRECT("'"&amp;Q$8&amp;"'!"&amp;$A44)*VLOOKUP($D$8,Tables!$C$1:$D$3,2,0)</f>
        <v>0</v>
      </c>
      <c r="R44" s="460">
        <f ca="1">INDIRECT("'"&amp;R$8&amp;"'!"&amp;$A44)*VLOOKUP($D$8,Tables!$C$1:$D$3,2,0)</f>
        <v>0</v>
      </c>
      <c r="S44" s="460">
        <f ca="1">INDIRECT("'"&amp;S$8&amp;"'!"&amp;$A44)*VLOOKUP($D$8,Tables!$C$1:$D$3,2,0)</f>
        <v>0</v>
      </c>
      <c r="T44" s="460">
        <f ca="1">INDIRECT("'"&amp;T$8&amp;"'!"&amp;$A44)*VLOOKUP($D$8,Tables!$C$1:$D$3,2,0)</f>
        <v>0</v>
      </c>
      <c r="U44" s="460">
        <f ca="1">INDIRECT("'"&amp;U$8&amp;"'!"&amp;$A44)*VLOOKUP($D$8,Tables!$C$1:$D$3,2,0)</f>
        <v>0</v>
      </c>
      <c r="V44" s="460">
        <f ca="1">INDIRECT("'"&amp;V$8&amp;"'!"&amp;$A44)*VLOOKUP($D$8,Tables!$C$1:$D$3,2,0)</f>
        <v>0</v>
      </c>
      <c r="W44" s="460">
        <f ca="1">INDIRECT("'"&amp;W$8&amp;"'!"&amp;$A44)*VLOOKUP($D$8,Tables!$C$1:$D$3,2,0)</f>
        <v>0</v>
      </c>
      <c r="X44" s="460">
        <f ca="1">INDIRECT("'"&amp;X$8&amp;"'!"&amp;$A44)*VLOOKUP($D$8,Tables!$C$1:$D$3,2,0)</f>
        <v>0</v>
      </c>
      <c r="Y44" s="460">
        <f ca="1">INDIRECT("'"&amp;Y$8&amp;"'!"&amp;$A44)*VLOOKUP($D$8,Tables!$C$1:$D$3,2,0)</f>
        <v>0</v>
      </c>
      <c r="Z44" s="460">
        <f ca="1">INDIRECT("'"&amp;Z$8&amp;"'!"&amp;$A44)*VLOOKUP($D$8,Tables!$C$1:$D$3,2,0)</f>
        <v>0</v>
      </c>
      <c r="AA44" s="460">
        <f ca="1">INDIRECT("'"&amp;AA$8&amp;"'!"&amp;$A44)*VLOOKUP($D$8,Tables!$C$1:$D$3,2,0)</f>
        <v>0</v>
      </c>
      <c r="AB44" s="460">
        <f ca="1">INDIRECT("'"&amp;AB$8&amp;"'!"&amp;$A44)*VLOOKUP($D$8,Tables!$C$1:$D$3,2,0)</f>
        <v>0</v>
      </c>
      <c r="AC44" s="460">
        <f ca="1">INDIRECT("'"&amp;AC$8&amp;"'!"&amp;$A44)*VLOOKUP($D$8,Tables!$C$1:$D$3,2,0)</f>
        <v>0</v>
      </c>
      <c r="AD44" s="460">
        <f ca="1">INDIRECT("'"&amp;AD$8&amp;"'!"&amp;$A44)*VLOOKUP($D$8,Tables!$C$1:$D$3,2,0)</f>
        <v>0</v>
      </c>
      <c r="AE44" s="460">
        <f ca="1">INDIRECT("'"&amp;AE$8&amp;"'!"&amp;$A44)*VLOOKUP($D$8,Tables!$C$1:$D$3,2,0)</f>
        <v>0</v>
      </c>
      <c r="AF44" s="460">
        <f ca="1">INDIRECT("'"&amp;AF$8&amp;"'!"&amp;$A44)*VLOOKUP($D$8,Tables!$C$1:$D$3,2,0)</f>
        <v>0</v>
      </c>
      <c r="AG44" s="460">
        <f ca="1">INDIRECT("'"&amp;AG$8&amp;"'!"&amp;$A44)*VLOOKUP($D$8,Tables!$C$1:$D$3,2,0)</f>
        <v>0</v>
      </c>
      <c r="AH44" s="513">
        <f ca="1">INDIRECT("'"&amp;AH$8&amp;"'!"&amp;$A44)*VLOOKUP($D$8,Tables!$C$1:$D$3,2,0)</f>
        <v>0</v>
      </c>
      <c r="AI44" s="513">
        <f ca="1">INDIRECT("'"&amp;AI$8&amp;"'!"&amp;$A44)*VLOOKUP($D$8,Tables!$C$1:$D$3,2,0)</f>
        <v>0</v>
      </c>
      <c r="AJ44" s="513">
        <f ca="1">INDIRECT("'"&amp;AJ$8&amp;"'!"&amp;$A44)*VLOOKUP($D$8,Tables!$C$1:$D$3,2,0)</f>
        <v>0</v>
      </c>
      <c r="AK44" s="513">
        <f ca="1">INDIRECT("'"&amp;AK$8&amp;"'!"&amp;$A44)*VLOOKUP($D$8,Tables!$C$1:$D$3,2,0)</f>
        <v>0</v>
      </c>
      <c r="AL44" s="513">
        <f ca="1">INDIRECT("'"&amp;AL$8&amp;"'!"&amp;$A44)*VLOOKUP($D$8,Tables!$C$1:$D$3,2,0)</f>
        <v>0</v>
      </c>
      <c r="AM44" s="513">
        <f ca="1">INDIRECT("'"&amp;AM$8&amp;"'!"&amp;$A44)*VLOOKUP($D$8,Tables!$C$1:$D$3,2,0)</f>
        <v>0</v>
      </c>
      <c r="AN44" s="460"/>
      <c r="AO44" s="449"/>
      <c r="AP44" s="466">
        <f ca="1">HLOOKUP(AP$8,$E$8:$AP$230,$B44,0)/HLOOKUP(AP$8,$E$8:$AN$230,$B11,0)</f>
        <v>0</v>
      </c>
      <c r="AQ44" s="466">
        <f ca="1">HLOOKUP(AQ$8,$E$8:$AP$230,$B44,0)/HLOOKUP(AQ$8,$E$8:$AN$230,$B11,0)</f>
        <v>0</v>
      </c>
      <c r="AR44" s="466">
        <f ca="1">HLOOKUP(AR$8,$E$8:$AP$230,$B44,0)/HLOOKUP(AR$8,$E$8:$AN$230,$B11,0)</f>
        <v>0</v>
      </c>
      <c r="AS44" s="466">
        <f ca="1">HLOOKUP(AS$8,$E$8:$AP$230,$B44,0)/HLOOKUP(AS$8,$E$8:$AN$230,$B11,0)</f>
        <v>0</v>
      </c>
      <c r="AT44" s="466">
        <f ca="1">HLOOKUP(AT$8,$E$8:$AP$230,$B44,0)/HLOOKUP(AT$8,$E$8:$AN$230,$B11,0)</f>
        <v>0</v>
      </c>
      <c r="AU44" s="449"/>
      <c r="AV44" s="505">
        <f t="shared" ca="1" si="12"/>
        <v>0</v>
      </c>
      <c r="AW44" s="466">
        <f t="shared" ca="1" si="12"/>
        <v>0</v>
      </c>
      <c r="AX44" s="466">
        <f t="shared" ca="1" si="12"/>
        <v>0</v>
      </c>
      <c r="AY44" s="466">
        <f t="shared" ca="1" si="12"/>
        <v>0</v>
      </c>
      <c r="AZ44" s="466">
        <f t="shared" ca="1" si="12"/>
        <v>0</v>
      </c>
      <c r="BA44" s="461">
        <f t="shared" ca="1" si="12"/>
        <v>0</v>
      </c>
      <c r="BB44" s="454"/>
      <c r="BC44" s="459"/>
      <c r="BD44" s="454"/>
      <c r="BE44" s="454"/>
      <c r="BF44" s="454"/>
      <c r="BG44" s="454"/>
      <c r="BH44" s="454"/>
      <c r="BI44" s="454"/>
      <c r="BJ44" s="454"/>
      <c r="BK44" s="454"/>
      <c r="BL44" s="454"/>
      <c r="BM44" s="454"/>
      <c r="BN44" s="454"/>
    </row>
    <row r="45" spans="1:66" ht="13" hidden="1" outlineLevel="1">
      <c r="A45" s="454" t="str">
        <f>ADDRESS(MATCH($D10,'2021'!$A$1:$A$86,0),MATCH($D45,'2021'!$A$1:$AQ$1,0))</f>
        <v>$AJ$86</v>
      </c>
      <c r="B45" s="454">
        <f t="shared" si="9"/>
        <v>38</v>
      </c>
      <c r="C45" s="454"/>
      <c r="D45" s="463" t="s">
        <v>212</v>
      </c>
      <c r="E45" s="460">
        <f ca="1">INDIRECT("'"&amp;E$8&amp;"'!"&amp;$A45)*VLOOKUP($D$8,Tables!$C$1:$D$3,2,0)</f>
        <v>0</v>
      </c>
      <c r="F45" s="460">
        <f ca="1">INDIRECT("'"&amp;F$8&amp;"'!"&amp;$A45)*VLOOKUP($D$8,Tables!$C$1:$D$3,2,0)</f>
        <v>0</v>
      </c>
      <c r="G45" s="460">
        <f ca="1">INDIRECT("'"&amp;G$8&amp;"'!"&amp;$A45)*VLOOKUP($D$8,Tables!$C$1:$D$3,2,0)</f>
        <v>0</v>
      </c>
      <c r="H45" s="460">
        <f ca="1">INDIRECT("'"&amp;H$8&amp;"'!"&amp;$A45)*VLOOKUP($D$8,Tables!$C$1:$D$3,2,0)</f>
        <v>0</v>
      </c>
      <c r="I45" s="460">
        <f ca="1">INDIRECT("'"&amp;I$8&amp;"'!"&amp;$A45)*VLOOKUP($D$8,Tables!$C$1:$D$3,2,0)</f>
        <v>0</v>
      </c>
      <c r="J45" s="460">
        <f ca="1">INDIRECT("'"&amp;J$8&amp;"'!"&amp;$A45)*VLOOKUP($D$8,Tables!$C$1:$D$3,2,0)</f>
        <v>0</v>
      </c>
      <c r="K45" s="460">
        <f ca="1">INDIRECT("'"&amp;K$8&amp;"'!"&amp;$A45)*VLOOKUP($D$8,Tables!$C$1:$D$3,2,0)</f>
        <v>0</v>
      </c>
      <c r="L45" s="460">
        <f ca="1">INDIRECT("'"&amp;L$8&amp;"'!"&amp;$A45)*VLOOKUP($D$8,Tables!$C$1:$D$3,2,0)</f>
        <v>0</v>
      </c>
      <c r="M45" s="460">
        <f ca="1">INDIRECT("'"&amp;M$8&amp;"'!"&amp;$A45)*VLOOKUP($D$8,Tables!$C$1:$D$3,2,0)</f>
        <v>0</v>
      </c>
      <c r="N45" s="460">
        <f ca="1">INDIRECT("'"&amp;N$8&amp;"'!"&amp;$A45)*VLOOKUP($D$8,Tables!$C$1:$D$3,2,0)</f>
        <v>0</v>
      </c>
      <c r="O45" s="460">
        <f ca="1">INDIRECT("'"&amp;O$8&amp;"'!"&amp;$A45)*VLOOKUP($D$8,Tables!$C$1:$D$3,2,0)</f>
        <v>0</v>
      </c>
      <c r="P45" s="460">
        <f ca="1">INDIRECT("'"&amp;P$8&amp;"'!"&amp;$A45)*VLOOKUP($D$8,Tables!$C$1:$D$3,2,0)</f>
        <v>0</v>
      </c>
      <c r="Q45" s="460">
        <f ca="1">INDIRECT("'"&amp;Q$8&amp;"'!"&amp;$A45)*VLOOKUP($D$8,Tables!$C$1:$D$3,2,0)</f>
        <v>0</v>
      </c>
      <c r="R45" s="460">
        <f ca="1">INDIRECT("'"&amp;R$8&amp;"'!"&amp;$A45)*VLOOKUP($D$8,Tables!$C$1:$D$3,2,0)</f>
        <v>0</v>
      </c>
      <c r="S45" s="460">
        <f ca="1">INDIRECT("'"&amp;S$8&amp;"'!"&amp;$A45)*VLOOKUP($D$8,Tables!$C$1:$D$3,2,0)</f>
        <v>0</v>
      </c>
      <c r="T45" s="460">
        <f ca="1">INDIRECT("'"&amp;T$8&amp;"'!"&amp;$A45)*VLOOKUP($D$8,Tables!$C$1:$D$3,2,0)</f>
        <v>0</v>
      </c>
      <c r="U45" s="460">
        <f ca="1">INDIRECT("'"&amp;U$8&amp;"'!"&amp;$A45)*VLOOKUP($D$8,Tables!$C$1:$D$3,2,0)</f>
        <v>0</v>
      </c>
      <c r="V45" s="460">
        <f ca="1">INDIRECT("'"&amp;V$8&amp;"'!"&amp;$A45)*VLOOKUP($D$8,Tables!$C$1:$D$3,2,0)</f>
        <v>0</v>
      </c>
      <c r="W45" s="460">
        <f ca="1">INDIRECT("'"&amp;W$8&amp;"'!"&amp;$A45)*VLOOKUP($D$8,Tables!$C$1:$D$3,2,0)</f>
        <v>0</v>
      </c>
      <c r="X45" s="460">
        <f ca="1">INDIRECT("'"&amp;X$8&amp;"'!"&amp;$A45)*VLOOKUP($D$8,Tables!$C$1:$D$3,2,0)</f>
        <v>0</v>
      </c>
      <c r="Y45" s="460">
        <f ca="1">INDIRECT("'"&amp;Y$8&amp;"'!"&amp;$A45)*VLOOKUP($D$8,Tables!$C$1:$D$3,2,0)</f>
        <v>0</v>
      </c>
      <c r="Z45" s="460">
        <f ca="1">INDIRECT("'"&amp;Z$8&amp;"'!"&amp;$A45)*VLOOKUP($D$8,Tables!$C$1:$D$3,2,0)</f>
        <v>0</v>
      </c>
      <c r="AA45" s="460">
        <f ca="1">INDIRECT("'"&amp;AA$8&amp;"'!"&amp;$A45)*VLOOKUP($D$8,Tables!$C$1:$D$3,2,0)</f>
        <v>0</v>
      </c>
      <c r="AB45" s="460">
        <f ca="1">INDIRECT("'"&amp;AB$8&amp;"'!"&amp;$A45)*VLOOKUP($D$8,Tables!$C$1:$D$3,2,0)</f>
        <v>0</v>
      </c>
      <c r="AC45" s="460">
        <f ca="1">INDIRECT("'"&amp;AC$8&amp;"'!"&amp;$A45)*VLOOKUP($D$8,Tables!$C$1:$D$3,2,0)</f>
        <v>0</v>
      </c>
      <c r="AD45" s="460">
        <f ca="1">INDIRECT("'"&amp;AD$8&amp;"'!"&amp;$A45)*VLOOKUP($D$8,Tables!$C$1:$D$3,2,0)</f>
        <v>0</v>
      </c>
      <c r="AE45" s="460">
        <f ca="1">INDIRECT("'"&amp;AE$8&amp;"'!"&amp;$A45)*VLOOKUP($D$8,Tables!$C$1:$D$3,2,0)</f>
        <v>0</v>
      </c>
      <c r="AF45" s="460">
        <f ca="1">INDIRECT("'"&amp;AF$8&amp;"'!"&amp;$A45)*VLOOKUP($D$8,Tables!$C$1:$D$3,2,0)</f>
        <v>0</v>
      </c>
      <c r="AG45" s="460">
        <f ca="1">INDIRECT("'"&amp;AG$8&amp;"'!"&amp;$A45)*VLOOKUP($D$8,Tables!$C$1:$D$3,2,0)</f>
        <v>0</v>
      </c>
      <c r="AH45" s="513">
        <f ca="1">INDIRECT("'"&amp;AH$8&amp;"'!"&amp;$A45)*VLOOKUP($D$8,Tables!$C$1:$D$3,2,0)</f>
        <v>0</v>
      </c>
      <c r="AI45" s="513">
        <f ca="1">INDIRECT("'"&amp;AI$8&amp;"'!"&amp;$A45)*VLOOKUP($D$8,Tables!$C$1:$D$3,2,0)</f>
        <v>0</v>
      </c>
      <c r="AJ45" s="513">
        <f ca="1">INDIRECT("'"&amp;AJ$8&amp;"'!"&amp;$A45)*VLOOKUP($D$8,Tables!$C$1:$D$3,2,0)</f>
        <v>0</v>
      </c>
      <c r="AK45" s="513">
        <f ca="1">INDIRECT("'"&amp;AK$8&amp;"'!"&amp;$A45)*VLOOKUP($D$8,Tables!$C$1:$D$3,2,0)</f>
        <v>0</v>
      </c>
      <c r="AL45" s="513">
        <f ca="1">INDIRECT("'"&amp;AL$8&amp;"'!"&amp;$A45)*VLOOKUP($D$8,Tables!$C$1:$D$3,2,0)</f>
        <v>0</v>
      </c>
      <c r="AM45" s="513">
        <f ca="1">INDIRECT("'"&amp;AM$8&amp;"'!"&amp;$A45)*VLOOKUP($D$8,Tables!$C$1:$D$3,2,0)</f>
        <v>0</v>
      </c>
      <c r="AN45" s="460"/>
      <c r="AO45" s="449"/>
      <c r="AP45" s="466">
        <f ca="1">HLOOKUP(AP$8,$E$8:$AP$230,$B45,0)/HLOOKUP(AP$8,$E$8:$AN$230,$B11,0)</f>
        <v>0</v>
      </c>
      <c r="AQ45" s="466">
        <f ca="1">HLOOKUP(AQ$8,$E$8:$AP$230,$B45,0)/HLOOKUP(AQ$8,$E$8:$AN$230,$B11,0)</f>
        <v>0</v>
      </c>
      <c r="AR45" s="466">
        <f ca="1">HLOOKUP(AR$8,$E$8:$AP$230,$B45,0)/HLOOKUP(AR$8,$E$8:$AN$230,$B11,0)</f>
        <v>0</v>
      </c>
      <c r="AS45" s="466">
        <f ca="1">HLOOKUP(AS$8,$E$8:$AP$230,$B45,0)/HLOOKUP(AS$8,$E$8:$AN$230,$B11,0)</f>
        <v>0</v>
      </c>
      <c r="AT45" s="466">
        <f ca="1">HLOOKUP(AT$8,$E$8:$AP$230,$B45,0)/HLOOKUP(AT$8,$E$8:$AN$230,$B11,0)</f>
        <v>0</v>
      </c>
      <c r="AU45" s="449"/>
      <c r="AV45" s="505">
        <f t="shared" ca="1" si="12"/>
        <v>0</v>
      </c>
      <c r="AW45" s="466">
        <f t="shared" ca="1" si="12"/>
        <v>0</v>
      </c>
      <c r="AX45" s="466">
        <f t="shared" ca="1" si="12"/>
        <v>0</v>
      </c>
      <c r="AY45" s="466">
        <f t="shared" ca="1" si="12"/>
        <v>0</v>
      </c>
      <c r="AZ45" s="466">
        <f t="shared" ca="1" si="12"/>
        <v>0</v>
      </c>
      <c r="BA45" s="461">
        <f t="shared" ca="1" si="12"/>
        <v>0</v>
      </c>
      <c r="BB45" s="454"/>
      <c r="BC45" s="459"/>
      <c r="BD45" s="454"/>
      <c r="BE45" s="454"/>
      <c r="BF45" s="454"/>
      <c r="BG45" s="454"/>
      <c r="BH45" s="454"/>
      <c r="BI45" s="454"/>
      <c r="BJ45" s="454"/>
      <c r="BK45" s="454"/>
      <c r="BL45" s="454"/>
      <c r="BM45" s="454"/>
      <c r="BN45" s="454"/>
    </row>
    <row r="46" spans="1:66" ht="13" hidden="1" outlineLevel="1">
      <c r="A46" s="454" t="str">
        <f>ADDRESS(MATCH($D10,'2021'!$A$1:$A$86,0),MATCH($D46,'2021'!$A$1:$AQ$1,0))</f>
        <v>$AK$86</v>
      </c>
      <c r="B46" s="454">
        <f t="shared" si="9"/>
        <v>39</v>
      </c>
      <c r="C46" s="454"/>
      <c r="D46" s="463" t="s">
        <v>209</v>
      </c>
      <c r="E46" s="460">
        <f ca="1">INDIRECT("'"&amp;E$8&amp;"'!"&amp;$A46)*VLOOKUP($D$8,Tables!$C$1:$D$3,2,0)</f>
        <v>0</v>
      </c>
      <c r="F46" s="460">
        <f ca="1">INDIRECT("'"&amp;F$8&amp;"'!"&amp;$A46)*VLOOKUP($D$8,Tables!$C$1:$D$3,2,0)</f>
        <v>0</v>
      </c>
      <c r="G46" s="460">
        <f ca="1">INDIRECT("'"&amp;G$8&amp;"'!"&amp;$A46)*VLOOKUP($D$8,Tables!$C$1:$D$3,2,0)</f>
        <v>0</v>
      </c>
      <c r="H46" s="460">
        <f ca="1">INDIRECT("'"&amp;H$8&amp;"'!"&amp;$A46)*VLOOKUP($D$8,Tables!$C$1:$D$3,2,0)</f>
        <v>0</v>
      </c>
      <c r="I46" s="460">
        <f ca="1">INDIRECT("'"&amp;I$8&amp;"'!"&amp;$A46)*VLOOKUP($D$8,Tables!$C$1:$D$3,2,0)</f>
        <v>0</v>
      </c>
      <c r="J46" s="460">
        <f ca="1">INDIRECT("'"&amp;J$8&amp;"'!"&amp;$A46)*VLOOKUP($D$8,Tables!$C$1:$D$3,2,0)</f>
        <v>0</v>
      </c>
      <c r="K46" s="460">
        <f ca="1">INDIRECT("'"&amp;K$8&amp;"'!"&amp;$A46)*VLOOKUP($D$8,Tables!$C$1:$D$3,2,0)</f>
        <v>0</v>
      </c>
      <c r="L46" s="460">
        <f ca="1">INDIRECT("'"&amp;L$8&amp;"'!"&amp;$A46)*VLOOKUP($D$8,Tables!$C$1:$D$3,2,0)</f>
        <v>0</v>
      </c>
      <c r="M46" s="460">
        <f ca="1">INDIRECT("'"&amp;M$8&amp;"'!"&amp;$A46)*VLOOKUP($D$8,Tables!$C$1:$D$3,2,0)</f>
        <v>0</v>
      </c>
      <c r="N46" s="460">
        <f ca="1">INDIRECT("'"&amp;N$8&amp;"'!"&amp;$A46)*VLOOKUP($D$8,Tables!$C$1:$D$3,2,0)</f>
        <v>0</v>
      </c>
      <c r="O46" s="460">
        <f ca="1">INDIRECT("'"&amp;O$8&amp;"'!"&amp;$A46)*VLOOKUP($D$8,Tables!$C$1:$D$3,2,0)</f>
        <v>0</v>
      </c>
      <c r="P46" s="460">
        <f ca="1">INDIRECT("'"&amp;P$8&amp;"'!"&amp;$A46)*VLOOKUP($D$8,Tables!$C$1:$D$3,2,0)</f>
        <v>0</v>
      </c>
      <c r="Q46" s="460">
        <f ca="1">INDIRECT("'"&amp;Q$8&amp;"'!"&amp;$A46)*VLOOKUP($D$8,Tables!$C$1:$D$3,2,0)</f>
        <v>0</v>
      </c>
      <c r="R46" s="460">
        <f ca="1">INDIRECT("'"&amp;R$8&amp;"'!"&amp;$A46)*VLOOKUP($D$8,Tables!$C$1:$D$3,2,0)</f>
        <v>0</v>
      </c>
      <c r="S46" s="460">
        <f ca="1">INDIRECT("'"&amp;S$8&amp;"'!"&amp;$A46)*VLOOKUP($D$8,Tables!$C$1:$D$3,2,0)</f>
        <v>0</v>
      </c>
      <c r="T46" s="460">
        <f ca="1">INDIRECT("'"&amp;T$8&amp;"'!"&amp;$A46)*VLOOKUP($D$8,Tables!$C$1:$D$3,2,0)</f>
        <v>0</v>
      </c>
      <c r="U46" s="460">
        <f ca="1">INDIRECT("'"&amp;U$8&amp;"'!"&amp;$A46)*VLOOKUP($D$8,Tables!$C$1:$D$3,2,0)</f>
        <v>0</v>
      </c>
      <c r="V46" s="460">
        <f ca="1">INDIRECT("'"&amp;V$8&amp;"'!"&amp;$A46)*VLOOKUP($D$8,Tables!$C$1:$D$3,2,0)</f>
        <v>0</v>
      </c>
      <c r="W46" s="460">
        <f ca="1">INDIRECT("'"&amp;W$8&amp;"'!"&amp;$A46)*VLOOKUP($D$8,Tables!$C$1:$D$3,2,0)</f>
        <v>0</v>
      </c>
      <c r="X46" s="460">
        <f ca="1">INDIRECT("'"&amp;X$8&amp;"'!"&amp;$A46)*VLOOKUP($D$8,Tables!$C$1:$D$3,2,0)</f>
        <v>4.242358943182081E-4</v>
      </c>
      <c r="Y46" s="460">
        <f ca="1">INDIRECT("'"&amp;Y$8&amp;"'!"&amp;$A46)*VLOOKUP($D$8,Tables!$C$1:$D$3,2,0)</f>
        <v>4.7610654135436808E-4</v>
      </c>
      <c r="Z46" s="460">
        <f ca="1">INDIRECT("'"&amp;Z$8&amp;"'!"&amp;$A46)*VLOOKUP($D$8,Tables!$C$1:$D$3,2,0)</f>
        <v>5.4208091700480012E-4</v>
      </c>
      <c r="AA46" s="460">
        <f ca="1">INDIRECT("'"&amp;AA$8&amp;"'!"&amp;$A46)*VLOOKUP($D$8,Tables!$C$1:$D$3,2,0)</f>
        <v>6.4592877105446413E-4</v>
      </c>
      <c r="AB46" s="460">
        <f ca="1">INDIRECT("'"&amp;AB$8&amp;"'!"&amp;$A46)*VLOOKUP($D$8,Tables!$C$1:$D$3,2,0)</f>
        <v>6.9946312870464015E-4</v>
      </c>
      <c r="AC46" s="460">
        <f ca="1">INDIRECT("'"&amp;AC$8&amp;"'!"&amp;$A46)*VLOOKUP($D$8,Tables!$C$1:$D$3,2,0)</f>
        <v>2.0681356112117436E-3</v>
      </c>
      <c r="AD46" s="460">
        <f ca="1">INDIRECT("'"&amp;AD$8&amp;"'!"&amp;$A46)*VLOOKUP($D$8,Tables!$C$1:$D$3,2,0)</f>
        <v>3.6666410867712521E-3</v>
      </c>
      <c r="AE46" s="460">
        <f ca="1">INDIRECT("'"&amp;AE$8&amp;"'!"&amp;$A46)*VLOOKUP($D$8,Tables!$C$1:$D$3,2,0)</f>
        <v>6.1049955088499953E-3</v>
      </c>
      <c r="AF46" s="460">
        <f ca="1">INDIRECT("'"&amp;AF$8&amp;"'!"&amp;$A46)*VLOOKUP($D$8,Tables!$C$1:$D$3,2,0)</f>
        <v>1.1780134501501241E-2</v>
      </c>
      <c r="AG46" s="460">
        <f ca="1">INDIRECT("'"&amp;AG$8&amp;"'!"&amp;$A46)*VLOOKUP($D$8,Tables!$C$1:$D$3,2,0)</f>
        <v>2.1980561377860836E-2</v>
      </c>
      <c r="AH46" s="513">
        <f ca="1">INDIRECT("'"&amp;AH$8&amp;"'!"&amp;$A46)*VLOOKUP($D$8,Tables!$C$1:$D$3,2,0)</f>
        <v>3.9515371300317209E-2</v>
      </c>
      <c r="AI46" s="513">
        <f ca="1">INDIRECT("'"&amp;AI$8&amp;"'!"&amp;$A46)*VLOOKUP($D$8,Tables!$C$1:$D$3,2,0)</f>
        <v>6.1799293869463812E-2</v>
      </c>
      <c r="AJ46" s="513">
        <f ca="1">INDIRECT("'"&amp;AJ$8&amp;"'!"&amp;$A46)*VLOOKUP($D$8,Tables!$C$1:$D$3,2,0)</f>
        <v>9.299712804819904E-2</v>
      </c>
      <c r="AK46" s="513">
        <f ca="1">INDIRECT("'"&amp;AK$8&amp;"'!"&amp;$A46)*VLOOKUP($D$8,Tables!$C$1:$D$3,2,0)</f>
        <v>0.14869112890469285</v>
      </c>
      <c r="AL46" s="513">
        <f ca="1">INDIRECT("'"&amp;AL$8&amp;"'!"&amp;$A46)*VLOOKUP($D$8,Tables!$C$1:$D$3,2,0)</f>
        <v>0.64659804182184277</v>
      </c>
      <c r="AM46" s="513">
        <f ca="1">INDIRECT("'"&amp;AM$8&amp;"'!"&amp;$A46)*VLOOKUP($D$8,Tables!$C$1:$D$3,2,0)</f>
        <v>0</v>
      </c>
      <c r="AN46" s="460"/>
      <c r="AO46" s="449"/>
      <c r="AP46" s="466">
        <f ca="1">HLOOKUP(AP$8,$E$8:$AP$230,$B46,0)/HLOOKUP(AP$8,$E$8:$AN$230,$B11,0)</f>
        <v>0</v>
      </c>
      <c r="AQ46" s="466">
        <f ca="1">HLOOKUP(AQ$8,$E$8:$AP$230,$B46,0)/HLOOKUP(AQ$8,$E$8:$AN$230,$B11,0)</f>
        <v>0</v>
      </c>
      <c r="AR46" s="466">
        <f ca="1">HLOOKUP(AR$8,$E$8:$AP$230,$B46,0)/HLOOKUP(AR$8,$E$8:$AN$230,$B11,0)</f>
        <v>4.4173436117603997E-4</v>
      </c>
      <c r="AS46" s="466">
        <f ca="1">HLOOKUP(AS$8,$E$8:$AP$230,$B46,0)/HLOOKUP(AS$8,$E$8:$AN$230,$B11,0)</f>
        <v>1.2657928807289873E-3</v>
      </c>
      <c r="AT46" s="466">
        <f ca="1">HLOOKUP(AT$8,$E$8:$AP$230,$B46,0)/HLOOKUP(AT$8,$E$8:$AN$230,$B11,0)</f>
        <v>1.3847201363838988E-2</v>
      </c>
      <c r="AU46" s="449"/>
      <c r="AV46" s="505">
        <f t="shared" ca="1" si="12"/>
        <v>0</v>
      </c>
      <c r="AW46" s="466">
        <f t="shared" ca="1" si="12"/>
        <v>0</v>
      </c>
      <c r="AX46" s="466">
        <f t="shared" ca="1" si="12"/>
        <v>0</v>
      </c>
      <c r="AY46" s="466">
        <f t="shared" ca="1" si="12"/>
        <v>0</v>
      </c>
      <c r="AZ46" s="466">
        <f t="shared" ca="1" si="12"/>
        <v>0.81185907935380008</v>
      </c>
      <c r="BA46" s="461">
        <f t="shared" ca="1" si="12"/>
        <v>0</v>
      </c>
      <c r="BB46" s="454"/>
      <c r="BC46" s="459"/>
      <c r="BD46" s="454"/>
      <c r="BE46" s="454"/>
      <c r="BF46" s="454"/>
      <c r="BG46" s="454"/>
      <c r="BH46" s="454"/>
      <c r="BI46" s="454"/>
      <c r="BJ46" s="454"/>
      <c r="BK46" s="454"/>
      <c r="BL46" s="454"/>
      <c r="BM46" s="454"/>
      <c r="BN46" s="454"/>
    </row>
    <row r="47" spans="1:66" ht="13" hidden="1" outlineLevel="1">
      <c r="A47" s="454" t="str">
        <f>ADDRESS(MATCH($D10,'2021'!$A$1:$A$86,0),MATCH($D47,'2021'!$A$1:$AQ$1,0))</f>
        <v>$AL$86</v>
      </c>
      <c r="B47" s="454">
        <f t="shared" si="9"/>
        <v>40</v>
      </c>
      <c r="C47" s="454"/>
      <c r="D47" s="464" t="s">
        <v>210</v>
      </c>
      <c r="E47" s="460">
        <f ca="1">INDIRECT("'"&amp;E$8&amp;"'!"&amp;$A47)*VLOOKUP($D$8,Tables!$C$1:$D$3,2,0)</f>
        <v>0</v>
      </c>
      <c r="F47" s="460">
        <f ca="1">INDIRECT("'"&amp;F$8&amp;"'!"&amp;$A47)*VLOOKUP($D$8,Tables!$C$1:$D$3,2,0)</f>
        <v>0</v>
      </c>
      <c r="G47" s="460">
        <f ca="1">INDIRECT("'"&amp;G$8&amp;"'!"&amp;$A47)*VLOOKUP($D$8,Tables!$C$1:$D$3,2,0)</f>
        <v>0</v>
      </c>
      <c r="H47" s="460">
        <f ca="1">INDIRECT("'"&amp;H$8&amp;"'!"&amp;$A47)*VLOOKUP($D$8,Tables!$C$1:$D$3,2,0)</f>
        <v>0</v>
      </c>
      <c r="I47" s="460">
        <f ca="1">INDIRECT("'"&amp;I$8&amp;"'!"&amp;$A47)*VLOOKUP($D$8,Tables!$C$1:$D$3,2,0)</f>
        <v>0</v>
      </c>
      <c r="J47" s="460">
        <f ca="1">INDIRECT("'"&amp;J$8&amp;"'!"&amp;$A47)*VLOOKUP($D$8,Tables!$C$1:$D$3,2,0)</f>
        <v>0</v>
      </c>
      <c r="K47" s="460">
        <f ca="1">INDIRECT("'"&amp;K$8&amp;"'!"&amp;$A47)*VLOOKUP($D$8,Tables!$C$1:$D$3,2,0)</f>
        <v>0</v>
      </c>
      <c r="L47" s="460">
        <f ca="1">INDIRECT("'"&amp;L$8&amp;"'!"&amp;$A47)*VLOOKUP($D$8,Tables!$C$1:$D$3,2,0)</f>
        <v>0</v>
      </c>
      <c r="M47" s="460">
        <f ca="1">INDIRECT("'"&amp;M$8&amp;"'!"&amp;$A47)*VLOOKUP($D$8,Tables!$C$1:$D$3,2,0)</f>
        <v>0</v>
      </c>
      <c r="N47" s="460">
        <f ca="1">INDIRECT("'"&amp;N$8&amp;"'!"&amp;$A47)*VLOOKUP($D$8,Tables!$C$1:$D$3,2,0)</f>
        <v>0</v>
      </c>
      <c r="O47" s="460">
        <f ca="1">INDIRECT("'"&amp;O$8&amp;"'!"&amp;$A47)*VLOOKUP($D$8,Tables!$C$1:$D$3,2,0)</f>
        <v>0</v>
      </c>
      <c r="P47" s="460">
        <f ca="1">INDIRECT("'"&amp;P$8&amp;"'!"&amp;$A47)*VLOOKUP($D$8,Tables!$C$1:$D$3,2,0)</f>
        <v>0</v>
      </c>
      <c r="Q47" s="460">
        <f ca="1">INDIRECT("'"&amp;Q$8&amp;"'!"&amp;$A47)*VLOOKUP($D$8,Tables!$C$1:$D$3,2,0)</f>
        <v>0</v>
      </c>
      <c r="R47" s="460">
        <f ca="1">INDIRECT("'"&amp;R$8&amp;"'!"&amp;$A47)*VLOOKUP($D$8,Tables!$C$1:$D$3,2,0)</f>
        <v>0</v>
      </c>
      <c r="S47" s="460">
        <f ca="1">INDIRECT("'"&amp;S$8&amp;"'!"&amp;$A47)*VLOOKUP($D$8,Tables!$C$1:$D$3,2,0)</f>
        <v>0</v>
      </c>
      <c r="T47" s="460">
        <f ca="1">INDIRECT("'"&amp;T$8&amp;"'!"&amp;$A47)*VLOOKUP($D$8,Tables!$C$1:$D$3,2,0)</f>
        <v>0</v>
      </c>
      <c r="U47" s="460">
        <f ca="1">INDIRECT("'"&amp;U$8&amp;"'!"&amp;$A47)*VLOOKUP($D$8,Tables!$C$1:$D$3,2,0)</f>
        <v>0</v>
      </c>
      <c r="V47" s="460">
        <f ca="1">INDIRECT("'"&amp;V$8&amp;"'!"&amp;$A47)*VLOOKUP($D$8,Tables!$C$1:$D$3,2,0)</f>
        <v>0</v>
      </c>
      <c r="W47" s="460">
        <f ca="1">INDIRECT("'"&amp;W$8&amp;"'!"&amp;$A47)*VLOOKUP($D$8,Tables!$C$1:$D$3,2,0)</f>
        <v>0</v>
      </c>
      <c r="X47" s="460">
        <f ca="1">INDIRECT("'"&amp;X$8&amp;"'!"&amp;$A47)*VLOOKUP($D$8,Tables!$C$1:$D$3,2,0)</f>
        <v>0</v>
      </c>
      <c r="Y47" s="460">
        <f ca="1">INDIRECT("'"&amp;Y$8&amp;"'!"&amp;$A47)*VLOOKUP($D$8,Tables!$C$1:$D$3,2,0)</f>
        <v>0</v>
      </c>
      <c r="Z47" s="460">
        <f ca="1">INDIRECT("'"&amp;Z$8&amp;"'!"&amp;$A47)*VLOOKUP($D$8,Tables!$C$1:$D$3,2,0)</f>
        <v>0</v>
      </c>
      <c r="AA47" s="460">
        <f ca="1">INDIRECT("'"&amp;AA$8&amp;"'!"&amp;$A47)*VLOOKUP($D$8,Tables!$C$1:$D$3,2,0)</f>
        <v>0</v>
      </c>
      <c r="AB47" s="460">
        <f ca="1">INDIRECT("'"&amp;AB$8&amp;"'!"&amp;$A47)*VLOOKUP($D$8,Tables!$C$1:$D$3,2,0)</f>
        <v>0</v>
      </c>
      <c r="AC47" s="460">
        <f ca="1">INDIRECT("'"&amp;AC$8&amp;"'!"&amp;$A47)*VLOOKUP($D$8,Tables!$C$1:$D$3,2,0)</f>
        <v>0</v>
      </c>
      <c r="AD47" s="460">
        <f ca="1">INDIRECT("'"&amp;AD$8&amp;"'!"&amp;$A47)*VLOOKUP($D$8,Tables!$C$1:$D$3,2,0)</f>
        <v>0</v>
      </c>
      <c r="AE47" s="460">
        <f ca="1">INDIRECT("'"&amp;AE$8&amp;"'!"&amp;$A47)*VLOOKUP($D$8,Tables!$C$1:$D$3,2,0)</f>
        <v>0</v>
      </c>
      <c r="AF47" s="460">
        <f ca="1">INDIRECT("'"&amp;AF$8&amp;"'!"&amp;$A47)*VLOOKUP($D$8,Tables!$C$1:$D$3,2,0)</f>
        <v>0</v>
      </c>
      <c r="AG47" s="460">
        <f ca="1">INDIRECT("'"&amp;AG$8&amp;"'!"&amp;$A47)*VLOOKUP($D$8,Tables!$C$1:$D$3,2,0)</f>
        <v>0</v>
      </c>
      <c r="AH47" s="513">
        <f ca="1">INDIRECT("'"&amp;AH$8&amp;"'!"&amp;$A47)*VLOOKUP($D$8,Tables!$C$1:$D$3,2,0)</f>
        <v>0</v>
      </c>
      <c r="AI47" s="513">
        <f ca="1">INDIRECT("'"&amp;AI$8&amp;"'!"&amp;$A47)*VLOOKUP($D$8,Tables!$C$1:$D$3,2,0)</f>
        <v>0</v>
      </c>
      <c r="AJ47" s="513">
        <f ca="1">INDIRECT("'"&amp;AJ$8&amp;"'!"&amp;$A47)*VLOOKUP($D$8,Tables!$C$1:$D$3,2,0)</f>
        <v>0</v>
      </c>
      <c r="AK47" s="513">
        <f ca="1">INDIRECT("'"&amp;AK$8&amp;"'!"&amp;$A47)*VLOOKUP($D$8,Tables!$C$1:$D$3,2,0)</f>
        <v>0</v>
      </c>
      <c r="AL47" s="513">
        <f ca="1">INDIRECT("'"&amp;AL$8&amp;"'!"&amp;$A47)*VLOOKUP($D$8,Tables!$C$1:$D$3,2,0)</f>
        <v>0</v>
      </c>
      <c r="AM47" s="513">
        <f ca="1">INDIRECT("'"&amp;AM$8&amp;"'!"&amp;$A47)*VLOOKUP($D$8,Tables!$C$1:$D$3,2,0)</f>
        <v>0</v>
      </c>
      <c r="AN47" s="460"/>
      <c r="AO47" s="449"/>
      <c r="AP47" s="466">
        <f ca="1">HLOOKUP(AP$8,$E$8:$AP$230,$B47,0)/HLOOKUP(AP$8,$E$8:$AN$230,$B11,0)</f>
        <v>0</v>
      </c>
      <c r="AQ47" s="466">
        <f ca="1">HLOOKUP(AQ$8,$E$8:$AP$230,$B47,0)/HLOOKUP(AQ$8,$E$8:$AN$230,$B11,0)</f>
        <v>0</v>
      </c>
      <c r="AR47" s="466">
        <f ca="1">HLOOKUP(AR$8,$E$8:$AP$230,$B47,0)/HLOOKUP(AR$8,$E$8:$AN$230,$B11,0)</f>
        <v>0</v>
      </c>
      <c r="AS47" s="466">
        <f ca="1">HLOOKUP(AS$8,$E$8:$AP$230,$B47,0)/HLOOKUP(AS$8,$E$8:$AN$230,$B11,0)</f>
        <v>0</v>
      </c>
      <c r="AT47" s="466">
        <f ca="1">HLOOKUP(AT$8,$E$8:$AP$230,$B47,0)/HLOOKUP(AT$8,$E$8:$AN$230,$B11,0)</f>
        <v>0</v>
      </c>
      <c r="AU47" s="449"/>
      <c r="AV47" s="505">
        <f t="shared" ca="1" si="12"/>
        <v>0</v>
      </c>
      <c r="AW47" s="466">
        <f t="shared" ca="1" si="12"/>
        <v>0</v>
      </c>
      <c r="AX47" s="466">
        <f t="shared" ca="1" si="12"/>
        <v>0</v>
      </c>
      <c r="AY47" s="466">
        <f t="shared" ca="1" si="12"/>
        <v>0</v>
      </c>
      <c r="AZ47" s="466">
        <f t="shared" ca="1" si="12"/>
        <v>0</v>
      </c>
      <c r="BA47" s="461">
        <f t="shared" ca="1" si="12"/>
        <v>0</v>
      </c>
      <c r="BB47" s="454"/>
      <c r="BC47" s="459"/>
      <c r="BD47" s="454"/>
      <c r="BE47" s="454"/>
      <c r="BF47" s="454"/>
      <c r="BG47" s="454"/>
      <c r="BH47" s="454"/>
      <c r="BI47" s="454"/>
      <c r="BJ47" s="454"/>
      <c r="BK47" s="454"/>
      <c r="BL47" s="454"/>
      <c r="BM47" s="454"/>
      <c r="BN47" s="454"/>
    </row>
    <row r="48" spans="1:66" ht="13" hidden="1" outlineLevel="1">
      <c r="A48" s="454" t="str">
        <f>ADDRESS(MATCH($D10,'2021'!$A$1:$A$86,0),MATCH($D48,'2021'!$A$1:$AQ$1,0))</f>
        <v>$AM$86</v>
      </c>
      <c r="B48" s="454">
        <f t="shared" si="9"/>
        <v>41</v>
      </c>
      <c r="C48" s="454"/>
      <c r="D48" s="464" t="s">
        <v>207</v>
      </c>
      <c r="E48" s="460">
        <f ca="1">INDIRECT("'"&amp;E$8&amp;"'!"&amp;$A48)*VLOOKUP($D$8,Tables!$C$1:$D$3,2,0)</f>
        <v>0</v>
      </c>
      <c r="F48" s="460">
        <f ca="1">INDIRECT("'"&amp;F$8&amp;"'!"&amp;$A48)*VLOOKUP($D$8,Tables!$C$1:$D$3,2,0)</f>
        <v>0</v>
      </c>
      <c r="G48" s="460">
        <f ca="1">INDIRECT("'"&amp;G$8&amp;"'!"&amp;$A48)*VLOOKUP($D$8,Tables!$C$1:$D$3,2,0)</f>
        <v>0</v>
      </c>
      <c r="H48" s="460">
        <f ca="1">INDIRECT("'"&amp;H$8&amp;"'!"&amp;$A48)*VLOOKUP($D$8,Tables!$C$1:$D$3,2,0)</f>
        <v>0</v>
      </c>
      <c r="I48" s="460">
        <f ca="1">INDIRECT("'"&amp;I$8&amp;"'!"&amp;$A48)*VLOOKUP($D$8,Tables!$C$1:$D$3,2,0)</f>
        <v>0</v>
      </c>
      <c r="J48" s="460">
        <f ca="1">INDIRECT("'"&amp;J$8&amp;"'!"&amp;$A48)*VLOOKUP($D$8,Tables!$C$1:$D$3,2,0)</f>
        <v>0</v>
      </c>
      <c r="K48" s="460">
        <f ca="1">INDIRECT("'"&amp;K$8&amp;"'!"&amp;$A48)*VLOOKUP($D$8,Tables!$C$1:$D$3,2,0)</f>
        <v>0</v>
      </c>
      <c r="L48" s="460">
        <f ca="1">INDIRECT("'"&amp;L$8&amp;"'!"&amp;$A48)*VLOOKUP($D$8,Tables!$C$1:$D$3,2,0)</f>
        <v>0</v>
      </c>
      <c r="M48" s="460">
        <f ca="1">INDIRECT("'"&amp;M$8&amp;"'!"&amp;$A48)*VLOOKUP($D$8,Tables!$C$1:$D$3,2,0)</f>
        <v>0</v>
      </c>
      <c r="N48" s="460">
        <f ca="1">INDIRECT("'"&amp;N$8&amp;"'!"&amp;$A48)*VLOOKUP($D$8,Tables!$C$1:$D$3,2,0)</f>
        <v>0</v>
      </c>
      <c r="O48" s="460">
        <f ca="1">INDIRECT("'"&amp;O$8&amp;"'!"&amp;$A48)*VLOOKUP($D$8,Tables!$C$1:$D$3,2,0)</f>
        <v>0</v>
      </c>
      <c r="P48" s="460">
        <f ca="1">INDIRECT("'"&amp;P$8&amp;"'!"&amp;$A48)*VLOOKUP($D$8,Tables!$C$1:$D$3,2,0)</f>
        <v>0</v>
      </c>
      <c r="Q48" s="460">
        <f ca="1">INDIRECT("'"&amp;Q$8&amp;"'!"&amp;$A48)*VLOOKUP($D$8,Tables!$C$1:$D$3,2,0)</f>
        <v>0</v>
      </c>
      <c r="R48" s="460">
        <f ca="1">INDIRECT("'"&amp;R$8&amp;"'!"&amp;$A48)*VLOOKUP($D$8,Tables!$C$1:$D$3,2,0)</f>
        <v>0</v>
      </c>
      <c r="S48" s="460">
        <f ca="1">INDIRECT("'"&amp;S$8&amp;"'!"&amp;$A48)*VLOOKUP($D$8,Tables!$C$1:$D$3,2,0)</f>
        <v>0</v>
      </c>
      <c r="T48" s="460">
        <f ca="1">INDIRECT("'"&amp;T$8&amp;"'!"&amp;$A48)*VLOOKUP($D$8,Tables!$C$1:$D$3,2,0)</f>
        <v>0</v>
      </c>
      <c r="U48" s="460">
        <f ca="1">INDIRECT("'"&amp;U$8&amp;"'!"&amp;$A48)*VLOOKUP($D$8,Tables!$C$1:$D$3,2,0)</f>
        <v>0</v>
      </c>
      <c r="V48" s="460">
        <f ca="1">INDIRECT("'"&amp;V$8&amp;"'!"&amp;$A48)*VLOOKUP($D$8,Tables!$C$1:$D$3,2,0)</f>
        <v>0</v>
      </c>
      <c r="W48" s="460">
        <f ca="1">INDIRECT("'"&amp;W$8&amp;"'!"&amp;$A48)*VLOOKUP($D$8,Tables!$C$1:$D$3,2,0)</f>
        <v>0</v>
      </c>
      <c r="X48" s="460">
        <f ca="1">INDIRECT("'"&amp;X$8&amp;"'!"&amp;$A48)*VLOOKUP($D$8,Tables!$C$1:$D$3,2,0)</f>
        <v>0</v>
      </c>
      <c r="Y48" s="460">
        <f ca="1">INDIRECT("'"&amp;Y$8&amp;"'!"&amp;$A48)*VLOOKUP($D$8,Tables!$C$1:$D$3,2,0)</f>
        <v>0</v>
      </c>
      <c r="Z48" s="460">
        <f ca="1">INDIRECT("'"&amp;Z$8&amp;"'!"&amp;$A48)*VLOOKUP($D$8,Tables!$C$1:$D$3,2,0)</f>
        <v>0</v>
      </c>
      <c r="AA48" s="460">
        <f ca="1">INDIRECT("'"&amp;AA$8&amp;"'!"&amp;$A48)*VLOOKUP($D$8,Tables!$C$1:$D$3,2,0)</f>
        <v>0</v>
      </c>
      <c r="AB48" s="460">
        <f ca="1">INDIRECT("'"&amp;AB$8&amp;"'!"&amp;$A48)*VLOOKUP($D$8,Tables!$C$1:$D$3,2,0)</f>
        <v>0</v>
      </c>
      <c r="AC48" s="460">
        <f ca="1">INDIRECT("'"&amp;AC$8&amp;"'!"&amp;$A48)*VLOOKUP($D$8,Tables!$C$1:$D$3,2,0)</f>
        <v>0</v>
      </c>
      <c r="AD48" s="460">
        <f ca="1">INDIRECT("'"&amp;AD$8&amp;"'!"&amp;$A48)*VLOOKUP($D$8,Tables!$C$1:$D$3,2,0)</f>
        <v>0</v>
      </c>
      <c r="AE48" s="460">
        <f ca="1">INDIRECT("'"&amp;AE$8&amp;"'!"&amp;$A48)*VLOOKUP($D$8,Tables!$C$1:$D$3,2,0)</f>
        <v>0</v>
      </c>
      <c r="AF48" s="460">
        <f ca="1">INDIRECT("'"&amp;AF$8&amp;"'!"&amp;$A48)*VLOOKUP($D$8,Tables!$C$1:$D$3,2,0)</f>
        <v>0</v>
      </c>
      <c r="AG48" s="460">
        <f ca="1">INDIRECT("'"&amp;AG$8&amp;"'!"&amp;$A48)*VLOOKUP($D$8,Tables!$C$1:$D$3,2,0)</f>
        <v>0</v>
      </c>
      <c r="AH48" s="513">
        <f ca="1">INDIRECT("'"&amp;AH$8&amp;"'!"&amp;$A48)*VLOOKUP($D$8,Tables!$C$1:$D$3,2,0)</f>
        <v>0</v>
      </c>
      <c r="AI48" s="513">
        <f ca="1">INDIRECT("'"&amp;AI$8&amp;"'!"&amp;$A48)*VLOOKUP($D$8,Tables!$C$1:$D$3,2,0)</f>
        <v>0</v>
      </c>
      <c r="AJ48" s="513">
        <f ca="1">INDIRECT("'"&amp;AJ$8&amp;"'!"&amp;$A48)*VLOOKUP($D$8,Tables!$C$1:$D$3,2,0)</f>
        <v>0</v>
      </c>
      <c r="AK48" s="513">
        <f ca="1">INDIRECT("'"&amp;AK$8&amp;"'!"&amp;$A48)*VLOOKUP($D$8,Tables!$C$1:$D$3,2,0)</f>
        <v>0</v>
      </c>
      <c r="AL48" s="513">
        <f ca="1">INDIRECT("'"&amp;AL$8&amp;"'!"&amp;$A48)*VLOOKUP($D$8,Tables!$C$1:$D$3,2,0)</f>
        <v>0</v>
      </c>
      <c r="AM48" s="513">
        <f ca="1">INDIRECT("'"&amp;AM$8&amp;"'!"&amp;$A48)*VLOOKUP($D$8,Tables!$C$1:$D$3,2,0)</f>
        <v>0</v>
      </c>
      <c r="AN48" s="460"/>
      <c r="AO48" s="449"/>
      <c r="AP48" s="466">
        <f ca="1">HLOOKUP(AP$8,$E$8:$AP$230,$B48,0)/HLOOKUP(AP$8,$E$8:$AN$230,$B11,0)</f>
        <v>0</v>
      </c>
      <c r="AQ48" s="466">
        <f ca="1">HLOOKUP(AQ$8,$E$8:$AP$230,$B48,0)/HLOOKUP(AQ$8,$E$8:$AN$230,$B11,0)</f>
        <v>0</v>
      </c>
      <c r="AR48" s="466">
        <f ca="1">HLOOKUP(AR$8,$E$8:$AP$230,$B48,0)/HLOOKUP(AR$8,$E$8:$AN$230,$B11,0)</f>
        <v>0</v>
      </c>
      <c r="AS48" s="466">
        <f ca="1">HLOOKUP(AS$8,$E$8:$AP$230,$B48,0)/HLOOKUP(AS$8,$E$8:$AN$230,$B11,0)</f>
        <v>0</v>
      </c>
      <c r="AT48" s="466">
        <f ca="1">HLOOKUP(AT$8,$E$8:$AP$230,$B48,0)/HLOOKUP(AT$8,$E$8:$AN$230,$B11,0)</f>
        <v>0</v>
      </c>
      <c r="AU48" s="449"/>
      <c r="AV48" s="505">
        <f t="shared" ca="1" si="12"/>
        <v>0</v>
      </c>
      <c r="AW48" s="466">
        <f t="shared" ca="1" si="12"/>
        <v>0</v>
      </c>
      <c r="AX48" s="466">
        <f t="shared" ca="1" si="12"/>
        <v>0</v>
      </c>
      <c r="AY48" s="466">
        <f t="shared" ca="1" si="12"/>
        <v>0</v>
      </c>
      <c r="AZ48" s="466">
        <f t="shared" ca="1" si="12"/>
        <v>0</v>
      </c>
      <c r="BA48" s="461">
        <f t="shared" ca="1" si="12"/>
        <v>0</v>
      </c>
      <c r="BB48" s="454"/>
      <c r="BC48" s="459"/>
      <c r="BD48" s="454"/>
      <c r="BE48" s="454"/>
      <c r="BF48" s="454"/>
      <c r="BG48" s="454"/>
      <c r="BH48" s="454"/>
      <c r="BI48" s="454"/>
      <c r="BJ48" s="454"/>
      <c r="BK48" s="454"/>
      <c r="BL48" s="454"/>
      <c r="BM48" s="454"/>
      <c r="BN48" s="454"/>
    </row>
    <row r="49" spans="1:66" ht="13" collapsed="1">
      <c r="A49" s="454" t="str">
        <f>ADDRESS(MATCH($D10,'2021'!$A$1:$A$86,0),MATCH($D49,'2021'!$A$1:$AQ$1,0))</f>
        <v>$AN$86</v>
      </c>
      <c r="B49" s="454">
        <f t="shared" si="9"/>
        <v>42</v>
      </c>
      <c r="C49" s="454"/>
      <c r="D49" s="464" t="s">
        <v>117</v>
      </c>
      <c r="E49" s="460">
        <f ca="1">INDIRECT("'"&amp;E$8&amp;"'!"&amp;$A49)*VLOOKUP($D$8,Tables!$C$1:$D$3,2,0)</f>
        <v>0</v>
      </c>
      <c r="F49" s="460">
        <f ca="1">INDIRECT("'"&amp;F$8&amp;"'!"&amp;$A49)*VLOOKUP($D$8,Tables!$C$1:$D$3,2,0)</f>
        <v>0</v>
      </c>
      <c r="G49" s="460">
        <f ca="1">INDIRECT("'"&amp;G$8&amp;"'!"&amp;$A49)*VLOOKUP($D$8,Tables!$C$1:$D$3,2,0)</f>
        <v>0</v>
      </c>
      <c r="H49" s="460">
        <f ca="1">INDIRECT("'"&amp;H$8&amp;"'!"&amp;$A49)*VLOOKUP($D$8,Tables!$C$1:$D$3,2,0)</f>
        <v>0</v>
      </c>
      <c r="I49" s="460">
        <f ca="1">INDIRECT("'"&amp;I$8&amp;"'!"&amp;$A49)*VLOOKUP($D$8,Tables!$C$1:$D$3,2,0)</f>
        <v>0</v>
      </c>
      <c r="J49" s="460">
        <f ca="1">INDIRECT("'"&amp;J$8&amp;"'!"&amp;$A49)*VLOOKUP($D$8,Tables!$C$1:$D$3,2,0)</f>
        <v>0</v>
      </c>
      <c r="K49" s="460">
        <f ca="1">INDIRECT("'"&amp;K$8&amp;"'!"&amp;$A49)*VLOOKUP($D$8,Tables!$C$1:$D$3,2,0)</f>
        <v>0</v>
      </c>
      <c r="L49" s="460">
        <f ca="1">INDIRECT("'"&amp;L$8&amp;"'!"&amp;$A49)*VLOOKUP($D$8,Tables!$C$1:$D$3,2,0)</f>
        <v>0</v>
      </c>
      <c r="M49" s="460">
        <f ca="1">INDIRECT("'"&amp;M$8&amp;"'!"&amp;$A49)*VLOOKUP($D$8,Tables!$C$1:$D$3,2,0)</f>
        <v>0</v>
      </c>
      <c r="N49" s="460">
        <f ca="1">INDIRECT("'"&amp;N$8&amp;"'!"&amp;$A49)*VLOOKUP($D$8,Tables!$C$1:$D$3,2,0)</f>
        <v>0</v>
      </c>
      <c r="O49" s="460">
        <f ca="1">INDIRECT("'"&amp;O$8&amp;"'!"&amp;$A49)*VLOOKUP($D$8,Tables!$C$1:$D$3,2,0)</f>
        <v>0</v>
      </c>
      <c r="P49" s="460">
        <f ca="1">INDIRECT("'"&amp;P$8&amp;"'!"&amp;$A49)*VLOOKUP($D$8,Tables!$C$1:$D$3,2,0)</f>
        <v>0</v>
      </c>
      <c r="Q49" s="460">
        <f ca="1">INDIRECT("'"&amp;Q$8&amp;"'!"&amp;$A49)*VLOOKUP($D$8,Tables!$C$1:$D$3,2,0)</f>
        <v>0</v>
      </c>
      <c r="R49" s="460">
        <f ca="1">INDIRECT("'"&amp;R$8&amp;"'!"&amp;$A49)*VLOOKUP($D$8,Tables!$C$1:$D$3,2,0)</f>
        <v>0</v>
      </c>
      <c r="S49" s="460">
        <f ca="1">INDIRECT("'"&amp;S$8&amp;"'!"&amp;$A49)*VLOOKUP($D$8,Tables!$C$1:$D$3,2,0)</f>
        <v>0</v>
      </c>
      <c r="T49" s="460">
        <f ca="1">INDIRECT("'"&amp;T$8&amp;"'!"&amp;$A49)*VLOOKUP($D$8,Tables!$C$1:$D$3,2,0)</f>
        <v>0</v>
      </c>
      <c r="U49" s="460">
        <f ca="1">INDIRECT("'"&amp;U$8&amp;"'!"&amp;$A49)*VLOOKUP($D$8,Tables!$C$1:$D$3,2,0)</f>
        <v>0</v>
      </c>
      <c r="V49" s="460">
        <f ca="1">INDIRECT("'"&amp;V$8&amp;"'!"&amp;$A49)*VLOOKUP($D$8,Tables!$C$1:$D$3,2,0)</f>
        <v>0</v>
      </c>
      <c r="W49" s="460">
        <f ca="1">INDIRECT("'"&amp;W$8&amp;"'!"&amp;$A49)*VLOOKUP($D$8,Tables!$C$1:$D$3,2,0)</f>
        <v>0</v>
      </c>
      <c r="X49" s="460">
        <f ca="1">INDIRECT("'"&amp;X$8&amp;"'!"&amp;$A49)*VLOOKUP($D$8,Tables!$C$1:$D$3,2,0)</f>
        <v>0</v>
      </c>
      <c r="Y49" s="460">
        <f ca="1">INDIRECT("'"&amp;Y$8&amp;"'!"&amp;$A49)*VLOOKUP($D$8,Tables!$C$1:$D$3,2,0)</f>
        <v>0</v>
      </c>
      <c r="Z49" s="460">
        <f ca="1">INDIRECT("'"&amp;Z$8&amp;"'!"&amp;$A49)*VLOOKUP($D$8,Tables!$C$1:$D$3,2,0)</f>
        <v>0</v>
      </c>
      <c r="AA49" s="460">
        <f ca="1">INDIRECT("'"&amp;AA$8&amp;"'!"&amp;$A49)*VLOOKUP($D$8,Tables!$C$1:$D$3,2,0)</f>
        <v>0.21347599912653395</v>
      </c>
      <c r="AB49" s="460">
        <f ca="1">INDIRECT("'"&amp;AB$8&amp;"'!"&amp;$A49)*VLOOKUP($D$8,Tables!$C$1:$D$3,2,0)</f>
        <v>0.2658284098584619</v>
      </c>
      <c r="AC49" s="460">
        <f ca="1">INDIRECT("'"&amp;AC$8&amp;"'!"&amp;$A49)*VLOOKUP($D$8,Tables!$C$1:$D$3,2,0)</f>
        <v>0.28514546286114845</v>
      </c>
      <c r="AD49" s="460">
        <f ca="1">INDIRECT("'"&amp;AD$8&amp;"'!"&amp;$A49)*VLOOKUP($D$8,Tables!$C$1:$D$3,2,0)</f>
        <v>0.28854452621048793</v>
      </c>
      <c r="AE49" s="460">
        <f ca="1">INDIRECT("'"&amp;AE$8&amp;"'!"&amp;$A49)*VLOOKUP($D$8,Tables!$C$1:$D$3,2,0)</f>
        <v>0.29009424672007084</v>
      </c>
      <c r="AF49" s="460">
        <f ca="1">INDIRECT("'"&amp;AF$8&amp;"'!"&amp;$A49)*VLOOKUP($D$8,Tables!$C$1:$D$3,2,0)</f>
        <v>0.65582653836714422</v>
      </c>
      <c r="AG49" s="460">
        <f ca="1">INDIRECT("'"&amp;AG$8&amp;"'!"&amp;$A49)*VLOOKUP($D$8,Tables!$C$1:$D$3,2,0)</f>
        <v>1.0550057200457166</v>
      </c>
      <c r="AH49" s="513">
        <f ca="1">INDIRECT("'"&amp;AH$8&amp;"'!"&amp;$A49)*VLOOKUP($D$8,Tables!$C$1:$D$3,2,0)</f>
        <v>1.0307604348649386</v>
      </c>
      <c r="AI49" s="513">
        <f ca="1">INDIRECT("'"&amp;AI$8&amp;"'!"&amp;$A49)*VLOOKUP($D$8,Tables!$C$1:$D$3,2,0)</f>
        <v>1.0830892288977432</v>
      </c>
      <c r="AJ49" s="513">
        <f ca="1">INDIRECT("'"&amp;AJ$8&amp;"'!"&amp;$A49)*VLOOKUP($D$8,Tables!$C$1:$D$3,2,0)</f>
        <v>1.0339107943214094</v>
      </c>
      <c r="AK49" s="513">
        <f ca="1">INDIRECT("'"&amp;AK$8&amp;"'!"&amp;$A49)*VLOOKUP($D$8,Tables!$C$1:$D$3,2,0)</f>
        <v>1.0467067360434492</v>
      </c>
      <c r="AL49" s="513">
        <f ca="1">INDIRECT("'"&amp;AL$8&amp;"'!"&amp;$A49)*VLOOKUP($D$8,Tables!$C$1:$D$3,2,0)</f>
        <v>1.0886681205785678</v>
      </c>
      <c r="AM49" s="513">
        <f ca="1">INDIRECT("'"&amp;AM$8&amp;"'!"&amp;$A49)*VLOOKUP($D$8,Tables!$C$1:$D$3,2,0)</f>
        <v>0</v>
      </c>
      <c r="AN49" s="460"/>
      <c r="AO49" s="449"/>
      <c r="AP49" s="466">
        <f ca="1">HLOOKUP(AP$8,$E$8:$AP$230,$B49,0)/HLOOKUP(AP$8,$E$8:$AN$230,$B11,0)</f>
        <v>0</v>
      </c>
      <c r="AQ49" s="466">
        <f ca="1">HLOOKUP(AQ$8,$E$8:$AP$230,$B49,0)/HLOOKUP(AQ$8,$E$8:$AN$230,$B11,0)</f>
        <v>0</v>
      </c>
      <c r="AR49" s="466">
        <f ca="1">HLOOKUP(AR$8,$E$8:$AP$230,$B49,0)/HLOOKUP(AR$8,$E$8:$AN$230,$B11,0)</f>
        <v>2.1202018900702765E-2</v>
      </c>
      <c r="AS49" s="466">
        <f ca="1">HLOOKUP(AS$8,$E$8:$AP$230,$B49,0)/HLOOKUP(AS$8,$E$8:$AN$230,$B11,0)</f>
        <v>2.2184179612615804E-2</v>
      </c>
      <c r="AT49" s="466">
        <f ca="1">HLOOKUP(AT$8,$E$8:$AP$230,$B49,0)/HLOOKUP(AT$8,$E$8:$AN$230,$B11,0)</f>
        <v>2.3314340144873484E-2</v>
      </c>
      <c r="AU49" s="449"/>
      <c r="AV49" s="505">
        <f t="shared" ca="1" si="12"/>
        <v>0</v>
      </c>
      <c r="AW49" s="466">
        <f t="shared" ca="1" si="12"/>
        <v>0</v>
      </c>
      <c r="AX49" s="466">
        <f t="shared" ca="1" si="12"/>
        <v>0</v>
      </c>
      <c r="AY49" s="466">
        <f t="shared" ca="1" si="12"/>
        <v>0</v>
      </c>
      <c r="AZ49" s="466">
        <f t="shared" ca="1" si="12"/>
        <v>0.37478955848040907</v>
      </c>
      <c r="BA49" s="461">
        <f t="shared" ca="1" si="12"/>
        <v>0</v>
      </c>
      <c r="BB49" s="454"/>
      <c r="BC49" s="459"/>
      <c r="BD49" s="454"/>
      <c r="BE49" s="454"/>
      <c r="BF49" s="454"/>
      <c r="BG49" s="454"/>
      <c r="BH49" s="454"/>
      <c r="BI49" s="454"/>
      <c r="BJ49" s="454"/>
      <c r="BK49" s="454"/>
      <c r="BL49" s="454"/>
      <c r="BM49" s="454"/>
      <c r="BN49" s="454"/>
    </row>
    <row r="50" spans="1:66" ht="13">
      <c r="A50" s="454" t="str">
        <f>ADDRESS(MATCH($D10,'2021'!$A$1:$A$86,0),MATCH($D50,'2021'!$A$1:$AQ$1,0))</f>
        <v>$AO$86</v>
      </c>
      <c r="B50" s="454">
        <f t="shared" si="9"/>
        <v>43</v>
      </c>
      <c r="C50" s="454"/>
      <c r="D50" s="464" t="s">
        <v>107</v>
      </c>
      <c r="E50" s="460">
        <f ca="1">INDIRECT("'"&amp;E$8&amp;"'!"&amp;$A50)*VLOOKUP($D$8,Tables!$C$1:$D$3,2,0)</f>
        <v>0</v>
      </c>
      <c r="F50" s="460">
        <f ca="1">INDIRECT("'"&amp;F$8&amp;"'!"&amp;$A50)*VLOOKUP($D$8,Tables!$C$1:$D$3,2,0)</f>
        <v>0</v>
      </c>
      <c r="G50" s="460">
        <f ca="1">INDIRECT("'"&amp;G$8&amp;"'!"&amp;$A50)*VLOOKUP($D$8,Tables!$C$1:$D$3,2,0)</f>
        <v>0</v>
      </c>
      <c r="H50" s="460">
        <f ca="1">INDIRECT("'"&amp;H$8&amp;"'!"&amp;$A50)*VLOOKUP($D$8,Tables!$C$1:$D$3,2,0)</f>
        <v>0</v>
      </c>
      <c r="I50" s="460">
        <f ca="1">INDIRECT("'"&amp;I$8&amp;"'!"&amp;$A50)*VLOOKUP($D$8,Tables!$C$1:$D$3,2,0)</f>
        <v>0</v>
      </c>
      <c r="J50" s="460">
        <f ca="1">INDIRECT("'"&amp;J$8&amp;"'!"&amp;$A50)*VLOOKUP($D$8,Tables!$C$1:$D$3,2,0)</f>
        <v>0</v>
      </c>
      <c r="K50" s="460">
        <f ca="1">INDIRECT("'"&amp;K$8&amp;"'!"&amp;$A50)*VLOOKUP($D$8,Tables!$C$1:$D$3,2,0)</f>
        <v>0</v>
      </c>
      <c r="L50" s="460">
        <f ca="1">INDIRECT("'"&amp;L$8&amp;"'!"&amp;$A50)*VLOOKUP($D$8,Tables!$C$1:$D$3,2,0)</f>
        <v>0</v>
      </c>
      <c r="M50" s="460">
        <f ca="1">INDIRECT("'"&amp;M$8&amp;"'!"&amp;$A50)*VLOOKUP($D$8,Tables!$C$1:$D$3,2,0)</f>
        <v>1.0851953000000001</v>
      </c>
      <c r="N50" s="460">
        <f ca="1">INDIRECT("'"&amp;N$8&amp;"'!"&amp;$A50)*VLOOKUP($D$8,Tables!$C$1:$D$3,2,0)</f>
        <v>0</v>
      </c>
      <c r="O50" s="460">
        <f ca="1">INDIRECT("'"&amp;O$8&amp;"'!"&amp;$A50)*VLOOKUP($D$8,Tables!$C$1:$D$3,2,0)</f>
        <v>0</v>
      </c>
      <c r="P50" s="460">
        <f ca="1">INDIRECT("'"&amp;P$8&amp;"'!"&amp;$A50)*VLOOKUP($D$8,Tables!$C$1:$D$3,2,0)</f>
        <v>0</v>
      </c>
      <c r="Q50" s="460">
        <f ca="1">INDIRECT("'"&amp;Q$8&amp;"'!"&amp;$A50)*VLOOKUP($D$8,Tables!$C$1:$D$3,2,0)</f>
        <v>0</v>
      </c>
      <c r="R50" s="460">
        <f ca="1">INDIRECT("'"&amp;R$8&amp;"'!"&amp;$A50)*VLOOKUP($D$8,Tables!$C$1:$D$3,2,0)</f>
        <v>0</v>
      </c>
      <c r="S50" s="460">
        <f ca="1">INDIRECT("'"&amp;S$8&amp;"'!"&amp;$A50)*VLOOKUP($D$8,Tables!$C$1:$D$3,2,0)</f>
        <v>0</v>
      </c>
      <c r="T50" s="460">
        <f ca="1">INDIRECT("'"&amp;T$8&amp;"'!"&amp;$A50)*VLOOKUP($D$8,Tables!$C$1:$D$3,2,0)</f>
        <v>0</v>
      </c>
      <c r="U50" s="460">
        <f ca="1">INDIRECT("'"&amp;U$8&amp;"'!"&amp;$A50)*VLOOKUP($D$8,Tables!$C$1:$D$3,2,0)</f>
        <v>0</v>
      </c>
      <c r="V50" s="460">
        <f ca="1">INDIRECT("'"&amp;V$8&amp;"'!"&amp;$A50)*VLOOKUP($D$8,Tables!$C$1:$D$3,2,0)</f>
        <v>0</v>
      </c>
      <c r="W50" s="460">
        <f ca="1">INDIRECT("'"&amp;W$8&amp;"'!"&amp;$A50)*VLOOKUP($D$8,Tables!$C$1:$D$3,2,0)</f>
        <v>0</v>
      </c>
      <c r="X50" s="460">
        <f ca="1">INDIRECT("'"&amp;X$8&amp;"'!"&amp;$A50)*VLOOKUP($D$8,Tables!$C$1:$D$3,2,0)</f>
        <v>0</v>
      </c>
      <c r="Y50" s="460">
        <f ca="1">INDIRECT("'"&amp;Y$8&amp;"'!"&amp;$A50)*VLOOKUP($D$8,Tables!$C$1:$D$3,2,0)</f>
        <v>0</v>
      </c>
      <c r="Z50" s="460">
        <f ca="1">INDIRECT("'"&amp;Z$8&amp;"'!"&amp;$A50)*VLOOKUP($D$8,Tables!$C$1:$D$3,2,0)</f>
        <v>0</v>
      </c>
      <c r="AA50" s="460">
        <f ca="1">INDIRECT("'"&amp;AA$8&amp;"'!"&amp;$A50)*VLOOKUP($D$8,Tables!$C$1:$D$3,2,0)</f>
        <v>0</v>
      </c>
      <c r="AB50" s="460">
        <f ca="1">INDIRECT("'"&amp;AB$8&amp;"'!"&amp;$A50)*VLOOKUP($D$8,Tables!$C$1:$D$3,2,0)</f>
        <v>0</v>
      </c>
      <c r="AC50" s="460">
        <f ca="1">INDIRECT("'"&amp;AC$8&amp;"'!"&amp;$A50)*VLOOKUP($D$8,Tables!$C$1:$D$3,2,0)</f>
        <v>0</v>
      </c>
      <c r="AD50" s="460">
        <f ca="1">INDIRECT("'"&amp;AD$8&amp;"'!"&amp;$A50)*VLOOKUP($D$8,Tables!$C$1:$D$3,2,0)</f>
        <v>0</v>
      </c>
      <c r="AE50" s="460">
        <f ca="1">INDIRECT("'"&amp;AE$8&amp;"'!"&amp;$A50)*VLOOKUP($D$8,Tables!$C$1:$D$3,2,0)</f>
        <v>0</v>
      </c>
      <c r="AF50" s="460">
        <f ca="1">INDIRECT("'"&amp;AF$8&amp;"'!"&amp;$A50)*VLOOKUP($D$8,Tables!$C$1:$D$3,2,0)</f>
        <v>0</v>
      </c>
      <c r="AG50" s="460">
        <f ca="1">INDIRECT("'"&amp;AG$8&amp;"'!"&amp;$A50)*VLOOKUP($D$8,Tables!$C$1:$D$3,2,0)</f>
        <v>0</v>
      </c>
      <c r="AH50" s="513">
        <f ca="1">INDIRECT("'"&amp;AH$8&amp;"'!"&amp;$A50)*VLOOKUP($D$8,Tables!$C$1:$D$3,2,0)</f>
        <v>0</v>
      </c>
      <c r="AI50" s="513">
        <f ca="1">INDIRECT("'"&amp;AI$8&amp;"'!"&amp;$A50)*VLOOKUP($D$8,Tables!$C$1:$D$3,2,0)</f>
        <v>0</v>
      </c>
      <c r="AJ50" s="513">
        <f ca="1">INDIRECT("'"&amp;AJ$8&amp;"'!"&amp;$A50)*VLOOKUP($D$8,Tables!$C$1:$D$3,2,0)</f>
        <v>0</v>
      </c>
      <c r="AK50" s="513">
        <f ca="1">INDIRECT("'"&amp;AK$8&amp;"'!"&amp;$A50)*VLOOKUP($D$8,Tables!$C$1:$D$3,2,0)</f>
        <v>0</v>
      </c>
      <c r="AL50" s="513">
        <f ca="1">INDIRECT("'"&amp;AL$8&amp;"'!"&amp;$A50)*VLOOKUP($D$8,Tables!$C$1:$D$3,2,0)</f>
        <v>0</v>
      </c>
      <c r="AM50" s="513">
        <f ca="1">INDIRECT("'"&amp;AM$8&amp;"'!"&amp;$A50)*VLOOKUP($D$8,Tables!$C$1:$D$3,2,0)</f>
        <v>0</v>
      </c>
      <c r="AN50" s="460"/>
      <c r="AO50" s="449"/>
      <c r="AP50" s="466">
        <f ca="1">HLOOKUP(AP$8,$E$8:$AP$230,$B50,0)/HLOOKUP(AP$8,$E$8:$AN$230,$B11,0)</f>
        <v>0</v>
      </c>
      <c r="AQ50" s="466">
        <f ca="1">HLOOKUP(AQ$8,$E$8:$AP$230,$B50,0)/HLOOKUP(AQ$8,$E$8:$AN$230,$B11,0)</f>
        <v>0</v>
      </c>
      <c r="AR50" s="466">
        <f ca="1">HLOOKUP(AR$8,$E$8:$AP$230,$B50,0)/HLOOKUP(AR$8,$E$8:$AN$230,$B11,0)</f>
        <v>0</v>
      </c>
      <c r="AS50" s="466">
        <f ca="1">HLOOKUP(AS$8,$E$8:$AP$230,$B50,0)/HLOOKUP(AS$8,$E$8:$AN$230,$B11,0)</f>
        <v>0</v>
      </c>
      <c r="AT50" s="466">
        <f ca="1">HLOOKUP(AT$8,$E$8:$AP$230,$B50,0)/HLOOKUP(AT$8,$E$8:$AN$230,$B11,0)</f>
        <v>0</v>
      </c>
      <c r="AU50" s="449"/>
      <c r="AV50" s="505">
        <f t="shared" ca="1" si="12"/>
        <v>0</v>
      </c>
      <c r="AW50" s="466">
        <f t="shared" ca="1" si="12"/>
        <v>0</v>
      </c>
      <c r="AX50" s="466">
        <f t="shared" ca="1" si="12"/>
        <v>0</v>
      </c>
      <c r="AY50" s="466">
        <f t="shared" ca="1" si="12"/>
        <v>0</v>
      </c>
      <c r="AZ50" s="466">
        <f t="shared" ca="1" si="12"/>
        <v>0</v>
      </c>
      <c r="BA50" s="461">
        <f t="shared" ca="1" si="12"/>
        <v>0</v>
      </c>
      <c r="BB50" s="454"/>
      <c r="BC50" s="459"/>
      <c r="BD50" s="454"/>
      <c r="BE50" s="454"/>
      <c r="BF50" s="454"/>
      <c r="BG50" s="454"/>
      <c r="BH50" s="454"/>
      <c r="BI50" s="454"/>
      <c r="BJ50" s="454"/>
      <c r="BK50" s="454"/>
      <c r="BL50" s="454"/>
      <c r="BM50" s="454"/>
      <c r="BN50" s="454"/>
    </row>
    <row r="51" spans="1:66" ht="13">
      <c r="A51" s="454" t="str">
        <f>ADDRESS(MATCH($D10,'2021'!$A$1:$A$86,0),MATCH($D51,'2021'!$A$1:$AQ$1,0))</f>
        <v>$AP$86</v>
      </c>
      <c r="B51" s="454">
        <f t="shared" si="9"/>
        <v>44</v>
      </c>
      <c r="C51" s="454"/>
      <c r="D51" s="464" t="s">
        <v>108</v>
      </c>
      <c r="E51" s="460">
        <f ca="1">INDIRECT("'"&amp;E$8&amp;"'!"&amp;$A51)*VLOOKUP($D$8,Tables!$C$1:$D$3,2,0)</f>
        <v>0</v>
      </c>
      <c r="F51" s="460">
        <f ca="1">INDIRECT("'"&amp;F$8&amp;"'!"&amp;$A51)*VLOOKUP($D$8,Tables!$C$1:$D$3,2,0)</f>
        <v>0</v>
      </c>
      <c r="G51" s="460">
        <f ca="1">INDIRECT("'"&amp;G$8&amp;"'!"&amp;$A51)*VLOOKUP($D$8,Tables!$C$1:$D$3,2,0)</f>
        <v>0</v>
      </c>
      <c r="H51" s="460">
        <f ca="1">INDIRECT("'"&amp;H$8&amp;"'!"&amp;$A51)*VLOOKUP($D$8,Tables!$C$1:$D$3,2,0)</f>
        <v>0</v>
      </c>
      <c r="I51" s="460">
        <f ca="1">INDIRECT("'"&amp;I$8&amp;"'!"&amp;$A51)*VLOOKUP($D$8,Tables!$C$1:$D$3,2,0)</f>
        <v>0</v>
      </c>
      <c r="J51" s="460">
        <f ca="1">INDIRECT("'"&amp;J$8&amp;"'!"&amp;$A51)*VLOOKUP($D$8,Tables!$C$1:$D$3,2,0)</f>
        <v>0</v>
      </c>
      <c r="K51" s="460">
        <f ca="1">INDIRECT("'"&amp;K$8&amp;"'!"&amp;$A51)*VLOOKUP($D$8,Tables!$C$1:$D$3,2,0)</f>
        <v>0</v>
      </c>
      <c r="L51" s="460">
        <f ca="1">INDIRECT("'"&amp;L$8&amp;"'!"&amp;$A51)*VLOOKUP($D$8,Tables!$C$1:$D$3,2,0)</f>
        <v>0</v>
      </c>
      <c r="M51" s="460">
        <f ca="1">INDIRECT("'"&amp;M$8&amp;"'!"&amp;$A51)*VLOOKUP($D$8,Tables!$C$1:$D$3,2,0)</f>
        <v>0</v>
      </c>
      <c r="N51" s="460">
        <f ca="1">INDIRECT("'"&amp;N$8&amp;"'!"&amp;$A51)*VLOOKUP($D$8,Tables!$C$1:$D$3,2,0)</f>
        <v>0</v>
      </c>
      <c r="O51" s="460">
        <f ca="1">INDIRECT("'"&amp;O$8&amp;"'!"&amp;$A51)*VLOOKUP($D$8,Tables!$C$1:$D$3,2,0)</f>
        <v>0</v>
      </c>
      <c r="P51" s="460">
        <f ca="1">INDIRECT("'"&amp;P$8&amp;"'!"&amp;$A51)*VLOOKUP($D$8,Tables!$C$1:$D$3,2,0)</f>
        <v>0</v>
      </c>
      <c r="Q51" s="460">
        <f ca="1">INDIRECT("'"&amp;Q$8&amp;"'!"&amp;$A51)*VLOOKUP($D$8,Tables!$C$1:$D$3,2,0)</f>
        <v>0</v>
      </c>
      <c r="R51" s="460">
        <f ca="1">INDIRECT("'"&amp;R$8&amp;"'!"&amp;$A51)*VLOOKUP($D$8,Tables!$C$1:$D$3,2,0)</f>
        <v>0</v>
      </c>
      <c r="S51" s="460">
        <f ca="1">INDIRECT("'"&amp;S$8&amp;"'!"&amp;$A51)*VLOOKUP($D$8,Tables!$C$1:$D$3,2,0)</f>
        <v>0</v>
      </c>
      <c r="T51" s="460">
        <f ca="1">INDIRECT("'"&amp;T$8&amp;"'!"&amp;$A51)*VLOOKUP($D$8,Tables!$C$1:$D$3,2,0)</f>
        <v>0</v>
      </c>
      <c r="U51" s="460">
        <f ca="1">INDIRECT("'"&amp;U$8&amp;"'!"&amp;$A51)*VLOOKUP($D$8,Tables!$C$1:$D$3,2,0)</f>
        <v>0</v>
      </c>
      <c r="V51" s="460">
        <f ca="1">INDIRECT("'"&amp;V$8&amp;"'!"&amp;$A51)*VLOOKUP($D$8,Tables!$C$1:$D$3,2,0)</f>
        <v>0</v>
      </c>
      <c r="W51" s="460">
        <f ca="1">INDIRECT("'"&amp;W$8&amp;"'!"&amp;$A51)*VLOOKUP($D$8,Tables!$C$1:$D$3,2,0)</f>
        <v>0</v>
      </c>
      <c r="X51" s="460">
        <f ca="1">INDIRECT("'"&amp;X$8&amp;"'!"&amp;$A51)*VLOOKUP($D$8,Tables!$C$1:$D$3,2,0)</f>
        <v>0</v>
      </c>
      <c r="Y51" s="460">
        <f ca="1">INDIRECT("'"&amp;Y$8&amp;"'!"&amp;$A51)*VLOOKUP($D$8,Tables!$C$1:$D$3,2,0)</f>
        <v>0</v>
      </c>
      <c r="Z51" s="460">
        <f ca="1">INDIRECT("'"&amp;Z$8&amp;"'!"&amp;$A51)*VLOOKUP($D$8,Tables!$C$1:$D$3,2,0)</f>
        <v>0</v>
      </c>
      <c r="AA51" s="460">
        <f ca="1">INDIRECT("'"&amp;AA$8&amp;"'!"&amp;$A51)*VLOOKUP($D$8,Tables!$C$1:$D$3,2,0)</f>
        <v>0</v>
      </c>
      <c r="AB51" s="460">
        <f ca="1">INDIRECT("'"&amp;AB$8&amp;"'!"&amp;$A51)*VLOOKUP($D$8,Tables!$C$1:$D$3,2,0)</f>
        <v>0</v>
      </c>
      <c r="AC51" s="460">
        <f ca="1">INDIRECT("'"&amp;AC$8&amp;"'!"&amp;$A51)*VLOOKUP($D$8,Tables!$C$1:$D$3,2,0)</f>
        <v>0</v>
      </c>
      <c r="AD51" s="460">
        <f ca="1">INDIRECT("'"&amp;AD$8&amp;"'!"&amp;$A51)*VLOOKUP($D$8,Tables!$C$1:$D$3,2,0)</f>
        <v>0</v>
      </c>
      <c r="AE51" s="460">
        <f ca="1">INDIRECT("'"&amp;AE$8&amp;"'!"&amp;$A51)*VLOOKUP($D$8,Tables!$C$1:$D$3,2,0)</f>
        <v>0</v>
      </c>
      <c r="AF51" s="460">
        <f ca="1">INDIRECT("'"&amp;AF$8&amp;"'!"&amp;$A51)*VLOOKUP($D$8,Tables!$C$1:$D$3,2,0)</f>
        <v>0</v>
      </c>
      <c r="AG51" s="460">
        <f ca="1">INDIRECT("'"&amp;AG$8&amp;"'!"&amp;$A51)*VLOOKUP($D$8,Tables!$C$1:$D$3,2,0)</f>
        <v>0</v>
      </c>
      <c r="AH51" s="513">
        <f ca="1">INDIRECT("'"&amp;AH$8&amp;"'!"&amp;$A51)*VLOOKUP($D$8,Tables!$C$1:$D$3,2,0)</f>
        <v>0</v>
      </c>
      <c r="AI51" s="513">
        <f ca="1">INDIRECT("'"&amp;AI$8&amp;"'!"&amp;$A51)*VLOOKUP($D$8,Tables!$C$1:$D$3,2,0)</f>
        <v>0</v>
      </c>
      <c r="AJ51" s="513">
        <f ca="1">INDIRECT("'"&amp;AJ$8&amp;"'!"&amp;$A51)*VLOOKUP($D$8,Tables!$C$1:$D$3,2,0)</f>
        <v>0</v>
      </c>
      <c r="AK51" s="513">
        <f ca="1">INDIRECT("'"&amp;AK$8&amp;"'!"&amp;$A51)*VLOOKUP($D$8,Tables!$C$1:$D$3,2,0)</f>
        <v>0</v>
      </c>
      <c r="AL51" s="513">
        <f ca="1">INDIRECT("'"&amp;AL$8&amp;"'!"&amp;$A51)*VLOOKUP($D$8,Tables!$C$1:$D$3,2,0)</f>
        <v>0</v>
      </c>
      <c r="AM51" s="513">
        <f ca="1">INDIRECT("'"&amp;AM$8&amp;"'!"&amp;$A51)*VLOOKUP($D$8,Tables!$C$1:$D$3,2,0)</f>
        <v>0</v>
      </c>
      <c r="AN51" s="460"/>
      <c r="AO51" s="449"/>
      <c r="AP51" s="466">
        <f ca="1">HLOOKUP(AP$8,$E$8:$AP$230,$B51,0)/HLOOKUP(AP$8,$E$8:$AN$230,$B11,0)</f>
        <v>0</v>
      </c>
      <c r="AQ51" s="466">
        <f ca="1">HLOOKUP(AQ$8,$E$8:$AP$230,$B51,0)/HLOOKUP(AQ$8,$E$8:$AN$230,$B11,0)</f>
        <v>0</v>
      </c>
      <c r="AR51" s="466">
        <f ca="1">HLOOKUP(AR$8,$E$8:$AP$230,$B51,0)/HLOOKUP(AR$8,$E$8:$AN$230,$B11,0)</f>
        <v>0</v>
      </c>
      <c r="AS51" s="466">
        <f ca="1">HLOOKUP(AS$8,$E$8:$AP$230,$B51,0)/HLOOKUP(AS$8,$E$8:$AN$230,$B11,0)</f>
        <v>0</v>
      </c>
      <c r="AT51" s="466">
        <f ca="1">HLOOKUP(AT$8,$E$8:$AP$230,$B51,0)/HLOOKUP(AT$8,$E$8:$AN$230,$B11,0)</f>
        <v>0</v>
      </c>
      <c r="AU51" s="449"/>
      <c r="AV51" s="505">
        <f t="shared" ca="1" si="12"/>
        <v>0</v>
      </c>
      <c r="AW51" s="466">
        <f t="shared" ca="1" si="12"/>
        <v>0</v>
      </c>
      <c r="AX51" s="466">
        <f t="shared" ca="1" si="12"/>
        <v>0</v>
      </c>
      <c r="AY51" s="466">
        <f t="shared" ca="1" si="12"/>
        <v>0</v>
      </c>
      <c r="AZ51" s="466">
        <f t="shared" ca="1" si="12"/>
        <v>0</v>
      </c>
      <c r="BA51" s="461">
        <f t="shared" ca="1" si="12"/>
        <v>0</v>
      </c>
      <c r="BB51" s="454"/>
      <c r="BC51" s="459"/>
      <c r="BD51" s="454"/>
      <c r="BE51" s="454"/>
      <c r="BF51" s="454"/>
      <c r="BG51" s="454"/>
      <c r="BH51" s="454"/>
      <c r="BI51" s="454"/>
      <c r="BJ51" s="454"/>
      <c r="BK51" s="454"/>
      <c r="BL51" s="454"/>
      <c r="BM51" s="454"/>
      <c r="BN51" s="454"/>
    </row>
    <row r="52" spans="1:66" ht="13">
      <c r="A52" s="454" t="str">
        <f>ADDRESS(MATCH($D10,'2021'!$A$1:$A$86,0),MATCH($D52,'2021'!$A$1:$AQ$1,0))</f>
        <v>$AQ$86</v>
      </c>
      <c r="B52" s="454">
        <f t="shared" si="9"/>
        <v>45</v>
      </c>
      <c r="C52" s="454"/>
      <c r="D52" s="455" t="s">
        <v>260</v>
      </c>
      <c r="E52" s="460">
        <f ca="1">INDIRECT("'"&amp;E$8&amp;"'!"&amp;$A52)*VLOOKUP($D$8,Tables!$C$1:$D$3,2,0)</f>
        <v>0</v>
      </c>
      <c r="F52" s="460">
        <f ca="1">INDIRECT("'"&amp;F$8&amp;"'!"&amp;$A52)*VLOOKUP($D$8,Tables!$C$1:$D$3,2,0)</f>
        <v>0</v>
      </c>
      <c r="G52" s="460">
        <f ca="1">INDIRECT("'"&amp;G$8&amp;"'!"&amp;$A52)*VLOOKUP($D$8,Tables!$C$1:$D$3,2,0)</f>
        <v>0</v>
      </c>
      <c r="H52" s="460">
        <f ca="1">INDIRECT("'"&amp;H$8&amp;"'!"&amp;$A52)*VLOOKUP($D$8,Tables!$C$1:$D$3,2,0)</f>
        <v>0</v>
      </c>
      <c r="I52" s="460">
        <f ca="1">INDIRECT("'"&amp;I$8&amp;"'!"&amp;$A52)*VLOOKUP($D$8,Tables!$C$1:$D$3,2,0)</f>
        <v>0</v>
      </c>
      <c r="J52" s="460">
        <f ca="1">INDIRECT("'"&amp;J$8&amp;"'!"&amp;$A52)*VLOOKUP($D$8,Tables!$C$1:$D$3,2,0)</f>
        <v>0</v>
      </c>
      <c r="K52" s="460">
        <f ca="1">INDIRECT("'"&amp;K$8&amp;"'!"&amp;$A52)*VLOOKUP($D$8,Tables!$C$1:$D$3,2,0)</f>
        <v>0</v>
      </c>
      <c r="L52" s="460">
        <f ca="1">INDIRECT("'"&amp;L$8&amp;"'!"&amp;$A52)*VLOOKUP($D$8,Tables!$C$1:$D$3,2,0)</f>
        <v>0</v>
      </c>
      <c r="M52" s="460">
        <f ca="1">INDIRECT("'"&amp;M$8&amp;"'!"&amp;$A52)*VLOOKUP($D$8,Tables!$C$1:$D$3,2,0)</f>
        <v>51.102655301596002</v>
      </c>
      <c r="N52" s="460">
        <f ca="1">INDIRECT("'"&amp;N$8&amp;"'!"&amp;$A52)*VLOOKUP($D$8,Tables!$C$1:$D$3,2,0)</f>
        <v>0</v>
      </c>
      <c r="O52" s="460">
        <f ca="1">INDIRECT("'"&amp;O$8&amp;"'!"&amp;$A52)*VLOOKUP($D$8,Tables!$C$1:$D$3,2,0)</f>
        <v>0</v>
      </c>
      <c r="P52" s="460">
        <f ca="1">INDIRECT("'"&amp;P$8&amp;"'!"&amp;$A52)*VLOOKUP($D$8,Tables!$C$1:$D$3,2,0)</f>
        <v>0</v>
      </c>
      <c r="Q52" s="460">
        <f ca="1">INDIRECT("'"&amp;Q$8&amp;"'!"&amp;$A52)*VLOOKUP($D$8,Tables!$C$1:$D$3,2,0)</f>
        <v>0</v>
      </c>
      <c r="R52" s="460">
        <f ca="1">INDIRECT("'"&amp;R$8&amp;"'!"&amp;$A52)*VLOOKUP($D$8,Tables!$C$1:$D$3,2,0)</f>
        <v>0</v>
      </c>
      <c r="S52" s="460">
        <f ca="1">INDIRECT("'"&amp;S$8&amp;"'!"&amp;$A52)*VLOOKUP($D$8,Tables!$C$1:$D$3,2,0)</f>
        <v>0</v>
      </c>
      <c r="T52" s="460">
        <f ca="1">INDIRECT("'"&amp;T$8&amp;"'!"&amp;$A52)*VLOOKUP($D$8,Tables!$C$1:$D$3,2,0)</f>
        <v>0</v>
      </c>
      <c r="U52" s="460">
        <f ca="1">INDIRECT("'"&amp;U$8&amp;"'!"&amp;$A52)*VLOOKUP($D$8,Tables!$C$1:$D$3,2,0)</f>
        <v>0</v>
      </c>
      <c r="V52" s="460">
        <f ca="1">INDIRECT("'"&amp;V$8&amp;"'!"&amp;$A52)*VLOOKUP($D$8,Tables!$C$1:$D$3,2,0)</f>
        <v>0</v>
      </c>
      <c r="W52" s="460">
        <f ca="1">INDIRECT("'"&amp;W$8&amp;"'!"&amp;$A52)*VLOOKUP($D$8,Tables!$C$1:$D$3,2,0)</f>
        <v>0</v>
      </c>
      <c r="X52" s="460">
        <f ca="1">INDIRECT("'"&amp;X$8&amp;"'!"&amp;$A52)*VLOOKUP($D$8,Tables!$C$1:$D$3,2,0)</f>
        <v>0</v>
      </c>
      <c r="Y52" s="460">
        <f ca="1">INDIRECT("'"&amp;Y$8&amp;"'!"&amp;$A52)*VLOOKUP($D$8,Tables!$C$1:$D$3,2,0)</f>
        <v>0</v>
      </c>
      <c r="Z52" s="460">
        <f ca="1">INDIRECT("'"&amp;Z$8&amp;"'!"&amp;$A52)*VLOOKUP($D$8,Tables!$C$1:$D$3,2,0)</f>
        <v>0</v>
      </c>
      <c r="AA52" s="460">
        <f ca="1">INDIRECT("'"&amp;AA$8&amp;"'!"&amp;$A52)*VLOOKUP($D$8,Tables!$C$1:$D$3,2,0)</f>
        <v>0</v>
      </c>
      <c r="AB52" s="460">
        <f ca="1">INDIRECT("'"&amp;AB$8&amp;"'!"&amp;$A52)*VLOOKUP($D$8,Tables!$C$1:$D$3,2,0)</f>
        <v>0</v>
      </c>
      <c r="AC52" s="460">
        <f ca="1">INDIRECT("'"&amp;AC$8&amp;"'!"&amp;$A52)*VLOOKUP($D$8,Tables!$C$1:$D$3,2,0)</f>
        <v>0</v>
      </c>
      <c r="AD52" s="460">
        <f ca="1">INDIRECT("'"&amp;AD$8&amp;"'!"&amp;$A52)*VLOOKUP($D$8,Tables!$C$1:$D$3,2,0)</f>
        <v>0</v>
      </c>
      <c r="AE52" s="460">
        <f ca="1">INDIRECT("'"&amp;AE$8&amp;"'!"&amp;$A52)*VLOOKUP($D$8,Tables!$C$1:$D$3,2,0)</f>
        <v>0</v>
      </c>
      <c r="AF52" s="460">
        <f ca="1">INDIRECT("'"&amp;AF$8&amp;"'!"&amp;$A52)*VLOOKUP($D$8,Tables!$C$1:$D$3,2,0)</f>
        <v>0</v>
      </c>
      <c r="AG52" s="460">
        <f ca="1">INDIRECT("'"&amp;AG$8&amp;"'!"&amp;$A52)*VLOOKUP($D$8,Tables!$C$1:$D$3,2,0)</f>
        <v>0</v>
      </c>
      <c r="AH52" s="513">
        <f ca="1">INDIRECT("'"&amp;AH$8&amp;"'!"&amp;$A52)*VLOOKUP($D$8,Tables!$C$1:$D$3,2,0)</f>
        <v>0</v>
      </c>
      <c r="AI52" s="513">
        <f ca="1">INDIRECT("'"&amp;AI$8&amp;"'!"&amp;$A52)*VLOOKUP($D$8,Tables!$C$1:$D$3,2,0)</f>
        <v>0</v>
      </c>
      <c r="AJ52" s="513">
        <f ca="1">INDIRECT("'"&amp;AJ$8&amp;"'!"&amp;$A52)*VLOOKUP($D$8,Tables!$C$1:$D$3,2,0)</f>
        <v>0</v>
      </c>
      <c r="AK52" s="513">
        <f ca="1">INDIRECT("'"&amp;AK$8&amp;"'!"&amp;$A52)*VLOOKUP($D$8,Tables!$C$1:$D$3,2,0)</f>
        <v>0</v>
      </c>
      <c r="AL52" s="513">
        <f ca="1">INDIRECT("'"&amp;AL$8&amp;"'!"&amp;$A52)*VLOOKUP($D$8,Tables!$C$1:$D$3,2,0)</f>
        <v>0</v>
      </c>
      <c r="AM52" s="513">
        <f ca="1">INDIRECT("'"&amp;AM$8&amp;"'!"&amp;$A52)*VLOOKUP($D$8,Tables!$C$1:$D$3,2,0)</f>
        <v>0</v>
      </c>
      <c r="AN52" s="460"/>
      <c r="AO52" s="449"/>
      <c r="AP52" s="466">
        <f ca="1">HLOOKUP(AP$8,$E$8:$AP$230,$B52,0)/HLOOKUP(AP$8,$E$8:$AN$230,$B11,0)</f>
        <v>0</v>
      </c>
      <c r="AQ52" s="466">
        <f ca="1">HLOOKUP(AQ$8,$E$8:$AP$230,$B52,0)/HLOOKUP(AQ$8,$E$8:$AN$230,$B11,0)</f>
        <v>0</v>
      </c>
      <c r="AR52" s="466">
        <f ca="1">HLOOKUP(AR$8,$E$8:$AP$230,$B52,0)/HLOOKUP(AR$8,$E$8:$AN$230,$B11,0)</f>
        <v>0</v>
      </c>
      <c r="AS52" s="466">
        <f ca="1">HLOOKUP(AS$8,$E$8:$AP$230,$B52,0)/HLOOKUP(AS$8,$E$8:$AN$230,$B11,0)</f>
        <v>0</v>
      </c>
      <c r="AT52" s="466">
        <f ca="1">HLOOKUP(AT$8,$E$8:$AP$230,$B52,0)/HLOOKUP(AT$8,$E$8:$AN$230,$B11,0)</f>
        <v>0</v>
      </c>
      <c r="AU52" s="449"/>
      <c r="AV52" s="505">
        <f t="shared" ca="1" si="12"/>
        <v>0</v>
      </c>
      <c r="AW52" s="466">
        <f t="shared" ca="1" si="12"/>
        <v>0</v>
      </c>
      <c r="AX52" s="466">
        <f t="shared" ca="1" si="12"/>
        <v>0</v>
      </c>
      <c r="AY52" s="466">
        <f t="shared" ca="1" si="12"/>
        <v>0</v>
      </c>
      <c r="AZ52" s="466">
        <f t="shared" ca="1" si="12"/>
        <v>0</v>
      </c>
      <c r="BA52" s="461">
        <f t="shared" ca="1" si="12"/>
        <v>0</v>
      </c>
      <c r="BB52" s="454"/>
      <c r="BC52" s="459"/>
      <c r="BD52" s="454"/>
      <c r="BE52" s="454"/>
      <c r="BF52" s="454"/>
      <c r="BG52" s="454"/>
      <c r="BH52" s="454"/>
      <c r="BI52" s="454"/>
      <c r="BJ52" s="454"/>
      <c r="BK52" s="454"/>
      <c r="BL52" s="454"/>
      <c r="BM52" s="454"/>
      <c r="BN52" s="454"/>
    </row>
    <row r="53" spans="1:66" ht="13">
      <c r="A53" s="454"/>
      <c r="B53" s="454"/>
      <c r="C53" s="454"/>
      <c r="D53" s="454"/>
      <c r="E53" s="454"/>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c r="AO53" s="449"/>
      <c r="AP53" s="454"/>
      <c r="AQ53" s="454"/>
      <c r="AR53" s="454"/>
      <c r="AS53" s="454"/>
      <c r="AT53" s="454"/>
      <c r="AU53" s="449"/>
      <c r="AV53" s="454"/>
      <c r="AW53" s="454"/>
      <c r="AX53" s="454"/>
      <c r="AY53" s="454"/>
      <c r="AZ53" s="454"/>
      <c r="BA53" s="454"/>
      <c r="BB53" s="454"/>
      <c r="BC53" s="454"/>
      <c r="BD53" s="454"/>
      <c r="BE53" s="454"/>
      <c r="BF53" s="454"/>
      <c r="BG53" s="454"/>
      <c r="BH53" s="454"/>
      <c r="BI53" s="454"/>
      <c r="BJ53" s="454"/>
      <c r="BK53" s="454"/>
      <c r="BL53" s="454"/>
      <c r="BM53" s="454"/>
      <c r="BN53" s="454"/>
    </row>
    <row r="54" spans="1:66" ht="13">
      <c r="A54" s="454" t="s">
        <v>316</v>
      </c>
      <c r="B54" s="454"/>
      <c r="C54" s="454"/>
      <c r="D54" s="462" t="s">
        <v>317</v>
      </c>
      <c r="E54" s="515">
        <f ca="1">INDIRECT("'"&amp;E$8&amp;"'!"&amp;$A54)*VLOOKUP($D$8,Tables!$C$1:$D$3,2,0)</f>
        <v>0</v>
      </c>
      <c r="F54" s="515">
        <f ca="1">INDIRECT("'"&amp;F$8&amp;"'!"&amp;$A54)*VLOOKUP($D$8,Tables!$C$1:$D$3,2,0)</f>
        <v>0</v>
      </c>
      <c r="G54" s="515">
        <f ca="1">INDIRECT("'"&amp;G$8&amp;"'!"&amp;$A54)*VLOOKUP($D$8,Tables!$C$1:$D$3,2,0)</f>
        <v>0</v>
      </c>
      <c r="H54" s="515">
        <f ca="1">INDIRECT("'"&amp;H$8&amp;"'!"&amp;$A54)*VLOOKUP($D$8,Tables!$C$1:$D$3,2,0)</f>
        <v>0</v>
      </c>
      <c r="I54" s="515">
        <f ca="1">INDIRECT("'"&amp;I$8&amp;"'!"&amp;$A54)*VLOOKUP($D$8,Tables!$C$1:$D$3,2,0)</f>
        <v>0</v>
      </c>
      <c r="J54" s="517">
        <f ca="1">INDIRECT("'"&amp;J$8&amp;"'!"&amp;$A54)*VLOOKUP($D$8,Tables!$C$1:$D$3,2,0)</f>
        <v>-1.5002700000000002E-2</v>
      </c>
      <c r="K54" s="517">
        <f ca="1">INDIRECT("'"&amp;K$8&amp;"'!"&amp;$A54)*VLOOKUP($D$8,Tables!$C$1:$D$3,2,0)</f>
        <v>-0.12902322000000002</v>
      </c>
      <c r="L54" s="517">
        <f ca="1">INDIRECT("'"&amp;L$8&amp;"'!"&amp;$A54)*VLOOKUP($D$8,Tables!$C$1:$D$3,2,0)</f>
        <v>-1.2002160000000001E-2</v>
      </c>
      <c r="M54" s="517">
        <f ca="1">INDIRECT("'"&amp;M$8&amp;"'!"&amp;$A54)*VLOOKUP($D$8,Tables!$C$1:$D$3,2,0)</f>
        <v>7.901422000000001E-2</v>
      </c>
      <c r="N54" s="517">
        <f ca="1">INDIRECT("'"&amp;N$8&amp;"'!"&amp;$A54)*VLOOKUP($D$8,Tables!$C$1:$D$3,2,0)</f>
        <v>0.24104338000000003</v>
      </c>
      <c r="O54" s="517">
        <f ca="1">INDIRECT("'"&amp;O$8&amp;"'!"&amp;$A54)*VLOOKUP($D$8,Tables!$C$1:$D$3,2,0)</f>
        <v>9.8017640000000003E-2</v>
      </c>
      <c r="P54" s="517">
        <f ca="1">INDIRECT("'"&amp;P$8&amp;"'!"&amp;$A54)*VLOOKUP($D$8,Tables!$C$1:$D$3,2,0)</f>
        <v>-0.25004500000000002</v>
      </c>
      <c r="Q54" s="517">
        <f ca="1">INDIRECT("'"&amp;Q$8&amp;"'!"&amp;$A54)*VLOOKUP($D$8,Tables!$C$1:$D$3,2,0)</f>
        <v>0.50309053999999997</v>
      </c>
      <c r="R54" s="517">
        <f ca="1">INDIRECT("'"&amp;R$8&amp;"'!"&amp;$A54)*VLOOKUP($D$8,Tables!$C$1:$D$3,2,0)</f>
        <v>1.16620988</v>
      </c>
      <c r="S54" s="517">
        <f ca="1">INDIRECT("'"&amp;S$8&amp;"'!"&amp;$A54)*VLOOKUP($D$8,Tables!$C$1:$D$3,2,0)</f>
        <v>1.5742833199999999</v>
      </c>
      <c r="T54" s="517">
        <f ca="1">INDIRECT("'"&amp;T$8&amp;"'!"&amp;$A54)*VLOOKUP($D$8,Tables!$C$1:$D$3,2,0)</f>
        <v>2.0445179470000001</v>
      </c>
      <c r="U54" s="517">
        <f ca="1">INDIRECT("'"&amp;U$8&amp;"'!"&amp;$A54)*VLOOKUP($D$8,Tables!$C$1:$D$3,2,0)</f>
        <v>1.7781978637265143</v>
      </c>
      <c r="V54" s="517">
        <f ca="1">INDIRECT("'"&amp;V$8&amp;"'!"&amp;$A54)*VLOOKUP($D$8,Tables!$C$1:$D$3,2,0)</f>
        <v>1.3305894760023402</v>
      </c>
      <c r="W54" s="517">
        <f ca="1">INDIRECT("'"&amp;W$8&amp;"'!"&amp;$A54)*VLOOKUP($D$8,Tables!$C$1:$D$3,2,0)</f>
        <v>0.45029746795722009</v>
      </c>
      <c r="X54" s="517">
        <f ca="1">INDIRECT("'"&amp;X$8&amp;"'!"&amp;$A54)*VLOOKUP($D$8,Tables!$C$1:$D$3,2,0)</f>
        <v>0.76389071458302005</v>
      </c>
      <c r="Y54" s="517">
        <f ca="1">INDIRECT("'"&amp;Y$8&amp;"'!"&amp;$A54)*VLOOKUP($D$8,Tables!$C$1:$D$3,2,0)</f>
        <v>0.47041067168234019</v>
      </c>
      <c r="Z54" s="517">
        <f ca="1">INDIRECT("'"&amp;Z$8&amp;"'!"&amp;$A54)*VLOOKUP($D$8,Tables!$C$1:$D$3,2,0)</f>
        <v>0.49018330111511982</v>
      </c>
      <c r="AA54" s="517">
        <f ca="1">INDIRECT("'"&amp;AA$8&amp;"'!"&amp;$A54)*VLOOKUP($D$8,Tables!$C$1:$D$3,2,0)</f>
        <v>0.41354922646417985</v>
      </c>
      <c r="AB54" s="517">
        <f ca="1">INDIRECT("'"&amp;AB$8&amp;"'!"&amp;$A54)*VLOOKUP($D$8,Tables!$C$1:$D$3,2,0)</f>
        <v>2.2425961946680002</v>
      </c>
      <c r="AC54" s="517">
        <f ca="1">INDIRECT("'"&amp;AC$8&amp;"'!"&amp;$A54)*VLOOKUP($D$8,Tables!$C$1:$D$3,2,0)</f>
        <v>2.1494438302600001</v>
      </c>
      <c r="AD54" s="517">
        <f ca="1">INDIRECT("'"&amp;AD$8&amp;"'!"&amp;$A54)*VLOOKUP($D$8,Tables!$C$1:$D$3,2,0)</f>
        <v>0.67349120660000017</v>
      </c>
      <c r="AE54" s="517">
        <f ca="1">INDIRECT("'"&amp;AE$8&amp;"'!"&amp;$A54)*VLOOKUP($D$8,Tables!$C$1:$D$3,2,0)</f>
        <v>-0.71187671474799985</v>
      </c>
      <c r="AF54" s="517">
        <f ca="1">INDIRECT("'"&amp;AF$8&amp;"'!"&amp;$A54)*VLOOKUP($D$8,Tables!$C$1:$D$3,2,0)</f>
        <v>-0.67862463045000021</v>
      </c>
      <c r="AG54" s="517">
        <f ca="1">INDIRECT("'"&amp;AG$8&amp;"'!"&amp;$A54)*VLOOKUP($D$8,Tables!$C$1:$D$3,2,0)</f>
        <v>-2.773492138739974E-2</v>
      </c>
      <c r="AH54" s="517">
        <f ca="1">INDIRECT("'"&amp;AH$8&amp;"'!"&amp;$A54)*VLOOKUP($D$8,Tables!$C$1:$D$3,2,0)</f>
        <v>0.64465641727200018</v>
      </c>
      <c r="AI54" s="517">
        <f ca="1">INDIRECT("'"&amp;AI$8&amp;"'!"&amp;$A54)*VLOOKUP($D$8,Tables!$C$1:$D$3,2,0)</f>
        <v>-0.15188114368579983</v>
      </c>
      <c r="AJ54" s="517">
        <f ca="1">INDIRECT("'"&amp;AJ$8&amp;"'!"&amp;$A54)*VLOOKUP($D$8,Tables!$C$1:$D$3,2,0)</f>
        <v>1.5878788767598009</v>
      </c>
      <c r="AK54" s="517">
        <f ca="1">INDIRECT("'"&amp;AK$8&amp;"'!"&amp;$A54)*VLOOKUP($D$8,Tables!$C$1:$D$3,2,0)</f>
        <v>0.25194334163999976</v>
      </c>
      <c r="AL54" s="517">
        <f ca="1">INDIRECT("'"&amp;AL$8&amp;"'!"&amp;$A54)*VLOOKUP($D$8,Tables!$C$1:$D$3,2,0)</f>
        <v>3.2753403551619997</v>
      </c>
      <c r="AM54" s="517">
        <f ca="1">INDIRECT("'"&amp;AM$8&amp;"'!"&amp;$A54)*VLOOKUP($D$8,Tables!$C$1:$D$3,2,0)</f>
        <v>5.0608471000000002</v>
      </c>
    </row>
    <row r="55" spans="1:66" ht="13">
      <c r="B55" s="454"/>
      <c r="D55" s="465" t="s">
        <v>318</v>
      </c>
      <c r="E55">
        <v>11.870136240000003</v>
      </c>
      <c r="F55">
        <v>12.467243699999999</v>
      </c>
      <c r="G55">
        <v>13.20937726</v>
      </c>
      <c r="H55">
        <v>13.555439539999998</v>
      </c>
      <c r="I55">
        <v>14.156547720000001</v>
      </c>
      <c r="J55">
        <v>14.853673180000001</v>
      </c>
      <c r="K55">
        <v>15.855853540000002</v>
      </c>
      <c r="L55">
        <v>16.719008880000004</v>
      </c>
      <c r="M55">
        <v>17.701185639999999</v>
      </c>
      <c r="N55">
        <v>18.857393720000001</v>
      </c>
      <c r="O55">
        <v>20.29165184</v>
      </c>
      <c r="P55">
        <v>21.027784320000002</v>
      </c>
      <c r="Q55">
        <v>21.771918239999998</v>
      </c>
      <c r="R55">
        <v>23.036145759999997</v>
      </c>
      <c r="S55">
        <v>23.060880611472001</v>
      </c>
      <c r="T55">
        <v>24.356385786830025</v>
      </c>
      <c r="U55">
        <v>25.882115487577003</v>
      </c>
      <c r="V55">
        <v>25.867032926571238</v>
      </c>
      <c r="W55">
        <v>26.679638152602767</v>
      </c>
      <c r="X55">
        <v>25.274275195329952</v>
      </c>
      <c r="Y55">
        <v>25.404130035904998</v>
      </c>
      <c r="Z55">
        <v>24.879264959668813</v>
      </c>
      <c r="AA55">
        <v>24.834849296251416</v>
      </c>
      <c r="AB55">
        <v>24.866107179967162</v>
      </c>
      <c r="AC55">
        <v>24.818950872839689</v>
      </c>
      <c r="AD55">
        <v>25.793257345302834</v>
      </c>
      <c r="AE55">
        <v>26.381455777508553</v>
      </c>
      <c r="AF55">
        <v>26.641206173897498</v>
      </c>
      <c r="AG55">
        <v>27.882004303012721</v>
      </c>
      <c r="AH55">
        <v>28.4289427954518</v>
      </c>
      <c r="AI55">
        <v>28.64474766518109</v>
      </c>
      <c r="AJ55">
        <v>29.482339272023591</v>
      </c>
      <c r="AK55">
        <v>30.337168471385411</v>
      </c>
      <c r="AL55">
        <v>31.658325669644345</v>
      </c>
      <c r="AM55">
        <v>31.658325669644345</v>
      </c>
    </row>
    <row r="56" spans="1:66" ht="13">
      <c r="B56" s="454"/>
      <c r="E56" s="514">
        <f ca="1">E55/E11</f>
        <v>0.3343167040293718</v>
      </c>
      <c r="F56" s="514">
        <f t="shared" ref="F56:AL56" ca="1" si="13">F55/F11</f>
        <v>0.33249532234061563</v>
      </c>
      <c r="G56" s="514">
        <f t="shared" ca="1" si="13"/>
        <v>0.33362221582548324</v>
      </c>
      <c r="H56" s="514">
        <f t="shared" ca="1" si="13"/>
        <v>0.33424067724190298</v>
      </c>
      <c r="I56" s="514">
        <f t="shared" ca="1" si="13"/>
        <v>0.33620841379854971</v>
      </c>
      <c r="J56" s="514">
        <f t="shared" ca="1" si="13"/>
        <v>0.33854049348953114</v>
      </c>
      <c r="K56" s="514">
        <f t="shared" ca="1" si="13"/>
        <v>0.33763068546201203</v>
      </c>
      <c r="L56" s="514">
        <f t="shared" ca="1" si="13"/>
        <v>0.33948889373496988</v>
      </c>
      <c r="M56" s="514">
        <f t="shared" ca="1" si="13"/>
        <v>0.34638485095405924</v>
      </c>
      <c r="N56" s="514">
        <f t="shared" ca="1" si="13"/>
        <v>0.34275419191239748</v>
      </c>
      <c r="O56" s="514">
        <f t="shared" ca="1" si="13"/>
        <v>0.36412398394516327</v>
      </c>
      <c r="P56" s="514">
        <f t="shared" ca="1" si="13"/>
        <v>0.3517897738246617</v>
      </c>
      <c r="Q56" s="514">
        <f t="shared" ca="1" si="13"/>
        <v>0.37485538360002524</v>
      </c>
      <c r="R56" s="514">
        <f t="shared" ca="1" si="13"/>
        <v>0.4127290345033488</v>
      </c>
      <c r="S56" s="514">
        <f t="shared" ca="1" si="13"/>
        <v>0.41834992147589806</v>
      </c>
      <c r="T56" s="514">
        <f t="shared" ca="1" si="13"/>
        <v>0.43408061331428355</v>
      </c>
      <c r="U56" s="514">
        <f t="shared" ca="1" si="13"/>
        <v>0.46326054365382635</v>
      </c>
      <c r="V56" s="514">
        <f t="shared" ca="1" si="13"/>
        <v>0.46584846574571825</v>
      </c>
      <c r="W56" s="514">
        <f t="shared" ca="1" si="13"/>
        <v>0.47578970924714525</v>
      </c>
      <c r="X56" s="514">
        <f t="shared" ca="1" si="13"/>
        <v>0.4895640106471103</v>
      </c>
      <c r="Y56" s="514">
        <f t="shared" ca="1" si="13"/>
        <v>0.47437528345231705</v>
      </c>
      <c r="Z56" s="514">
        <f t="shared" ca="1" si="13"/>
        <v>0.5097969960092209</v>
      </c>
      <c r="AA56" s="514">
        <f t="shared" ca="1" si="13"/>
        <v>0.49806499394551784</v>
      </c>
      <c r="AB56" s="514">
        <f t="shared" ca="1" si="13"/>
        <v>0.54662595606898723</v>
      </c>
      <c r="AC56" s="514">
        <f t="shared" ca="1" si="13"/>
        <v>0.54734624079042193</v>
      </c>
      <c r="AD56" s="514">
        <f t="shared" ca="1" si="13"/>
        <v>0.53603540859618248</v>
      </c>
      <c r="AE56" s="514">
        <f t="shared" ca="1" si="13"/>
        <v>0.50294870529214775</v>
      </c>
      <c r="AF56" s="514">
        <f t="shared" ca="1" si="13"/>
        <v>0.51417963331021022</v>
      </c>
      <c r="AG56" s="514">
        <f t="shared" ca="1" si="13"/>
        <v>0.5603332484266863</v>
      </c>
      <c r="AH56" s="514">
        <f t="shared" ca="1" si="13"/>
        <v>0.58905310078998074</v>
      </c>
      <c r="AI56" s="514">
        <f t="shared" ca="1" si="13"/>
        <v>0.58671087312828374</v>
      </c>
      <c r="AJ56" s="514">
        <f t="shared" ca="1" si="13"/>
        <v>0.57459367260517202</v>
      </c>
      <c r="AK56" s="514">
        <f t="shared" ca="1" si="13"/>
        <v>0.57030685153139293</v>
      </c>
      <c r="AL56" s="514">
        <f t="shared" ca="1" si="13"/>
        <v>0.67797794307324044</v>
      </c>
      <c r="AM56" s="514" t="e">
        <f t="shared" ref="AM56" ca="1" si="14">AM55/AM11</f>
        <v>#DIV/0!</v>
      </c>
    </row>
    <row r="57" spans="1:66" ht="13">
      <c r="B57" s="454"/>
    </row>
    <row r="58" spans="1:66" ht="13">
      <c r="B58" s="454"/>
    </row>
    <row r="59" spans="1:66" ht="13">
      <c r="B59" s="454"/>
    </row>
    <row r="60" spans="1:66" ht="13">
      <c r="B60" s="454"/>
    </row>
    <row r="61" spans="1:66" ht="13">
      <c r="B61" s="454"/>
    </row>
    <row r="62" spans="1:66" ht="13">
      <c r="B62" s="454"/>
    </row>
    <row r="63" spans="1:66" ht="13">
      <c r="B63" s="454"/>
      <c r="AN63" t="e">
        <f ca="1">AJ52/AH52</f>
        <v>#DIV/0!</v>
      </c>
    </row>
    <row r="64" spans="1:66" ht="13">
      <c r="B64" s="454"/>
    </row>
    <row r="65" spans="2:2" ht="13">
      <c r="B65" s="454"/>
    </row>
    <row r="66" spans="2:2" ht="13">
      <c r="B66" s="454"/>
    </row>
    <row r="67" spans="2:2" ht="13">
      <c r="B67" s="454"/>
    </row>
    <row r="68" spans="2:2" ht="13">
      <c r="B68" s="454"/>
    </row>
    <row r="69" spans="2:2" ht="13">
      <c r="B69" s="454"/>
    </row>
    <row r="70" spans="2:2" ht="13">
      <c r="B70" s="454"/>
    </row>
    <row r="71" spans="2:2" ht="13">
      <c r="B71" s="454"/>
    </row>
    <row r="72" spans="2:2" ht="13">
      <c r="B72" s="454"/>
    </row>
    <row r="73" spans="2:2" ht="13">
      <c r="B73" s="454"/>
    </row>
    <row r="74" spans="2:2" ht="13">
      <c r="B74" s="454"/>
    </row>
    <row r="75" spans="2:2" ht="13">
      <c r="B75" s="454"/>
    </row>
    <row r="76" spans="2:2" ht="13">
      <c r="B76" s="454"/>
    </row>
    <row r="77" spans="2:2" ht="13">
      <c r="B77" s="454"/>
    </row>
    <row r="78" spans="2:2" ht="13">
      <c r="B78" s="454"/>
    </row>
    <row r="79" spans="2:2" ht="13">
      <c r="B79" s="454"/>
    </row>
    <row r="80" spans="2:2" ht="13">
      <c r="B80" s="454"/>
    </row>
    <row r="81" spans="2:2" ht="13">
      <c r="B81" s="454"/>
    </row>
    <row r="82" spans="2:2" ht="13">
      <c r="B82" s="454"/>
    </row>
    <row r="83" spans="2:2" ht="13">
      <c r="B83" s="454"/>
    </row>
    <row r="84" spans="2:2" ht="13">
      <c r="B84" s="454"/>
    </row>
    <row r="85" spans="2:2" ht="13">
      <c r="B85" s="454"/>
    </row>
    <row r="86" spans="2:2" ht="13">
      <c r="B86" s="454"/>
    </row>
    <row r="87" spans="2:2" ht="13">
      <c r="B87" s="454"/>
    </row>
    <row r="88" spans="2:2" ht="13">
      <c r="B88" s="454"/>
    </row>
    <row r="89" spans="2:2" ht="13">
      <c r="B89" s="454"/>
    </row>
    <row r="90" spans="2:2" ht="13">
      <c r="B90" s="454"/>
    </row>
    <row r="91" spans="2:2" ht="13">
      <c r="B91" s="454"/>
    </row>
    <row r="92" spans="2:2" ht="13">
      <c r="B92" s="454"/>
    </row>
    <row r="93" spans="2:2" ht="13">
      <c r="B93" s="454"/>
    </row>
    <row r="94" spans="2:2" ht="13">
      <c r="B94" s="454"/>
    </row>
    <row r="95" spans="2:2" ht="13">
      <c r="B95" s="454"/>
    </row>
    <row r="96" spans="2:2" ht="13">
      <c r="B96" s="454"/>
    </row>
    <row r="97" spans="2:2" ht="13">
      <c r="B97" s="454"/>
    </row>
    <row r="98" spans="2:2" ht="13">
      <c r="B98" s="454"/>
    </row>
    <row r="99" spans="2:2" ht="13">
      <c r="B99" s="454"/>
    </row>
    <row r="100" spans="2:2" ht="13">
      <c r="B100" s="454"/>
    </row>
    <row r="101" spans="2:2" ht="13">
      <c r="B101" s="454"/>
    </row>
    <row r="102" spans="2:2" ht="13">
      <c r="B102" s="454"/>
    </row>
    <row r="103" spans="2:2" ht="13">
      <c r="B103" s="454"/>
    </row>
    <row r="104" spans="2:2" ht="13">
      <c r="B104" s="454"/>
    </row>
    <row r="105" spans="2:2" ht="13">
      <c r="B105" s="454"/>
    </row>
    <row r="106" spans="2:2" ht="13">
      <c r="B106" s="454"/>
    </row>
    <row r="107" spans="2:2" ht="13">
      <c r="B107" s="454"/>
    </row>
    <row r="108" spans="2:2" ht="13">
      <c r="B108" s="454"/>
    </row>
    <row r="109" spans="2:2" ht="13">
      <c r="B109" s="454"/>
    </row>
    <row r="110" spans="2:2" ht="13">
      <c r="B110" s="454"/>
    </row>
    <row r="111" spans="2:2" ht="13">
      <c r="B111" s="454"/>
    </row>
    <row r="112" spans="2:2" ht="13">
      <c r="B112" s="454"/>
    </row>
    <row r="113" spans="2:2" ht="13">
      <c r="B113" s="454"/>
    </row>
    <row r="114" spans="2:2" ht="13">
      <c r="B114" s="454"/>
    </row>
    <row r="115" spans="2:2" ht="13">
      <c r="B115" s="454">
        <f t="shared" ref="B115:B178" si="15">B114+1</f>
        <v>1</v>
      </c>
    </row>
    <row r="116" spans="2:2" ht="13">
      <c r="B116" s="454">
        <f t="shared" si="15"/>
        <v>2</v>
      </c>
    </row>
    <row r="117" spans="2:2" ht="13">
      <c r="B117" s="454">
        <f t="shared" si="15"/>
        <v>3</v>
      </c>
    </row>
    <row r="118" spans="2:2" ht="13">
      <c r="B118" s="454">
        <f t="shared" si="15"/>
        <v>4</v>
      </c>
    </row>
    <row r="119" spans="2:2" ht="13">
      <c r="B119" s="454">
        <f t="shared" si="15"/>
        <v>5</v>
      </c>
    </row>
    <row r="120" spans="2:2" ht="13">
      <c r="B120" s="454">
        <f t="shared" si="15"/>
        <v>6</v>
      </c>
    </row>
    <row r="121" spans="2:2" ht="13">
      <c r="B121" s="454">
        <f t="shared" si="15"/>
        <v>7</v>
      </c>
    </row>
    <row r="122" spans="2:2" ht="13">
      <c r="B122" s="454">
        <f t="shared" si="15"/>
        <v>8</v>
      </c>
    </row>
    <row r="123" spans="2:2" ht="13">
      <c r="B123" s="454">
        <f t="shared" si="15"/>
        <v>9</v>
      </c>
    </row>
    <row r="124" spans="2:2" ht="13">
      <c r="B124" s="454">
        <f t="shared" si="15"/>
        <v>10</v>
      </c>
    </row>
    <row r="125" spans="2:2" ht="13">
      <c r="B125" s="454">
        <f t="shared" si="15"/>
        <v>11</v>
      </c>
    </row>
    <row r="126" spans="2:2" ht="13">
      <c r="B126" s="454">
        <f t="shared" si="15"/>
        <v>12</v>
      </c>
    </row>
    <row r="127" spans="2:2" ht="13">
      <c r="B127" s="454">
        <f t="shared" si="15"/>
        <v>13</v>
      </c>
    </row>
    <row r="128" spans="2:2" ht="13">
      <c r="B128" s="454">
        <f t="shared" si="15"/>
        <v>14</v>
      </c>
    </row>
    <row r="129" spans="2:2" ht="13">
      <c r="B129" s="454">
        <f t="shared" si="15"/>
        <v>15</v>
      </c>
    </row>
    <row r="130" spans="2:2" ht="13">
      <c r="B130" s="454">
        <f t="shared" si="15"/>
        <v>16</v>
      </c>
    </row>
    <row r="131" spans="2:2" ht="13">
      <c r="B131" s="454">
        <f t="shared" si="15"/>
        <v>17</v>
      </c>
    </row>
    <row r="132" spans="2:2" ht="13">
      <c r="B132" s="454">
        <f t="shared" si="15"/>
        <v>18</v>
      </c>
    </row>
    <row r="133" spans="2:2" ht="13">
      <c r="B133" s="454">
        <f t="shared" si="15"/>
        <v>19</v>
      </c>
    </row>
    <row r="134" spans="2:2" ht="13">
      <c r="B134" s="454">
        <f t="shared" si="15"/>
        <v>20</v>
      </c>
    </row>
    <row r="135" spans="2:2" ht="13">
      <c r="B135" s="454">
        <f t="shared" si="15"/>
        <v>21</v>
      </c>
    </row>
    <row r="136" spans="2:2" ht="13">
      <c r="B136" s="454">
        <f t="shared" si="15"/>
        <v>22</v>
      </c>
    </row>
    <row r="137" spans="2:2" ht="13">
      <c r="B137" s="454">
        <f t="shared" si="15"/>
        <v>23</v>
      </c>
    </row>
    <row r="138" spans="2:2" ht="13">
      <c r="B138" s="454">
        <f t="shared" si="15"/>
        <v>24</v>
      </c>
    </row>
    <row r="139" spans="2:2" ht="13">
      <c r="B139" s="454">
        <f t="shared" si="15"/>
        <v>25</v>
      </c>
    </row>
    <row r="140" spans="2:2" ht="13">
      <c r="B140" s="454">
        <f t="shared" si="15"/>
        <v>26</v>
      </c>
    </row>
    <row r="141" spans="2:2" ht="13">
      <c r="B141" s="454">
        <f t="shared" si="15"/>
        <v>27</v>
      </c>
    </row>
    <row r="142" spans="2:2" ht="13">
      <c r="B142" s="454">
        <f t="shared" si="15"/>
        <v>28</v>
      </c>
    </row>
    <row r="143" spans="2:2" ht="13">
      <c r="B143" s="454">
        <f t="shared" si="15"/>
        <v>29</v>
      </c>
    </row>
    <row r="144" spans="2:2" ht="13">
      <c r="B144" s="454">
        <f t="shared" si="15"/>
        <v>30</v>
      </c>
    </row>
    <row r="145" spans="2:2" ht="13">
      <c r="B145" s="454">
        <f t="shared" si="15"/>
        <v>31</v>
      </c>
    </row>
    <row r="146" spans="2:2" ht="13">
      <c r="B146" s="454">
        <f t="shared" si="15"/>
        <v>32</v>
      </c>
    </row>
    <row r="147" spans="2:2" ht="13">
      <c r="B147" s="454">
        <f t="shared" si="15"/>
        <v>33</v>
      </c>
    </row>
    <row r="148" spans="2:2" ht="13">
      <c r="B148" s="454">
        <f t="shared" si="15"/>
        <v>34</v>
      </c>
    </row>
    <row r="149" spans="2:2" ht="13">
      <c r="B149" s="454">
        <f t="shared" si="15"/>
        <v>35</v>
      </c>
    </row>
    <row r="150" spans="2:2" ht="13">
      <c r="B150" s="454">
        <f t="shared" si="15"/>
        <v>36</v>
      </c>
    </row>
    <row r="151" spans="2:2" ht="13">
      <c r="B151" s="454">
        <f t="shared" si="15"/>
        <v>37</v>
      </c>
    </row>
    <row r="152" spans="2:2" ht="13">
      <c r="B152" s="454">
        <f t="shared" si="15"/>
        <v>38</v>
      </c>
    </row>
    <row r="153" spans="2:2" ht="13">
      <c r="B153" s="454">
        <f t="shared" si="15"/>
        <v>39</v>
      </c>
    </row>
    <row r="154" spans="2:2" ht="13">
      <c r="B154" s="454">
        <f t="shared" si="15"/>
        <v>40</v>
      </c>
    </row>
    <row r="155" spans="2:2" ht="13">
      <c r="B155" s="454">
        <f t="shared" si="15"/>
        <v>41</v>
      </c>
    </row>
    <row r="156" spans="2:2" ht="13">
      <c r="B156" s="454">
        <f t="shared" si="15"/>
        <v>42</v>
      </c>
    </row>
    <row r="157" spans="2:2" ht="13">
      <c r="B157" s="454">
        <f t="shared" si="15"/>
        <v>43</v>
      </c>
    </row>
    <row r="158" spans="2:2" ht="13">
      <c r="B158" s="454">
        <f t="shared" si="15"/>
        <v>44</v>
      </c>
    </row>
    <row r="159" spans="2:2" ht="13">
      <c r="B159" s="454">
        <f t="shared" si="15"/>
        <v>45</v>
      </c>
    </row>
    <row r="160" spans="2:2" ht="13">
      <c r="B160" s="454">
        <f t="shared" si="15"/>
        <v>46</v>
      </c>
    </row>
    <row r="161" spans="2:2" ht="13">
      <c r="B161" s="454">
        <f t="shared" si="15"/>
        <v>47</v>
      </c>
    </row>
    <row r="162" spans="2:2" ht="13">
      <c r="B162" s="454">
        <f t="shared" si="15"/>
        <v>48</v>
      </c>
    </row>
    <row r="163" spans="2:2" ht="13">
      <c r="B163" s="454">
        <f t="shared" si="15"/>
        <v>49</v>
      </c>
    </row>
    <row r="164" spans="2:2" ht="13">
      <c r="B164" s="454">
        <f t="shared" si="15"/>
        <v>50</v>
      </c>
    </row>
    <row r="165" spans="2:2" ht="13">
      <c r="B165" s="454">
        <f t="shared" si="15"/>
        <v>51</v>
      </c>
    </row>
    <row r="166" spans="2:2" ht="13">
      <c r="B166" s="454">
        <f t="shared" si="15"/>
        <v>52</v>
      </c>
    </row>
    <row r="167" spans="2:2" ht="13">
      <c r="B167" s="454">
        <f t="shared" si="15"/>
        <v>53</v>
      </c>
    </row>
    <row r="168" spans="2:2" ht="13">
      <c r="B168" s="454">
        <f t="shared" si="15"/>
        <v>54</v>
      </c>
    </row>
    <row r="169" spans="2:2" ht="13">
      <c r="B169" s="454">
        <f t="shared" si="15"/>
        <v>55</v>
      </c>
    </row>
    <row r="170" spans="2:2" ht="13">
      <c r="B170" s="454">
        <f t="shared" si="15"/>
        <v>56</v>
      </c>
    </row>
    <row r="171" spans="2:2" ht="13">
      <c r="B171" s="454">
        <f t="shared" si="15"/>
        <v>57</v>
      </c>
    </row>
    <row r="172" spans="2:2" ht="13">
      <c r="B172" s="454">
        <f t="shared" si="15"/>
        <v>58</v>
      </c>
    </row>
    <row r="173" spans="2:2" ht="13">
      <c r="B173" s="454">
        <f t="shared" si="15"/>
        <v>59</v>
      </c>
    </row>
    <row r="174" spans="2:2" ht="13">
      <c r="B174" s="454">
        <f t="shared" si="15"/>
        <v>60</v>
      </c>
    </row>
    <row r="175" spans="2:2" ht="13">
      <c r="B175" s="454">
        <f t="shared" si="15"/>
        <v>61</v>
      </c>
    </row>
    <row r="176" spans="2:2" ht="13">
      <c r="B176" s="454">
        <f t="shared" si="15"/>
        <v>62</v>
      </c>
    </row>
    <row r="177" spans="2:2" ht="13">
      <c r="B177" s="454">
        <f t="shared" si="15"/>
        <v>63</v>
      </c>
    </row>
    <row r="178" spans="2:2" ht="13">
      <c r="B178" s="454">
        <f t="shared" si="15"/>
        <v>64</v>
      </c>
    </row>
    <row r="179" spans="2:2" ht="13">
      <c r="B179" s="454">
        <f t="shared" ref="B179:B230" si="16">B178+1</f>
        <v>65</v>
      </c>
    </row>
    <row r="180" spans="2:2" ht="13">
      <c r="B180" s="454">
        <f t="shared" si="16"/>
        <v>66</v>
      </c>
    </row>
    <row r="181" spans="2:2" ht="13">
      <c r="B181" s="454">
        <f t="shared" si="16"/>
        <v>67</v>
      </c>
    </row>
    <row r="182" spans="2:2" ht="13">
      <c r="B182" s="454">
        <f t="shared" si="16"/>
        <v>68</v>
      </c>
    </row>
    <row r="183" spans="2:2" ht="13">
      <c r="B183" s="454">
        <f t="shared" si="16"/>
        <v>69</v>
      </c>
    </row>
    <row r="184" spans="2:2" ht="13">
      <c r="B184" s="454">
        <f t="shared" si="16"/>
        <v>70</v>
      </c>
    </row>
    <row r="185" spans="2:2" ht="13">
      <c r="B185" s="454">
        <f t="shared" si="16"/>
        <v>71</v>
      </c>
    </row>
    <row r="186" spans="2:2" ht="13">
      <c r="B186" s="454">
        <f t="shared" si="16"/>
        <v>72</v>
      </c>
    </row>
    <row r="187" spans="2:2" ht="13">
      <c r="B187" s="454">
        <f t="shared" si="16"/>
        <v>73</v>
      </c>
    </row>
    <row r="188" spans="2:2" ht="13">
      <c r="B188" s="454">
        <f t="shared" si="16"/>
        <v>74</v>
      </c>
    </row>
    <row r="189" spans="2:2" ht="13">
      <c r="B189" s="454">
        <f t="shared" si="16"/>
        <v>75</v>
      </c>
    </row>
    <row r="190" spans="2:2" ht="13">
      <c r="B190" s="454">
        <f t="shared" si="16"/>
        <v>76</v>
      </c>
    </row>
    <row r="191" spans="2:2" ht="13">
      <c r="B191" s="454">
        <f t="shared" si="16"/>
        <v>77</v>
      </c>
    </row>
    <row r="192" spans="2:2" ht="13">
      <c r="B192" s="454">
        <f t="shared" si="16"/>
        <v>78</v>
      </c>
    </row>
    <row r="193" spans="2:2" ht="13">
      <c r="B193" s="454">
        <f t="shared" si="16"/>
        <v>79</v>
      </c>
    </row>
    <row r="194" spans="2:2" ht="13">
      <c r="B194" s="454">
        <f t="shared" si="16"/>
        <v>80</v>
      </c>
    </row>
    <row r="195" spans="2:2" ht="13">
      <c r="B195" s="454">
        <f t="shared" si="16"/>
        <v>81</v>
      </c>
    </row>
    <row r="196" spans="2:2" ht="13">
      <c r="B196" s="454">
        <f t="shared" si="16"/>
        <v>82</v>
      </c>
    </row>
    <row r="197" spans="2:2" ht="13">
      <c r="B197" s="454">
        <f t="shared" si="16"/>
        <v>83</v>
      </c>
    </row>
    <row r="198" spans="2:2" ht="13">
      <c r="B198" s="454">
        <f t="shared" si="16"/>
        <v>84</v>
      </c>
    </row>
    <row r="199" spans="2:2" ht="13">
      <c r="B199" s="454">
        <f t="shared" si="16"/>
        <v>85</v>
      </c>
    </row>
    <row r="200" spans="2:2" ht="13">
      <c r="B200" s="454">
        <f t="shared" si="16"/>
        <v>86</v>
      </c>
    </row>
    <row r="201" spans="2:2" ht="13">
      <c r="B201" s="454">
        <f t="shared" si="16"/>
        <v>87</v>
      </c>
    </row>
    <row r="202" spans="2:2" ht="13">
      <c r="B202" s="454">
        <f t="shared" si="16"/>
        <v>88</v>
      </c>
    </row>
    <row r="203" spans="2:2" ht="13">
      <c r="B203" s="454">
        <f t="shared" si="16"/>
        <v>89</v>
      </c>
    </row>
    <row r="204" spans="2:2" ht="13">
      <c r="B204" s="454">
        <f t="shared" si="16"/>
        <v>90</v>
      </c>
    </row>
    <row r="205" spans="2:2" ht="13">
      <c r="B205" s="454">
        <f t="shared" si="16"/>
        <v>91</v>
      </c>
    </row>
    <row r="206" spans="2:2" ht="13">
      <c r="B206" s="454">
        <f t="shared" si="16"/>
        <v>92</v>
      </c>
    </row>
    <row r="207" spans="2:2" ht="13">
      <c r="B207" s="454">
        <f t="shared" si="16"/>
        <v>93</v>
      </c>
    </row>
    <row r="208" spans="2:2" ht="13">
      <c r="B208" s="454">
        <f t="shared" si="16"/>
        <v>94</v>
      </c>
    </row>
    <row r="209" spans="2:2" ht="13">
      <c r="B209" s="454">
        <f t="shared" si="16"/>
        <v>95</v>
      </c>
    </row>
    <row r="210" spans="2:2" ht="13">
      <c r="B210" s="454">
        <f t="shared" si="16"/>
        <v>96</v>
      </c>
    </row>
    <row r="211" spans="2:2" ht="13">
      <c r="B211" s="454">
        <f t="shared" si="16"/>
        <v>97</v>
      </c>
    </row>
    <row r="212" spans="2:2" ht="13">
      <c r="B212" s="454">
        <f t="shared" si="16"/>
        <v>98</v>
      </c>
    </row>
    <row r="213" spans="2:2" ht="13">
      <c r="B213" s="454">
        <f t="shared" si="16"/>
        <v>99</v>
      </c>
    </row>
    <row r="214" spans="2:2" ht="13">
      <c r="B214" s="454">
        <f t="shared" si="16"/>
        <v>100</v>
      </c>
    </row>
    <row r="215" spans="2:2" ht="13">
      <c r="B215" s="454">
        <f t="shared" si="16"/>
        <v>101</v>
      </c>
    </row>
    <row r="216" spans="2:2" ht="13">
      <c r="B216" s="454">
        <f t="shared" si="16"/>
        <v>102</v>
      </c>
    </row>
    <row r="217" spans="2:2" ht="13">
      <c r="B217" s="454">
        <f t="shared" si="16"/>
        <v>103</v>
      </c>
    </row>
    <row r="218" spans="2:2" ht="13">
      <c r="B218" s="454">
        <f t="shared" si="16"/>
        <v>104</v>
      </c>
    </row>
    <row r="219" spans="2:2" ht="13">
      <c r="B219" s="454">
        <f t="shared" si="16"/>
        <v>105</v>
      </c>
    </row>
    <row r="220" spans="2:2" ht="13">
      <c r="B220" s="454">
        <f t="shared" si="16"/>
        <v>106</v>
      </c>
    </row>
    <row r="221" spans="2:2" ht="13">
      <c r="B221" s="454">
        <f t="shared" si="16"/>
        <v>107</v>
      </c>
    </row>
    <row r="222" spans="2:2" ht="13">
      <c r="B222" s="454">
        <f t="shared" si="16"/>
        <v>108</v>
      </c>
    </row>
    <row r="223" spans="2:2" ht="13">
      <c r="B223" s="454">
        <f t="shared" si="16"/>
        <v>109</v>
      </c>
    </row>
    <row r="224" spans="2:2" ht="13">
      <c r="B224" s="454">
        <f t="shared" si="16"/>
        <v>110</v>
      </c>
    </row>
    <row r="225" spans="2:2" ht="13">
      <c r="B225" s="454">
        <f t="shared" si="16"/>
        <v>111</v>
      </c>
    </row>
    <row r="226" spans="2:2" ht="13">
      <c r="B226" s="454">
        <f t="shared" si="16"/>
        <v>112</v>
      </c>
    </row>
    <row r="227" spans="2:2" ht="13">
      <c r="B227" s="454">
        <f t="shared" si="16"/>
        <v>113</v>
      </c>
    </row>
    <row r="228" spans="2:2" ht="13">
      <c r="B228" s="454">
        <f t="shared" si="16"/>
        <v>114</v>
      </c>
    </row>
    <row r="229" spans="2:2" ht="13">
      <c r="B229" s="454">
        <f t="shared" si="16"/>
        <v>115</v>
      </c>
    </row>
    <row r="230" spans="2:2" ht="13">
      <c r="B230" s="454">
        <f t="shared" si="16"/>
        <v>116</v>
      </c>
    </row>
  </sheetData>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1975AE38-A4FF-434D-B4A2-48F033FDE766}">
          <x14:formula1>
            <xm:f>Tables!$C$1:$C$3</xm:f>
          </x14:formula1>
          <xm:sqref>D8</xm:sqref>
        </x14:dataValidation>
        <x14:dataValidation type="list" allowBlank="1" showInputMessage="1" showErrorMessage="1" xr:uid="{DA301F6B-F844-5347-BBF0-F977433D7F85}">
          <x14:formula1>
            <xm:f>'2021'!$A$2:$A$71</xm:f>
          </x14:formula1>
          <xm:sqref>D10</xm:sqref>
        </x14:dataValidation>
        <x14:dataValidation type="list" showInputMessage="1" showErrorMessage="1" xr:uid="{C172AC58-1EF3-0F44-AB20-408096603096}">
          <x14:formula1>
            <xm:f>Tables!$A$1:$A$62</xm:f>
          </x14:formula1>
          <xm:sqref>AP8:AT8</xm:sqref>
        </x14:dataValidation>
        <x14:dataValidation type="list" showDropDown="1" showInputMessage="1" showErrorMessage="1" xr:uid="{6AB532EF-332C-9B42-ACD6-155CA4C4DDCA}">
          <x14:formula1>
            <xm:f>Tables!$A$1:$A$62</xm:f>
          </x14:formula1>
          <xm:sqref>AV8:BA9 AU8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BA0C-54F1-C845-956C-4A260D9E484B}">
  <dimension ref="A1:AS109"/>
  <sheetViews>
    <sheetView zoomScale="125" zoomScaleNormal="70" workbookViewId="0">
      <pane xSplit="2" ySplit="1" topLeftCell="X39" activePane="bottomRight" state="frozen"/>
      <selection activeCell="G24" sqref="G24"/>
      <selection pane="topRight" activeCell="G24" sqref="G24"/>
      <selection pane="bottomLeft" activeCell="G24" sqref="G24"/>
      <selection pane="bottomRight" activeCell="AO48" sqref="AO48"/>
    </sheetView>
  </sheetViews>
  <sheetFormatPr defaultColWidth="9.1796875" defaultRowHeight="13"/>
  <cols>
    <col min="1" max="1" width="52.6328125" style="476" customWidth="1"/>
    <col min="2" max="2" width="14.6328125" style="526" customWidth="1"/>
    <col min="3" max="4" width="7.453125" style="89" bestFit="1" customWidth="1"/>
    <col min="5" max="5" width="9.1796875" style="89"/>
    <col min="6" max="6" width="6.1796875" style="106" customWidth="1"/>
    <col min="7" max="7" width="5.81640625" style="106" bestFit="1" customWidth="1"/>
    <col min="8" max="8" width="7.36328125" style="89" bestFit="1" customWidth="1"/>
    <col min="9" max="9" width="6.81640625" style="106" bestFit="1" customWidth="1"/>
    <col min="10" max="10" width="6" style="106" bestFit="1" customWidth="1"/>
    <col min="11" max="11" width="6.81640625"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1796875" style="157" bestFit="1" customWidth="1"/>
    <col min="19" max="19" width="7.36328125" style="157" bestFit="1" customWidth="1"/>
    <col min="20" max="20" width="7.453125" style="157" bestFit="1" customWidth="1"/>
    <col min="21" max="21" width="8.453125" style="157" bestFit="1" customWidth="1"/>
    <col min="22" max="22" width="6.81640625" style="157" bestFit="1" customWidth="1"/>
    <col min="23" max="25" width="5.453125" style="157" customWidth="1"/>
    <col min="26" max="26" width="5.453125" style="106" customWidth="1"/>
    <col min="27" max="27" width="8.1796875" style="158" bestFit="1" customWidth="1"/>
    <col min="28" max="28" width="6.6328125" style="158" bestFit="1" customWidth="1"/>
    <col min="29" max="33" width="5.453125" style="157" customWidth="1"/>
    <col min="34" max="34" width="6" style="157" customWidth="1"/>
    <col min="35" max="36" width="7" style="157" customWidth="1"/>
    <col min="37" max="40" width="5.453125" style="157" customWidth="1"/>
    <col min="41" max="41" width="8.6328125" style="158" bestFit="1" customWidth="1"/>
    <col min="42" max="42" width="4.453125" style="158" bestFit="1" customWidth="1"/>
    <col min="43" max="43" width="9.36328125" style="157" bestFit="1" customWidth="1"/>
    <col min="44" max="16384" width="9.1796875" style="470"/>
  </cols>
  <sheetData>
    <row r="1" spans="1:45" s="519" customFormat="1" ht="92" thickBot="1">
      <c r="A1" s="163" t="s">
        <v>319</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519">
        <v>41</v>
      </c>
    </row>
    <row r="2" spans="1:45" s="469" customFormat="1">
      <c r="A2" s="3" t="s">
        <v>65</v>
      </c>
      <c r="B2" s="4"/>
      <c r="C2" s="5">
        <f>SUM(D2:G2)</f>
        <v>0</v>
      </c>
      <c r="D2" s="6">
        <v>0</v>
      </c>
      <c r="E2" s="7"/>
      <c r="F2" s="8"/>
      <c r="G2" s="8"/>
      <c r="H2" s="9">
        <f>SUM(I2:K2)</f>
        <v>127.70399999999999</v>
      </c>
      <c r="I2" s="10">
        <v>0</v>
      </c>
      <c r="J2" s="299">
        <v>127.70399999999999</v>
      </c>
      <c r="K2" s="11"/>
      <c r="L2" s="9">
        <f>SUM(M2:Z2)</f>
        <v>0</v>
      </c>
      <c r="M2" s="10"/>
      <c r="N2" s="393"/>
      <c r="O2" s="12"/>
      <c r="P2" s="12"/>
      <c r="Q2" s="12"/>
      <c r="R2" s="12"/>
      <c r="S2" s="12"/>
      <c r="T2" s="12"/>
      <c r="U2" s="12"/>
      <c r="V2" s="12"/>
      <c r="W2" s="8"/>
      <c r="X2" s="8"/>
      <c r="Y2" s="8"/>
      <c r="Z2" s="11"/>
      <c r="AA2" s="9">
        <v>876.59003031510645</v>
      </c>
      <c r="AB2" s="13">
        <f>SUM(AC2:AM2)</f>
        <v>1803.2525148498371</v>
      </c>
      <c r="AC2" s="14">
        <v>65.885592781998213</v>
      </c>
      <c r="AD2" s="11">
        <v>1001.8622789022459</v>
      </c>
      <c r="AE2" s="11">
        <v>216.73588616846254</v>
      </c>
      <c r="AF2" s="11">
        <v>156.37926896535873</v>
      </c>
      <c r="AG2" s="11">
        <v>23.038287559908056</v>
      </c>
      <c r="AH2" s="11">
        <v>29.08348396359715</v>
      </c>
      <c r="AI2" s="11">
        <v>93.196924531644868</v>
      </c>
      <c r="AJ2" s="11">
        <v>5.2187435197919996</v>
      </c>
      <c r="AK2" s="10">
        <v>93.989089382631107</v>
      </c>
      <c r="AL2" s="10">
        <v>14.046612001409922</v>
      </c>
      <c r="AM2" s="8">
        <v>103.81634707278889</v>
      </c>
      <c r="AN2" s="15">
        <v>155.86086895472204</v>
      </c>
      <c r="AO2" s="15"/>
      <c r="AP2" s="13"/>
      <c r="AQ2" s="16">
        <f t="shared" ref="AQ2:AQ20" si="0">C2+H2+L2+AA2+AB2+AN2+AO2+AP2</f>
        <v>2963.4074141196652</v>
      </c>
    </row>
    <row r="3" spans="1:45" s="469" customFormat="1">
      <c r="A3" s="17" t="s">
        <v>1</v>
      </c>
      <c r="B3" s="18"/>
      <c r="C3" s="19">
        <f>SUM(D3:G3)</f>
        <v>163.19065482879429</v>
      </c>
      <c r="D3" s="20">
        <v>90.458520695261171</v>
      </c>
      <c r="E3" s="169">
        <v>69.882086319185362</v>
      </c>
      <c r="F3" s="22"/>
      <c r="G3" s="22">
        <v>2.8500478143477541</v>
      </c>
      <c r="H3" s="23">
        <f>SUM(I3:K3)</f>
        <v>0</v>
      </c>
      <c r="I3" s="24"/>
      <c r="J3" s="249"/>
      <c r="K3" s="25"/>
      <c r="L3" s="23">
        <f>SUM(M3:Z3)</f>
        <v>8553.2473472205493</v>
      </c>
      <c r="M3" s="24">
        <v>2042.2370062740001</v>
      </c>
      <c r="N3" s="24">
        <v>0</v>
      </c>
      <c r="O3" s="25">
        <v>0</v>
      </c>
      <c r="P3" s="25">
        <v>623.11543348888904</v>
      </c>
      <c r="Q3" s="25">
        <v>318.71410404288002</v>
      </c>
      <c r="R3" s="25">
        <v>1473.4912104103198</v>
      </c>
      <c r="S3" s="25">
        <v>139.47714675564973</v>
      </c>
      <c r="T3" s="25">
        <v>201.95565729874676</v>
      </c>
      <c r="U3" s="25">
        <v>3405.4802925707527</v>
      </c>
      <c r="V3" s="25">
        <v>96.165141164520833</v>
      </c>
      <c r="W3" s="22">
        <v>0</v>
      </c>
      <c r="X3" s="22">
        <v>200.20963043795999</v>
      </c>
      <c r="Y3" s="22">
        <v>0.81062480683086002</v>
      </c>
      <c r="Z3" s="25">
        <v>51.591099970000002</v>
      </c>
      <c r="AA3" s="23">
        <v>3397.1635784192667</v>
      </c>
      <c r="AB3" s="26">
        <f>SUM(AC3:AM3)</f>
        <v>315.72490342316257</v>
      </c>
      <c r="AC3" s="27"/>
      <c r="AD3" s="25"/>
      <c r="AE3" s="25">
        <v>37.896887371050163</v>
      </c>
      <c r="AF3" s="25"/>
      <c r="AG3" s="25"/>
      <c r="AH3" s="25"/>
      <c r="AI3" s="25">
        <v>232.83060373076842</v>
      </c>
      <c r="AJ3" s="25">
        <v>44.997412321343994</v>
      </c>
      <c r="AK3" s="24"/>
      <c r="AL3" s="24"/>
      <c r="AM3" s="22"/>
      <c r="AN3" s="28"/>
      <c r="AO3" s="28">
        <v>453.27798796216678</v>
      </c>
      <c r="AP3" s="26"/>
      <c r="AQ3" s="29">
        <f t="shared" si="0"/>
        <v>12882.60447185394</v>
      </c>
    </row>
    <row r="4" spans="1:45" s="469" customFormat="1">
      <c r="A4" s="17" t="s">
        <v>2</v>
      </c>
      <c r="B4" s="18"/>
      <c r="C4" s="19">
        <f>SUM(D4:G4)</f>
        <v>13.762031188000002</v>
      </c>
      <c r="D4" s="20">
        <v>0</v>
      </c>
      <c r="E4" s="21">
        <v>13.735999600000001</v>
      </c>
      <c r="F4" s="22"/>
      <c r="G4" s="22">
        <v>2.6031587999999998E-2</v>
      </c>
      <c r="H4" s="23">
        <f>SUM(I4:K4)</f>
        <v>0</v>
      </c>
      <c r="I4" s="24"/>
      <c r="J4" s="249"/>
      <c r="K4" s="25">
        <v>0</v>
      </c>
      <c r="L4" s="23">
        <f>SUM(M4:Z4)</f>
        <v>1100.0155576057452</v>
      </c>
      <c r="M4" s="24">
        <v>0</v>
      </c>
      <c r="N4" s="24">
        <v>36.199084531199993</v>
      </c>
      <c r="O4" s="25"/>
      <c r="P4" s="25">
        <v>162.20941002222219</v>
      </c>
      <c r="Q4" s="25">
        <v>71.865137373120007</v>
      </c>
      <c r="R4" s="25">
        <v>19.322429535359998</v>
      </c>
      <c r="S4" s="25">
        <v>529.0501452655368</v>
      </c>
      <c r="T4" s="25">
        <v>21.440484411070496</v>
      </c>
      <c r="U4" s="25">
        <v>71.344304532882489</v>
      </c>
      <c r="V4" s="25">
        <v>0.17416249050661273</v>
      </c>
      <c r="W4" s="22">
        <v>123.6879409986188</v>
      </c>
      <c r="X4" s="22">
        <v>55.881393111320001</v>
      </c>
      <c r="Y4" s="22">
        <v>8.7054660907759554E-2</v>
      </c>
      <c r="Z4" s="25">
        <v>8.7540106729999998</v>
      </c>
      <c r="AA4" s="23">
        <v>0</v>
      </c>
      <c r="AB4" s="26">
        <f>SUM(AC4:AM4)</f>
        <v>11.626977003917071</v>
      </c>
      <c r="AC4" s="27"/>
      <c r="AD4" s="25"/>
      <c r="AE4" s="25">
        <v>9.5707939237603887E-3</v>
      </c>
      <c r="AF4" s="25"/>
      <c r="AG4" s="25"/>
      <c r="AH4" s="25"/>
      <c r="AI4" s="25">
        <v>11.617406209993311</v>
      </c>
      <c r="AJ4" s="25">
        <v>0</v>
      </c>
      <c r="AK4" s="24"/>
      <c r="AL4" s="24"/>
      <c r="AM4" s="22"/>
      <c r="AN4" s="28"/>
      <c r="AO4" s="28">
        <v>18.123465176268272</v>
      </c>
      <c r="AP4" s="26"/>
      <c r="AQ4" s="29">
        <f t="shared" si="0"/>
        <v>1143.5280309739308</v>
      </c>
    </row>
    <row r="5" spans="1:45" s="469" customFormat="1">
      <c r="A5" s="17" t="s">
        <v>3</v>
      </c>
      <c r="B5" s="18"/>
      <c r="C5" s="19">
        <f>SUM(D5:G5)</f>
        <v>0</v>
      </c>
      <c r="D5" s="20"/>
      <c r="E5" s="21"/>
      <c r="F5" s="22"/>
      <c r="G5" s="22"/>
      <c r="H5" s="23">
        <f>SUM(I5:K5)</f>
        <v>0</v>
      </c>
      <c r="I5" s="24"/>
      <c r="J5" s="249"/>
      <c r="K5" s="25"/>
      <c r="L5" s="23">
        <f>SUM(M5:Z5)</f>
        <v>121.93435665810996</v>
      </c>
      <c r="M5" s="24"/>
      <c r="N5" s="24"/>
      <c r="O5" s="25"/>
      <c r="P5" s="25"/>
      <c r="Q5" s="25"/>
      <c r="R5" s="25"/>
      <c r="S5" s="25">
        <v>0.24372658135593225</v>
      </c>
      <c r="T5" s="25"/>
      <c r="U5" s="25">
        <v>121.69063007675403</v>
      </c>
      <c r="V5" s="25"/>
      <c r="W5" s="22"/>
      <c r="X5" s="22"/>
      <c r="Y5" s="22"/>
      <c r="Z5" s="25"/>
      <c r="AA5" s="23"/>
      <c r="AB5" s="26">
        <f>SUM(AC5:AM5)</f>
        <v>0</v>
      </c>
      <c r="AC5" s="27"/>
      <c r="AD5" s="25"/>
      <c r="AE5" s="25"/>
      <c r="AF5" s="25"/>
      <c r="AG5" s="25"/>
      <c r="AH5" s="25"/>
      <c r="AI5" s="25"/>
      <c r="AJ5" s="25"/>
      <c r="AK5" s="24"/>
      <c r="AL5" s="24"/>
      <c r="AM5" s="22"/>
      <c r="AN5" s="28"/>
      <c r="AO5" s="28"/>
      <c r="AP5" s="26"/>
      <c r="AQ5" s="29">
        <f t="shared" si="0"/>
        <v>121.93435665810996</v>
      </c>
    </row>
    <row r="6" spans="1:45" s="469" customFormat="1" ht="13.5" thickBot="1">
      <c r="A6" s="30" t="s">
        <v>4</v>
      </c>
      <c r="B6" s="31"/>
      <c r="C6" s="19">
        <f>SUM(D6:G6)</f>
        <v>132.42732354281881</v>
      </c>
      <c r="D6" s="32">
        <v>134.68772696960602</v>
      </c>
      <c r="E6" s="22">
        <v>-2.2604034267871946</v>
      </c>
      <c r="F6" s="33"/>
      <c r="G6" s="33">
        <v>0</v>
      </c>
      <c r="H6" s="34">
        <f>SUM(I6:K6)</f>
        <v>-1.0369317192832409E-4</v>
      </c>
      <c r="I6" s="35">
        <v>-1.0369317192832409E-4</v>
      </c>
      <c r="J6" s="300">
        <v>0</v>
      </c>
      <c r="K6" s="35">
        <v>0</v>
      </c>
      <c r="L6" s="34">
        <f>SUM(M6:Z6)</f>
        <v>-74.328214368371704</v>
      </c>
      <c r="M6" s="24">
        <v>-3.8727109572000109</v>
      </c>
      <c r="N6" s="24">
        <v>5.3567469431999992</v>
      </c>
      <c r="O6" s="25"/>
      <c r="P6" s="25">
        <v>-2.47048444444445</v>
      </c>
      <c r="Q6" s="25">
        <v>2.8508969216000031</v>
      </c>
      <c r="R6" s="25">
        <v>-1.6700543378399784</v>
      </c>
      <c r="S6" s="25">
        <v>-9.5537191898305185</v>
      </c>
      <c r="T6" s="25">
        <v>2.7411871755613579</v>
      </c>
      <c r="U6" s="25">
        <v>-67.077158830093055</v>
      </c>
      <c r="V6" s="25">
        <v>-0.21206328054051651</v>
      </c>
      <c r="W6" s="33">
        <v>-0.42085436878452931</v>
      </c>
      <c r="X6" s="33">
        <v>0</v>
      </c>
      <c r="Y6" s="33">
        <v>0</v>
      </c>
      <c r="Z6" s="35">
        <v>0</v>
      </c>
      <c r="AA6" s="34">
        <v>0</v>
      </c>
      <c r="AB6" s="37">
        <f>SUM(AC6:AM6)</f>
        <v>-1.6070254790543945</v>
      </c>
      <c r="AC6" s="38"/>
      <c r="AD6" s="36"/>
      <c r="AE6" s="36">
        <v>-1.5732597294486648</v>
      </c>
      <c r="AF6" s="36"/>
      <c r="AG6" s="36"/>
      <c r="AH6" s="36"/>
      <c r="AI6" s="36">
        <v>0.98933560714626989</v>
      </c>
      <c r="AJ6" s="36">
        <v>-1.0231013567519995</v>
      </c>
      <c r="AK6" s="35"/>
      <c r="AL6" s="35"/>
      <c r="AM6" s="33"/>
      <c r="AN6" s="40"/>
      <c r="AO6" s="40"/>
      <c r="AP6" s="37"/>
      <c r="AQ6" s="41">
        <f t="shared" si="0"/>
        <v>56.491980002220792</v>
      </c>
    </row>
    <row r="7" spans="1:45" s="469" customFormat="1">
      <c r="A7" s="50" t="s">
        <v>66</v>
      </c>
      <c r="B7" s="51"/>
      <c r="C7" s="52">
        <f t="shared" ref="C7:AP7" si="1">C2+C3-C4-C5+C6</f>
        <v>281.85594718361313</v>
      </c>
      <c r="D7" s="57">
        <f t="shared" si="1"/>
        <v>225.14624766486719</v>
      </c>
      <c r="E7" s="54">
        <f t="shared" si="1"/>
        <v>53.88568329239817</v>
      </c>
      <c r="F7" s="54">
        <f t="shared" si="1"/>
        <v>0</v>
      </c>
      <c r="G7" s="54">
        <f t="shared" si="1"/>
        <v>2.8240162263477542</v>
      </c>
      <c r="H7" s="56">
        <f t="shared" si="1"/>
        <v>127.70389630682807</v>
      </c>
      <c r="I7" s="57">
        <f t="shared" si="1"/>
        <v>-1.0369317192832409E-4</v>
      </c>
      <c r="J7" s="250">
        <f t="shared" si="1"/>
        <v>127.70399999999999</v>
      </c>
      <c r="K7" s="54">
        <f t="shared" si="1"/>
        <v>0</v>
      </c>
      <c r="L7" s="56">
        <f t="shared" si="1"/>
        <v>7256.9692185883223</v>
      </c>
      <c r="M7" s="57">
        <f t="shared" si="1"/>
        <v>2038.3642953168001</v>
      </c>
      <c r="N7" s="57">
        <f t="shared" si="1"/>
        <v>-30.842337587999992</v>
      </c>
      <c r="O7" s="54">
        <f t="shared" si="1"/>
        <v>0</v>
      </c>
      <c r="P7" s="54">
        <f t="shared" si="1"/>
        <v>458.43553902222243</v>
      </c>
      <c r="Q7" s="54">
        <f t="shared" si="1"/>
        <v>249.69986359136001</v>
      </c>
      <c r="R7" s="54">
        <f t="shared" si="1"/>
        <v>1452.4987265371199</v>
      </c>
      <c r="S7" s="54">
        <f t="shared" si="1"/>
        <v>-399.3704442810735</v>
      </c>
      <c r="T7" s="54">
        <f t="shared" si="1"/>
        <v>183.25636006323762</v>
      </c>
      <c r="U7" s="54">
        <f t="shared" si="1"/>
        <v>3145.3681991310227</v>
      </c>
      <c r="V7" s="54">
        <f t="shared" si="1"/>
        <v>95.778915393473696</v>
      </c>
      <c r="W7" s="54">
        <f t="shared" si="1"/>
        <v>-124.10879536740333</v>
      </c>
      <c r="X7" s="54">
        <f t="shared" si="1"/>
        <v>144.32823732663999</v>
      </c>
      <c r="Y7" s="54">
        <f t="shared" si="1"/>
        <v>0.72357014592310043</v>
      </c>
      <c r="Z7" s="54">
        <f t="shared" si="1"/>
        <v>42.837089297000006</v>
      </c>
      <c r="AA7" s="56">
        <f t="shared" si="1"/>
        <v>4273.7536087343733</v>
      </c>
      <c r="AB7" s="56">
        <f t="shared" si="1"/>
        <v>2105.7434157900284</v>
      </c>
      <c r="AC7" s="57">
        <f t="shared" si="1"/>
        <v>65.885592781998213</v>
      </c>
      <c r="AD7" s="54">
        <f t="shared" si="1"/>
        <v>1001.8622789022459</v>
      </c>
      <c r="AE7" s="54">
        <f t="shared" si="1"/>
        <v>253.04994301614028</v>
      </c>
      <c r="AF7" s="54">
        <f t="shared" si="1"/>
        <v>156.37926896535873</v>
      </c>
      <c r="AG7" s="54">
        <f t="shared" si="1"/>
        <v>23.038287559908056</v>
      </c>
      <c r="AH7" s="54">
        <f t="shared" si="1"/>
        <v>29.08348396359715</v>
      </c>
      <c r="AI7" s="54">
        <f t="shared" si="1"/>
        <v>315.39945765956622</v>
      </c>
      <c r="AJ7" s="54">
        <f t="shared" si="1"/>
        <v>49.193054484383993</v>
      </c>
      <c r="AK7" s="53">
        <f t="shared" si="1"/>
        <v>93.989089382631107</v>
      </c>
      <c r="AL7" s="53">
        <f t="shared" si="1"/>
        <v>14.046612001409922</v>
      </c>
      <c r="AM7" s="57">
        <f t="shared" si="1"/>
        <v>103.81634707278889</v>
      </c>
      <c r="AN7" s="56">
        <f t="shared" si="1"/>
        <v>155.86086895472204</v>
      </c>
      <c r="AO7" s="56">
        <f t="shared" si="1"/>
        <v>435.15452278589851</v>
      </c>
      <c r="AP7" s="182">
        <f t="shared" si="1"/>
        <v>0</v>
      </c>
      <c r="AQ7" s="111">
        <f t="shared" si="0"/>
        <v>14637.041478343785</v>
      </c>
    </row>
    <row r="8" spans="1:45" s="469" customFormat="1" ht="13.5" thickBot="1">
      <c r="A8" s="183" t="s">
        <v>67</v>
      </c>
      <c r="B8" s="184"/>
      <c r="C8" s="187">
        <f t="shared" ref="C8:AP8" si="2">C7-C27</f>
        <v>281.85594718361313</v>
      </c>
      <c r="D8" s="185">
        <f t="shared" si="2"/>
        <v>225.14624766486719</v>
      </c>
      <c r="E8" s="188">
        <f t="shared" si="2"/>
        <v>53.88568329239817</v>
      </c>
      <c r="F8" s="189">
        <f t="shared" si="2"/>
        <v>0</v>
      </c>
      <c r="G8" s="189">
        <f t="shared" si="2"/>
        <v>2.8240162263477542</v>
      </c>
      <c r="H8" s="190">
        <f t="shared" si="2"/>
        <v>127.70389630682807</v>
      </c>
      <c r="I8" s="185">
        <f t="shared" si="2"/>
        <v>-1.0369317192832409E-4</v>
      </c>
      <c r="J8" s="301">
        <f t="shared" si="2"/>
        <v>127.70399999999999</v>
      </c>
      <c r="K8" s="188">
        <f t="shared" si="2"/>
        <v>0</v>
      </c>
      <c r="L8" s="190">
        <f t="shared" si="2"/>
        <v>7069.0803218187593</v>
      </c>
      <c r="M8" s="185">
        <f t="shared" si="2"/>
        <v>2038.3642953168001</v>
      </c>
      <c r="N8" s="185">
        <f t="shared" si="2"/>
        <v>-30.842337587999992</v>
      </c>
      <c r="O8" s="188">
        <f t="shared" si="2"/>
        <v>0</v>
      </c>
      <c r="P8" s="188">
        <f t="shared" si="2"/>
        <v>458.43553902222243</v>
      </c>
      <c r="Q8" s="188">
        <f t="shared" si="2"/>
        <v>249.69986359136001</v>
      </c>
      <c r="R8" s="188">
        <f t="shared" si="2"/>
        <v>1452.4987265371199</v>
      </c>
      <c r="S8" s="188">
        <f t="shared" si="2"/>
        <v>-399.3704442810735</v>
      </c>
      <c r="T8" s="188">
        <f t="shared" si="2"/>
        <v>183.25636006323762</v>
      </c>
      <c r="U8" s="188">
        <f t="shared" si="2"/>
        <v>3145.3681991310227</v>
      </c>
      <c r="V8" s="188">
        <f t="shared" si="2"/>
        <v>95.778915393473696</v>
      </c>
      <c r="W8" s="189">
        <f t="shared" si="2"/>
        <v>-124.10879536740333</v>
      </c>
      <c r="X8" s="189">
        <f t="shared" si="2"/>
        <v>0</v>
      </c>
      <c r="Y8" s="189">
        <f t="shared" si="2"/>
        <v>0</v>
      </c>
      <c r="Z8" s="188">
        <f t="shared" si="2"/>
        <v>0</v>
      </c>
      <c r="AA8" s="190">
        <f t="shared" si="2"/>
        <v>4273.7536087343733</v>
      </c>
      <c r="AB8" s="196">
        <f t="shared" si="2"/>
        <v>2105.7434157900284</v>
      </c>
      <c r="AC8" s="185">
        <f t="shared" si="2"/>
        <v>65.885592781998213</v>
      </c>
      <c r="AD8" s="188">
        <f t="shared" si="2"/>
        <v>1001.8622789022459</v>
      </c>
      <c r="AE8" s="188">
        <f t="shared" si="2"/>
        <v>253.04994301614028</v>
      </c>
      <c r="AF8" s="188">
        <f t="shared" si="2"/>
        <v>156.37926896535873</v>
      </c>
      <c r="AG8" s="188">
        <f t="shared" si="2"/>
        <v>23.038287559908056</v>
      </c>
      <c r="AH8" s="188">
        <f t="shared" si="2"/>
        <v>29.08348396359715</v>
      </c>
      <c r="AI8" s="188">
        <f t="shared" si="2"/>
        <v>315.39945765956622</v>
      </c>
      <c r="AJ8" s="188">
        <f t="shared" si="2"/>
        <v>49.193054484383993</v>
      </c>
      <c r="AK8" s="210">
        <f t="shared" si="2"/>
        <v>93.989089382631107</v>
      </c>
      <c r="AL8" s="210">
        <f t="shared" si="2"/>
        <v>14.046612001409922</v>
      </c>
      <c r="AM8" s="185">
        <f t="shared" si="2"/>
        <v>103.81634707278889</v>
      </c>
      <c r="AN8" s="190">
        <f t="shared" si="2"/>
        <v>155.86086895472204</v>
      </c>
      <c r="AO8" s="190">
        <f t="shared" si="2"/>
        <v>435.15452278589851</v>
      </c>
      <c r="AP8" s="185">
        <f t="shared" si="2"/>
        <v>0</v>
      </c>
      <c r="AQ8" s="186">
        <f t="shared" si="0"/>
        <v>14449.152581574222</v>
      </c>
    </row>
    <row r="9" spans="1:45" s="469" customFormat="1">
      <c r="A9" s="50" t="s">
        <v>5</v>
      </c>
      <c r="B9" s="51"/>
      <c r="C9" s="52">
        <f t="shared" ref="C9:AP9" si="3">SUM(C10:C14)</f>
        <v>160.55497429497004</v>
      </c>
      <c r="D9" s="53">
        <f t="shared" si="3"/>
        <v>160.55497429497004</v>
      </c>
      <c r="E9" s="54">
        <f t="shared" si="3"/>
        <v>0</v>
      </c>
      <c r="F9" s="55">
        <f t="shared" si="3"/>
        <v>0</v>
      </c>
      <c r="G9" s="55">
        <f t="shared" si="3"/>
        <v>0</v>
      </c>
      <c r="H9" s="56">
        <f t="shared" si="3"/>
        <v>0</v>
      </c>
      <c r="I9" s="53">
        <f t="shared" si="3"/>
        <v>0</v>
      </c>
      <c r="J9" s="250">
        <f t="shared" si="3"/>
        <v>0</v>
      </c>
      <c r="K9" s="54">
        <f t="shared" si="3"/>
        <v>0</v>
      </c>
      <c r="L9" s="56">
        <f t="shared" si="3"/>
        <v>2274.9690515328907</v>
      </c>
      <c r="M9" s="54">
        <f t="shared" si="3"/>
        <v>2038.3642953168003</v>
      </c>
      <c r="N9" s="54">
        <f t="shared" ref="N9" si="4">SUM(N10:N14)</f>
        <v>87.484625289154991</v>
      </c>
      <c r="O9" s="54">
        <f t="shared" si="3"/>
        <v>0</v>
      </c>
      <c r="P9" s="54">
        <f t="shared" si="3"/>
        <v>0</v>
      </c>
      <c r="Q9" s="54">
        <f t="shared" si="3"/>
        <v>0</v>
      </c>
      <c r="R9" s="54">
        <f t="shared" si="3"/>
        <v>0</v>
      </c>
      <c r="S9" s="54">
        <f t="shared" si="3"/>
        <v>125.09003753226743</v>
      </c>
      <c r="T9" s="54">
        <f t="shared" si="3"/>
        <v>0.5748856405846946</v>
      </c>
      <c r="U9" s="54">
        <f t="shared" si="3"/>
        <v>23.455207754083364</v>
      </c>
      <c r="V9" s="54">
        <f t="shared" si="3"/>
        <v>0</v>
      </c>
      <c r="W9" s="55">
        <f t="shared" si="3"/>
        <v>0</v>
      </c>
      <c r="X9" s="55">
        <f t="shared" si="3"/>
        <v>0</v>
      </c>
      <c r="Y9" s="55">
        <f t="shared" si="3"/>
        <v>0</v>
      </c>
      <c r="Z9" s="54">
        <f t="shared" si="3"/>
        <v>0</v>
      </c>
      <c r="AA9" s="56">
        <f t="shared" si="3"/>
        <v>2447.5598267859009</v>
      </c>
      <c r="AB9" s="57">
        <f t="shared" si="3"/>
        <v>249.20244787348659</v>
      </c>
      <c r="AC9" s="58">
        <f t="shared" si="3"/>
        <v>0</v>
      </c>
      <c r="AD9" s="54">
        <f t="shared" si="3"/>
        <v>0</v>
      </c>
      <c r="AE9" s="54">
        <f t="shared" si="3"/>
        <v>116.56792256076579</v>
      </c>
      <c r="AF9" s="54">
        <f t="shared" ref="AF9" si="5">SUM(AF10:AF14)</f>
        <v>98.468728695940555</v>
      </c>
      <c r="AG9" s="54">
        <f t="shared" si="3"/>
        <v>23.038287559908056</v>
      </c>
      <c r="AH9" s="54">
        <f t="shared" si="3"/>
        <v>11.127509056872205</v>
      </c>
      <c r="AI9" s="54">
        <f t="shared" si="3"/>
        <v>0</v>
      </c>
      <c r="AJ9" s="54">
        <f t="shared" ref="AJ9" si="6">SUM(AJ10:AJ14)</f>
        <v>0</v>
      </c>
      <c r="AK9" s="53">
        <f t="shared" si="3"/>
        <v>0</v>
      </c>
      <c r="AL9" s="53">
        <f t="shared" ref="AL9" si="7">SUM(AL10:AL14)</f>
        <v>0</v>
      </c>
      <c r="AM9" s="55">
        <f t="shared" si="3"/>
        <v>0</v>
      </c>
      <c r="AN9" s="56">
        <f t="shared" si="3"/>
        <v>83.422615395918157</v>
      </c>
      <c r="AO9" s="56">
        <f t="shared" si="3"/>
        <v>51.781762682717101</v>
      </c>
      <c r="AP9" s="57">
        <f t="shared" si="3"/>
        <v>0</v>
      </c>
      <c r="AQ9" s="59">
        <f t="shared" si="0"/>
        <v>5267.4906785658832</v>
      </c>
    </row>
    <row r="10" spans="1:45" s="469" customFormat="1">
      <c r="A10" s="60" t="s">
        <v>221</v>
      </c>
      <c r="B10" s="61"/>
      <c r="C10" s="62">
        <f>SUM(D10:G10)</f>
        <v>160.55497429497004</v>
      </c>
      <c r="D10" s="63">
        <v>160.55497429497004</v>
      </c>
      <c r="E10" s="64"/>
      <c r="F10" s="65"/>
      <c r="G10" s="65"/>
      <c r="H10" s="66">
        <f>SUM(I10:K10)</f>
        <v>0</v>
      </c>
      <c r="I10" s="63">
        <v>0</v>
      </c>
      <c r="J10" s="252">
        <v>0</v>
      </c>
      <c r="K10" s="64"/>
      <c r="L10" s="66">
        <f>SUM(M10:Z10)</f>
        <v>148.54524528635079</v>
      </c>
      <c r="M10" s="64"/>
      <c r="N10" s="64"/>
      <c r="O10" s="64"/>
      <c r="P10" s="64"/>
      <c r="Q10" s="64"/>
      <c r="R10" s="64"/>
      <c r="S10" s="64">
        <v>125.09003753226743</v>
      </c>
      <c r="T10" s="64"/>
      <c r="U10" s="64">
        <v>23.455207754083364</v>
      </c>
      <c r="V10" s="64"/>
      <c r="W10" s="65"/>
      <c r="X10" s="65"/>
      <c r="Y10" s="65"/>
      <c r="Z10" s="64"/>
      <c r="AA10" s="66">
        <v>2183.7479647375749</v>
      </c>
      <c r="AB10" s="67">
        <f>SUM(AC10:AM10)</f>
        <v>233.51101546567469</v>
      </c>
      <c r="AC10" s="68"/>
      <c r="AD10" s="64"/>
      <c r="AE10" s="64">
        <v>112.00399920982611</v>
      </c>
      <c r="AF10" s="64">
        <v>98.468728695940555</v>
      </c>
      <c r="AG10" s="64">
        <v>23.038287559908056</v>
      </c>
      <c r="AH10" s="64"/>
      <c r="AI10" s="64"/>
      <c r="AJ10" s="64"/>
      <c r="AK10" s="63"/>
      <c r="AL10" s="63"/>
      <c r="AM10" s="65"/>
      <c r="AN10" s="70">
        <v>83.422615395918157</v>
      </c>
      <c r="AO10" s="66"/>
      <c r="AP10" s="67"/>
      <c r="AQ10" s="71">
        <f t="shared" si="0"/>
        <v>2809.7818151804881</v>
      </c>
    </row>
    <row r="11" spans="1:45" s="469" customFormat="1">
      <c r="A11" s="17" t="s">
        <v>222</v>
      </c>
      <c r="B11" s="18"/>
      <c r="C11" s="19">
        <f>SUM(D11:G11)</f>
        <v>0</v>
      </c>
      <c r="D11" s="24">
        <v>0</v>
      </c>
      <c r="E11" s="25"/>
      <c r="F11" s="22"/>
      <c r="G11" s="22"/>
      <c r="H11" s="23">
        <f>SUM(I11:K11)</f>
        <v>0</v>
      </c>
      <c r="I11" s="24">
        <v>0</v>
      </c>
      <c r="J11" s="249"/>
      <c r="K11" s="25"/>
      <c r="L11" s="23">
        <f>SUM(M11:Z11)</f>
        <v>0.5748856405846946</v>
      </c>
      <c r="M11" s="25"/>
      <c r="N11" s="127"/>
      <c r="O11" s="127">
        <v>0</v>
      </c>
      <c r="P11" s="25"/>
      <c r="Q11" s="25"/>
      <c r="R11" s="25"/>
      <c r="S11" s="25">
        <v>0</v>
      </c>
      <c r="T11" s="25">
        <v>0.5748856405846946</v>
      </c>
      <c r="U11" s="25">
        <v>0</v>
      </c>
      <c r="V11" s="25"/>
      <c r="W11" s="22"/>
      <c r="X11" s="22"/>
      <c r="Y11" s="22"/>
      <c r="Z11" s="25"/>
      <c r="AA11" s="23">
        <v>237.40970554964412</v>
      </c>
      <c r="AB11" s="26">
        <f>SUM(AC11:AM11)</f>
        <v>15.691432407811893</v>
      </c>
      <c r="AC11" s="27"/>
      <c r="AD11" s="25"/>
      <c r="AE11" s="25">
        <v>4.5639233509396888</v>
      </c>
      <c r="AF11" s="25"/>
      <c r="AG11" s="25"/>
      <c r="AH11" s="25">
        <v>11.127509056872205</v>
      </c>
      <c r="AI11" s="25"/>
      <c r="AJ11" s="25"/>
      <c r="AK11" s="24"/>
      <c r="AL11" s="24"/>
      <c r="AM11" s="22"/>
      <c r="AN11" s="28"/>
      <c r="AO11" s="28"/>
      <c r="AP11" s="26"/>
      <c r="AQ11" s="29">
        <f t="shared" si="0"/>
        <v>253.6760235980407</v>
      </c>
    </row>
    <row r="12" spans="1:45" s="469" customFormat="1">
      <c r="A12" s="17" t="s">
        <v>297</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46.695778159931201</v>
      </c>
      <c r="AP12" s="26"/>
      <c r="AQ12" s="29">
        <f t="shared" si="0"/>
        <v>46.695778159931201</v>
      </c>
    </row>
    <row r="13" spans="1:45" s="469" customFormat="1">
      <c r="A13" s="17" t="s">
        <v>224</v>
      </c>
      <c r="B13" s="18"/>
      <c r="C13" s="19">
        <f>SUM(D13:G13)</f>
        <v>0</v>
      </c>
      <c r="D13" s="24"/>
      <c r="E13" s="22"/>
      <c r="F13" s="22"/>
      <c r="G13" s="22"/>
      <c r="H13" s="23">
        <f>SUM(I13:K13)</f>
        <v>0</v>
      </c>
      <c r="I13" s="24">
        <v>0</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0</v>
      </c>
    </row>
    <row r="14" spans="1:45" s="469" customFormat="1">
      <c r="A14" s="72" t="s">
        <v>225</v>
      </c>
      <c r="B14" s="73"/>
      <c r="C14" s="74">
        <f>SUM(D14:G14)</f>
        <v>0</v>
      </c>
      <c r="D14" s="75"/>
      <c r="E14" s="76"/>
      <c r="F14" s="77"/>
      <c r="G14" s="77"/>
      <c r="H14" s="78">
        <f>SUM(I14:K14)</f>
        <v>0</v>
      </c>
      <c r="I14" s="75"/>
      <c r="J14" s="255"/>
      <c r="K14" s="76"/>
      <c r="L14" s="78">
        <f>SUM(M14:Z14)</f>
        <v>2125.8489206059553</v>
      </c>
      <c r="M14" s="76">
        <v>2038.3642953168003</v>
      </c>
      <c r="N14" s="76">
        <v>87.484625289154991</v>
      </c>
      <c r="O14" s="76"/>
      <c r="P14" s="76"/>
      <c r="Q14" s="76"/>
      <c r="R14" s="76"/>
      <c r="S14" s="76"/>
      <c r="T14" s="76"/>
      <c r="U14" s="76"/>
      <c r="V14" s="76"/>
      <c r="W14" s="77"/>
      <c r="X14" s="77"/>
      <c r="Y14" s="77"/>
      <c r="Z14" s="76"/>
      <c r="AA14" s="78">
        <v>26.402156498681965</v>
      </c>
      <c r="AB14" s="79">
        <f>SUM(AC14:AM14)</f>
        <v>0</v>
      </c>
      <c r="AC14" s="80"/>
      <c r="AD14" s="76"/>
      <c r="AE14" s="76"/>
      <c r="AF14" s="76"/>
      <c r="AG14" s="76"/>
      <c r="AH14" s="76"/>
      <c r="AI14" s="76"/>
      <c r="AJ14" s="76"/>
      <c r="AK14" s="75"/>
      <c r="AL14" s="75"/>
      <c r="AM14" s="77"/>
      <c r="AN14" s="81"/>
      <c r="AO14" s="81">
        <v>5.085984522785898</v>
      </c>
      <c r="AP14" s="79"/>
      <c r="AQ14" s="82">
        <f t="shared" si="0"/>
        <v>2157.3370616274233</v>
      </c>
    </row>
    <row r="15" spans="1:45" s="469" customFormat="1">
      <c r="A15" s="83" t="s">
        <v>6</v>
      </c>
      <c r="B15" s="1"/>
      <c r="C15" s="84">
        <f t="shared" ref="C15:AP15" si="8">SUM(C16:C20)</f>
        <v>0</v>
      </c>
      <c r="D15" s="85">
        <f t="shared" si="8"/>
        <v>0</v>
      </c>
      <c r="E15" s="86">
        <f t="shared" si="8"/>
        <v>0</v>
      </c>
      <c r="F15" s="87">
        <f t="shared" si="8"/>
        <v>0</v>
      </c>
      <c r="G15" s="87">
        <f t="shared" si="8"/>
        <v>0</v>
      </c>
      <c r="H15" s="88">
        <f t="shared" si="8"/>
        <v>0</v>
      </c>
      <c r="I15" s="85">
        <f t="shared" si="8"/>
        <v>0</v>
      </c>
      <c r="J15" s="302">
        <f t="shared" si="8"/>
        <v>0</v>
      </c>
      <c r="K15" s="86">
        <f t="shared" si="8"/>
        <v>0</v>
      </c>
      <c r="L15" s="88">
        <f t="shared" si="8"/>
        <v>2121.4213348379362</v>
      </c>
      <c r="M15" s="86">
        <f t="shared" si="8"/>
        <v>0</v>
      </c>
      <c r="N15" s="86">
        <f t="shared" si="8"/>
        <v>0</v>
      </c>
      <c r="O15" s="86">
        <f t="shared" si="8"/>
        <v>67.721261168698447</v>
      </c>
      <c r="P15" s="86">
        <f t="shared" si="8"/>
        <v>301.93117937777777</v>
      </c>
      <c r="Q15" s="86">
        <f t="shared" si="8"/>
        <v>266.10589407583996</v>
      </c>
      <c r="R15" s="86">
        <f t="shared" si="8"/>
        <v>0</v>
      </c>
      <c r="S15" s="86">
        <f t="shared" si="8"/>
        <v>529.87169190310726</v>
      </c>
      <c r="T15" s="86">
        <f t="shared" si="8"/>
        <v>43.501280752689297</v>
      </c>
      <c r="U15" s="86">
        <f t="shared" si="8"/>
        <v>775.204867621978</v>
      </c>
      <c r="V15" s="86">
        <f t="shared" si="8"/>
        <v>0</v>
      </c>
      <c r="W15" s="87">
        <f t="shared" si="8"/>
        <v>137.08515993784528</v>
      </c>
      <c r="X15" s="87">
        <f t="shared" si="8"/>
        <v>0</v>
      </c>
      <c r="Y15" s="87">
        <f t="shared" si="8"/>
        <v>0</v>
      </c>
      <c r="Z15" s="86">
        <f t="shared" si="8"/>
        <v>0</v>
      </c>
      <c r="AA15" s="88">
        <f t="shared" si="8"/>
        <v>0</v>
      </c>
      <c r="AB15" s="89">
        <f t="shared" si="8"/>
        <v>0</v>
      </c>
      <c r="AC15" s="90">
        <f t="shared" si="8"/>
        <v>0</v>
      </c>
      <c r="AD15" s="86">
        <f t="shared" si="8"/>
        <v>0</v>
      </c>
      <c r="AE15" s="86">
        <f t="shared" si="8"/>
        <v>0</v>
      </c>
      <c r="AF15" s="86">
        <f t="shared" si="8"/>
        <v>0</v>
      </c>
      <c r="AG15" s="143">
        <f t="shared" si="8"/>
        <v>0</v>
      </c>
      <c r="AH15" s="143">
        <f t="shared" si="8"/>
        <v>0</v>
      </c>
      <c r="AI15" s="143">
        <f t="shared" si="8"/>
        <v>0</v>
      </c>
      <c r="AJ15" s="143">
        <f t="shared" si="8"/>
        <v>0</v>
      </c>
      <c r="AK15" s="85">
        <f t="shared" si="8"/>
        <v>0</v>
      </c>
      <c r="AL15" s="85">
        <f t="shared" si="8"/>
        <v>0</v>
      </c>
      <c r="AM15" s="87">
        <f t="shared" si="8"/>
        <v>0</v>
      </c>
      <c r="AN15" s="88">
        <f t="shared" si="8"/>
        <v>0</v>
      </c>
      <c r="AO15" s="88">
        <f t="shared" si="8"/>
        <v>1553.8208575696112</v>
      </c>
      <c r="AP15" s="89">
        <f t="shared" si="8"/>
        <v>0</v>
      </c>
      <c r="AQ15" s="91">
        <f t="shared" si="0"/>
        <v>3675.2421924075475</v>
      </c>
    </row>
    <row r="16" spans="1:45" s="469" customForma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1360.4742914173844</v>
      </c>
      <c r="AP16" s="67"/>
      <c r="AQ16" s="92">
        <f>C16+H16+L16+AA16+AO16+AP16</f>
        <v>1360.4742914173844</v>
      </c>
    </row>
    <row r="17" spans="1:43" s="469" customForma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162.43779265605176</v>
      </c>
      <c r="AP17" s="26"/>
      <c r="AQ17" s="29">
        <f>C17+H17+L17+AA17+AO17+AP17</f>
        <v>162.43779265605176</v>
      </c>
    </row>
    <row r="18" spans="1:43" s="469" customFormat="1">
      <c r="A18" s="17" t="s">
        <v>298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30.908773496175215</v>
      </c>
      <c r="AP18" s="26"/>
      <c r="AQ18" s="29">
        <f t="shared" si="0"/>
        <v>30.908773496175215</v>
      </c>
    </row>
    <row r="19" spans="1:43" s="469" customFormat="1">
      <c r="A19" s="17" t="s">
        <v>229</v>
      </c>
      <c r="B19" s="18"/>
      <c r="C19" s="19"/>
      <c r="D19" s="2"/>
      <c r="E19" s="25"/>
      <c r="F19" s="22"/>
      <c r="G19" s="22"/>
      <c r="H19" s="23">
        <f>SUM(I19:K19)</f>
        <v>0</v>
      </c>
      <c r="I19" s="24"/>
      <c r="J19" s="25"/>
      <c r="K19" s="25">
        <v>0</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0</v>
      </c>
    </row>
    <row r="20" spans="1:43" s="469" customFormat="1">
      <c r="A20" s="72" t="s">
        <v>230</v>
      </c>
      <c r="B20" s="73"/>
      <c r="C20" s="74"/>
      <c r="D20" s="75"/>
      <c r="E20" s="76"/>
      <c r="F20" s="77"/>
      <c r="G20" s="77"/>
      <c r="H20" s="78">
        <f>SUM(I20:K20)</f>
        <v>0</v>
      </c>
      <c r="I20" s="75"/>
      <c r="J20" s="76"/>
      <c r="K20" s="76"/>
      <c r="L20" s="78">
        <f>SUM(M20:Z20)</f>
        <v>2121.4213348379362</v>
      </c>
      <c r="M20" s="76"/>
      <c r="N20" s="76"/>
      <c r="O20" s="76">
        <v>67.721261168698447</v>
      </c>
      <c r="P20" s="76">
        <v>301.93117937777777</v>
      </c>
      <c r="Q20" s="76">
        <v>266.10589407583996</v>
      </c>
      <c r="R20" s="76">
        <v>0</v>
      </c>
      <c r="S20" s="76">
        <v>529.87169190310726</v>
      </c>
      <c r="T20" s="76">
        <v>43.501280752689297</v>
      </c>
      <c r="U20" s="76">
        <v>775.204867621978</v>
      </c>
      <c r="V20" s="76"/>
      <c r="W20" s="77">
        <v>137.08515993784528</v>
      </c>
      <c r="X20" s="77"/>
      <c r="Y20" s="77"/>
      <c r="Z20" s="76"/>
      <c r="AA20" s="78"/>
      <c r="AB20" s="79">
        <f>SUM(AC20:AL20)</f>
        <v>0</v>
      </c>
      <c r="AC20" s="80"/>
      <c r="AD20" s="76"/>
      <c r="AE20" s="76"/>
      <c r="AF20" s="76"/>
      <c r="AG20" s="76"/>
      <c r="AH20" s="76"/>
      <c r="AI20" s="76"/>
      <c r="AJ20" s="76"/>
      <c r="AK20" s="75"/>
      <c r="AL20" s="75"/>
      <c r="AM20" s="77"/>
      <c r="AN20" s="81"/>
      <c r="AO20" s="81"/>
      <c r="AP20" s="79"/>
      <c r="AQ20" s="82">
        <f t="shared" si="0"/>
        <v>2121.4213348379362</v>
      </c>
    </row>
    <row r="21" spans="1:43" s="469" customFormat="1">
      <c r="A21" s="93" t="s">
        <v>7</v>
      </c>
      <c r="B21" s="94"/>
      <c r="C21" s="95">
        <f>SUM(C22:C24)</f>
        <v>17.090684719858899</v>
      </c>
      <c r="D21" s="96">
        <f>SUM(D22:D24)</f>
        <v>-19.644765</v>
      </c>
      <c r="E21" s="97">
        <f>SUM(E22:E24)</f>
        <v>36.895898962258897</v>
      </c>
      <c r="F21" s="98">
        <f>SUM(F22:F24)</f>
        <v>0</v>
      </c>
      <c r="G21" s="98">
        <f>SUM(G22:G24)</f>
        <v>-0.16044924240000003</v>
      </c>
      <c r="H21" s="99">
        <f>SUM(I21:K21)</f>
        <v>0</v>
      </c>
      <c r="I21" s="96">
        <f>SUM(I22:I24)</f>
        <v>0</v>
      </c>
      <c r="J21" s="97">
        <f>SUM(J22:J24)</f>
        <v>0</v>
      </c>
      <c r="K21" s="97">
        <f>SUM(K22:K24)</f>
        <v>0</v>
      </c>
      <c r="L21" s="99">
        <f>SUM(M21:Z21)</f>
        <v>-77.024008245727998</v>
      </c>
      <c r="M21" s="97">
        <f t="shared" ref="M21:AQ21" si="9">SUM(M22:M24)</f>
        <v>0</v>
      </c>
      <c r="N21" s="97">
        <f t="shared" si="9"/>
        <v>118.69052549499997</v>
      </c>
      <c r="O21" s="97">
        <f t="shared" si="9"/>
        <v>0</v>
      </c>
      <c r="P21" s="97">
        <f t="shared" si="9"/>
        <v>-37.02668621722232</v>
      </c>
      <c r="Q21" s="97">
        <f t="shared" si="9"/>
        <v>333.23390399936005</v>
      </c>
      <c r="R21" s="97">
        <f t="shared" si="9"/>
        <v>-337.30502792711997</v>
      </c>
      <c r="S21" s="97">
        <f t="shared" si="9"/>
        <v>0.80288361723163837</v>
      </c>
      <c r="T21" s="97">
        <f t="shared" si="9"/>
        <v>0</v>
      </c>
      <c r="U21" s="97">
        <f t="shared" si="9"/>
        <v>-128.38366325071848</v>
      </c>
      <c r="V21" s="97">
        <f t="shared" si="9"/>
        <v>-17.251133962258898</v>
      </c>
      <c r="W21" s="98">
        <f t="shared" si="9"/>
        <v>-9.7848100000000002</v>
      </c>
      <c r="X21" s="98">
        <f t="shared" si="9"/>
        <v>0</v>
      </c>
      <c r="Y21" s="98">
        <f t="shared" si="9"/>
        <v>0</v>
      </c>
      <c r="Z21" s="97">
        <f t="shared" si="9"/>
        <v>0</v>
      </c>
      <c r="AA21" s="99">
        <f t="shared" si="9"/>
        <v>3.376563456577816</v>
      </c>
      <c r="AB21" s="100">
        <f t="shared" si="9"/>
        <v>-1165.113524523453</v>
      </c>
      <c r="AC21" s="101">
        <f t="shared" si="9"/>
        <v>-65.885592781998213</v>
      </c>
      <c r="AD21" s="97">
        <f t="shared" si="9"/>
        <v>-1001.8622789022459</v>
      </c>
      <c r="AE21" s="97">
        <f t="shared" si="9"/>
        <v>0</v>
      </c>
      <c r="AF21" s="97">
        <f t="shared" si="9"/>
        <v>0</v>
      </c>
      <c r="AG21" s="175">
        <f t="shared" si="9"/>
        <v>0</v>
      </c>
      <c r="AH21" s="175">
        <f t="shared" si="9"/>
        <v>-3.376563456577816</v>
      </c>
      <c r="AI21" s="175">
        <f t="shared" si="9"/>
        <v>0</v>
      </c>
      <c r="AJ21" s="175">
        <f t="shared" si="9"/>
        <v>0</v>
      </c>
      <c r="AK21" s="96">
        <f t="shared" si="9"/>
        <v>-93.989089382631107</v>
      </c>
      <c r="AL21" s="175">
        <f t="shared" si="9"/>
        <v>0</v>
      </c>
      <c r="AM21" s="98">
        <f t="shared" si="9"/>
        <v>0</v>
      </c>
      <c r="AN21" s="115">
        <f t="shared" si="9"/>
        <v>0</v>
      </c>
      <c r="AO21" s="99">
        <f t="shared" si="9"/>
        <v>1161.7369610668752</v>
      </c>
      <c r="AP21" s="100">
        <f t="shared" si="9"/>
        <v>0</v>
      </c>
      <c r="AQ21" s="102">
        <f t="shared" si="9"/>
        <v>-59.933323525869099</v>
      </c>
    </row>
    <row r="22" spans="1:43" s="469" customFormat="1">
      <c r="A22" s="60" t="s">
        <v>231</v>
      </c>
      <c r="B22" s="61"/>
      <c r="C22" s="170"/>
      <c r="D22" s="318"/>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-1161.7369610668752</v>
      </c>
      <c r="AC22" s="68">
        <f>-AC2</f>
        <v>-65.885592781998213</v>
      </c>
      <c r="AD22" s="64">
        <f>-AD2</f>
        <v>-1001.8622789022459</v>
      </c>
      <c r="AE22" s="64"/>
      <c r="AF22" s="64"/>
      <c r="AG22" s="127"/>
      <c r="AH22" s="127"/>
      <c r="AI22" s="127"/>
      <c r="AJ22" s="127"/>
      <c r="AK22" s="63">
        <v>-93.989089382631107</v>
      </c>
      <c r="AL22" s="127"/>
      <c r="AM22" s="65"/>
      <c r="AN22" s="70"/>
      <c r="AO22" s="66">
        <f>-(C22+H22+L22+AA22+AB22)</f>
        <v>1161.7369610668752</v>
      </c>
      <c r="AP22" s="67"/>
      <c r="AQ22" s="92">
        <f>C22+H22+L22+AA22+AB22+AN22+AO22+AP22</f>
        <v>0</v>
      </c>
    </row>
    <row r="23" spans="1:43" s="469" customFormat="1">
      <c r="A23" s="162" t="s">
        <v>232</v>
      </c>
      <c r="B23" s="1"/>
      <c r="C23" s="171"/>
      <c r="D23" s="172"/>
      <c r="E23" s="86"/>
      <c r="F23" s="104"/>
      <c r="G23" s="104"/>
      <c r="H23" s="88"/>
      <c r="I23" s="106"/>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3" s="469" customFormat="1" ht="13.5" thickBot="1">
      <c r="A24" s="30" t="s">
        <v>233</v>
      </c>
      <c r="B24" s="31"/>
      <c r="C24" s="173">
        <f>SUM(D24:G24)</f>
        <v>17.090684719858899</v>
      </c>
      <c r="D24" s="207">
        <v>-19.644765</v>
      </c>
      <c r="E24" s="36">
        <f>-D24-V24</f>
        <v>36.895898962258897</v>
      </c>
      <c r="F24" s="33"/>
      <c r="G24" s="33">
        <v>-0.16044924240000003</v>
      </c>
      <c r="H24" s="34"/>
      <c r="I24" s="39"/>
      <c r="J24" s="36"/>
      <c r="K24" s="36"/>
      <c r="L24" s="34">
        <f>SUM(N24:Z24)</f>
        <v>-77.024008245727998</v>
      </c>
      <c r="M24" s="36"/>
      <c r="N24" s="36">
        <v>118.69052549499997</v>
      </c>
      <c r="O24" s="36"/>
      <c r="P24" s="36">
        <v>-37.02668621722232</v>
      </c>
      <c r="Q24" s="36">
        <v>333.23390399936005</v>
      </c>
      <c r="R24" s="36">
        <v>-337.30502792711997</v>
      </c>
      <c r="S24" s="36">
        <v>0.80288361723163837</v>
      </c>
      <c r="T24" s="36"/>
      <c r="U24" s="36">
        <v>-128.38366325071848</v>
      </c>
      <c r="V24" s="33">
        <v>-17.251133962258898</v>
      </c>
      <c r="W24" s="33">
        <v>-9.7848100000000002</v>
      </c>
      <c r="X24" s="33"/>
      <c r="Y24" s="33"/>
      <c r="Z24" s="36"/>
      <c r="AA24" s="34">
        <f>-AH24</f>
        <v>3.376563456577816</v>
      </c>
      <c r="AB24" s="34">
        <f>SUM(AC24:AM24)</f>
        <v>-3.376563456577816</v>
      </c>
      <c r="AC24" s="38"/>
      <c r="AD24" s="36"/>
      <c r="AE24" s="36"/>
      <c r="AF24" s="36"/>
      <c r="AG24" s="36"/>
      <c r="AH24" s="36">
        <v>-3.376563456577816</v>
      </c>
      <c r="AI24" s="36"/>
      <c r="AJ24" s="36"/>
      <c r="AK24" s="35"/>
      <c r="AL24" s="35"/>
      <c r="AM24" s="33"/>
      <c r="AN24" s="40"/>
      <c r="AO24" s="34"/>
      <c r="AP24" s="37"/>
      <c r="AQ24" s="41">
        <f>C24+H24+L24+AA24+AB24+AN24+AO24+AP24</f>
        <v>-59.933323525869099</v>
      </c>
    </row>
    <row r="25" spans="1:43" s="469" customFormat="1" ht="13.5" thickBot="1">
      <c r="A25" s="83" t="s">
        <v>8</v>
      </c>
      <c r="B25" s="1"/>
      <c r="C25" s="84">
        <f>SUM(D25:G25)</f>
        <v>0</v>
      </c>
      <c r="D25" s="85"/>
      <c r="E25" s="86"/>
      <c r="F25" s="104"/>
      <c r="G25" s="104"/>
      <c r="H25" s="88">
        <f>SUM(I25:K25)</f>
        <v>0</v>
      </c>
      <c r="I25" s="104">
        <v>0</v>
      </c>
      <c r="J25" s="258"/>
      <c r="K25" s="105"/>
      <c r="L25" s="88">
        <f>SUM(O25:Z25)</f>
        <v>69.949538727661874</v>
      </c>
      <c r="M25" s="105"/>
      <c r="N25" s="105"/>
      <c r="O25" s="105">
        <v>69.833035428278464</v>
      </c>
      <c r="P25" s="105"/>
      <c r="Q25" s="105"/>
      <c r="R25" s="105"/>
      <c r="S25" s="105">
        <v>0</v>
      </c>
      <c r="T25" s="105">
        <v>1.8276471195184864E-3</v>
      </c>
      <c r="U25" s="105">
        <v>0.11467565226390081</v>
      </c>
      <c r="V25" s="105"/>
      <c r="W25" s="104"/>
      <c r="X25" s="104"/>
      <c r="Y25" s="104"/>
      <c r="Z25" s="105"/>
      <c r="AA25" s="88">
        <v>55.520037607792666</v>
      </c>
      <c r="AB25" s="89">
        <f>SUM(AC25:AI25)</f>
        <v>0</v>
      </c>
      <c r="AC25" s="90"/>
      <c r="AD25" s="105"/>
      <c r="AE25" s="105"/>
      <c r="AF25" s="105"/>
      <c r="AG25" s="105"/>
      <c r="AH25" s="105"/>
      <c r="AI25" s="105"/>
      <c r="AJ25" s="105"/>
      <c r="AK25" s="181"/>
      <c r="AL25" s="181"/>
      <c r="AM25" s="104"/>
      <c r="AN25" s="194"/>
      <c r="AO25" s="88">
        <v>294.74008597110139</v>
      </c>
      <c r="AP25" s="89"/>
      <c r="AQ25" s="107">
        <f>C25+H25+L25+AA25+AB25+AN25+AO25+AP25</f>
        <v>420.20966230655597</v>
      </c>
    </row>
    <row r="26" spans="1:43" s="469" customFormat="1" ht="13.5" thickBot="1">
      <c r="A26" s="42" t="s">
        <v>9</v>
      </c>
      <c r="B26" s="43"/>
      <c r="C26" s="44">
        <f t="shared" ref="C26:AP26" si="10">C7-C9+C15+C21-C25</f>
        <v>138.39165760850199</v>
      </c>
      <c r="D26" s="108">
        <f t="shared" si="10"/>
        <v>44.946508369897153</v>
      </c>
      <c r="E26" s="46">
        <f t="shared" si="10"/>
        <v>90.781582254657067</v>
      </c>
      <c r="F26" s="46">
        <f t="shared" si="10"/>
        <v>0</v>
      </c>
      <c r="G26" s="46">
        <f t="shared" si="10"/>
        <v>2.6635669839477543</v>
      </c>
      <c r="H26" s="47">
        <f t="shared" si="10"/>
        <v>127.70389630682807</v>
      </c>
      <c r="I26" s="108">
        <f t="shared" si="10"/>
        <v>-1.0369317192832409E-4</v>
      </c>
      <c r="J26" s="259">
        <f t="shared" si="10"/>
        <v>127.70399999999999</v>
      </c>
      <c r="K26" s="46">
        <f t="shared" si="10"/>
        <v>0</v>
      </c>
      <c r="L26" s="47">
        <f t="shared" si="10"/>
        <v>6956.4479549199787</v>
      </c>
      <c r="M26" s="46">
        <f t="shared" si="10"/>
        <v>-2.2737367544323206E-13</v>
      </c>
      <c r="N26" s="46">
        <f t="shared" si="10"/>
        <v>0.36356261784499111</v>
      </c>
      <c r="O26" s="46">
        <f t="shared" si="10"/>
        <v>-2.1117742595800166</v>
      </c>
      <c r="P26" s="46">
        <f t="shared" si="10"/>
        <v>723.34003218277792</v>
      </c>
      <c r="Q26" s="46">
        <f t="shared" si="10"/>
        <v>849.03966166656005</v>
      </c>
      <c r="R26" s="46">
        <f t="shared" si="10"/>
        <v>1115.19369861</v>
      </c>
      <c r="S26" s="46">
        <f t="shared" si="10"/>
        <v>6.2140937069979527</v>
      </c>
      <c r="T26" s="46">
        <f t="shared" si="10"/>
        <v>226.18092752822272</v>
      </c>
      <c r="U26" s="46">
        <f t="shared" si="10"/>
        <v>3768.6195200959346</v>
      </c>
      <c r="V26" s="46">
        <f t="shared" si="10"/>
        <v>78.527781431214805</v>
      </c>
      <c r="W26" s="46">
        <f t="shared" si="10"/>
        <v>3.1915545704419443</v>
      </c>
      <c r="X26" s="46">
        <f t="shared" si="10"/>
        <v>144.32823732663999</v>
      </c>
      <c r="Y26" s="46">
        <f t="shared" si="10"/>
        <v>0.72357014592310043</v>
      </c>
      <c r="Z26" s="46">
        <f t="shared" si="10"/>
        <v>42.837089297000006</v>
      </c>
      <c r="AA26" s="47">
        <f t="shared" si="10"/>
        <v>1774.0503077972576</v>
      </c>
      <c r="AB26" s="45">
        <f t="shared" si="10"/>
        <v>691.42744339308888</v>
      </c>
      <c r="AC26" s="58">
        <f t="shared" si="10"/>
        <v>0</v>
      </c>
      <c r="AD26" s="54">
        <f t="shared" si="10"/>
        <v>0</v>
      </c>
      <c r="AE26" s="54">
        <f t="shared" si="10"/>
        <v>136.48202045537448</v>
      </c>
      <c r="AF26" s="54">
        <f t="shared" si="10"/>
        <v>57.910540269418178</v>
      </c>
      <c r="AG26" s="54">
        <f t="shared" si="10"/>
        <v>0</v>
      </c>
      <c r="AH26" s="54">
        <f t="shared" si="10"/>
        <v>14.579411450147131</v>
      </c>
      <c r="AI26" s="54">
        <f t="shared" si="10"/>
        <v>315.39945765956622</v>
      </c>
      <c r="AJ26" s="54">
        <f t="shared" si="10"/>
        <v>49.193054484383993</v>
      </c>
      <c r="AK26" s="53">
        <f t="shared" si="10"/>
        <v>0</v>
      </c>
      <c r="AL26" s="53">
        <f t="shared" si="10"/>
        <v>14.046612001409922</v>
      </c>
      <c r="AM26" s="109">
        <f t="shared" si="10"/>
        <v>103.81634707278889</v>
      </c>
      <c r="AN26" s="47">
        <f t="shared" si="10"/>
        <v>72.438253558803879</v>
      </c>
      <c r="AO26" s="47">
        <f t="shared" si="10"/>
        <v>2804.1904927685664</v>
      </c>
      <c r="AP26" s="45">
        <f t="shared" si="10"/>
        <v>0</v>
      </c>
      <c r="AQ26" s="48">
        <f>C26+H26+L26+AA26+AB26+AN26+AO26+AP26</f>
        <v>12564.650006353027</v>
      </c>
    </row>
    <row r="27" spans="1:43" s="469" customFormat="1">
      <c r="A27" s="50" t="s">
        <v>10</v>
      </c>
      <c r="B27" s="51"/>
      <c r="C27" s="52">
        <f t="shared" ref="C27:V27" si="11">C28</f>
        <v>0</v>
      </c>
      <c r="D27" s="53">
        <f t="shared" si="11"/>
        <v>0</v>
      </c>
      <c r="E27" s="54">
        <f t="shared" si="11"/>
        <v>0</v>
      </c>
      <c r="F27" s="55">
        <f t="shared" si="11"/>
        <v>0</v>
      </c>
      <c r="G27" s="55">
        <f t="shared" si="11"/>
        <v>0</v>
      </c>
      <c r="H27" s="56">
        <f t="shared" si="11"/>
        <v>0</v>
      </c>
      <c r="I27" s="53">
        <f t="shared" si="11"/>
        <v>0</v>
      </c>
      <c r="J27" s="250">
        <f t="shared" si="11"/>
        <v>0</v>
      </c>
      <c r="K27" s="54">
        <f t="shared" si="11"/>
        <v>0</v>
      </c>
      <c r="L27" s="56">
        <f t="shared" si="11"/>
        <v>187.8888967695631</v>
      </c>
      <c r="M27" s="54">
        <f t="shared" si="11"/>
        <v>0</v>
      </c>
      <c r="N27" s="54">
        <f t="shared" si="11"/>
        <v>0</v>
      </c>
      <c r="O27" s="54">
        <f t="shared" si="11"/>
        <v>0</v>
      </c>
      <c r="P27" s="54">
        <f t="shared" si="11"/>
        <v>0</v>
      </c>
      <c r="Q27" s="54">
        <f t="shared" si="11"/>
        <v>0</v>
      </c>
      <c r="R27" s="54">
        <f t="shared" si="11"/>
        <v>0</v>
      </c>
      <c r="S27" s="54">
        <f t="shared" si="11"/>
        <v>0</v>
      </c>
      <c r="T27" s="54">
        <f t="shared" si="11"/>
        <v>0</v>
      </c>
      <c r="U27" s="54">
        <f t="shared" si="11"/>
        <v>0</v>
      </c>
      <c r="V27" s="54">
        <f t="shared" si="11"/>
        <v>0</v>
      </c>
      <c r="W27" s="55"/>
      <c r="X27" s="55">
        <f t="shared" ref="X27:AQ27" si="12">X28</f>
        <v>144.32823732663999</v>
      </c>
      <c r="Y27" s="55">
        <f t="shared" si="12"/>
        <v>0.72357014592310043</v>
      </c>
      <c r="Z27" s="54">
        <f t="shared" si="12"/>
        <v>42.837089297000006</v>
      </c>
      <c r="AA27" s="56">
        <f t="shared" si="12"/>
        <v>0</v>
      </c>
      <c r="AB27" s="57">
        <f t="shared" si="12"/>
        <v>0</v>
      </c>
      <c r="AC27" s="58">
        <f t="shared" si="12"/>
        <v>0</v>
      </c>
      <c r="AD27" s="54">
        <f t="shared" si="12"/>
        <v>0</v>
      </c>
      <c r="AE27" s="54">
        <f t="shared" si="12"/>
        <v>0</v>
      </c>
      <c r="AF27" s="54">
        <f t="shared" si="12"/>
        <v>0</v>
      </c>
      <c r="AG27" s="54">
        <f t="shared" si="12"/>
        <v>0</v>
      </c>
      <c r="AH27" s="54">
        <f t="shared" si="12"/>
        <v>0</v>
      </c>
      <c r="AI27" s="54">
        <f t="shared" si="12"/>
        <v>0</v>
      </c>
      <c r="AJ27" s="54">
        <f t="shared" si="12"/>
        <v>0</v>
      </c>
      <c r="AK27" s="53">
        <f t="shared" si="12"/>
        <v>0</v>
      </c>
      <c r="AL27" s="53">
        <f t="shared" si="12"/>
        <v>0</v>
      </c>
      <c r="AM27" s="55">
        <f t="shared" si="12"/>
        <v>0</v>
      </c>
      <c r="AN27" s="56">
        <f t="shared" si="12"/>
        <v>0</v>
      </c>
      <c r="AO27" s="56">
        <f t="shared" si="12"/>
        <v>0</v>
      </c>
      <c r="AP27" s="57">
        <f t="shared" si="12"/>
        <v>0</v>
      </c>
      <c r="AQ27" s="111">
        <f t="shared" si="12"/>
        <v>187.8888967695631</v>
      </c>
    </row>
    <row r="28" spans="1:43" s="469" customFormat="1" thickBot="1">
      <c r="A28" s="112" t="s">
        <v>11</v>
      </c>
      <c r="B28" s="113"/>
      <c r="C28" s="114">
        <f>SUM(D28:G28)</f>
        <v>0</v>
      </c>
      <c r="D28" s="96"/>
      <c r="E28" s="97"/>
      <c r="F28" s="98"/>
      <c r="G28" s="98"/>
      <c r="H28" s="115">
        <f>SUM(I28:K28)</f>
        <v>0</v>
      </c>
      <c r="I28" s="96"/>
      <c r="J28" s="303"/>
      <c r="K28" s="97"/>
      <c r="L28" s="115">
        <f>SUM(M28:Z28)</f>
        <v>187.8888967695631</v>
      </c>
      <c r="M28" s="97"/>
      <c r="N28" s="97"/>
      <c r="O28" s="97"/>
      <c r="P28" s="97"/>
      <c r="Q28" s="97"/>
      <c r="R28" s="97"/>
      <c r="S28" s="97"/>
      <c r="T28" s="97"/>
      <c r="U28" s="97"/>
      <c r="V28" s="97"/>
      <c r="W28" s="98"/>
      <c r="X28" s="98">
        <f>X26</f>
        <v>144.32823732663999</v>
      </c>
      <c r="Y28" s="98">
        <f>Y26</f>
        <v>0.72357014592310043</v>
      </c>
      <c r="Z28" s="97">
        <f>Z26</f>
        <v>42.837089297000006</v>
      </c>
      <c r="AA28" s="115">
        <v>0</v>
      </c>
      <c r="AB28" s="116">
        <f>SUM(AC28:AI28)</f>
        <v>0</v>
      </c>
      <c r="AC28" s="101"/>
      <c r="AD28" s="97"/>
      <c r="AE28" s="97"/>
      <c r="AF28" s="97"/>
      <c r="AG28" s="97"/>
      <c r="AH28" s="97"/>
      <c r="AI28" s="97"/>
      <c r="AJ28" s="97"/>
      <c r="AK28" s="96"/>
      <c r="AL28" s="96"/>
      <c r="AM28" s="98"/>
      <c r="AN28" s="115"/>
      <c r="AO28" s="115"/>
      <c r="AP28" s="116"/>
      <c r="AQ28" s="102">
        <f>C28+H28+L28+AA28+AB28+AN28+AO28+AP28</f>
        <v>187.8888967695631</v>
      </c>
    </row>
    <row r="29" spans="1:43" s="469" customFormat="1" ht="13.5" thickBot="1">
      <c r="A29" s="50" t="s">
        <v>12</v>
      </c>
      <c r="B29" s="51"/>
      <c r="C29" s="52">
        <f t="shared" ref="C29:AQ29" si="13">C30+C45+C56+C58+C65+C70+C71</f>
        <v>142.72642068925143</v>
      </c>
      <c r="D29" s="53">
        <f t="shared" si="13"/>
        <v>38.884615771020677</v>
      </c>
      <c r="E29" s="54">
        <f t="shared" si="13"/>
        <v>99.859146391998749</v>
      </c>
      <c r="F29" s="55">
        <f t="shared" si="13"/>
        <v>0</v>
      </c>
      <c r="G29" s="55">
        <f t="shared" si="13"/>
        <v>3.9826585431477532</v>
      </c>
      <c r="H29" s="56">
        <f t="shared" si="13"/>
        <v>127.70399999999999</v>
      </c>
      <c r="I29" s="53">
        <f t="shared" si="13"/>
        <v>0</v>
      </c>
      <c r="J29" s="251">
        <f t="shared" si="13"/>
        <v>127.70399999999999</v>
      </c>
      <c r="K29" s="53">
        <f t="shared" si="13"/>
        <v>0</v>
      </c>
      <c r="L29" s="56">
        <f t="shared" si="13"/>
        <v>6716.9355466244515</v>
      </c>
      <c r="M29" s="54">
        <f t="shared" si="13"/>
        <v>0</v>
      </c>
      <c r="N29" s="54">
        <f t="shared" si="13"/>
        <v>0</v>
      </c>
      <c r="O29" s="54">
        <f t="shared" si="13"/>
        <v>0</v>
      </c>
      <c r="P29" s="54">
        <f t="shared" si="13"/>
        <v>765.41172989999995</v>
      </c>
      <c r="Q29" s="54">
        <f t="shared" si="13"/>
        <v>852.52371000159997</v>
      </c>
      <c r="R29" s="54">
        <f t="shared" si="13"/>
        <v>1120.7023160464801</v>
      </c>
      <c r="S29" s="54">
        <f t="shared" si="13"/>
        <v>7.8979693708709888</v>
      </c>
      <c r="T29" s="54">
        <f t="shared" si="13"/>
        <v>219.46304505963448</v>
      </c>
      <c r="U29" s="54">
        <f t="shared" si="13"/>
        <v>3672.5220873409557</v>
      </c>
      <c r="V29" s="54">
        <f t="shared" si="13"/>
        <v>78.414688904911813</v>
      </c>
      <c r="W29" s="55">
        <f t="shared" si="13"/>
        <v>0</v>
      </c>
      <c r="X29" s="55">
        <f t="shared" si="13"/>
        <v>0</v>
      </c>
      <c r="Y29" s="55">
        <f t="shared" si="13"/>
        <v>0</v>
      </c>
      <c r="Z29" s="53">
        <f t="shared" si="13"/>
        <v>0</v>
      </c>
      <c r="AA29" s="47">
        <f t="shared" si="13"/>
        <v>1774.0493900555948</v>
      </c>
      <c r="AB29" s="57">
        <f t="shared" si="13"/>
        <v>700.45167920597521</v>
      </c>
      <c r="AC29" s="58">
        <f t="shared" si="13"/>
        <v>0</v>
      </c>
      <c r="AD29" s="54">
        <f t="shared" si="13"/>
        <v>0</v>
      </c>
      <c r="AE29" s="54">
        <f t="shared" si="13"/>
        <v>155.19862174655577</v>
      </c>
      <c r="AF29" s="54">
        <f t="shared" si="13"/>
        <v>57.910540269418156</v>
      </c>
      <c r="AG29" s="54">
        <f t="shared" si="13"/>
        <v>0</v>
      </c>
      <c r="AH29" s="54">
        <f t="shared" si="13"/>
        <v>14.579411450147131</v>
      </c>
      <c r="AI29" s="54">
        <f t="shared" si="13"/>
        <v>306.22938586509531</v>
      </c>
      <c r="AJ29" s="54">
        <f t="shared" si="13"/>
        <v>48.670760800559989</v>
      </c>
      <c r="AK29" s="57">
        <f t="shared" si="13"/>
        <v>0</v>
      </c>
      <c r="AL29" s="57">
        <f t="shared" si="13"/>
        <v>14.046612001409921</v>
      </c>
      <c r="AM29" s="57">
        <f t="shared" si="13"/>
        <v>103.81634707278889</v>
      </c>
      <c r="AN29" s="57">
        <f t="shared" si="13"/>
        <v>72.438253558803851</v>
      </c>
      <c r="AO29" s="56">
        <f t="shared" si="13"/>
        <v>2825.2673352241241</v>
      </c>
      <c r="AP29" s="57">
        <f t="shared" si="13"/>
        <v>0</v>
      </c>
      <c r="AQ29" s="48">
        <f t="shared" si="13"/>
        <v>12359.572625358202</v>
      </c>
    </row>
    <row r="30" spans="1:43" s="469" customFormat="1">
      <c r="A30" s="164" t="s">
        <v>43</v>
      </c>
      <c r="B30" s="117"/>
      <c r="C30" s="118">
        <f>SUM(C31:C44)</f>
        <v>37.971059523232682</v>
      </c>
      <c r="D30" s="120">
        <v>37.97105954014841</v>
      </c>
      <c r="E30" s="120">
        <v>0</v>
      </c>
      <c r="F30" s="121"/>
      <c r="G30" s="121"/>
      <c r="H30" s="122">
        <f>SUM(H31:H44)</f>
        <v>0</v>
      </c>
      <c r="I30" s="119">
        <f t="shared" ref="I30:K30" si="14">SUM(I31:I44)</f>
        <v>0</v>
      </c>
      <c r="J30" s="120">
        <f t="shared" si="14"/>
        <v>0</v>
      </c>
      <c r="K30" s="120">
        <f t="shared" si="14"/>
        <v>0</v>
      </c>
      <c r="L30" s="122">
        <f>SUM(L31:L44)</f>
        <v>351.5342387773249</v>
      </c>
      <c r="M30" s="120">
        <f>SUM(M31:M44)</f>
        <v>0</v>
      </c>
      <c r="N30" s="120">
        <f>SUM(N31:N44)</f>
        <v>0</v>
      </c>
      <c r="O30" s="120">
        <f>SUM(O31:O44)</f>
        <v>0</v>
      </c>
      <c r="P30" s="120">
        <f>SUM(P31:P44)</f>
        <v>0</v>
      </c>
      <c r="Q30" s="379">
        <v>5.8196322025384868</v>
      </c>
      <c r="R30" s="120">
        <f>SUM(R31:R44)</f>
        <v>0</v>
      </c>
      <c r="S30" s="379">
        <v>7.6886662479131216</v>
      </c>
      <c r="T30" s="379">
        <v>93.075973118796028</v>
      </c>
      <c r="U30" s="379">
        <v>167.93394850228549</v>
      </c>
      <c r="V30" s="120">
        <v>77.016018705791708</v>
      </c>
      <c r="W30" s="120">
        <f>SUM(W31:W44)</f>
        <v>0</v>
      </c>
      <c r="X30" s="120">
        <f>SUM(X31:X44)</f>
        <v>0</v>
      </c>
      <c r="Y30" s="120">
        <f>SUM(Y31:Y44)</f>
        <v>0</v>
      </c>
      <c r="Z30" s="120">
        <f>SUM(Z31:Z44)</f>
        <v>0</v>
      </c>
      <c r="AA30" s="380">
        <v>935.99895980157385</v>
      </c>
      <c r="AB30" s="123">
        <f t="shared" ref="AB30:AN30" si="15">SUM(AB31:AB44)</f>
        <v>188.31352675559049</v>
      </c>
      <c r="AC30" s="176">
        <f t="shared" si="15"/>
        <v>0</v>
      </c>
      <c r="AD30" s="120">
        <f t="shared" si="15"/>
        <v>0</v>
      </c>
      <c r="AE30" s="120">
        <f t="shared" si="15"/>
        <v>105.29011661957615</v>
      </c>
      <c r="AF30" s="120">
        <f t="shared" si="15"/>
        <v>57.910540269418156</v>
      </c>
      <c r="AG30" s="120">
        <f t="shared" si="15"/>
        <v>0</v>
      </c>
      <c r="AH30" s="120">
        <f t="shared" si="15"/>
        <v>7.4027825355574359</v>
      </c>
      <c r="AI30" s="120">
        <f t="shared" si="15"/>
        <v>17.710087331038721</v>
      </c>
      <c r="AJ30" s="120">
        <f t="shared" si="15"/>
        <v>0</v>
      </c>
      <c r="AK30" s="120">
        <f t="shared" si="15"/>
        <v>0</v>
      </c>
      <c r="AL30" s="120">
        <f t="shared" si="15"/>
        <v>0</v>
      </c>
      <c r="AM30" s="228">
        <f t="shared" si="15"/>
        <v>0</v>
      </c>
      <c r="AN30" s="119">
        <f t="shared" si="15"/>
        <v>72.438253558803851</v>
      </c>
      <c r="AO30" s="380">
        <v>596.12379539914207</v>
      </c>
      <c r="AP30" s="123">
        <f>SUM(AP31:AP44)</f>
        <v>0</v>
      </c>
      <c r="AQ30" s="59">
        <f t="shared" ref="AQ30:AQ72" si="16">C30+H30+L30+AA30+AB30+AN30+AO30+AP30</f>
        <v>2182.379833815668</v>
      </c>
    </row>
    <row r="31" spans="1:43" s="469" customFormat="1">
      <c r="A31" s="165" t="s">
        <v>13</v>
      </c>
      <c r="B31" s="124" t="s">
        <v>122</v>
      </c>
      <c r="C31" s="125">
        <f t="shared" ref="C31:C43" si="17">SUM(D31:G31)</f>
        <v>0</v>
      </c>
      <c r="D31" s="68">
        <v>0</v>
      </c>
      <c r="E31" s="223"/>
      <c r="F31" s="223"/>
      <c r="G31" s="351"/>
      <c r="H31" s="129">
        <f t="shared" ref="H31:H43" si="18">SUM(I31:K31)</f>
        <v>0</v>
      </c>
      <c r="I31" s="126"/>
      <c r="J31" s="254"/>
      <c r="K31" s="127"/>
      <c r="L31" s="129">
        <f t="shared" ref="L31:L43" si="19">SUM(M31:Z31)</f>
        <v>4.987017164919985</v>
      </c>
      <c r="M31" s="127"/>
      <c r="N31" s="127"/>
      <c r="O31" s="127"/>
      <c r="P31" s="128"/>
      <c r="Q31" s="353">
        <v>6.3656834072068263E-2</v>
      </c>
      <c r="R31" s="223"/>
      <c r="S31" s="353">
        <v>0</v>
      </c>
      <c r="T31" s="353">
        <v>0.137221382293957</v>
      </c>
      <c r="U31" s="353">
        <v>4.78613894855396</v>
      </c>
      <c r="V31" s="69">
        <v>0</v>
      </c>
      <c r="W31" s="223"/>
      <c r="X31" s="126"/>
      <c r="Y31" s="128"/>
      <c r="Z31" s="127"/>
      <c r="AA31" s="356">
        <v>0.42379783174400559</v>
      </c>
      <c r="AB31" s="131">
        <f t="shared" ref="AB31:AB43" si="20">SUM(AC31:AM31)</f>
        <v>0.5047397474622165</v>
      </c>
      <c r="AC31" s="132"/>
      <c r="AD31" s="127"/>
      <c r="AE31" s="127">
        <v>0</v>
      </c>
      <c r="AF31" s="127"/>
      <c r="AG31" s="127"/>
      <c r="AH31" s="127"/>
      <c r="AI31" s="127">
        <v>0.5047397474622165</v>
      </c>
      <c r="AJ31" s="127"/>
      <c r="AK31" s="63"/>
      <c r="AL31" s="65"/>
      <c r="AM31" s="127"/>
      <c r="AN31" s="70"/>
      <c r="AO31" s="356">
        <v>17.579386638322056</v>
      </c>
      <c r="AP31" s="131"/>
      <c r="AQ31" s="71">
        <f t="shared" si="16"/>
        <v>23.494941382448264</v>
      </c>
    </row>
    <row r="32" spans="1:43" s="469" customFormat="1">
      <c r="A32" s="166" t="s">
        <v>111</v>
      </c>
      <c r="B32" s="206" t="s">
        <v>123</v>
      </c>
      <c r="C32" s="19">
        <f t="shared" si="17"/>
        <v>0</v>
      </c>
      <c r="D32" s="27">
        <v>0</v>
      </c>
      <c r="E32" s="212"/>
      <c r="F32" s="212"/>
      <c r="G32" s="350"/>
      <c r="H32" s="23">
        <f t="shared" si="18"/>
        <v>0</v>
      </c>
      <c r="I32" s="24">
        <v>0</v>
      </c>
      <c r="J32" s="249"/>
      <c r="K32" s="25"/>
      <c r="L32" s="23">
        <f t="shared" si="19"/>
        <v>83.53128089719246</v>
      </c>
      <c r="M32" s="25"/>
      <c r="N32" s="25"/>
      <c r="O32" s="25"/>
      <c r="P32" s="128"/>
      <c r="Q32" s="354">
        <v>1.7922691386153011</v>
      </c>
      <c r="R32" s="212"/>
      <c r="S32" s="354">
        <v>5.6184706486196392</v>
      </c>
      <c r="T32" s="354">
        <v>60.479113469158953</v>
      </c>
      <c r="U32" s="354">
        <v>15.64142764079857</v>
      </c>
      <c r="V32" s="212">
        <v>0</v>
      </c>
      <c r="W32" s="212"/>
      <c r="X32" s="24"/>
      <c r="Y32" s="22"/>
      <c r="Z32" s="25"/>
      <c r="AA32" s="357">
        <v>313.02383066201162</v>
      </c>
      <c r="AB32" s="26">
        <f t="shared" si="20"/>
        <v>13.985057839641863</v>
      </c>
      <c r="AC32" s="27"/>
      <c r="AD32" s="25"/>
      <c r="AE32" s="25">
        <v>4.9327514765845004</v>
      </c>
      <c r="AF32" s="25"/>
      <c r="AG32" s="127"/>
      <c r="AH32" s="127">
        <v>7.4027825355574359</v>
      </c>
      <c r="AI32" s="127">
        <v>1.6495238274999273</v>
      </c>
      <c r="AJ32" s="127"/>
      <c r="AK32" s="24"/>
      <c r="AL32" s="22"/>
      <c r="AM32" s="25"/>
      <c r="AN32" s="28"/>
      <c r="AO32" s="357">
        <v>102.16663619953673</v>
      </c>
      <c r="AP32" s="26"/>
      <c r="AQ32" s="29">
        <f t="shared" si="16"/>
        <v>512.70680559838263</v>
      </c>
    </row>
    <row r="33" spans="1:43" s="469" customFormat="1">
      <c r="A33" s="166" t="s">
        <v>16</v>
      </c>
      <c r="B33" s="133" t="s">
        <v>14</v>
      </c>
      <c r="C33" s="19">
        <f t="shared" si="17"/>
        <v>0</v>
      </c>
      <c r="D33" s="27">
        <v>0</v>
      </c>
      <c r="E33" s="212"/>
      <c r="F33" s="212"/>
      <c r="G33" s="350"/>
      <c r="H33" s="23">
        <f t="shared" si="18"/>
        <v>0</v>
      </c>
      <c r="I33" s="24"/>
      <c r="J33" s="249"/>
      <c r="K33" s="25"/>
      <c r="L33" s="23">
        <f t="shared" si="19"/>
        <v>4.0323883469038693</v>
      </c>
      <c r="M33" s="25"/>
      <c r="N33" s="25"/>
      <c r="O33" s="25"/>
      <c r="P33" s="128"/>
      <c r="Q33" s="354">
        <v>0.12621613652220431</v>
      </c>
      <c r="R33" s="212"/>
      <c r="S33" s="354">
        <v>0</v>
      </c>
      <c r="T33" s="354">
        <v>3.7614802440578798</v>
      </c>
      <c r="U33" s="354">
        <v>0.14469196632378528</v>
      </c>
      <c r="V33" s="212">
        <v>0</v>
      </c>
      <c r="W33" s="212"/>
      <c r="X33" s="24"/>
      <c r="Y33" s="22"/>
      <c r="Z33" s="25"/>
      <c r="AA33" s="357">
        <v>1.3187408720385814</v>
      </c>
      <c r="AB33" s="26">
        <f t="shared" si="20"/>
        <v>1.5259019290307919E-2</v>
      </c>
      <c r="AC33" s="27"/>
      <c r="AD33" s="25"/>
      <c r="AE33" s="25">
        <v>0</v>
      </c>
      <c r="AF33" s="25"/>
      <c r="AG33" s="127"/>
      <c r="AH33" s="127"/>
      <c r="AI33" s="127">
        <v>1.5259019290307919E-2</v>
      </c>
      <c r="AJ33" s="127"/>
      <c r="AK33" s="24"/>
      <c r="AL33" s="22"/>
      <c r="AM33" s="25"/>
      <c r="AN33" s="28"/>
      <c r="AO33" s="357">
        <v>2.5789478227006364</v>
      </c>
      <c r="AP33" s="26"/>
      <c r="AQ33" s="29">
        <f t="shared" si="16"/>
        <v>7.9453360609333945</v>
      </c>
    </row>
    <row r="34" spans="1:43" s="469" customFormat="1">
      <c r="A34" s="166" t="s">
        <v>18</v>
      </c>
      <c r="B34" s="133" t="s">
        <v>124</v>
      </c>
      <c r="C34" s="19">
        <f t="shared" si="17"/>
        <v>0</v>
      </c>
      <c r="D34" s="27">
        <v>0</v>
      </c>
      <c r="E34" s="212"/>
      <c r="F34" s="212"/>
      <c r="G34" s="350"/>
      <c r="H34" s="23">
        <f t="shared" si="18"/>
        <v>0</v>
      </c>
      <c r="I34" s="24"/>
      <c r="J34" s="249"/>
      <c r="K34" s="25"/>
      <c r="L34" s="23">
        <f t="shared" si="19"/>
        <v>2.290208119935464</v>
      </c>
      <c r="M34" s="25"/>
      <c r="N34" s="25"/>
      <c r="O34" s="25"/>
      <c r="P34" s="128"/>
      <c r="Q34" s="354">
        <v>0.11633835192481443</v>
      </c>
      <c r="R34" s="212"/>
      <c r="S34" s="354">
        <v>0</v>
      </c>
      <c r="T34" s="354">
        <v>0.72808051075970126</v>
      </c>
      <c r="U34" s="354">
        <v>1.4457892572509481</v>
      </c>
      <c r="V34" s="212">
        <v>0</v>
      </c>
      <c r="W34" s="212"/>
      <c r="X34" s="24"/>
      <c r="Y34" s="22"/>
      <c r="Z34" s="25"/>
      <c r="AA34" s="357">
        <v>5.6746995382425363</v>
      </c>
      <c r="AB34" s="26">
        <f t="shared" si="20"/>
        <v>100.19883120974006</v>
      </c>
      <c r="AC34" s="27"/>
      <c r="AD34" s="25"/>
      <c r="AE34" s="25">
        <v>100.04636022792519</v>
      </c>
      <c r="AF34" s="25"/>
      <c r="AG34" s="127"/>
      <c r="AH34" s="127"/>
      <c r="AI34" s="127">
        <v>0.15247098181487365</v>
      </c>
      <c r="AJ34" s="127"/>
      <c r="AK34" s="24"/>
      <c r="AL34" s="22"/>
      <c r="AM34" s="25"/>
      <c r="AN34" s="28"/>
      <c r="AO34" s="357">
        <v>23.086366381271205</v>
      </c>
      <c r="AP34" s="26"/>
      <c r="AQ34" s="29">
        <f t="shared" si="16"/>
        <v>131.25010524918929</v>
      </c>
    </row>
    <row r="35" spans="1:43" s="469" customFormat="1">
      <c r="A35" s="166" t="s">
        <v>20</v>
      </c>
      <c r="B35" s="133" t="s">
        <v>125</v>
      </c>
      <c r="C35" s="19">
        <f t="shared" si="17"/>
        <v>0</v>
      </c>
      <c r="D35" s="27">
        <v>0</v>
      </c>
      <c r="E35" s="212"/>
      <c r="F35" s="212"/>
      <c r="G35" s="350"/>
      <c r="H35" s="23">
        <f t="shared" si="18"/>
        <v>0</v>
      </c>
      <c r="I35" s="24"/>
      <c r="J35" s="249"/>
      <c r="K35" s="25"/>
      <c r="L35" s="23">
        <f t="shared" si="19"/>
        <v>0.98523397821929937</v>
      </c>
      <c r="M35" s="25"/>
      <c r="N35" s="25"/>
      <c r="O35" s="25"/>
      <c r="P35" s="128"/>
      <c r="Q35" s="354">
        <v>7.6827213535254818E-2</v>
      </c>
      <c r="R35" s="212"/>
      <c r="S35" s="354">
        <v>0</v>
      </c>
      <c r="T35" s="354">
        <v>0.3793767628127046</v>
      </c>
      <c r="U35" s="354">
        <v>0.52903000187133997</v>
      </c>
      <c r="V35" s="212">
        <v>0</v>
      </c>
      <c r="W35" s="212"/>
      <c r="X35" s="24"/>
      <c r="Y35" s="22"/>
      <c r="Z35" s="25"/>
      <c r="AA35" s="357">
        <v>4.5236149512894945</v>
      </c>
      <c r="AB35" s="26">
        <f t="shared" si="20"/>
        <v>5.5790789280188324E-2</v>
      </c>
      <c r="AC35" s="27"/>
      <c r="AD35" s="25"/>
      <c r="AE35" s="25">
        <v>0</v>
      </c>
      <c r="AF35" s="25"/>
      <c r="AG35" s="127"/>
      <c r="AH35" s="127"/>
      <c r="AI35" s="127">
        <v>5.5790789280188324E-2</v>
      </c>
      <c r="AJ35" s="127"/>
      <c r="AK35" s="24"/>
      <c r="AL35" s="22"/>
      <c r="AM35" s="25"/>
      <c r="AN35" s="28"/>
      <c r="AO35" s="357">
        <v>7.2350986864951947</v>
      </c>
      <c r="AP35" s="26"/>
      <c r="AQ35" s="29">
        <f t="shared" si="16"/>
        <v>12.799738405284177</v>
      </c>
    </row>
    <row r="36" spans="1:43" s="469" customFormat="1">
      <c r="A36" s="166" t="s">
        <v>22</v>
      </c>
      <c r="B36" s="133" t="s">
        <v>126</v>
      </c>
      <c r="C36" s="19">
        <f t="shared" si="17"/>
        <v>0</v>
      </c>
      <c r="D36" s="132">
        <v>0</v>
      </c>
      <c r="E36" s="212"/>
      <c r="F36" s="212"/>
      <c r="G36" s="350"/>
      <c r="H36" s="23">
        <f t="shared" si="18"/>
        <v>0</v>
      </c>
      <c r="I36" s="24"/>
      <c r="J36" s="249"/>
      <c r="K36" s="25"/>
      <c r="L36" s="23">
        <f t="shared" si="19"/>
        <v>9.5132373177436858</v>
      </c>
      <c r="M36" s="25"/>
      <c r="N36" s="25"/>
      <c r="O36" s="25"/>
      <c r="P36" s="128"/>
      <c r="Q36" s="355">
        <v>0.13280132625379759</v>
      </c>
      <c r="R36" s="212"/>
      <c r="S36" s="355">
        <v>1.7183999562134999</v>
      </c>
      <c r="T36" s="355">
        <v>4.7817615806435372</v>
      </c>
      <c r="U36" s="355">
        <v>2.8802744546328509</v>
      </c>
      <c r="V36" s="223">
        <v>0</v>
      </c>
      <c r="W36" s="212"/>
      <c r="X36" s="24"/>
      <c r="Y36" s="22"/>
      <c r="Z36" s="25"/>
      <c r="AA36" s="358">
        <v>126.96315518656084</v>
      </c>
      <c r="AB36" s="26">
        <f t="shared" si="20"/>
        <v>0.35816071803411975</v>
      </c>
      <c r="AC36" s="27"/>
      <c r="AD36" s="25"/>
      <c r="AE36" s="25">
        <v>5.4410865286427773E-2</v>
      </c>
      <c r="AF36" s="25"/>
      <c r="AG36" s="127"/>
      <c r="AH36" s="127"/>
      <c r="AI36" s="127">
        <v>0.30374985274769201</v>
      </c>
      <c r="AJ36" s="127"/>
      <c r="AK36" s="126"/>
      <c r="AL36" s="128"/>
      <c r="AM36" s="25"/>
      <c r="AN36" s="130"/>
      <c r="AO36" s="358">
        <v>85.338340126784146</v>
      </c>
      <c r="AP36" s="26"/>
      <c r="AQ36" s="29">
        <f t="shared" si="16"/>
        <v>222.1728933491228</v>
      </c>
    </row>
    <row r="37" spans="1:43" s="469" customFormat="1">
      <c r="A37" s="166" t="s">
        <v>24</v>
      </c>
      <c r="B37" s="133" t="s">
        <v>127</v>
      </c>
      <c r="C37" s="19">
        <f t="shared" si="17"/>
        <v>0</v>
      </c>
      <c r="D37" s="27">
        <v>0</v>
      </c>
      <c r="E37" s="212"/>
      <c r="F37" s="212"/>
      <c r="G37" s="350"/>
      <c r="H37" s="23">
        <f t="shared" si="18"/>
        <v>0</v>
      </c>
      <c r="I37" s="24"/>
      <c r="J37" s="249"/>
      <c r="K37" s="25"/>
      <c r="L37" s="23">
        <f t="shared" si="19"/>
        <v>3.4164545464089091</v>
      </c>
      <c r="M37" s="25"/>
      <c r="N37" s="25"/>
      <c r="O37" s="25"/>
      <c r="P37" s="128"/>
      <c r="Q37" s="354">
        <v>0.34791752415251109</v>
      </c>
      <c r="R37" s="212"/>
      <c r="S37" s="354">
        <v>0</v>
      </c>
      <c r="T37" s="354">
        <v>2.2003852243136865</v>
      </c>
      <c r="U37" s="354">
        <v>0.8681517979427118</v>
      </c>
      <c r="V37" s="212">
        <v>0</v>
      </c>
      <c r="W37" s="212"/>
      <c r="X37" s="24"/>
      <c r="Y37" s="22"/>
      <c r="Z37" s="25"/>
      <c r="AA37" s="357">
        <v>7.0788209258339387</v>
      </c>
      <c r="AB37" s="26">
        <f t="shared" si="20"/>
        <v>9.1554115741847505E-2</v>
      </c>
      <c r="AC37" s="27"/>
      <c r="AD37" s="25"/>
      <c r="AE37" s="25">
        <v>0</v>
      </c>
      <c r="AF37" s="25"/>
      <c r="AG37" s="127"/>
      <c r="AH37" s="127"/>
      <c r="AI37" s="127">
        <v>9.1554115741847505E-2</v>
      </c>
      <c r="AJ37" s="127"/>
      <c r="AK37" s="24"/>
      <c r="AL37" s="22"/>
      <c r="AM37" s="25"/>
      <c r="AN37" s="28"/>
      <c r="AO37" s="357">
        <v>22.760690255279016</v>
      </c>
      <c r="AP37" s="26"/>
      <c r="AQ37" s="29">
        <f t="shared" si="16"/>
        <v>33.347519843263711</v>
      </c>
    </row>
    <row r="38" spans="1:43" s="469" customFormat="1">
      <c r="A38" s="166" t="s">
        <v>26</v>
      </c>
      <c r="B38" s="133" t="s">
        <v>128</v>
      </c>
      <c r="C38" s="19">
        <f t="shared" si="17"/>
        <v>37.971059523232682</v>
      </c>
      <c r="D38" s="27">
        <v>37.971059523232682</v>
      </c>
      <c r="E38" s="212"/>
      <c r="F38" s="212"/>
      <c r="G38" s="350"/>
      <c r="H38" s="23">
        <f t="shared" si="18"/>
        <v>0</v>
      </c>
      <c r="I38" s="24"/>
      <c r="J38" s="249"/>
      <c r="K38" s="25"/>
      <c r="L38" s="23">
        <f t="shared" si="19"/>
        <v>120.58978269209314</v>
      </c>
      <c r="M38" s="25"/>
      <c r="N38" s="25"/>
      <c r="O38" s="25"/>
      <c r="P38" s="128"/>
      <c r="Q38" s="354">
        <v>1.7022715456168598</v>
      </c>
      <c r="R38" s="212"/>
      <c r="S38" s="354">
        <v>0</v>
      </c>
      <c r="T38" s="354">
        <v>6.4219606913571869</v>
      </c>
      <c r="U38" s="354">
        <v>35.449531749327399</v>
      </c>
      <c r="V38" s="212">
        <v>77.016018705791694</v>
      </c>
      <c r="W38" s="212"/>
      <c r="X38" s="24"/>
      <c r="Y38" s="22"/>
      <c r="Z38" s="25"/>
      <c r="AA38" s="357">
        <v>23.613922042395384</v>
      </c>
      <c r="AB38" s="26">
        <f t="shared" si="20"/>
        <v>61.905594045323639</v>
      </c>
      <c r="AC38" s="27"/>
      <c r="AD38" s="25"/>
      <c r="AE38" s="25">
        <v>0.25659404978003891</v>
      </c>
      <c r="AF38" s="25">
        <v>57.910540269418156</v>
      </c>
      <c r="AG38" s="127"/>
      <c r="AH38" s="127"/>
      <c r="AI38" s="127">
        <v>3.73845972612544</v>
      </c>
      <c r="AJ38" s="127"/>
      <c r="AK38" s="24"/>
      <c r="AL38" s="22"/>
      <c r="AM38" s="25"/>
      <c r="AN38" s="28">
        <v>72.438253558803851</v>
      </c>
      <c r="AO38" s="357">
        <v>62.314055757030211</v>
      </c>
      <c r="AP38" s="26"/>
      <c r="AQ38" s="29">
        <f t="shared" si="16"/>
        <v>378.83266761887887</v>
      </c>
    </row>
    <row r="39" spans="1:43" s="469" customFormat="1">
      <c r="A39" s="166" t="s">
        <v>28</v>
      </c>
      <c r="B39" s="133" t="s">
        <v>129</v>
      </c>
      <c r="C39" s="19">
        <f t="shared" si="17"/>
        <v>0</v>
      </c>
      <c r="D39" s="27">
        <v>0</v>
      </c>
      <c r="E39" s="212"/>
      <c r="F39" s="212"/>
      <c r="G39" s="350"/>
      <c r="H39" s="23">
        <f t="shared" si="18"/>
        <v>0</v>
      </c>
      <c r="I39" s="24"/>
      <c r="J39" s="249"/>
      <c r="K39" s="25"/>
      <c r="L39" s="23">
        <f t="shared" si="19"/>
        <v>7.7415539627110075</v>
      </c>
      <c r="M39" s="25"/>
      <c r="N39" s="25"/>
      <c r="O39" s="25"/>
      <c r="P39" s="128"/>
      <c r="Q39" s="354">
        <v>0.24913967817861202</v>
      </c>
      <c r="R39" s="212"/>
      <c r="S39" s="354">
        <v>4.1375648999999997E-3</v>
      </c>
      <c r="T39" s="354">
        <v>1.6305128954929007</v>
      </c>
      <c r="U39" s="354">
        <v>5.8577638241394947</v>
      </c>
      <c r="V39" s="212">
        <v>0</v>
      </c>
      <c r="W39" s="212"/>
      <c r="X39" s="24"/>
      <c r="Y39" s="22"/>
      <c r="Z39" s="25"/>
      <c r="AA39" s="357">
        <v>377.92831404300961</v>
      </c>
      <c r="AB39" s="26">
        <f t="shared" si="20"/>
        <v>0.61775185908105967</v>
      </c>
      <c r="AC39" s="27"/>
      <c r="AD39" s="25"/>
      <c r="AE39" s="25">
        <v>0</v>
      </c>
      <c r="AF39" s="25"/>
      <c r="AG39" s="127"/>
      <c r="AH39" s="127"/>
      <c r="AI39" s="127">
        <v>0.61775185908105967</v>
      </c>
      <c r="AJ39" s="127"/>
      <c r="AK39" s="24"/>
      <c r="AL39" s="22"/>
      <c r="AM39" s="25"/>
      <c r="AN39" s="28"/>
      <c r="AO39" s="357">
        <v>54.105999644133355</v>
      </c>
      <c r="AP39" s="26"/>
      <c r="AQ39" s="29">
        <f t="shared" si="16"/>
        <v>440.39361950893505</v>
      </c>
    </row>
    <row r="40" spans="1:43" s="469" customFormat="1">
      <c r="A40" s="166" t="s">
        <v>30</v>
      </c>
      <c r="B40" s="133" t="s">
        <v>130</v>
      </c>
      <c r="C40" s="19">
        <f t="shared" si="17"/>
        <v>0</v>
      </c>
      <c r="D40" s="27">
        <v>0</v>
      </c>
      <c r="E40" s="212"/>
      <c r="F40" s="212"/>
      <c r="G40" s="350"/>
      <c r="H40" s="23">
        <f t="shared" si="18"/>
        <v>0</v>
      </c>
      <c r="I40" s="24"/>
      <c r="J40" s="249"/>
      <c r="K40" s="25"/>
      <c r="L40" s="23">
        <f t="shared" si="19"/>
        <v>3.673230090957551</v>
      </c>
      <c r="M40" s="25"/>
      <c r="N40" s="25"/>
      <c r="O40" s="25"/>
      <c r="P40" s="128"/>
      <c r="Q40" s="354">
        <v>7.7924745157187003E-2</v>
      </c>
      <c r="R40" s="212"/>
      <c r="S40" s="354">
        <v>0</v>
      </c>
      <c r="T40" s="354">
        <v>2.7282839538445569</v>
      </c>
      <c r="U40" s="354">
        <v>0.86702139195580719</v>
      </c>
      <c r="V40" s="212">
        <v>0</v>
      </c>
      <c r="W40" s="212"/>
      <c r="X40" s="24"/>
      <c r="Y40" s="22"/>
      <c r="Z40" s="25"/>
      <c r="AA40" s="357">
        <v>9.7737404712830003</v>
      </c>
      <c r="AB40" s="26">
        <f t="shared" si="20"/>
        <v>9.1434904653641985E-2</v>
      </c>
      <c r="AC40" s="27"/>
      <c r="AD40" s="25"/>
      <c r="AE40" s="25">
        <v>0</v>
      </c>
      <c r="AF40" s="25"/>
      <c r="AG40" s="127"/>
      <c r="AH40" s="127"/>
      <c r="AI40" s="127">
        <v>9.1434904653641985E-2</v>
      </c>
      <c r="AJ40" s="127"/>
      <c r="AK40" s="24"/>
      <c r="AL40" s="22"/>
      <c r="AM40" s="25"/>
      <c r="AN40" s="28"/>
      <c r="AO40" s="357">
        <v>14.470197372990389</v>
      </c>
      <c r="AP40" s="26"/>
      <c r="AQ40" s="29">
        <f t="shared" si="16"/>
        <v>28.008602839884581</v>
      </c>
    </row>
    <row r="41" spans="1:43" s="469" customFormat="1">
      <c r="A41" s="166" t="s">
        <v>32</v>
      </c>
      <c r="B41" s="133" t="s">
        <v>131</v>
      </c>
      <c r="C41" s="19">
        <f t="shared" si="17"/>
        <v>0</v>
      </c>
      <c r="D41" s="132">
        <v>0</v>
      </c>
      <c r="E41" s="212"/>
      <c r="F41" s="212"/>
      <c r="G41" s="350"/>
      <c r="H41" s="23">
        <f t="shared" si="18"/>
        <v>0</v>
      </c>
      <c r="I41" s="24"/>
      <c r="J41" s="249"/>
      <c r="K41" s="25"/>
      <c r="L41" s="23">
        <f t="shared" si="19"/>
        <v>3.0992452502926988</v>
      </c>
      <c r="M41" s="25"/>
      <c r="N41" s="25"/>
      <c r="O41" s="25"/>
      <c r="P41" s="128"/>
      <c r="Q41" s="355">
        <v>0.150361832204713</v>
      </c>
      <c r="R41" s="212"/>
      <c r="S41" s="355">
        <v>0</v>
      </c>
      <c r="T41" s="355">
        <v>2.1745553170583536</v>
      </c>
      <c r="U41" s="355">
        <v>0.77432810102963234</v>
      </c>
      <c r="V41" s="223">
        <v>0</v>
      </c>
      <c r="W41" s="212"/>
      <c r="X41" s="24"/>
      <c r="Y41" s="22"/>
      <c r="Z41" s="25"/>
      <c r="AA41" s="358">
        <v>23.661269419201947</v>
      </c>
      <c r="AB41" s="26">
        <f t="shared" si="20"/>
        <v>8.1659595420788475E-2</v>
      </c>
      <c r="AC41" s="27"/>
      <c r="AD41" s="25"/>
      <c r="AE41" s="25">
        <v>0</v>
      </c>
      <c r="AF41" s="25"/>
      <c r="AG41" s="127"/>
      <c r="AH41" s="127"/>
      <c r="AI41" s="127">
        <v>8.1659595420788475E-2</v>
      </c>
      <c r="AJ41" s="127"/>
      <c r="AK41" s="126"/>
      <c r="AL41" s="128"/>
      <c r="AM41" s="25"/>
      <c r="AN41" s="130"/>
      <c r="AO41" s="358">
        <v>122.91932959049517</v>
      </c>
      <c r="AP41" s="26"/>
      <c r="AQ41" s="29">
        <f t="shared" si="16"/>
        <v>149.76150385541061</v>
      </c>
    </row>
    <row r="42" spans="1:43" s="469" customFormat="1">
      <c r="A42" s="166" t="s">
        <v>34</v>
      </c>
      <c r="B42" s="133" t="s">
        <v>132</v>
      </c>
      <c r="C42" s="19">
        <f t="shared" si="17"/>
        <v>0</v>
      </c>
      <c r="D42" s="27">
        <v>0</v>
      </c>
      <c r="E42" s="212"/>
      <c r="F42" s="212"/>
      <c r="G42" s="350"/>
      <c r="H42" s="23">
        <f t="shared" si="18"/>
        <v>0</v>
      </c>
      <c r="I42" s="24"/>
      <c r="J42" s="249"/>
      <c r="K42" s="25"/>
      <c r="L42" s="23">
        <f t="shared" si="19"/>
        <v>0.75030739732756635</v>
      </c>
      <c r="M42" s="25"/>
      <c r="N42" s="25"/>
      <c r="O42" s="25"/>
      <c r="P42" s="128"/>
      <c r="Q42" s="354">
        <v>4.8291391365017304E-2</v>
      </c>
      <c r="R42" s="212"/>
      <c r="S42" s="354">
        <v>0</v>
      </c>
      <c r="T42" s="354">
        <v>0.41489288528878759</v>
      </c>
      <c r="U42" s="354">
        <v>0.28712312067376144</v>
      </c>
      <c r="V42" s="212">
        <v>0</v>
      </c>
      <c r="W42" s="212"/>
      <c r="X42" s="24"/>
      <c r="Y42" s="22"/>
      <c r="Z42" s="25"/>
      <c r="AA42" s="357">
        <v>1.7006246325112016</v>
      </c>
      <c r="AB42" s="26">
        <f t="shared" si="20"/>
        <v>3.0279616404204783E-2</v>
      </c>
      <c r="AC42" s="27"/>
      <c r="AD42" s="25"/>
      <c r="AE42" s="25">
        <v>0</v>
      </c>
      <c r="AF42" s="25"/>
      <c r="AG42" s="127"/>
      <c r="AH42" s="127"/>
      <c r="AI42" s="127">
        <v>3.0279616404204783E-2</v>
      </c>
      <c r="AJ42" s="127"/>
      <c r="AK42" s="181"/>
      <c r="AL42" s="104"/>
      <c r="AM42" s="25"/>
      <c r="AN42" s="194"/>
      <c r="AO42" s="357">
        <v>2.9697591738912616</v>
      </c>
      <c r="AP42" s="26"/>
      <c r="AQ42" s="29">
        <f t="shared" si="16"/>
        <v>5.4509708201342342</v>
      </c>
    </row>
    <row r="43" spans="1:43" s="469" customFormat="1">
      <c r="A43" s="166" t="s">
        <v>36</v>
      </c>
      <c r="B43" s="133" t="s">
        <v>142</v>
      </c>
      <c r="C43" s="19">
        <f t="shared" si="17"/>
        <v>0</v>
      </c>
      <c r="D43" s="27">
        <v>0</v>
      </c>
      <c r="E43" s="212"/>
      <c r="F43" s="212"/>
      <c r="G43" s="350"/>
      <c r="H43" s="23">
        <f t="shared" si="18"/>
        <v>0</v>
      </c>
      <c r="I43" s="24"/>
      <c r="J43" s="249"/>
      <c r="K43" s="25">
        <v>0</v>
      </c>
      <c r="L43" s="23">
        <f t="shared" si="19"/>
        <v>8.6256305763821413</v>
      </c>
      <c r="M43" s="25"/>
      <c r="N43" s="25"/>
      <c r="O43" s="25"/>
      <c r="P43" s="22"/>
      <c r="Q43" s="354">
        <v>0.2392618935812221</v>
      </c>
      <c r="R43" s="212"/>
      <c r="S43" s="354">
        <v>0.34765807818000005</v>
      </c>
      <c r="T43" s="354">
        <v>6.5963125653306856</v>
      </c>
      <c r="U43" s="354">
        <v>1.4423980392902345</v>
      </c>
      <c r="V43" s="212">
        <v>0</v>
      </c>
      <c r="W43" s="212"/>
      <c r="X43" s="24"/>
      <c r="Y43" s="22"/>
      <c r="Z43" s="25"/>
      <c r="AA43" s="357">
        <v>36.83315440948725</v>
      </c>
      <c r="AB43" s="26">
        <f t="shared" si="20"/>
        <v>0.15211334855025707</v>
      </c>
      <c r="AC43" s="27"/>
      <c r="AD43" s="25"/>
      <c r="AE43" s="25">
        <v>0</v>
      </c>
      <c r="AF43" s="25"/>
      <c r="AG43" s="25"/>
      <c r="AH43" s="25"/>
      <c r="AI43" s="25">
        <v>0.15211334855025707</v>
      </c>
      <c r="AJ43" s="25"/>
      <c r="AK43" s="24"/>
      <c r="AL43" s="22"/>
      <c r="AM43" s="25"/>
      <c r="AN43" s="28"/>
      <c r="AO43" s="357">
        <v>52.953920348435986</v>
      </c>
      <c r="AP43" s="26"/>
      <c r="AQ43" s="29">
        <f t="shared" si="16"/>
        <v>98.564818682855645</v>
      </c>
    </row>
    <row r="44" spans="1:43" s="469" customFormat="1">
      <c r="A44" s="395" t="s">
        <v>172</v>
      </c>
      <c r="B44" s="396" t="s">
        <v>173</v>
      </c>
      <c r="C44" s="74">
        <f>SUM(D44:G44)</f>
        <v>0</v>
      </c>
      <c r="D44" s="80">
        <v>0</v>
      </c>
      <c r="E44" s="213"/>
      <c r="F44" s="213"/>
      <c r="G44" s="348"/>
      <c r="H44" s="78">
        <f>SUM(I44:K44)</f>
        <v>0</v>
      </c>
      <c r="I44" s="75"/>
      <c r="J44" s="76"/>
      <c r="K44" s="76"/>
      <c r="L44" s="78">
        <f>SUM(M44:Z44)</f>
        <v>98.298668436237065</v>
      </c>
      <c r="M44" s="76"/>
      <c r="N44" s="76"/>
      <c r="O44" s="76"/>
      <c r="P44" s="77"/>
      <c r="Q44" s="213">
        <v>0.69635459135892319</v>
      </c>
      <c r="R44" s="213"/>
      <c r="S44" s="213">
        <v>0</v>
      </c>
      <c r="T44" s="213">
        <v>0.64203563638313998</v>
      </c>
      <c r="U44" s="213">
        <v>96.960278208494998</v>
      </c>
      <c r="V44" s="213">
        <v>0</v>
      </c>
      <c r="W44" s="213"/>
      <c r="X44" s="75"/>
      <c r="Y44" s="77"/>
      <c r="Z44" s="76"/>
      <c r="AA44" s="81">
        <v>3.4812748159645386</v>
      </c>
      <c r="AB44" s="79">
        <f>SUM(AC44:AM44)</f>
        <v>10.225299946966274</v>
      </c>
      <c r="AC44" s="80"/>
      <c r="AD44" s="76"/>
      <c r="AE44" s="76">
        <v>0</v>
      </c>
      <c r="AF44" s="76"/>
      <c r="AG44" s="76"/>
      <c r="AH44" s="76"/>
      <c r="AI44" s="76">
        <v>10.225299946966274</v>
      </c>
      <c r="AJ44" s="76"/>
      <c r="AK44" s="75"/>
      <c r="AL44" s="77"/>
      <c r="AM44" s="76"/>
      <c r="AN44" s="81"/>
      <c r="AO44" s="81">
        <v>25.645067401776696</v>
      </c>
      <c r="AP44" s="79"/>
      <c r="AQ44" s="82">
        <f>C44+H44+L44+AA44+AB44+AN44+AO44+AP44</f>
        <v>137.65031060094458</v>
      </c>
    </row>
    <row r="45" spans="1:43" s="469" customFormat="1">
      <c r="A45" s="83" t="s">
        <v>37</v>
      </c>
      <c r="B45" s="1"/>
      <c r="C45" s="306">
        <f t="shared" ref="C45:AP45" si="21">SUM(C46:C55)</f>
        <v>0</v>
      </c>
      <c r="D45" s="307">
        <f t="shared" si="21"/>
        <v>0</v>
      </c>
      <c r="E45" s="307">
        <f t="shared" si="21"/>
        <v>0</v>
      </c>
      <c r="F45" s="308">
        <f t="shared" si="21"/>
        <v>0</v>
      </c>
      <c r="G45" s="308">
        <f t="shared" si="21"/>
        <v>0</v>
      </c>
      <c r="H45" s="309">
        <f t="shared" si="21"/>
        <v>0</v>
      </c>
      <c r="I45" s="310">
        <f t="shared" si="21"/>
        <v>0</v>
      </c>
      <c r="J45" s="315">
        <f t="shared" si="21"/>
        <v>0</v>
      </c>
      <c r="K45" s="307">
        <f t="shared" si="21"/>
        <v>0</v>
      </c>
      <c r="L45" s="309">
        <f t="shared" si="21"/>
        <v>4839.1722656036109</v>
      </c>
      <c r="M45" s="307">
        <f t="shared" si="21"/>
        <v>0</v>
      </c>
      <c r="N45" s="307">
        <f t="shared" ref="N45" si="22">SUM(N46:N55)</f>
        <v>0</v>
      </c>
      <c r="O45" s="307">
        <f t="shared" si="21"/>
        <v>0</v>
      </c>
      <c r="P45" s="307">
        <f t="shared" si="21"/>
        <v>765.41172989999995</v>
      </c>
      <c r="Q45" s="307">
        <f t="shared" si="21"/>
        <v>0</v>
      </c>
      <c r="R45" s="307">
        <f t="shared" si="21"/>
        <v>1120.7023160464801</v>
      </c>
      <c r="S45" s="307">
        <f t="shared" si="21"/>
        <v>0</v>
      </c>
      <c r="T45" s="307">
        <f t="shared" si="21"/>
        <v>0.73341832898172321</v>
      </c>
      <c r="U45" s="307">
        <f>SUM(U46:U55)</f>
        <v>2952.3248013281495</v>
      </c>
      <c r="V45" s="307">
        <f t="shared" si="21"/>
        <v>0</v>
      </c>
      <c r="W45" s="308">
        <f t="shared" si="21"/>
        <v>0</v>
      </c>
      <c r="X45" s="308">
        <f t="shared" si="21"/>
        <v>0</v>
      </c>
      <c r="Y45" s="308">
        <f t="shared" si="21"/>
        <v>0</v>
      </c>
      <c r="Z45" s="307">
        <f t="shared" si="21"/>
        <v>0</v>
      </c>
      <c r="AA45" s="309">
        <f t="shared" si="21"/>
        <v>18.27703891802155</v>
      </c>
      <c r="AB45" s="311">
        <f t="shared" si="21"/>
        <v>330.0402884501932</v>
      </c>
      <c r="AC45" s="312">
        <f t="shared" si="21"/>
        <v>0</v>
      </c>
      <c r="AD45" s="307">
        <f t="shared" si="21"/>
        <v>0</v>
      </c>
      <c r="AE45" s="307">
        <f t="shared" si="21"/>
        <v>0</v>
      </c>
      <c r="AF45" s="307">
        <f t="shared" ref="AF45" si="23">SUM(AF46:AF55)</f>
        <v>0</v>
      </c>
      <c r="AG45" s="307">
        <f t="shared" si="21"/>
        <v>0</v>
      </c>
      <c r="AH45" s="307">
        <f t="shared" si="21"/>
        <v>1.0872359375903617</v>
      </c>
      <c r="AI45" s="307">
        <f t="shared" si="21"/>
        <v>280.28229171204282</v>
      </c>
      <c r="AJ45" s="307">
        <f t="shared" ref="AJ45" si="24">SUM(AJ46:AJ55)</f>
        <v>48.670760800559989</v>
      </c>
      <c r="AK45" s="310">
        <f t="shared" si="21"/>
        <v>0</v>
      </c>
      <c r="AL45" s="308">
        <f t="shared" ref="AL45" si="25">SUM(AL46:AL55)</f>
        <v>0</v>
      </c>
      <c r="AM45" s="307">
        <f t="shared" si="21"/>
        <v>0</v>
      </c>
      <c r="AN45" s="309">
        <f t="shared" si="21"/>
        <v>0</v>
      </c>
      <c r="AO45" s="309">
        <f t="shared" si="21"/>
        <v>36.810875081864715</v>
      </c>
      <c r="AP45" s="311">
        <f t="shared" si="21"/>
        <v>0</v>
      </c>
      <c r="AQ45" s="314">
        <f t="shared" si="16"/>
        <v>5224.3004680536906</v>
      </c>
    </row>
    <row r="46" spans="1:43" s="469" customFormat="1">
      <c r="A46" s="167" t="s">
        <v>70</v>
      </c>
      <c r="B46" s="61"/>
      <c r="C46" s="62">
        <f t="shared" ref="C46:C64" si="26">SUM(D46:G46)</f>
        <v>0</v>
      </c>
      <c r="D46" s="149"/>
      <c r="E46" s="103"/>
      <c r="F46" s="65"/>
      <c r="G46" s="65"/>
      <c r="H46" s="66">
        <f t="shared" ref="H46:H64" si="27">SUM(I46:K46)</f>
        <v>0</v>
      </c>
      <c r="I46" s="63"/>
      <c r="J46" s="252"/>
      <c r="K46" s="64"/>
      <c r="L46" s="66">
        <f t="shared" ref="L46:L64" si="28">SUM(M46:Z46)</f>
        <v>780.26807651872298</v>
      </c>
      <c r="M46" s="64"/>
      <c r="N46" s="64"/>
      <c r="O46" s="64"/>
      <c r="P46" s="64"/>
      <c r="Q46" s="64"/>
      <c r="R46" s="64"/>
      <c r="S46" s="64"/>
      <c r="T46" s="64"/>
      <c r="U46" s="64">
        <v>780.26807651872298</v>
      </c>
      <c r="V46" s="64"/>
      <c r="W46" s="65"/>
      <c r="X46" s="65"/>
      <c r="Y46" s="65"/>
      <c r="Z46" s="64"/>
      <c r="AA46" s="70">
        <v>2.3438344999393874</v>
      </c>
      <c r="AB46" s="67">
        <f t="shared" ref="AB46:AB56" si="29">SUM(AC46:AM46)</f>
        <v>77.924746559570238</v>
      </c>
      <c r="AC46" s="68"/>
      <c r="AD46" s="64"/>
      <c r="AE46" s="64"/>
      <c r="AF46" s="64"/>
      <c r="AG46" s="64"/>
      <c r="AH46" s="64">
        <v>1.0872359375903617</v>
      </c>
      <c r="AI46" s="64">
        <v>76.837510621979874</v>
      </c>
      <c r="AJ46" s="64">
        <v>0</v>
      </c>
      <c r="AK46" s="63"/>
      <c r="AL46" s="65"/>
      <c r="AM46" s="64"/>
      <c r="AN46" s="66"/>
      <c r="AO46" s="70"/>
      <c r="AP46" s="67"/>
      <c r="AQ46" s="92">
        <f t="shared" si="16"/>
        <v>860.53665757823262</v>
      </c>
    </row>
    <row r="47" spans="1:43" s="469" customFormat="1">
      <c r="A47" s="165" t="s">
        <v>150</v>
      </c>
      <c r="B47" s="289"/>
      <c r="C47" s="19">
        <f t="shared" si="26"/>
        <v>0</v>
      </c>
      <c r="D47" s="290"/>
      <c r="E47" s="291"/>
      <c r="F47" s="128"/>
      <c r="G47" s="128"/>
      <c r="H47" s="23">
        <f t="shared" si="27"/>
        <v>0</v>
      </c>
      <c r="I47" s="126"/>
      <c r="J47" s="254"/>
      <c r="K47" s="127"/>
      <c r="L47" s="129">
        <f t="shared" si="28"/>
        <v>278.34761498230455</v>
      </c>
      <c r="M47" s="127"/>
      <c r="N47" s="127"/>
      <c r="O47" s="127"/>
      <c r="P47" s="127">
        <v>1.1490458452911452</v>
      </c>
      <c r="Q47" s="127"/>
      <c r="R47" s="127"/>
      <c r="S47" s="127"/>
      <c r="T47" s="127"/>
      <c r="U47" s="127">
        <v>277.19856913701341</v>
      </c>
      <c r="V47" s="127"/>
      <c r="W47" s="128"/>
      <c r="X47" s="128"/>
      <c r="Y47" s="128"/>
      <c r="Z47" s="127"/>
      <c r="AA47" s="130"/>
      <c r="AB47" s="131">
        <f t="shared" si="29"/>
        <v>27.297346439562823</v>
      </c>
      <c r="AC47" s="132"/>
      <c r="AD47" s="127"/>
      <c r="AE47" s="127"/>
      <c r="AF47" s="127"/>
      <c r="AG47" s="127"/>
      <c r="AH47" s="127"/>
      <c r="AI47" s="127">
        <v>27.297346439562823</v>
      </c>
      <c r="AJ47" s="127">
        <v>0</v>
      </c>
      <c r="AK47" s="126"/>
      <c r="AL47" s="128"/>
      <c r="AM47" s="127"/>
      <c r="AN47" s="129"/>
      <c r="AO47" s="130">
        <v>0.74431844480842291</v>
      </c>
      <c r="AP47" s="131"/>
      <c r="AQ47" s="71">
        <f t="shared" si="16"/>
        <v>306.38927986667579</v>
      </c>
    </row>
    <row r="48" spans="1:43" s="469" customFormat="1">
      <c r="A48" s="166" t="s">
        <v>71</v>
      </c>
      <c r="B48" s="18"/>
      <c r="C48" s="19">
        <f t="shared" si="26"/>
        <v>0</v>
      </c>
      <c r="D48" s="20"/>
      <c r="E48" s="21"/>
      <c r="F48" s="22"/>
      <c r="G48" s="22"/>
      <c r="H48" s="23">
        <f t="shared" si="27"/>
        <v>0</v>
      </c>
      <c r="I48" s="24"/>
      <c r="J48" s="249"/>
      <c r="K48" s="25"/>
      <c r="L48" s="23">
        <f t="shared" si="28"/>
        <v>1959.9320467210232</v>
      </c>
      <c r="M48" s="25"/>
      <c r="N48" s="25"/>
      <c r="O48" s="25"/>
      <c r="P48" s="25">
        <v>677.88772609842215</v>
      </c>
      <c r="Q48" s="25"/>
      <c r="R48" s="25"/>
      <c r="S48" s="25"/>
      <c r="T48" s="25">
        <v>0.73341832898172321</v>
      </c>
      <c r="U48" s="25">
        <v>1281.3109022936192</v>
      </c>
      <c r="V48" s="25"/>
      <c r="W48" s="22"/>
      <c r="X48" s="22"/>
      <c r="Y48" s="22"/>
      <c r="Z48" s="25"/>
      <c r="AA48" s="28"/>
      <c r="AB48" s="26">
        <f t="shared" si="29"/>
        <v>170.24673271800671</v>
      </c>
      <c r="AC48" s="27"/>
      <c r="AD48" s="25"/>
      <c r="AE48" s="25"/>
      <c r="AF48" s="25"/>
      <c r="AG48" s="25"/>
      <c r="AH48" s="25"/>
      <c r="AI48" s="25">
        <v>127.04780754786026</v>
      </c>
      <c r="AJ48" s="25">
        <v>43.19892517014646</v>
      </c>
      <c r="AK48" s="24"/>
      <c r="AL48" s="22"/>
      <c r="AM48" s="25"/>
      <c r="AN48" s="23"/>
      <c r="AO48" s="28">
        <v>30.516507860935793</v>
      </c>
      <c r="AP48" s="26"/>
      <c r="AQ48" s="29">
        <f t="shared" si="16"/>
        <v>2160.6952872999655</v>
      </c>
    </row>
    <row r="49" spans="1:43" s="469" customFormat="1">
      <c r="A49" s="166" t="s">
        <v>72</v>
      </c>
      <c r="B49" s="18"/>
      <c r="C49" s="19">
        <f t="shared" si="26"/>
        <v>0</v>
      </c>
      <c r="D49" s="20"/>
      <c r="E49" s="21"/>
      <c r="F49" s="22"/>
      <c r="G49" s="22"/>
      <c r="H49" s="23">
        <f t="shared" si="27"/>
        <v>0</v>
      </c>
      <c r="I49" s="24"/>
      <c r="J49" s="249"/>
      <c r="K49" s="25"/>
      <c r="L49" s="23">
        <f t="shared" si="28"/>
        <v>113.89460487532008</v>
      </c>
      <c r="M49" s="25"/>
      <c r="N49" s="25"/>
      <c r="O49" s="25"/>
      <c r="P49" s="25">
        <v>10.621318171142246</v>
      </c>
      <c r="Q49" s="25"/>
      <c r="R49" s="25"/>
      <c r="S49" s="25"/>
      <c r="T49" s="25"/>
      <c r="U49" s="25">
        <v>103.27328670417783</v>
      </c>
      <c r="V49" s="25"/>
      <c r="W49" s="22"/>
      <c r="X49" s="22"/>
      <c r="Y49" s="22"/>
      <c r="Z49" s="25"/>
      <c r="AA49" s="28"/>
      <c r="AB49" s="26">
        <f t="shared" si="29"/>
        <v>10.846769683827693</v>
      </c>
      <c r="AC49" s="27"/>
      <c r="AD49" s="25"/>
      <c r="AE49" s="25"/>
      <c r="AF49" s="25"/>
      <c r="AG49" s="25"/>
      <c r="AH49" s="25"/>
      <c r="AI49" s="25">
        <v>10.169917881945572</v>
      </c>
      <c r="AJ49" s="25">
        <v>0.67685180188212102</v>
      </c>
      <c r="AK49" s="24"/>
      <c r="AL49" s="22"/>
      <c r="AM49" s="25"/>
      <c r="AN49" s="23"/>
      <c r="AO49" s="28">
        <v>1.0209197993363168</v>
      </c>
      <c r="AP49" s="26"/>
      <c r="AQ49" s="29">
        <f t="shared" si="16"/>
        <v>125.76229435848408</v>
      </c>
    </row>
    <row r="50" spans="1:43" s="469" customFormat="1">
      <c r="A50" s="166" t="s">
        <v>38</v>
      </c>
      <c r="B50" s="18"/>
      <c r="C50" s="19">
        <f t="shared" si="26"/>
        <v>0</v>
      </c>
      <c r="D50" s="20"/>
      <c r="E50" s="21"/>
      <c r="F50" s="22"/>
      <c r="G50" s="22"/>
      <c r="H50" s="23">
        <f t="shared" si="27"/>
        <v>0</v>
      </c>
      <c r="I50" s="24"/>
      <c r="J50" s="249"/>
      <c r="K50" s="25"/>
      <c r="L50" s="23">
        <f t="shared" si="28"/>
        <v>42.94671147996619</v>
      </c>
      <c r="M50" s="25"/>
      <c r="N50" s="25"/>
      <c r="O50" s="25"/>
      <c r="P50" s="25"/>
      <c r="Q50" s="25"/>
      <c r="R50" s="135"/>
      <c r="S50" s="25"/>
      <c r="T50" s="25"/>
      <c r="U50" s="25">
        <v>42.94671147996619</v>
      </c>
      <c r="V50" s="25"/>
      <c r="W50" s="22"/>
      <c r="X50" s="22"/>
      <c r="Y50" s="22"/>
      <c r="Z50" s="25"/>
      <c r="AA50" s="28"/>
      <c r="AB50" s="26">
        <f t="shared" si="29"/>
        <v>1.589947644979459</v>
      </c>
      <c r="AC50" s="27"/>
      <c r="AD50" s="25"/>
      <c r="AE50" s="25"/>
      <c r="AF50" s="25"/>
      <c r="AG50" s="25"/>
      <c r="AH50" s="25"/>
      <c r="AI50" s="25">
        <v>1.589947644979459</v>
      </c>
      <c r="AJ50" s="25"/>
      <c r="AK50" s="24"/>
      <c r="AL50" s="22"/>
      <c r="AM50" s="25"/>
      <c r="AN50" s="23"/>
      <c r="AO50" s="28">
        <v>4.529128976784178</v>
      </c>
      <c r="AP50" s="26"/>
      <c r="AQ50" s="29">
        <f t="shared" si="16"/>
        <v>49.065788101729829</v>
      </c>
    </row>
    <row r="51" spans="1:43" s="469" customFormat="1">
      <c r="A51" s="166" t="s">
        <v>39</v>
      </c>
      <c r="B51" s="18"/>
      <c r="C51" s="19">
        <f t="shared" si="26"/>
        <v>0</v>
      </c>
      <c r="D51" s="20"/>
      <c r="E51" s="21"/>
      <c r="F51" s="22"/>
      <c r="G51" s="22"/>
      <c r="H51" s="23">
        <f t="shared" si="27"/>
        <v>0</v>
      </c>
      <c r="I51" s="24"/>
      <c r="J51" s="249"/>
      <c r="K51" s="25"/>
      <c r="L51" s="23">
        <f t="shared" si="28"/>
        <v>8.6506563626860782</v>
      </c>
      <c r="M51" s="25"/>
      <c r="N51" s="25"/>
      <c r="O51" s="25"/>
      <c r="P51" s="25">
        <v>0.5096222222222222</v>
      </c>
      <c r="Q51" s="25"/>
      <c r="R51" s="25">
        <v>8.1410341404638551</v>
      </c>
      <c r="S51" s="25"/>
      <c r="T51" s="25"/>
      <c r="U51" s="25"/>
      <c r="V51" s="25"/>
      <c r="W51" s="22"/>
      <c r="X51" s="22"/>
      <c r="Y51" s="22"/>
      <c r="Z51" s="25"/>
      <c r="AA51" s="28"/>
      <c r="AB51" s="26">
        <f t="shared" si="29"/>
        <v>0</v>
      </c>
      <c r="AC51" s="27"/>
      <c r="AD51" s="25"/>
      <c r="AE51" s="25"/>
      <c r="AF51" s="25"/>
      <c r="AG51" s="25"/>
      <c r="AH51" s="25"/>
      <c r="AI51" s="25"/>
      <c r="AJ51" s="25"/>
      <c r="AK51" s="24"/>
      <c r="AL51" s="22"/>
      <c r="AM51" s="25"/>
      <c r="AN51" s="23"/>
      <c r="AO51" s="28"/>
      <c r="AP51" s="26"/>
      <c r="AQ51" s="29">
        <f t="shared" si="16"/>
        <v>8.6506563626860782</v>
      </c>
    </row>
    <row r="52" spans="1:43" s="469" customFormat="1">
      <c r="A52" s="166" t="s">
        <v>76</v>
      </c>
      <c r="B52" s="133"/>
      <c r="C52" s="134">
        <f t="shared" si="26"/>
        <v>0</v>
      </c>
      <c r="D52" s="135"/>
      <c r="E52" s="135"/>
      <c r="F52" s="136"/>
      <c r="G52" s="136"/>
      <c r="H52" s="137">
        <f t="shared" si="27"/>
        <v>0</v>
      </c>
      <c r="I52" s="138"/>
      <c r="J52" s="260"/>
      <c r="K52" s="135"/>
      <c r="L52" s="137">
        <f t="shared" si="28"/>
        <v>1112.5612819060161</v>
      </c>
      <c r="M52" s="135"/>
      <c r="N52" s="135"/>
      <c r="O52" s="135"/>
      <c r="P52" s="127"/>
      <c r="Q52" s="135"/>
      <c r="R52" s="135">
        <v>1112.5612819060161</v>
      </c>
      <c r="S52" s="135"/>
      <c r="T52" s="135"/>
      <c r="U52" s="135"/>
      <c r="V52" s="135"/>
      <c r="W52" s="136"/>
      <c r="X52" s="136"/>
      <c r="Y52" s="136"/>
      <c r="Z52" s="135"/>
      <c r="AA52" s="130"/>
      <c r="AB52" s="139">
        <f t="shared" si="29"/>
        <v>0</v>
      </c>
      <c r="AC52" s="140"/>
      <c r="AD52" s="135"/>
      <c r="AE52" s="135"/>
      <c r="AF52" s="135"/>
      <c r="AG52" s="135"/>
      <c r="AH52" s="135"/>
      <c r="AI52" s="135"/>
      <c r="AJ52" s="135"/>
      <c r="AK52" s="126"/>
      <c r="AL52" s="128"/>
      <c r="AM52" s="135"/>
      <c r="AN52" s="130"/>
      <c r="AO52" s="130"/>
      <c r="AP52" s="139"/>
      <c r="AQ52" s="141">
        <f t="shared" si="16"/>
        <v>1112.5612819060161</v>
      </c>
    </row>
    <row r="53" spans="1:43" s="469" customFormat="1">
      <c r="A53" s="166" t="s">
        <v>73</v>
      </c>
      <c r="B53" s="133"/>
      <c r="C53" s="134">
        <f t="shared" si="26"/>
        <v>0</v>
      </c>
      <c r="D53" s="138"/>
      <c r="E53" s="135"/>
      <c r="F53" s="136"/>
      <c r="G53" s="136"/>
      <c r="H53" s="137">
        <f t="shared" si="27"/>
        <v>0</v>
      </c>
      <c r="I53" s="138"/>
      <c r="J53" s="260"/>
      <c r="K53" s="135"/>
      <c r="L53" s="137">
        <f t="shared" si="28"/>
        <v>46.365853424999386</v>
      </c>
      <c r="M53" s="135"/>
      <c r="N53" s="135"/>
      <c r="O53" s="135"/>
      <c r="P53" s="135">
        <v>0</v>
      </c>
      <c r="Q53" s="135"/>
      <c r="R53" s="135"/>
      <c r="S53" s="135"/>
      <c r="T53" s="135"/>
      <c r="U53" s="135">
        <v>46.365853424999386</v>
      </c>
      <c r="V53" s="135"/>
      <c r="W53" s="136"/>
      <c r="X53" s="136"/>
      <c r="Y53" s="136"/>
      <c r="Z53" s="135"/>
      <c r="AA53" s="130"/>
      <c r="AB53" s="139">
        <f t="shared" si="29"/>
        <v>4.5659137702208223</v>
      </c>
      <c r="AC53" s="140"/>
      <c r="AD53" s="135"/>
      <c r="AE53" s="135"/>
      <c r="AF53" s="135"/>
      <c r="AG53" s="135"/>
      <c r="AH53" s="135"/>
      <c r="AI53" s="25">
        <v>4.5659137702208223</v>
      </c>
      <c r="AJ53" s="25">
        <v>0</v>
      </c>
      <c r="AK53" s="135"/>
      <c r="AL53" s="135"/>
      <c r="AM53" s="135"/>
      <c r="AN53" s="130"/>
      <c r="AO53" s="28"/>
      <c r="AP53" s="139"/>
      <c r="AQ53" s="141">
        <f t="shared" si="16"/>
        <v>50.93176719522021</v>
      </c>
    </row>
    <row r="54" spans="1:43" s="469" customFormat="1">
      <c r="A54" s="17" t="s">
        <v>134</v>
      </c>
      <c r="B54" s="18"/>
      <c r="C54" s="134">
        <f t="shared" si="26"/>
        <v>0</v>
      </c>
      <c r="D54" s="138"/>
      <c r="E54" s="135"/>
      <c r="F54" s="136"/>
      <c r="G54" s="136"/>
      <c r="H54" s="137">
        <f t="shared" si="27"/>
        <v>0</v>
      </c>
      <c r="I54" s="138"/>
      <c r="J54" s="260"/>
      <c r="K54" s="135"/>
      <c r="L54" s="137">
        <f t="shared" si="28"/>
        <v>96.924390471682159</v>
      </c>
      <c r="M54" s="135"/>
      <c r="N54" s="135"/>
      <c r="O54" s="135"/>
      <c r="P54" s="135"/>
      <c r="Q54" s="135"/>
      <c r="R54" s="135"/>
      <c r="S54" s="135"/>
      <c r="T54" s="135"/>
      <c r="U54" s="135">
        <v>96.924390471682159</v>
      </c>
      <c r="V54" s="135"/>
      <c r="W54" s="136"/>
      <c r="X54" s="136"/>
      <c r="Y54" s="136"/>
      <c r="Z54" s="135"/>
      <c r="AA54" s="194"/>
      <c r="AB54" s="139">
        <f t="shared" si="29"/>
        <v>0.86404904939333116</v>
      </c>
      <c r="AC54" s="140"/>
      <c r="AD54" s="135"/>
      <c r="AE54" s="135"/>
      <c r="AF54" s="135"/>
      <c r="AG54" s="135"/>
      <c r="AH54" s="135"/>
      <c r="AI54" s="135">
        <v>0.86404904939333116</v>
      </c>
      <c r="AJ54" s="135"/>
      <c r="AK54" s="135"/>
      <c r="AL54" s="135"/>
      <c r="AM54" s="135"/>
      <c r="AN54" s="194"/>
      <c r="AO54" s="130"/>
      <c r="AP54" s="139"/>
      <c r="AQ54" s="141">
        <f t="shared" si="16"/>
        <v>97.788439521075489</v>
      </c>
    </row>
    <row r="55" spans="1:43" s="469" customFormat="1">
      <c r="A55" s="72" t="s">
        <v>320</v>
      </c>
      <c r="B55" s="73"/>
      <c r="C55" s="74">
        <f t="shared" si="26"/>
        <v>0</v>
      </c>
      <c r="D55" s="150"/>
      <c r="E55" s="151"/>
      <c r="F55" s="77"/>
      <c r="G55" s="77"/>
      <c r="H55" s="78">
        <f t="shared" si="27"/>
        <v>0</v>
      </c>
      <c r="I55" s="75"/>
      <c r="J55" s="255"/>
      <c r="K55" s="76"/>
      <c r="L55" s="78">
        <f t="shared" si="28"/>
        <v>399.28102886089027</v>
      </c>
      <c r="M55" s="76"/>
      <c r="N55" s="76"/>
      <c r="O55" s="76"/>
      <c r="P55" s="76">
        <v>75.24401756292221</v>
      </c>
      <c r="Q55" s="76"/>
      <c r="R55" s="76"/>
      <c r="S55" s="76">
        <v>0</v>
      </c>
      <c r="T55" s="76"/>
      <c r="U55" s="76">
        <v>324.03701129796804</v>
      </c>
      <c r="V55" s="76"/>
      <c r="W55" s="77"/>
      <c r="X55" s="77"/>
      <c r="Y55" s="77"/>
      <c r="Z55" s="76"/>
      <c r="AA55" s="81">
        <v>15.933204418082161</v>
      </c>
      <c r="AB55" s="79">
        <f t="shared" si="29"/>
        <v>36.704782584632106</v>
      </c>
      <c r="AC55" s="80"/>
      <c r="AD55" s="76"/>
      <c r="AE55" s="76"/>
      <c r="AF55" s="76"/>
      <c r="AG55" s="76"/>
      <c r="AH55" s="76"/>
      <c r="AI55" s="76">
        <v>31.909798756100699</v>
      </c>
      <c r="AJ55" s="76">
        <v>4.7949838285314081</v>
      </c>
      <c r="AK55" s="75"/>
      <c r="AL55" s="77"/>
      <c r="AM55" s="76"/>
      <c r="AN55" s="78"/>
      <c r="AO55" s="81"/>
      <c r="AP55" s="79"/>
      <c r="AQ55" s="82">
        <f t="shared" si="16"/>
        <v>451.9190158636045</v>
      </c>
    </row>
    <row r="56" spans="1:43" s="469" customFormat="1">
      <c r="A56" s="168" t="s">
        <v>40</v>
      </c>
      <c r="B56" s="152"/>
      <c r="C56" s="142">
        <f t="shared" si="26"/>
        <v>104.51439740662028</v>
      </c>
      <c r="D56" s="146">
        <v>0.6725924714737731</v>
      </c>
      <c r="E56" s="169">
        <v>99.859146391998749</v>
      </c>
      <c r="F56" s="144"/>
      <c r="G56" s="144">
        <v>3.9826585431477532</v>
      </c>
      <c r="H56" s="145">
        <f t="shared" si="27"/>
        <v>127.70399999999999</v>
      </c>
      <c r="I56" s="146"/>
      <c r="J56" s="257">
        <v>127.70399999999999</v>
      </c>
      <c r="K56" s="143">
        <v>0</v>
      </c>
      <c r="L56" s="145">
        <f t="shared" si="28"/>
        <v>1083.0821208410421</v>
      </c>
      <c r="M56" s="143"/>
      <c r="N56" s="143"/>
      <c r="O56" s="143"/>
      <c r="P56" s="143">
        <v>0</v>
      </c>
      <c r="Q56" s="359">
        <v>798.24254149507033</v>
      </c>
      <c r="R56" s="143"/>
      <c r="S56" s="143">
        <v>0</v>
      </c>
      <c r="T56" s="359">
        <v>50.307814148050134</v>
      </c>
      <c r="U56" s="359">
        <v>233.13309499880145</v>
      </c>
      <c r="V56" s="143">
        <v>1.398670199120106</v>
      </c>
      <c r="W56" s="144"/>
      <c r="X56" s="144"/>
      <c r="Y56" s="144"/>
      <c r="Z56" s="143"/>
      <c r="AA56" s="145">
        <v>480.06061986792776</v>
      </c>
      <c r="AB56" s="147">
        <f t="shared" si="29"/>
        <v>120.92227229342598</v>
      </c>
      <c r="AC56" s="177"/>
      <c r="AD56" s="143"/>
      <c r="AE56" s="143">
        <v>28.764349422416544</v>
      </c>
      <c r="AF56" s="143"/>
      <c r="AG56" s="143"/>
      <c r="AH56" s="143"/>
      <c r="AI56" s="143"/>
      <c r="AJ56" s="143"/>
      <c r="AK56" s="146"/>
      <c r="AL56" s="144">
        <v>13.880085339989456</v>
      </c>
      <c r="AM56" s="143">
        <v>78.277837531019983</v>
      </c>
      <c r="AN56" s="145"/>
      <c r="AO56" s="145">
        <v>719.77635335620369</v>
      </c>
      <c r="AP56" s="147"/>
      <c r="AQ56" s="91">
        <f t="shared" si="16"/>
        <v>2636.0597637652195</v>
      </c>
    </row>
    <row r="57" spans="1:43" s="469" customFormat="1">
      <c r="A57" s="168" t="s">
        <v>193</v>
      </c>
      <c r="B57" s="152"/>
      <c r="C57" s="142">
        <f>C58+C65</f>
        <v>0.24096375939849624</v>
      </c>
      <c r="D57" s="359">
        <f t="shared" ref="D57:AP57" si="30">D58+D65</f>
        <v>0.24096375939849624</v>
      </c>
      <c r="E57" s="143">
        <f t="shared" si="30"/>
        <v>0</v>
      </c>
      <c r="F57" s="144">
        <f t="shared" si="30"/>
        <v>0</v>
      </c>
      <c r="G57" s="144">
        <f t="shared" si="30"/>
        <v>0</v>
      </c>
      <c r="H57" s="145">
        <f t="shared" si="30"/>
        <v>0</v>
      </c>
      <c r="I57" s="146">
        <f t="shared" si="30"/>
        <v>0</v>
      </c>
      <c r="J57" s="146">
        <f t="shared" si="30"/>
        <v>0</v>
      </c>
      <c r="K57" s="146">
        <f t="shared" si="30"/>
        <v>0</v>
      </c>
      <c r="L57" s="145">
        <f t="shared" si="30"/>
        <v>202.12318698440572</v>
      </c>
      <c r="M57" s="143">
        <f t="shared" si="30"/>
        <v>0</v>
      </c>
      <c r="N57" s="143">
        <f t="shared" si="30"/>
        <v>0</v>
      </c>
      <c r="O57" s="143">
        <f t="shared" si="30"/>
        <v>0</v>
      </c>
      <c r="P57" s="143">
        <f t="shared" si="30"/>
        <v>0</v>
      </c>
      <c r="Q57" s="359">
        <f t="shared" si="30"/>
        <v>48.461536303991053</v>
      </c>
      <c r="R57" s="143">
        <f t="shared" si="30"/>
        <v>0</v>
      </c>
      <c r="S57" s="359">
        <f t="shared" si="30"/>
        <v>0.2093031229578676</v>
      </c>
      <c r="T57" s="359">
        <f t="shared" si="30"/>
        <v>75.345839463806598</v>
      </c>
      <c r="U57" s="359">
        <f t="shared" si="30"/>
        <v>78.106508093650206</v>
      </c>
      <c r="V57" s="143">
        <f t="shared" si="30"/>
        <v>0</v>
      </c>
      <c r="W57" s="144">
        <f t="shared" si="30"/>
        <v>0</v>
      </c>
      <c r="X57" s="144">
        <f t="shared" si="30"/>
        <v>0</v>
      </c>
      <c r="Y57" s="144">
        <f t="shared" si="30"/>
        <v>0</v>
      </c>
      <c r="Z57" s="146">
        <f t="shared" si="30"/>
        <v>0</v>
      </c>
      <c r="AA57" s="373">
        <f t="shared" si="30"/>
        <v>339.71277146807171</v>
      </c>
      <c r="AB57" s="147">
        <f t="shared" si="30"/>
        <v>61.175591706765523</v>
      </c>
      <c r="AC57" s="177">
        <f t="shared" si="30"/>
        <v>0</v>
      </c>
      <c r="AD57" s="143">
        <f t="shared" si="30"/>
        <v>0</v>
      </c>
      <c r="AE57" s="143">
        <f t="shared" si="30"/>
        <v>21.144155704563094</v>
      </c>
      <c r="AF57" s="143">
        <f t="shared" si="30"/>
        <v>0</v>
      </c>
      <c r="AG57" s="143">
        <f t="shared" si="30"/>
        <v>0</v>
      </c>
      <c r="AH57" s="143">
        <f t="shared" si="30"/>
        <v>6.0893929769993331</v>
      </c>
      <c r="AI57" s="143">
        <f t="shared" si="30"/>
        <v>8.2370068220137274</v>
      </c>
      <c r="AJ57" s="143">
        <f t="shared" si="30"/>
        <v>0</v>
      </c>
      <c r="AK57" s="143">
        <f t="shared" si="30"/>
        <v>0</v>
      </c>
      <c r="AL57" s="143">
        <f t="shared" si="30"/>
        <v>0.16652666142046427</v>
      </c>
      <c r="AM57" s="146">
        <f t="shared" si="30"/>
        <v>25.538509541768907</v>
      </c>
      <c r="AN57" s="145">
        <f t="shared" si="30"/>
        <v>0</v>
      </c>
      <c r="AO57" s="373">
        <f t="shared" si="30"/>
        <v>1430.2736528396035</v>
      </c>
      <c r="AP57" s="147">
        <f t="shared" si="30"/>
        <v>0</v>
      </c>
      <c r="AQ57" s="148">
        <f t="shared" si="16"/>
        <v>2033.5261667582449</v>
      </c>
    </row>
    <row r="58" spans="1:43" s="469" customFormat="1">
      <c r="A58" s="168" t="s">
        <v>194</v>
      </c>
      <c r="B58" s="152"/>
      <c r="C58" s="142">
        <f t="shared" si="26"/>
        <v>0.24096375939849624</v>
      </c>
      <c r="D58" s="360">
        <v>0.24096375939849624</v>
      </c>
      <c r="E58" s="147">
        <v>0</v>
      </c>
      <c r="F58" s="147">
        <f>SUM(F59:F64)</f>
        <v>0</v>
      </c>
      <c r="G58" s="345">
        <v>0</v>
      </c>
      <c r="H58" s="145">
        <f t="shared" si="27"/>
        <v>0</v>
      </c>
      <c r="I58" s="146">
        <f>SUM(I59:I64)</f>
        <v>0</v>
      </c>
      <c r="J58" s="261">
        <f>SUM(J59:J64)</f>
        <v>0</v>
      </c>
      <c r="K58" s="146">
        <f>SUM(K59:K64)</f>
        <v>0</v>
      </c>
      <c r="L58" s="145">
        <f t="shared" si="28"/>
        <v>95.145906549856988</v>
      </c>
      <c r="M58" s="143">
        <f t="shared" ref="M58:AJ58" si="31">SUM(M59:M64)</f>
        <v>0</v>
      </c>
      <c r="N58" s="144">
        <f t="shared" si="31"/>
        <v>0</v>
      </c>
      <c r="O58" s="144">
        <f t="shared" si="31"/>
        <v>0</v>
      </c>
      <c r="P58" s="147">
        <f t="shared" si="31"/>
        <v>0</v>
      </c>
      <c r="Q58" s="366">
        <v>11.480674389932433</v>
      </c>
      <c r="R58" s="147">
        <f t="shared" si="31"/>
        <v>0</v>
      </c>
      <c r="S58" s="366">
        <v>0</v>
      </c>
      <c r="T58" s="366">
        <v>46.456702567920004</v>
      </c>
      <c r="U58" s="366">
        <v>37.208529592004552</v>
      </c>
      <c r="V58" s="147">
        <f t="shared" si="31"/>
        <v>0</v>
      </c>
      <c r="W58" s="147">
        <f t="shared" si="31"/>
        <v>0</v>
      </c>
      <c r="X58" s="147">
        <f t="shared" si="31"/>
        <v>0</v>
      </c>
      <c r="Y58" s="144">
        <f t="shared" si="31"/>
        <v>0</v>
      </c>
      <c r="Z58" s="146">
        <f t="shared" si="31"/>
        <v>0</v>
      </c>
      <c r="AA58" s="373">
        <v>180.08458340401137</v>
      </c>
      <c r="AB58" s="147">
        <f t="shared" ref="AB58:AB71" si="32">SUM(AC58:AM58)</f>
        <v>40.109109567991588</v>
      </c>
      <c r="AC58" s="177">
        <f t="shared" si="31"/>
        <v>0</v>
      </c>
      <c r="AD58" s="143">
        <f t="shared" si="31"/>
        <v>0</v>
      </c>
      <c r="AE58" s="143">
        <f>SUM(AE59:AE64)</f>
        <v>8.9678614577023303</v>
      </c>
      <c r="AF58" s="143"/>
      <c r="AG58" s="143">
        <f t="shared" si="31"/>
        <v>0</v>
      </c>
      <c r="AH58" s="143">
        <f t="shared" si="31"/>
        <v>1.512250644883921</v>
      </c>
      <c r="AI58" s="143">
        <f t="shared" si="31"/>
        <v>3.9239612622159652</v>
      </c>
      <c r="AJ58" s="143">
        <f t="shared" si="31"/>
        <v>0</v>
      </c>
      <c r="AK58" s="143"/>
      <c r="AL58" s="143">
        <v>0.16652666142046427</v>
      </c>
      <c r="AM58" s="144">
        <v>25.538509541768907</v>
      </c>
      <c r="AN58" s="145">
        <f t="shared" ref="AN58" si="33">SUM(AN59:AN64)</f>
        <v>0</v>
      </c>
      <c r="AO58" s="373">
        <v>1164.430337619543</v>
      </c>
      <c r="AP58" s="147">
        <f t="shared" ref="AP58" si="34">SUM(AP59:AP64)</f>
        <v>0</v>
      </c>
      <c r="AQ58" s="148">
        <f t="shared" si="16"/>
        <v>1480.0109009008015</v>
      </c>
    </row>
    <row r="59" spans="1:43" s="469" customFormat="1">
      <c r="A59" s="17" t="s">
        <v>174</v>
      </c>
      <c r="B59" s="491" t="s">
        <v>175</v>
      </c>
      <c r="C59" s="62">
        <f t="shared" si="26"/>
        <v>0</v>
      </c>
      <c r="D59" s="492">
        <v>0</v>
      </c>
      <c r="E59" s="67"/>
      <c r="F59" s="67"/>
      <c r="G59" s="170"/>
      <c r="H59" s="66">
        <f t="shared" si="27"/>
        <v>0</v>
      </c>
      <c r="I59" s="149"/>
      <c r="J59" s="274"/>
      <c r="K59" s="149"/>
      <c r="L59" s="66">
        <f t="shared" si="28"/>
        <v>31.898538491094911</v>
      </c>
      <c r="M59" s="103"/>
      <c r="N59" s="327"/>
      <c r="O59" s="327"/>
      <c r="P59" s="67"/>
      <c r="Q59" s="354">
        <v>3.0327128907508012</v>
      </c>
      <c r="R59" s="67"/>
      <c r="S59" s="354">
        <v>0</v>
      </c>
      <c r="T59" s="354">
        <v>17.753218130431115</v>
      </c>
      <c r="U59" s="354">
        <v>11.112607469912993</v>
      </c>
      <c r="V59" s="212">
        <v>0</v>
      </c>
      <c r="W59" s="67"/>
      <c r="X59" s="67"/>
      <c r="Y59" s="327"/>
      <c r="Z59" s="149"/>
      <c r="AA59" s="357">
        <v>50.490155965413585</v>
      </c>
      <c r="AB59" s="67">
        <f t="shared" si="32"/>
        <v>3.5602671363936755</v>
      </c>
      <c r="AC59" s="328"/>
      <c r="AD59" s="103"/>
      <c r="AE59" s="64">
        <v>2.3883465656995733</v>
      </c>
      <c r="AF59" s="64"/>
      <c r="AG59" s="64"/>
      <c r="AH59" s="64">
        <v>0</v>
      </c>
      <c r="AI59" s="64">
        <v>1.171920570694102</v>
      </c>
      <c r="AJ59" s="64"/>
      <c r="AK59" s="64"/>
      <c r="AL59" s="64">
        <v>0</v>
      </c>
      <c r="AM59" s="65">
        <v>0</v>
      </c>
      <c r="AN59" s="66"/>
      <c r="AO59" s="357">
        <v>168.55774995883164</v>
      </c>
      <c r="AP59" s="67"/>
      <c r="AQ59" s="92">
        <f t="shared" si="16"/>
        <v>254.50671155173382</v>
      </c>
    </row>
    <row r="60" spans="1:43" s="469" customFormat="1">
      <c r="A60" s="17" t="s">
        <v>176</v>
      </c>
      <c r="B60" s="491" t="s">
        <v>177</v>
      </c>
      <c r="C60" s="19">
        <f t="shared" si="26"/>
        <v>0</v>
      </c>
      <c r="D60" s="492">
        <v>0</v>
      </c>
      <c r="E60" s="26"/>
      <c r="F60" s="26"/>
      <c r="G60" s="346"/>
      <c r="H60" s="23">
        <f t="shared" si="27"/>
        <v>0</v>
      </c>
      <c r="I60" s="20"/>
      <c r="J60" s="280"/>
      <c r="K60" s="20"/>
      <c r="L60" s="23">
        <f t="shared" si="28"/>
        <v>16.121505569208356</v>
      </c>
      <c r="M60" s="21"/>
      <c r="N60" s="169"/>
      <c r="O60" s="169"/>
      <c r="P60" s="26"/>
      <c r="Q60" s="354">
        <v>1.1570765717753593</v>
      </c>
      <c r="R60" s="26"/>
      <c r="S60" s="354">
        <v>0</v>
      </c>
      <c r="T60" s="354">
        <v>2.4070244823563516</v>
      </c>
      <c r="U60" s="354">
        <v>12.557404515076646</v>
      </c>
      <c r="V60" s="212">
        <v>0</v>
      </c>
      <c r="W60" s="26"/>
      <c r="X60" s="26"/>
      <c r="Y60" s="169"/>
      <c r="Z60" s="20"/>
      <c r="AA60" s="357">
        <v>14.986609039035272</v>
      </c>
      <c r="AB60" s="26">
        <f t="shared" si="32"/>
        <v>1.3678503051583073</v>
      </c>
      <c r="AC60" s="329"/>
      <c r="AD60" s="21"/>
      <c r="AE60" s="25">
        <v>4.3563389995583707E-2</v>
      </c>
      <c r="AF60" s="25"/>
      <c r="AG60" s="25"/>
      <c r="AH60" s="25">
        <v>0</v>
      </c>
      <c r="AI60" s="25">
        <v>1.3242869151627237</v>
      </c>
      <c r="AJ60" s="25"/>
      <c r="AK60" s="25"/>
      <c r="AL60" s="25">
        <v>0</v>
      </c>
      <c r="AM60" s="22">
        <v>0</v>
      </c>
      <c r="AN60" s="23"/>
      <c r="AO60" s="357">
        <v>43.438071042101754</v>
      </c>
      <c r="AP60" s="26"/>
      <c r="AQ60" s="29">
        <f t="shared" si="16"/>
        <v>75.914035955503692</v>
      </c>
    </row>
    <row r="61" spans="1:43" s="469" customFormat="1">
      <c r="A61" s="17" t="s">
        <v>178</v>
      </c>
      <c r="B61" s="491" t="s">
        <v>179</v>
      </c>
      <c r="C61" s="19">
        <f t="shared" si="26"/>
        <v>0.23596451127819548</v>
      </c>
      <c r="D61" s="492">
        <v>0.23596451127819548</v>
      </c>
      <c r="E61" s="26"/>
      <c r="F61" s="26"/>
      <c r="G61" s="346"/>
      <c r="H61" s="23">
        <f t="shared" si="27"/>
        <v>0</v>
      </c>
      <c r="I61" s="20"/>
      <c r="J61" s="280"/>
      <c r="K61" s="20"/>
      <c r="L61" s="23">
        <f t="shared" si="28"/>
        <v>16.601314914158007</v>
      </c>
      <c r="M61" s="21"/>
      <c r="N61" s="169"/>
      <c r="O61" s="169"/>
      <c r="P61" s="26"/>
      <c r="Q61" s="354">
        <v>2.5062756137235507</v>
      </c>
      <c r="R61" s="26"/>
      <c r="S61" s="354">
        <v>0</v>
      </c>
      <c r="T61" s="354">
        <v>12.525890649633086</v>
      </c>
      <c r="U61" s="354">
        <v>1.5691486508013699</v>
      </c>
      <c r="V61" s="212">
        <v>0</v>
      </c>
      <c r="W61" s="26"/>
      <c r="X61" s="26"/>
      <c r="Y61" s="169"/>
      <c r="Z61" s="20"/>
      <c r="AA61" s="357">
        <v>29.185388775469512</v>
      </c>
      <c r="AB61" s="26">
        <f t="shared" si="32"/>
        <v>3.0883453409048092</v>
      </c>
      <c r="AC61" s="329"/>
      <c r="AD61" s="21"/>
      <c r="AE61" s="25">
        <v>2.9228650441040962</v>
      </c>
      <c r="AF61" s="25"/>
      <c r="AG61" s="25"/>
      <c r="AH61" s="25">
        <v>0</v>
      </c>
      <c r="AI61" s="25">
        <v>0.16548029680071294</v>
      </c>
      <c r="AJ61" s="25"/>
      <c r="AK61" s="25"/>
      <c r="AL61" s="25">
        <v>0</v>
      </c>
      <c r="AM61" s="22">
        <v>0</v>
      </c>
      <c r="AN61" s="23"/>
      <c r="AO61" s="357">
        <v>123.48112090783168</v>
      </c>
      <c r="AP61" s="26"/>
      <c r="AQ61" s="29">
        <f t="shared" si="16"/>
        <v>172.5921344496422</v>
      </c>
    </row>
    <row r="62" spans="1:43" s="469" customFormat="1">
      <c r="A62" s="17" t="s">
        <v>180</v>
      </c>
      <c r="B62" s="491" t="s">
        <v>181</v>
      </c>
      <c r="C62" s="19">
        <f t="shared" si="26"/>
        <v>0</v>
      </c>
      <c r="D62" s="492">
        <v>0</v>
      </c>
      <c r="E62" s="26"/>
      <c r="F62" s="26"/>
      <c r="G62" s="346"/>
      <c r="H62" s="23">
        <f t="shared" si="27"/>
        <v>0</v>
      </c>
      <c r="I62" s="20"/>
      <c r="J62" s="280"/>
      <c r="K62" s="20"/>
      <c r="L62" s="23">
        <f t="shared" si="28"/>
        <v>2.3819375090230754</v>
      </c>
      <c r="M62" s="21"/>
      <c r="N62" s="169"/>
      <c r="O62" s="169"/>
      <c r="P62" s="26"/>
      <c r="Q62" s="354">
        <v>0.23011278913356112</v>
      </c>
      <c r="R62" s="26"/>
      <c r="S62" s="354">
        <v>0</v>
      </c>
      <c r="T62" s="354">
        <v>0.2486128573325809</v>
      </c>
      <c r="U62" s="354">
        <v>1.9032118625569334</v>
      </c>
      <c r="V62" s="212">
        <v>0</v>
      </c>
      <c r="W62" s="26"/>
      <c r="X62" s="26"/>
      <c r="Y62" s="169"/>
      <c r="Z62" s="20"/>
      <c r="AA62" s="357">
        <v>8.0886395688723116</v>
      </c>
      <c r="AB62" s="26">
        <f t="shared" si="32"/>
        <v>0.34241035793749608</v>
      </c>
      <c r="AC62" s="329"/>
      <c r="AD62" s="21"/>
      <c r="AE62" s="25">
        <v>0.14170020614294435</v>
      </c>
      <c r="AF62" s="25"/>
      <c r="AG62" s="25"/>
      <c r="AH62" s="25">
        <v>0</v>
      </c>
      <c r="AI62" s="25">
        <v>0.20071015179455171</v>
      </c>
      <c r="AJ62" s="25"/>
      <c r="AK62" s="25"/>
      <c r="AL62" s="25">
        <v>0</v>
      </c>
      <c r="AM62" s="22">
        <v>0</v>
      </c>
      <c r="AN62" s="23"/>
      <c r="AO62" s="357">
        <v>691.49771578420018</v>
      </c>
      <c r="AP62" s="26"/>
      <c r="AQ62" s="29">
        <f t="shared" si="16"/>
        <v>702.31070322003302</v>
      </c>
    </row>
    <row r="63" spans="1:43" s="469" customFormat="1">
      <c r="A63" s="17" t="s">
        <v>182</v>
      </c>
      <c r="B63" s="491" t="s">
        <v>183</v>
      </c>
      <c r="C63" s="19">
        <f t="shared" si="26"/>
        <v>0</v>
      </c>
      <c r="D63" s="493">
        <v>0</v>
      </c>
      <c r="E63" s="26"/>
      <c r="F63" s="26"/>
      <c r="G63" s="346"/>
      <c r="H63" s="23">
        <f t="shared" si="27"/>
        <v>0</v>
      </c>
      <c r="I63" s="20"/>
      <c r="J63" s="280"/>
      <c r="K63" s="20"/>
      <c r="L63" s="23">
        <f t="shared" si="28"/>
        <v>2.0645966033003704</v>
      </c>
      <c r="M63" s="21"/>
      <c r="N63" s="169"/>
      <c r="O63" s="169"/>
      <c r="P63" s="26"/>
      <c r="Q63" s="494">
        <v>1.1592474471445438</v>
      </c>
      <c r="R63" s="26"/>
      <c r="S63" s="494">
        <v>0</v>
      </c>
      <c r="T63" s="494">
        <v>0.18242371999078991</v>
      </c>
      <c r="U63" s="494">
        <v>0.72292543616503679</v>
      </c>
      <c r="V63" s="224">
        <v>0</v>
      </c>
      <c r="W63" s="26"/>
      <c r="X63" s="26"/>
      <c r="Y63" s="169"/>
      <c r="Z63" s="20"/>
      <c r="AA63" s="495">
        <v>8.413085527973033</v>
      </c>
      <c r="AB63" s="26">
        <f t="shared" si="32"/>
        <v>0.84913301219572201</v>
      </c>
      <c r="AC63" s="329"/>
      <c r="AD63" s="21"/>
      <c r="AE63" s="25">
        <v>0.77289427236678376</v>
      </c>
      <c r="AF63" s="25"/>
      <c r="AG63" s="25"/>
      <c r="AH63" s="25">
        <v>0</v>
      </c>
      <c r="AI63" s="25">
        <v>7.6238739828938251E-2</v>
      </c>
      <c r="AJ63" s="25"/>
      <c r="AK63" s="25"/>
      <c r="AL63" s="25">
        <v>0</v>
      </c>
      <c r="AM63" s="22">
        <v>0</v>
      </c>
      <c r="AN63" s="23"/>
      <c r="AO63" s="495">
        <v>37.427311041758443</v>
      </c>
      <c r="AP63" s="26"/>
      <c r="AQ63" s="29">
        <f t="shared" si="16"/>
        <v>48.75412618522757</v>
      </c>
    </row>
    <row r="64" spans="1:43" s="469" customFormat="1">
      <c r="A64" s="72" t="s">
        <v>184</v>
      </c>
      <c r="B64" s="496"/>
      <c r="C64" s="74">
        <f t="shared" si="26"/>
        <v>4.9992481203007515E-3</v>
      </c>
      <c r="D64" s="493">
        <v>4.9992481203007515E-3</v>
      </c>
      <c r="E64" s="79"/>
      <c r="F64" s="79"/>
      <c r="G64" s="347"/>
      <c r="H64" s="78">
        <f t="shared" si="27"/>
        <v>0</v>
      </c>
      <c r="I64" s="150"/>
      <c r="J64" s="283"/>
      <c r="K64" s="150"/>
      <c r="L64" s="78">
        <f t="shared" si="28"/>
        <v>26.078013463072267</v>
      </c>
      <c r="M64" s="151"/>
      <c r="N64" s="331"/>
      <c r="O64" s="331"/>
      <c r="P64" s="79"/>
      <c r="Q64" s="494">
        <v>3.3952490774046189</v>
      </c>
      <c r="R64" s="79"/>
      <c r="S64" s="494">
        <v>0</v>
      </c>
      <c r="T64" s="494">
        <v>13.339532728176078</v>
      </c>
      <c r="U64" s="494">
        <v>9.3432316574915699</v>
      </c>
      <c r="V64" s="224">
        <v>0</v>
      </c>
      <c r="W64" s="79"/>
      <c r="X64" s="79"/>
      <c r="Y64" s="331"/>
      <c r="Z64" s="150"/>
      <c r="AA64" s="495">
        <v>68.920704527247665</v>
      </c>
      <c r="AB64" s="79">
        <f t="shared" si="32"/>
        <v>30.901103415401579</v>
      </c>
      <c r="AC64" s="332"/>
      <c r="AD64" s="151"/>
      <c r="AE64" s="76">
        <v>2.6984919793933484</v>
      </c>
      <c r="AF64" s="76"/>
      <c r="AG64" s="76"/>
      <c r="AH64" s="76">
        <v>1.512250644883921</v>
      </c>
      <c r="AI64" s="76">
        <v>0.98532458793493671</v>
      </c>
      <c r="AJ64" s="76"/>
      <c r="AK64" s="76"/>
      <c r="AL64" s="76">
        <v>0.16652666142046427</v>
      </c>
      <c r="AM64" s="77">
        <v>25.538509541768907</v>
      </c>
      <c r="AN64" s="78"/>
      <c r="AO64" s="495">
        <v>100.02836888481927</v>
      </c>
      <c r="AP64" s="79"/>
      <c r="AQ64" s="82">
        <f t="shared" si="16"/>
        <v>225.93318953866108</v>
      </c>
    </row>
    <row r="65" spans="1:43" s="469" customFormat="1">
      <c r="A65" s="168" t="s">
        <v>195</v>
      </c>
      <c r="B65" s="152"/>
      <c r="C65" s="74">
        <f>SUM(D65:G65)</f>
        <v>0</v>
      </c>
      <c r="D65" s="360">
        <f>SUM(D66:D69)</f>
        <v>0</v>
      </c>
      <c r="E65" s="213"/>
      <c r="F65" s="213"/>
      <c r="G65" s="348"/>
      <c r="H65" s="78">
        <f>SUM(I65:K65)</f>
        <v>0</v>
      </c>
      <c r="I65" s="75"/>
      <c r="J65" s="255">
        <v>0</v>
      </c>
      <c r="K65" s="76">
        <v>0</v>
      </c>
      <c r="L65" s="78">
        <f>SUM(M65:Z65)</f>
        <v>106.97728043454873</v>
      </c>
      <c r="M65" s="76"/>
      <c r="N65" s="77"/>
      <c r="O65" s="77"/>
      <c r="P65" s="213"/>
      <c r="Q65" s="366">
        <v>36.980861914058622</v>
      </c>
      <c r="R65" s="213"/>
      <c r="S65" s="366">
        <v>0.2093031229578676</v>
      </c>
      <c r="T65" s="366">
        <v>28.889136895886594</v>
      </c>
      <c r="U65" s="366">
        <v>40.897978501645646</v>
      </c>
      <c r="V65" s="147">
        <f>SUM(V66:V69)</f>
        <v>0</v>
      </c>
      <c r="W65" s="213"/>
      <c r="X65" s="213"/>
      <c r="Y65" s="77"/>
      <c r="Z65" s="76"/>
      <c r="AA65" s="373">
        <v>159.62818806406034</v>
      </c>
      <c r="AB65" s="79">
        <f t="shared" si="32"/>
        <v>21.066482138773935</v>
      </c>
      <c r="AC65" s="80"/>
      <c r="AD65" s="76"/>
      <c r="AE65" s="76">
        <f>SUM(AE66:AE69)</f>
        <v>12.176294246860763</v>
      </c>
      <c r="AF65" s="76"/>
      <c r="AG65" s="76"/>
      <c r="AH65" s="76">
        <v>4.5771423321154119</v>
      </c>
      <c r="AI65" s="76">
        <f>SUM(AI66:AI69)</f>
        <v>4.3130455597977626</v>
      </c>
      <c r="AJ65" s="76"/>
      <c r="AK65" s="76"/>
      <c r="AL65" s="76"/>
      <c r="AM65" s="77"/>
      <c r="AN65" s="78"/>
      <c r="AO65" s="373">
        <v>265.84331522006045</v>
      </c>
      <c r="AP65" s="79"/>
      <c r="AQ65" s="244">
        <f t="shared" si="16"/>
        <v>553.51526585744341</v>
      </c>
    </row>
    <row r="66" spans="1:43" s="469" customFormat="1">
      <c r="A66" s="60" t="s">
        <v>185</v>
      </c>
      <c r="B66" s="497" t="s">
        <v>186</v>
      </c>
      <c r="C66" s="62">
        <f t="shared" ref="C66:C69" si="35">SUM(D66:G66)</f>
        <v>0</v>
      </c>
      <c r="D66" s="498">
        <v>0</v>
      </c>
      <c r="E66" s="69"/>
      <c r="F66" s="69"/>
      <c r="G66" s="349"/>
      <c r="H66" s="66">
        <f t="shared" ref="H66:H69" si="36">SUM(I66:K66)</f>
        <v>0</v>
      </c>
      <c r="I66" s="318"/>
      <c r="J66" s="252"/>
      <c r="K66" s="219"/>
      <c r="L66" s="66">
        <f t="shared" ref="L66:L69" si="37">SUM(M66:Z66)</f>
        <v>2.6642876569101666</v>
      </c>
      <c r="M66" s="318"/>
      <c r="N66" s="69"/>
      <c r="O66" s="65"/>
      <c r="P66" s="69"/>
      <c r="Q66" s="353">
        <v>0.10745833077463467</v>
      </c>
      <c r="R66" s="69"/>
      <c r="S66" s="353">
        <v>5.1425828736576798E-4</v>
      </c>
      <c r="T66" s="353">
        <v>0.21471110405995622</v>
      </c>
      <c r="U66" s="353">
        <v>2.3416039637882098</v>
      </c>
      <c r="V66" s="69">
        <v>0</v>
      </c>
      <c r="W66" s="69"/>
      <c r="X66" s="69"/>
      <c r="Y66" s="65"/>
      <c r="Z66" s="64"/>
      <c r="AA66" s="356">
        <v>4.5391386813900079</v>
      </c>
      <c r="AB66" s="67">
        <f t="shared" si="32"/>
        <v>4.8265278843831592</v>
      </c>
      <c r="AC66" s="68"/>
      <c r="AD66" s="64"/>
      <c r="AE66" s="64">
        <v>2.4431617431110377E-3</v>
      </c>
      <c r="AF66" s="64"/>
      <c r="AG66" s="64"/>
      <c r="AH66" s="64">
        <v>4.5771423321154119</v>
      </c>
      <c r="AI66" s="64">
        <v>0.24694239052463682</v>
      </c>
      <c r="AJ66" s="64"/>
      <c r="AK66" s="64"/>
      <c r="AL66" s="64"/>
      <c r="AM66" s="65"/>
      <c r="AN66" s="66"/>
      <c r="AO66" s="356">
        <v>88.06791315775618</v>
      </c>
      <c r="AP66" s="67"/>
      <c r="AQ66" s="92">
        <f t="shared" si="16"/>
        <v>100.09786738043951</v>
      </c>
    </row>
    <row r="67" spans="1:43" s="469" customFormat="1">
      <c r="A67" s="499" t="s">
        <v>187</v>
      </c>
      <c r="B67" s="500">
        <v>84</v>
      </c>
      <c r="C67" s="19">
        <f t="shared" si="35"/>
        <v>0</v>
      </c>
      <c r="D67" s="501">
        <v>0</v>
      </c>
      <c r="E67" s="212"/>
      <c r="F67" s="212"/>
      <c r="G67" s="350"/>
      <c r="H67" s="23">
        <f t="shared" si="36"/>
        <v>0</v>
      </c>
      <c r="I67" s="319"/>
      <c r="J67" s="249"/>
      <c r="K67" s="215"/>
      <c r="L67" s="23">
        <f t="shared" si="37"/>
        <v>33.354643349211599</v>
      </c>
      <c r="M67" s="319"/>
      <c r="N67" s="212"/>
      <c r="O67" s="22"/>
      <c r="P67" s="212"/>
      <c r="Q67" s="355">
        <v>6.2195579327137045</v>
      </c>
      <c r="R67" s="212"/>
      <c r="S67" s="355">
        <v>3.136975552931185E-2</v>
      </c>
      <c r="T67" s="355">
        <v>8.9452197563625369</v>
      </c>
      <c r="U67" s="355">
        <v>18.158495904606049</v>
      </c>
      <c r="V67" s="223">
        <v>0</v>
      </c>
      <c r="W67" s="212"/>
      <c r="X67" s="212"/>
      <c r="Y67" s="22"/>
      <c r="Z67" s="25"/>
      <c r="AA67" s="358">
        <v>48.30131002124125</v>
      </c>
      <c r="AB67" s="26">
        <f t="shared" si="32"/>
        <v>10.494798311519185</v>
      </c>
      <c r="AC67" s="27"/>
      <c r="AD67" s="25"/>
      <c r="AE67" s="25">
        <v>8.579827865466072</v>
      </c>
      <c r="AF67" s="25"/>
      <c r="AG67" s="25"/>
      <c r="AH67" s="25">
        <v>0</v>
      </c>
      <c r="AI67" s="25">
        <v>1.9149704460531127</v>
      </c>
      <c r="AJ67" s="25"/>
      <c r="AK67" s="25"/>
      <c r="AL67" s="25"/>
      <c r="AM67" s="22"/>
      <c r="AN67" s="23"/>
      <c r="AO67" s="358">
        <v>77.771458886934411</v>
      </c>
      <c r="AP67" s="26"/>
      <c r="AQ67" s="29">
        <f t="shared" si="16"/>
        <v>169.92221056890645</v>
      </c>
    </row>
    <row r="68" spans="1:43" s="469" customFormat="1">
      <c r="A68" s="17" t="s">
        <v>188</v>
      </c>
      <c r="B68" s="491">
        <v>85</v>
      </c>
      <c r="C68" s="19">
        <f t="shared" si="35"/>
        <v>0</v>
      </c>
      <c r="D68" s="501">
        <v>0</v>
      </c>
      <c r="E68" s="212"/>
      <c r="F68" s="212"/>
      <c r="G68" s="350"/>
      <c r="H68" s="23">
        <f t="shared" si="36"/>
        <v>0</v>
      </c>
      <c r="I68" s="319"/>
      <c r="J68" s="249"/>
      <c r="K68" s="215"/>
      <c r="L68" s="23">
        <f t="shared" si="37"/>
        <v>52.532620116711996</v>
      </c>
      <c r="M68" s="319"/>
      <c r="N68" s="212"/>
      <c r="O68" s="22"/>
      <c r="P68" s="212"/>
      <c r="Q68" s="355">
        <v>24.530891671785291</v>
      </c>
      <c r="R68" s="212"/>
      <c r="S68" s="355">
        <v>2.9826980667214543E-2</v>
      </c>
      <c r="T68" s="355">
        <v>12.984371503415248</v>
      </c>
      <c r="U68" s="355">
        <v>14.987529960844245</v>
      </c>
      <c r="V68" s="223">
        <v>0</v>
      </c>
      <c r="W68" s="212"/>
      <c r="X68" s="212"/>
      <c r="Y68" s="22"/>
      <c r="Z68" s="25"/>
      <c r="AA68" s="358">
        <v>36.531994045537296</v>
      </c>
      <c r="AB68" s="26">
        <f t="shared" si="32"/>
        <v>4.1644406913414018</v>
      </c>
      <c r="AC68" s="27"/>
      <c r="AD68" s="25"/>
      <c r="AE68" s="25">
        <v>2.5838760297566208</v>
      </c>
      <c r="AF68" s="25"/>
      <c r="AG68" s="25"/>
      <c r="AH68" s="25">
        <v>0</v>
      </c>
      <c r="AI68" s="25">
        <v>1.580564661584781</v>
      </c>
      <c r="AJ68" s="25"/>
      <c r="AK68" s="25"/>
      <c r="AL68" s="25"/>
      <c r="AM68" s="22"/>
      <c r="AN68" s="23"/>
      <c r="AO68" s="358">
        <v>55.470786159619365</v>
      </c>
      <c r="AP68" s="26"/>
      <c r="AQ68" s="29">
        <f t="shared" si="16"/>
        <v>148.69984101321006</v>
      </c>
    </row>
    <row r="69" spans="1:43" s="469" customFormat="1">
      <c r="A69" s="72" t="s">
        <v>189</v>
      </c>
      <c r="B69" s="496" t="s">
        <v>190</v>
      </c>
      <c r="C69" s="134">
        <f t="shared" si="35"/>
        <v>0</v>
      </c>
      <c r="D69" s="502">
        <v>0</v>
      </c>
      <c r="E69" s="213"/>
      <c r="F69" s="213"/>
      <c r="G69" s="348"/>
      <c r="H69" s="137">
        <f t="shared" si="36"/>
        <v>0</v>
      </c>
      <c r="I69" s="320"/>
      <c r="J69" s="255"/>
      <c r="K69" s="220"/>
      <c r="L69" s="137">
        <f t="shared" si="37"/>
        <v>18.42572931171496</v>
      </c>
      <c r="M69" s="320"/>
      <c r="N69" s="213"/>
      <c r="O69" s="77"/>
      <c r="P69" s="213"/>
      <c r="Q69" s="503">
        <v>6.1229539787849916</v>
      </c>
      <c r="R69" s="213"/>
      <c r="S69" s="503">
        <v>0.1475921284739754</v>
      </c>
      <c r="T69" s="503">
        <v>6.7448345320488503</v>
      </c>
      <c r="U69" s="503">
        <v>5.4103486724071415</v>
      </c>
      <c r="V69" s="213">
        <v>0</v>
      </c>
      <c r="W69" s="213"/>
      <c r="X69" s="213"/>
      <c r="Y69" s="77"/>
      <c r="Z69" s="76"/>
      <c r="AA69" s="504">
        <v>70.255745315891801</v>
      </c>
      <c r="AB69" s="139">
        <f t="shared" si="32"/>
        <v>1.5807152515301914</v>
      </c>
      <c r="AC69" s="140"/>
      <c r="AD69" s="135"/>
      <c r="AE69" s="135">
        <v>1.0101471898949597</v>
      </c>
      <c r="AF69" s="135"/>
      <c r="AG69" s="135"/>
      <c r="AH69" s="135">
        <v>0</v>
      </c>
      <c r="AI69" s="135">
        <v>0.57056806163523177</v>
      </c>
      <c r="AJ69" s="135"/>
      <c r="AK69" s="135"/>
      <c r="AL69" s="135"/>
      <c r="AM69" s="136"/>
      <c r="AN69" s="137"/>
      <c r="AO69" s="504">
        <v>44.53315701575049</v>
      </c>
      <c r="AP69" s="139"/>
      <c r="AQ69" s="141">
        <f t="shared" si="16"/>
        <v>134.79534689488744</v>
      </c>
    </row>
    <row r="70" spans="1:43" s="469" customFormat="1">
      <c r="A70" s="93" t="s">
        <v>41</v>
      </c>
      <c r="B70" s="94"/>
      <c r="C70" s="95">
        <f>SUM(D70:G70)</f>
        <v>0</v>
      </c>
      <c r="D70" s="153">
        <v>0</v>
      </c>
      <c r="E70" s="154"/>
      <c r="F70" s="155"/>
      <c r="G70" s="155"/>
      <c r="H70" s="99">
        <f>SUM(I70:K70)</f>
        <v>0</v>
      </c>
      <c r="I70" s="153"/>
      <c r="J70" s="262"/>
      <c r="K70" s="154"/>
      <c r="L70" s="99">
        <f>SUM(M70:Z70)</f>
        <v>220.01033998358011</v>
      </c>
      <c r="M70" s="154"/>
      <c r="N70" s="154"/>
      <c r="O70" s="154"/>
      <c r="P70" s="154">
        <v>0</v>
      </c>
      <c r="Q70" s="154">
        <v>0</v>
      </c>
      <c r="R70" s="154"/>
      <c r="S70" s="154"/>
      <c r="T70" s="508">
        <v>0</v>
      </c>
      <c r="U70" s="372">
        <v>220.01033998358011</v>
      </c>
      <c r="V70" s="64"/>
      <c r="W70" s="155"/>
      <c r="X70" s="155"/>
      <c r="Y70" s="155"/>
      <c r="Z70" s="154"/>
      <c r="AA70" s="99">
        <v>0</v>
      </c>
      <c r="AB70" s="100">
        <f t="shared" si="32"/>
        <v>0</v>
      </c>
      <c r="AC70" s="178"/>
      <c r="AD70" s="154"/>
      <c r="AE70" s="154"/>
      <c r="AF70" s="154"/>
      <c r="AG70" s="154"/>
      <c r="AH70" s="154"/>
      <c r="AI70" s="154"/>
      <c r="AJ70" s="154"/>
      <c r="AK70" s="153"/>
      <c r="AL70" s="155"/>
      <c r="AM70" s="154"/>
      <c r="AN70" s="99"/>
      <c r="AO70" s="99">
        <v>42.282658547309779</v>
      </c>
      <c r="AP70" s="100"/>
      <c r="AQ70" s="91">
        <f t="shared" si="16"/>
        <v>262.29299853088992</v>
      </c>
    </row>
    <row r="71" spans="1:43" s="469" customFormat="1" ht="13.5" thickBot="1">
      <c r="A71" s="242" t="s">
        <v>133</v>
      </c>
      <c r="B71" s="73"/>
      <c r="C71" s="74">
        <f>SUM(D71:G71)</f>
        <v>0</v>
      </c>
      <c r="D71" s="75"/>
      <c r="E71" s="76"/>
      <c r="F71" s="77"/>
      <c r="G71" s="77"/>
      <c r="H71" s="78">
        <f>SUM(I71:K71)</f>
        <v>0</v>
      </c>
      <c r="I71" s="75"/>
      <c r="J71" s="255"/>
      <c r="K71" s="76"/>
      <c r="L71" s="78">
        <f>SUM(M71:Z71)</f>
        <v>21.013394434488585</v>
      </c>
      <c r="M71" s="76"/>
      <c r="N71" s="76"/>
      <c r="O71" s="76"/>
      <c r="P71" s="76"/>
      <c r="Q71" s="76"/>
      <c r="R71" s="76"/>
      <c r="S71" s="76"/>
      <c r="T71" s="76"/>
      <c r="U71" s="151">
        <v>21.013394434488585</v>
      </c>
      <c r="V71" s="76"/>
      <c r="W71" s="77"/>
      <c r="X71" s="77"/>
      <c r="Y71" s="77"/>
      <c r="Z71" s="76"/>
      <c r="AA71" s="78"/>
      <c r="AB71" s="79">
        <f t="shared" si="32"/>
        <v>0</v>
      </c>
      <c r="AC71" s="80"/>
      <c r="AD71" s="76"/>
      <c r="AE71" s="76"/>
      <c r="AF71" s="76"/>
      <c r="AG71" s="76"/>
      <c r="AH71" s="76"/>
      <c r="AI71" s="76"/>
      <c r="AJ71" s="76"/>
      <c r="AK71" s="75"/>
      <c r="AL71" s="77"/>
      <c r="AM71" s="76"/>
      <c r="AN71" s="78"/>
      <c r="AO71" s="81"/>
      <c r="AP71" s="79"/>
      <c r="AQ71" s="244">
        <f t="shared" si="16"/>
        <v>21.013394434488585</v>
      </c>
    </row>
    <row r="72" spans="1:43" s="469" customFormat="1" ht="13.5" thickBot="1">
      <c r="A72" s="42" t="s">
        <v>42</v>
      </c>
      <c r="B72" s="43"/>
      <c r="C72" s="44">
        <f t="shared" ref="C72:AP72" si="38">C26-C27-C29</f>
        <v>-4.3347630807494397</v>
      </c>
      <c r="D72" s="108">
        <f t="shared" si="38"/>
        <v>6.0618925988764758</v>
      </c>
      <c r="E72" s="46">
        <f t="shared" si="38"/>
        <v>-9.0775641373416818</v>
      </c>
      <c r="F72" s="109">
        <f t="shared" si="38"/>
        <v>0</v>
      </c>
      <c r="G72" s="109">
        <f t="shared" si="38"/>
        <v>-1.319091559199999</v>
      </c>
      <c r="H72" s="47">
        <f t="shared" si="38"/>
        <v>-1.036931719227141E-4</v>
      </c>
      <c r="I72" s="108">
        <f t="shared" si="38"/>
        <v>-1.0369317192832409E-4</v>
      </c>
      <c r="J72" s="259">
        <f t="shared" si="38"/>
        <v>0</v>
      </c>
      <c r="K72" s="46">
        <f t="shared" si="38"/>
        <v>0</v>
      </c>
      <c r="L72" s="47">
        <f t="shared" si="38"/>
        <v>51.623511525964204</v>
      </c>
      <c r="M72" s="46">
        <f t="shared" si="38"/>
        <v>-2.2737367544323206E-13</v>
      </c>
      <c r="N72" s="46">
        <f t="shared" si="38"/>
        <v>0.36356261784499111</v>
      </c>
      <c r="O72" s="46">
        <f t="shared" si="38"/>
        <v>-2.1117742595800166</v>
      </c>
      <c r="P72" s="46">
        <f t="shared" si="38"/>
        <v>-42.071697717222037</v>
      </c>
      <c r="Q72" s="46">
        <f t="shared" si="38"/>
        <v>-3.4840483350399154</v>
      </c>
      <c r="R72" s="46">
        <f t="shared" si="38"/>
        <v>-5.5086174364801082</v>
      </c>
      <c r="S72" s="46">
        <f t="shared" si="38"/>
        <v>-1.6838756638730361</v>
      </c>
      <c r="T72" s="46">
        <f t="shared" si="38"/>
        <v>6.7178824685882432</v>
      </c>
      <c r="U72" s="46">
        <f t="shared" si="38"/>
        <v>96.097432754978854</v>
      </c>
      <c r="V72" s="46">
        <f t="shared" si="38"/>
        <v>0.11309252630299227</v>
      </c>
      <c r="W72" s="109">
        <f t="shared" si="38"/>
        <v>3.1915545704419443</v>
      </c>
      <c r="X72" s="109">
        <f t="shared" si="38"/>
        <v>0</v>
      </c>
      <c r="Y72" s="109">
        <f t="shared" si="38"/>
        <v>0</v>
      </c>
      <c r="Z72" s="46">
        <f t="shared" si="38"/>
        <v>0</v>
      </c>
      <c r="AA72" s="47">
        <f t="shared" si="38"/>
        <v>9.1774166276081814E-4</v>
      </c>
      <c r="AB72" s="45">
        <f t="shared" si="38"/>
        <v>-9.0242358128863316</v>
      </c>
      <c r="AC72" s="110">
        <f t="shared" si="38"/>
        <v>0</v>
      </c>
      <c r="AD72" s="46">
        <f t="shared" si="38"/>
        <v>0</v>
      </c>
      <c r="AE72" s="46">
        <f t="shared" si="38"/>
        <v>-18.716601291181291</v>
      </c>
      <c r="AF72" s="46">
        <f t="shared" si="38"/>
        <v>0</v>
      </c>
      <c r="AG72" s="46">
        <f t="shared" si="38"/>
        <v>0</v>
      </c>
      <c r="AH72" s="46">
        <f t="shared" si="38"/>
        <v>0</v>
      </c>
      <c r="AI72" s="46">
        <f t="shared" si="38"/>
        <v>9.170071794470914</v>
      </c>
      <c r="AJ72" s="46">
        <f t="shared" si="38"/>
        <v>0.5222936838240031</v>
      </c>
      <c r="AK72" s="108">
        <f t="shared" si="38"/>
        <v>0</v>
      </c>
      <c r="AL72" s="109">
        <f t="shared" si="38"/>
        <v>0</v>
      </c>
      <c r="AM72" s="46">
        <f t="shared" si="38"/>
        <v>0</v>
      </c>
      <c r="AN72" s="47">
        <f t="shared" si="38"/>
        <v>0</v>
      </c>
      <c r="AO72" s="47">
        <f t="shared" si="38"/>
        <v>-21.076842455557653</v>
      </c>
      <c r="AP72" s="45">
        <f t="shared" si="38"/>
        <v>0</v>
      </c>
      <c r="AQ72" s="48">
        <f t="shared" si="16"/>
        <v>17.188484225261618</v>
      </c>
    </row>
    <row r="73" spans="1:43" s="471" customFormat="1">
      <c r="A73" s="520"/>
      <c r="B73" s="521"/>
      <c r="C73" s="89"/>
      <c r="D73" s="89"/>
      <c r="E73" s="89"/>
      <c r="F73" s="89"/>
      <c r="G73" s="89"/>
      <c r="H73" s="89"/>
      <c r="I73" s="89"/>
      <c r="J73" s="89"/>
      <c r="K73" s="89"/>
      <c r="L73" s="205"/>
      <c r="M73" s="89"/>
      <c r="N73" s="89"/>
      <c r="Q73" s="89"/>
      <c r="R73" s="89"/>
      <c r="S73" s="89"/>
      <c r="T73" s="89"/>
      <c r="U73" s="89"/>
      <c r="V73" s="89"/>
      <c r="W73" s="83"/>
      <c r="Y73" s="89"/>
      <c r="Z73" s="89"/>
      <c r="AA73" s="89"/>
      <c r="AB73" s="89"/>
      <c r="AC73" s="89"/>
      <c r="AD73" s="89"/>
      <c r="AE73" s="89"/>
      <c r="AF73" s="89"/>
      <c r="AG73" s="89"/>
      <c r="AH73" s="89"/>
      <c r="AI73" s="89"/>
      <c r="AJ73" s="89"/>
      <c r="AK73" s="89"/>
      <c r="AL73" s="89"/>
      <c r="AM73" s="89"/>
      <c r="AN73" s="89"/>
      <c r="AO73" s="89"/>
      <c r="AP73" s="89"/>
      <c r="AQ73" s="89"/>
    </row>
    <row r="74" spans="1:43">
      <c r="A74" s="522" t="s">
        <v>321</v>
      </c>
      <c r="B74" s="523"/>
      <c r="C74" s="472"/>
      <c r="D74" s="472"/>
      <c r="E74" s="472"/>
      <c r="F74" s="472"/>
      <c r="G74" s="472"/>
      <c r="H74" s="472"/>
      <c r="I74" s="472"/>
      <c r="J74" s="472"/>
      <c r="K74" s="472"/>
      <c r="L74" s="472"/>
      <c r="M74" s="472"/>
      <c r="N74" s="472"/>
      <c r="O74" s="472"/>
      <c r="P74" s="472"/>
      <c r="Q74" s="472"/>
      <c r="R74" s="472"/>
      <c r="S74" s="472"/>
      <c r="T74" s="472"/>
      <c r="U74" s="472"/>
      <c r="V74" s="472"/>
      <c r="W74" s="472"/>
      <c r="X74" s="472"/>
      <c r="Y74" s="472"/>
      <c r="Z74" s="472"/>
      <c r="AA74" s="472"/>
      <c r="AB74" s="472"/>
      <c r="AC74" s="472"/>
      <c r="AD74" s="472"/>
      <c r="AE74" s="472"/>
      <c r="AF74" s="472"/>
      <c r="AG74" s="472"/>
      <c r="AH74" s="472"/>
      <c r="AI74" s="472"/>
      <c r="AJ74" s="472"/>
      <c r="AK74" s="472"/>
      <c r="AL74" s="472"/>
      <c r="AM74" s="472"/>
      <c r="AN74" s="472"/>
      <c r="AO74" s="472"/>
      <c r="AP74" s="472"/>
      <c r="AQ74" s="472"/>
    </row>
    <row r="75" spans="1:43">
      <c r="B75" s="524"/>
      <c r="C75" s="472"/>
      <c r="D75" s="472"/>
      <c r="E75" s="472"/>
      <c r="F75" s="472"/>
      <c r="G75" s="472"/>
      <c r="H75" s="472"/>
      <c r="I75" s="472"/>
      <c r="J75" s="472"/>
      <c r="K75" s="472"/>
      <c r="L75" s="472"/>
      <c r="M75" s="472"/>
      <c r="N75" s="472"/>
      <c r="O75" s="472"/>
      <c r="P75" s="472"/>
      <c r="Q75" s="472"/>
      <c r="R75" s="472"/>
      <c r="S75" s="472"/>
      <c r="T75" s="472"/>
      <c r="U75" s="472"/>
      <c r="V75" s="472"/>
      <c r="W75" s="472"/>
      <c r="X75" s="472"/>
      <c r="Y75" s="472"/>
      <c r="Z75" s="472"/>
      <c r="AA75" s="472"/>
      <c r="AB75" s="472"/>
      <c r="AC75" s="472"/>
      <c r="AD75" s="472"/>
      <c r="AE75" s="472"/>
      <c r="AF75" s="472"/>
      <c r="AG75" s="472"/>
      <c r="AH75" s="472"/>
      <c r="AI75" s="472"/>
      <c r="AJ75" s="472"/>
      <c r="AK75" s="472"/>
      <c r="AL75" s="472"/>
      <c r="AM75" s="472"/>
      <c r="AN75" s="472"/>
      <c r="AO75" s="472"/>
      <c r="AP75" s="472"/>
      <c r="AQ75" s="472"/>
    </row>
    <row r="76" spans="1:43">
      <c r="B76" s="525"/>
      <c r="C76" s="472"/>
      <c r="D76" s="472"/>
      <c r="E76" s="472"/>
      <c r="F76" s="472"/>
      <c r="G76" s="472"/>
      <c r="H76" s="472"/>
      <c r="I76" s="472"/>
      <c r="J76" s="472"/>
      <c r="K76" s="472"/>
      <c r="L76" s="472"/>
      <c r="M76" s="472"/>
      <c r="N76" s="472"/>
      <c r="O76" s="472"/>
      <c r="P76" s="472"/>
      <c r="Q76" s="472"/>
      <c r="R76" s="472"/>
      <c r="S76" s="472"/>
      <c r="T76" s="472"/>
      <c r="U76" s="472"/>
      <c r="V76" s="472"/>
      <c r="W76" s="472"/>
      <c r="X76" s="472"/>
      <c r="Y76" s="472"/>
      <c r="Z76" s="472"/>
      <c r="AA76" s="472"/>
      <c r="AB76" s="472"/>
      <c r="AC76" s="472"/>
      <c r="AD76" s="472"/>
      <c r="AE76" s="472"/>
      <c r="AF76" s="472"/>
      <c r="AG76" s="472"/>
      <c r="AH76" s="472"/>
      <c r="AI76" s="472"/>
      <c r="AJ76" s="472"/>
      <c r="AK76" s="472"/>
      <c r="AL76" s="472"/>
      <c r="AM76" s="472"/>
      <c r="AN76" s="472"/>
      <c r="AO76" s="472"/>
      <c r="AP76" s="472"/>
      <c r="AQ76" s="472"/>
    </row>
    <row r="78" spans="1:43">
      <c r="L78" s="157"/>
    </row>
    <row r="79" spans="1:43">
      <c r="L79" s="157"/>
    </row>
    <row r="80" spans="1:43">
      <c r="L80" s="157"/>
    </row>
    <row r="81" spans="1:44">
      <c r="L81" s="157"/>
    </row>
    <row r="82" spans="1:44">
      <c r="L82" s="157"/>
    </row>
    <row r="84" spans="1:44" s="106" customFormat="1">
      <c r="A84" s="476"/>
      <c r="B84" s="526"/>
      <c r="C84" s="89"/>
      <c r="D84" s="89"/>
      <c r="E84" s="89"/>
      <c r="H84" s="89"/>
      <c r="L84" s="157"/>
      <c r="M84" s="157"/>
      <c r="N84" s="157"/>
      <c r="O84" s="157"/>
      <c r="P84" s="157"/>
      <c r="Q84" s="159"/>
      <c r="R84" s="157"/>
      <c r="S84" s="157"/>
      <c r="T84" s="157"/>
      <c r="U84" s="157"/>
      <c r="V84" s="157"/>
      <c r="W84" s="157"/>
      <c r="X84" s="157"/>
      <c r="Y84" s="159"/>
      <c r="AA84" s="158"/>
      <c r="AB84" s="158"/>
      <c r="AC84" s="157"/>
      <c r="AD84" s="157"/>
      <c r="AE84" s="157"/>
      <c r="AF84" s="157"/>
      <c r="AG84" s="157"/>
      <c r="AH84" s="157"/>
      <c r="AI84" s="157"/>
      <c r="AJ84" s="157"/>
      <c r="AK84" s="157"/>
      <c r="AL84" s="157"/>
      <c r="AM84" s="157"/>
      <c r="AN84" s="157"/>
      <c r="AO84" s="158"/>
      <c r="AP84" s="158"/>
      <c r="AQ84" s="157"/>
      <c r="AR84" s="470"/>
    </row>
    <row r="85" spans="1:44" s="106" customFormat="1">
      <c r="A85" s="476"/>
      <c r="B85" s="526"/>
      <c r="C85" s="89"/>
      <c r="D85" s="89"/>
      <c r="E85" s="89"/>
      <c r="H85" s="89"/>
      <c r="L85" s="157"/>
      <c r="M85" s="157"/>
      <c r="N85" s="157"/>
      <c r="O85" s="157"/>
      <c r="P85" s="157"/>
      <c r="Q85" s="157"/>
      <c r="R85" s="157"/>
      <c r="S85" s="157"/>
      <c r="T85" s="157"/>
      <c r="U85" s="157"/>
      <c r="V85" s="157"/>
      <c r="W85" s="157"/>
      <c r="X85" s="157"/>
      <c r="Y85" s="157"/>
      <c r="AA85" s="158"/>
      <c r="AB85" s="158"/>
      <c r="AC85" s="157"/>
      <c r="AD85" s="157"/>
      <c r="AE85" s="157"/>
      <c r="AF85" s="157"/>
      <c r="AG85" s="157"/>
      <c r="AH85" s="157"/>
      <c r="AI85" s="157"/>
      <c r="AJ85" s="157"/>
      <c r="AK85" s="157"/>
      <c r="AL85" s="157"/>
      <c r="AM85" s="157"/>
      <c r="AN85" s="157"/>
      <c r="AO85" s="158"/>
      <c r="AP85" s="158"/>
      <c r="AQ85" s="157"/>
      <c r="AR85" s="470"/>
    </row>
    <row r="109" spans="3:43">
      <c r="C109" s="527"/>
      <c r="D109" s="527"/>
      <c r="E109" s="527"/>
      <c r="F109" s="528"/>
      <c r="G109" s="528"/>
      <c r="H109" s="527"/>
      <c r="I109" s="528"/>
      <c r="J109" s="528"/>
      <c r="K109" s="528"/>
      <c r="L109" s="529"/>
      <c r="M109" s="530"/>
      <c r="N109" s="530"/>
      <c r="O109" s="530"/>
      <c r="P109" s="530"/>
      <c r="Q109" s="530"/>
      <c r="R109" s="530"/>
      <c r="S109" s="530"/>
      <c r="T109" s="530"/>
      <c r="U109" s="530"/>
      <c r="V109" s="530"/>
      <c r="W109" s="530"/>
      <c r="X109" s="530"/>
      <c r="Y109" s="530"/>
      <c r="Z109" s="528"/>
      <c r="AA109" s="531"/>
      <c r="AB109" s="529"/>
      <c r="AC109" s="530"/>
      <c r="AD109" s="530"/>
      <c r="AE109" s="530"/>
      <c r="AF109" s="530"/>
      <c r="AG109" s="530"/>
      <c r="AH109" s="530"/>
      <c r="AI109" s="530"/>
      <c r="AJ109" s="530"/>
      <c r="AK109" s="530"/>
      <c r="AL109" s="530"/>
      <c r="AM109" s="530"/>
      <c r="AN109" s="530"/>
      <c r="AO109" s="531"/>
      <c r="AP109" s="532"/>
      <c r="AQ109" s="530"/>
    </row>
  </sheetData>
  <pageMargins left="0.19685039370078741" right="0.19685039370078741" top="0.59055118110236227" bottom="0.78740157480314965" header="0.31496062992125984" footer="0.19685039370078741"/>
  <pageSetup paperSize="9" scale="42"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B61F-C322-E742-A013-4544655B4396}">
  <dimension ref="A1:AT86"/>
  <sheetViews>
    <sheetView tabSelected="1" zoomScale="118" zoomScaleNormal="118" zoomScaleSheetLayoutView="70" workbookViewId="0">
      <pane xSplit="2" ySplit="1" topLeftCell="V2" activePane="bottomRight" state="frozen"/>
      <selection activeCell="A86" sqref="A86:XFD86"/>
      <selection pane="topRight" activeCell="A86" sqref="A86:XFD86"/>
      <selection pane="bottomLeft" activeCell="A86" sqref="A86:XFD86"/>
      <selection pane="bottomRight"/>
    </sheetView>
  </sheetViews>
  <sheetFormatPr defaultColWidth="9.1796875" defaultRowHeight="13"/>
  <cols>
    <col min="1" max="1" width="38.1796875" style="476" customWidth="1"/>
    <col min="2" max="2" width="13" style="470" bestFit="1" customWidth="1"/>
    <col min="3" max="3" width="7.453125" style="89" bestFit="1" customWidth="1"/>
    <col min="4" max="4" width="8"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7.36328125" style="158" bestFit="1" customWidth="1"/>
    <col min="29" max="29" width="5.453125" style="157" customWidth="1"/>
    <col min="30" max="30" width="8.453125" style="157" customWidth="1"/>
    <col min="31" max="33" width="5.453125" style="157" customWidth="1"/>
    <col min="34" max="34" width="6" style="157" customWidth="1"/>
    <col min="35" max="35" width="7" style="157" customWidth="1"/>
    <col min="36" max="36" width="7.453125" style="157" bestFit="1" customWidth="1"/>
    <col min="37" max="38" width="5.453125" style="157" customWidth="1"/>
    <col min="39" max="39" width="7.36328125" style="157" bestFit="1" customWidth="1"/>
    <col min="40" max="40" width="5.453125" style="157" customWidth="1"/>
    <col min="41" max="41" width="8.81640625" style="158" bestFit="1" customWidth="1"/>
    <col min="42" max="42" width="7.6328125" style="158" bestFit="1" customWidth="1"/>
    <col min="43" max="43" width="9.453125" style="157" bestFit="1" customWidth="1"/>
    <col min="44" max="16384" width="9.1796875" style="470"/>
  </cols>
  <sheetData>
    <row r="1" spans="1:46" ht="105.75" customHeight="1" thickBot="1">
      <c r="A1" s="163" t="s">
        <v>296</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row>
    <row r="2" spans="1:46" ht="12.75" customHeight="1">
      <c r="A2" s="3" t="s">
        <v>65</v>
      </c>
      <c r="B2" s="4"/>
      <c r="C2" s="5">
        <f>SUM(D2:G2)</f>
        <v>0</v>
      </c>
      <c r="D2" s="6">
        <v>0</v>
      </c>
      <c r="E2" s="7"/>
      <c r="F2" s="8"/>
      <c r="G2" s="8"/>
      <c r="H2" s="9">
        <f>SUM(I2:K2)</f>
        <v>127.70399999999999</v>
      </c>
      <c r="I2" s="10">
        <v>0</v>
      </c>
      <c r="J2" s="299">
        <v>127.70399999999999</v>
      </c>
      <c r="K2" s="11"/>
      <c r="L2" s="9">
        <f>SUM(M2:Z2)</f>
        <v>0</v>
      </c>
      <c r="M2" s="10"/>
      <c r="N2" s="393"/>
      <c r="O2" s="12"/>
      <c r="P2" s="12"/>
      <c r="Q2" s="12"/>
      <c r="R2" s="12"/>
      <c r="S2" s="12"/>
      <c r="T2" s="12"/>
      <c r="U2" s="12"/>
      <c r="V2" s="12"/>
      <c r="W2" s="8"/>
      <c r="X2" s="8"/>
      <c r="Y2" s="8"/>
      <c r="Z2" s="11"/>
      <c r="AA2" s="9">
        <v>934.81029886280817</v>
      </c>
      <c r="AB2" s="13">
        <f>SUM(AC2:AM2)</f>
        <v>1771.2174426615379</v>
      </c>
      <c r="AC2" s="14">
        <v>81.07662757111072</v>
      </c>
      <c r="AD2" s="11">
        <v>1003.6741208633264</v>
      </c>
      <c r="AE2" s="11">
        <v>186.21851306146132</v>
      </c>
      <c r="AF2" s="11">
        <v>154.24151847983919</v>
      </c>
      <c r="AG2" s="11">
        <v>24.492449083832462</v>
      </c>
      <c r="AH2" s="11">
        <v>27.635503493176738</v>
      </c>
      <c r="AI2" s="11">
        <v>90.746107343135989</v>
      </c>
      <c r="AJ2" s="11">
        <v>6.7683298537919994</v>
      </c>
      <c r="AK2" s="10">
        <v>55.597424060347606</v>
      </c>
      <c r="AL2" s="10">
        <v>14.100680542736976</v>
      </c>
      <c r="AM2" s="8">
        <v>126.66616830877867</v>
      </c>
      <c r="AN2" s="15">
        <v>168.41424127137063</v>
      </c>
      <c r="AO2" s="15"/>
      <c r="AP2" s="13"/>
      <c r="AQ2" s="16">
        <f t="shared" ref="AQ2:AQ20" si="0">C2+H2+L2+AA2+AB2+AN2+AO2+AP2</f>
        <v>3002.1459827957165</v>
      </c>
    </row>
    <row r="3" spans="1:46" ht="12.75" customHeight="1">
      <c r="A3" s="17" t="s">
        <v>1</v>
      </c>
      <c r="B3" s="18"/>
      <c r="C3" s="19">
        <f>SUM(D3:G3)</f>
        <v>410.43543076317366</v>
      </c>
      <c r="D3" s="20">
        <v>349.43371577979065</v>
      </c>
      <c r="E3" s="169">
        <v>53.697485384188219</v>
      </c>
      <c r="F3" s="22"/>
      <c r="G3" s="22">
        <v>7.304229599194807</v>
      </c>
      <c r="H3" s="23">
        <f>SUM(I3:K3)</f>
        <v>0</v>
      </c>
      <c r="I3" s="24"/>
      <c r="J3" s="249"/>
      <c r="K3" s="25"/>
      <c r="L3" s="23">
        <f>SUM(M3:Z3)</f>
        <v>8566.4028361525507</v>
      </c>
      <c r="M3" s="24">
        <v>2915.4608779577998</v>
      </c>
      <c r="N3" s="24">
        <v>0</v>
      </c>
      <c r="O3" s="25">
        <v>0</v>
      </c>
      <c r="P3" s="25">
        <v>262.45480702222216</v>
      </c>
      <c r="Q3" s="25">
        <v>282.82766887648</v>
      </c>
      <c r="R3" s="25">
        <v>1437.4366418671198</v>
      </c>
      <c r="S3" s="25">
        <v>55.099370799152545</v>
      </c>
      <c r="T3" s="25">
        <v>190.55544631587472</v>
      </c>
      <c r="U3" s="25">
        <v>3005.0274096284024</v>
      </c>
      <c r="V3" s="25">
        <v>169.10129986129732</v>
      </c>
      <c r="W3" s="22">
        <v>0</v>
      </c>
      <c r="X3" s="22">
        <v>191.02284482599998</v>
      </c>
      <c r="Y3" s="22">
        <v>0.65859464619999997</v>
      </c>
      <c r="Z3" s="25">
        <v>56.757874352000002</v>
      </c>
      <c r="AA3" s="23">
        <v>3215.0413773748401</v>
      </c>
      <c r="AB3" s="26">
        <f>SUM(AC3:AM3)</f>
        <v>260.65967655696807</v>
      </c>
      <c r="AC3" s="27"/>
      <c r="AD3" s="25"/>
      <c r="AE3" s="25">
        <v>36.217245442139742</v>
      </c>
      <c r="AF3" s="25"/>
      <c r="AG3" s="25"/>
      <c r="AH3" s="25"/>
      <c r="AI3" s="25">
        <v>199.68229509609233</v>
      </c>
      <c r="AJ3" s="25">
        <v>24.760136018736002</v>
      </c>
      <c r="AK3" s="24"/>
      <c r="AL3" s="24"/>
      <c r="AM3" s="22"/>
      <c r="AN3" s="28"/>
      <c r="AO3" s="28">
        <v>320.02053399999994</v>
      </c>
      <c r="AP3" s="26"/>
      <c r="AQ3" s="29">
        <f t="shared" si="0"/>
        <v>12772.559854847532</v>
      </c>
    </row>
    <row r="4" spans="1:46" ht="12.75" customHeight="1">
      <c r="A4" s="17" t="s">
        <v>2</v>
      </c>
      <c r="B4" s="18"/>
      <c r="C4" s="19">
        <f>SUM(D4:G4)</f>
        <v>33.953304234714679</v>
      </c>
      <c r="D4" s="20">
        <v>0</v>
      </c>
      <c r="E4" s="21">
        <v>33.068694321052234</v>
      </c>
      <c r="F4" s="22"/>
      <c r="G4" s="22">
        <v>0.88460991366244746</v>
      </c>
      <c r="H4" s="23">
        <f>SUM(I4:K4)</f>
        <v>0.3246304000000001</v>
      </c>
      <c r="I4" s="24"/>
      <c r="J4" s="249"/>
      <c r="K4" s="25">
        <v>0.3246304000000001</v>
      </c>
      <c r="L4" s="23">
        <f>SUM(M4:Z4)</f>
        <v>1362.7906539729224</v>
      </c>
      <c r="M4" s="24">
        <v>152.70771003139998</v>
      </c>
      <c r="N4" s="24">
        <v>0</v>
      </c>
      <c r="O4" s="25"/>
      <c r="P4" s="25">
        <v>157.31811273333332</v>
      </c>
      <c r="Q4" s="25">
        <v>57.69951824000001</v>
      </c>
      <c r="R4" s="25">
        <v>0</v>
      </c>
      <c r="S4" s="25">
        <v>787.44519102429376</v>
      </c>
      <c r="T4" s="25">
        <v>16.295812441305486</v>
      </c>
      <c r="U4" s="25">
        <v>140.16280624919696</v>
      </c>
      <c r="V4" s="25">
        <v>1.6598167125273608</v>
      </c>
      <c r="W4" s="22">
        <v>22.378060392265191</v>
      </c>
      <c r="X4" s="22">
        <v>15.503653101399998</v>
      </c>
      <c r="Y4" s="22">
        <v>4.90083402E-2</v>
      </c>
      <c r="Z4" s="25">
        <v>11.570964707</v>
      </c>
      <c r="AA4" s="23">
        <v>0</v>
      </c>
      <c r="AB4" s="26">
        <f>SUM(AC4:AM4)</f>
        <v>16.444774484688001</v>
      </c>
      <c r="AC4" s="27"/>
      <c r="AD4" s="25"/>
      <c r="AE4" s="25">
        <v>0.45227263319999994</v>
      </c>
      <c r="AF4" s="25"/>
      <c r="AG4" s="25"/>
      <c r="AH4" s="25"/>
      <c r="AI4" s="25">
        <v>15.992501851487999</v>
      </c>
      <c r="AJ4" s="25">
        <v>0</v>
      </c>
      <c r="AK4" s="24"/>
      <c r="AL4" s="24"/>
      <c r="AM4" s="22"/>
      <c r="AN4" s="28"/>
      <c r="AO4" s="28">
        <v>38.391956599999993</v>
      </c>
      <c r="AP4" s="26"/>
      <c r="AQ4" s="29">
        <f t="shared" si="0"/>
        <v>1451.9053196923251</v>
      </c>
      <c r="AT4" s="518">
        <f>AI3/AI45</f>
        <v>0.75931137099568113</v>
      </c>
    </row>
    <row r="5" spans="1:46" ht="12.75" customHeight="1">
      <c r="A5" s="17" t="s">
        <v>3</v>
      </c>
      <c r="B5" s="18"/>
      <c r="C5" s="19">
        <f>SUM(D5:G5)</f>
        <v>0</v>
      </c>
      <c r="D5" s="20"/>
      <c r="E5" s="21"/>
      <c r="F5" s="22"/>
      <c r="G5" s="22"/>
      <c r="H5" s="23">
        <f>SUM(I5:K5)</f>
        <v>0</v>
      </c>
      <c r="I5" s="24"/>
      <c r="J5" s="249"/>
      <c r="K5" s="25"/>
      <c r="L5" s="23">
        <f>SUM(M5:Z5)</f>
        <v>133.42586222688081</v>
      </c>
      <c r="M5" s="24"/>
      <c r="N5" s="24"/>
      <c r="O5" s="25"/>
      <c r="P5" s="25"/>
      <c r="Q5" s="25"/>
      <c r="R5" s="25"/>
      <c r="S5" s="25">
        <v>0</v>
      </c>
      <c r="T5" s="25"/>
      <c r="U5" s="25">
        <v>133.42586222688081</v>
      </c>
      <c r="V5" s="25"/>
      <c r="W5" s="22"/>
      <c r="X5" s="22"/>
      <c r="Y5" s="22"/>
      <c r="Z5" s="25"/>
      <c r="AA5" s="23"/>
      <c r="AB5" s="26">
        <f>SUM(AC5:AM5)</f>
        <v>0</v>
      </c>
      <c r="AC5" s="27"/>
      <c r="AD5" s="25"/>
      <c r="AE5" s="25"/>
      <c r="AF5" s="25"/>
      <c r="AG5" s="25"/>
      <c r="AH5" s="25"/>
      <c r="AI5" s="25"/>
      <c r="AJ5" s="25"/>
      <c r="AK5" s="24"/>
      <c r="AL5" s="24"/>
      <c r="AM5" s="22"/>
      <c r="AN5" s="28"/>
      <c r="AO5" s="28"/>
      <c r="AP5" s="26"/>
      <c r="AQ5" s="29">
        <f t="shared" si="0"/>
        <v>133.42586222688081</v>
      </c>
    </row>
    <row r="6" spans="1:46" ht="12.75" customHeight="1" thickBot="1">
      <c r="A6" s="30" t="s">
        <v>4</v>
      </c>
      <c r="B6" s="31"/>
      <c r="C6" s="19">
        <f>SUM(D6:G6)</f>
        <v>60.189623241317271</v>
      </c>
      <c r="D6" s="32">
        <v>39.018645882890688</v>
      </c>
      <c r="E6" s="22">
        <v>18.945787750154587</v>
      </c>
      <c r="F6" s="33"/>
      <c r="G6" s="33">
        <v>2.2251896082719997</v>
      </c>
      <c r="H6" s="34">
        <f>SUM(I6:K6)</f>
        <v>52.844594416164746</v>
      </c>
      <c r="I6" s="35">
        <v>51.706587221164746</v>
      </c>
      <c r="J6" s="300">
        <v>0</v>
      </c>
      <c r="K6" s="35">
        <v>1.1380071950000001</v>
      </c>
      <c r="L6" s="34">
        <f>SUM(M6:Z6)</f>
        <v>36.074884319721242</v>
      </c>
      <c r="M6" s="24">
        <v>77.545823651999996</v>
      </c>
      <c r="N6" s="24">
        <v>-6.1601137031999986</v>
      </c>
      <c r="O6" s="25"/>
      <c r="P6" s="25">
        <v>2.2256433111111154</v>
      </c>
      <c r="Q6" s="25">
        <v>-12.311900240640005</v>
      </c>
      <c r="R6" s="25">
        <v>-17.223818605200041</v>
      </c>
      <c r="S6" s="25">
        <v>34.221771278531087</v>
      </c>
      <c r="T6" s="25">
        <v>2.0330109057963432</v>
      </c>
      <c r="U6" s="25">
        <v>-10.179566249873158</v>
      </c>
      <c r="V6" s="25">
        <v>-33.413487631014043</v>
      </c>
      <c r="W6" s="33">
        <v>-0.66247839779005691</v>
      </c>
      <c r="X6" s="33">
        <v>0</v>
      </c>
      <c r="Y6" s="33">
        <v>0</v>
      </c>
      <c r="Z6" s="35">
        <v>0</v>
      </c>
      <c r="AA6" s="34">
        <v>0</v>
      </c>
      <c r="AB6" s="37">
        <f>SUM(AC6:AM6)</f>
        <v>-5.3386429785368641</v>
      </c>
      <c r="AC6" s="38"/>
      <c r="AD6" s="36"/>
      <c r="AE6" s="36">
        <v>-1.1962718705528634</v>
      </c>
      <c r="AF6" s="36"/>
      <c r="AG6" s="36"/>
      <c r="AH6" s="36"/>
      <c r="AI6" s="36">
        <v>-5.9082198800640002</v>
      </c>
      <c r="AJ6" s="36">
        <v>1.76584877208</v>
      </c>
      <c r="AK6" s="35"/>
      <c r="AL6" s="35"/>
      <c r="AM6" s="33"/>
      <c r="AN6" s="40"/>
      <c r="AO6" s="40"/>
      <c r="AP6" s="37"/>
      <c r="AQ6" s="41">
        <f t="shared" si="0"/>
        <v>143.77045899866641</v>
      </c>
    </row>
    <row r="7" spans="1:46" s="471" customFormat="1" ht="12.75" customHeight="1">
      <c r="A7" s="50" t="s">
        <v>66</v>
      </c>
      <c r="B7" s="51"/>
      <c r="C7" s="52">
        <f t="shared" ref="C7:AP7" si="1">C2+C3-C4-C5+C6</f>
        <v>436.67174976977628</v>
      </c>
      <c r="D7" s="57">
        <f t="shared" si="1"/>
        <v>388.45236166268131</v>
      </c>
      <c r="E7" s="54">
        <f t="shared" si="1"/>
        <v>39.574578813290572</v>
      </c>
      <c r="F7" s="54">
        <f t="shared" si="1"/>
        <v>0</v>
      </c>
      <c r="G7" s="54">
        <f t="shared" si="1"/>
        <v>8.644809293804359</v>
      </c>
      <c r="H7" s="56">
        <f t="shared" si="1"/>
        <v>180.22396401616473</v>
      </c>
      <c r="I7" s="57">
        <f t="shared" si="1"/>
        <v>51.706587221164746</v>
      </c>
      <c r="J7" s="250">
        <f t="shared" si="1"/>
        <v>127.70399999999999</v>
      </c>
      <c r="K7" s="54">
        <f t="shared" si="1"/>
        <v>0.81337679500000004</v>
      </c>
      <c r="L7" s="56">
        <f t="shared" si="1"/>
        <v>7106.2612042724686</v>
      </c>
      <c r="M7" s="57">
        <f t="shared" si="1"/>
        <v>2840.2989915783996</v>
      </c>
      <c r="N7" s="57">
        <f t="shared" si="1"/>
        <v>-6.1601137031999986</v>
      </c>
      <c r="O7" s="54">
        <f t="shared" si="1"/>
        <v>0</v>
      </c>
      <c r="P7" s="54">
        <f t="shared" si="1"/>
        <v>107.36233759999995</v>
      </c>
      <c r="Q7" s="54">
        <f t="shared" si="1"/>
        <v>212.81625039584</v>
      </c>
      <c r="R7" s="54">
        <f t="shared" si="1"/>
        <v>1420.2128232619198</v>
      </c>
      <c r="S7" s="54">
        <f t="shared" si="1"/>
        <v>-698.12404894661017</v>
      </c>
      <c r="T7" s="54">
        <f t="shared" si="1"/>
        <v>176.29264478036558</v>
      </c>
      <c r="U7" s="54">
        <f t="shared" si="1"/>
        <v>2721.2591749024518</v>
      </c>
      <c r="V7" s="54">
        <f t="shared" si="1"/>
        <v>134.0279955177559</v>
      </c>
      <c r="W7" s="54">
        <f t="shared" si="1"/>
        <v>-23.040538790055248</v>
      </c>
      <c r="X7" s="54">
        <f t="shared" si="1"/>
        <v>175.51919172459998</v>
      </c>
      <c r="Y7" s="54">
        <f t="shared" si="1"/>
        <v>0.60958630599999997</v>
      </c>
      <c r="Z7" s="54">
        <f t="shared" si="1"/>
        <v>45.186909645</v>
      </c>
      <c r="AA7" s="56">
        <f t="shared" si="1"/>
        <v>4149.8516762376485</v>
      </c>
      <c r="AB7" s="56">
        <f t="shared" si="1"/>
        <v>2010.093701755281</v>
      </c>
      <c r="AC7" s="57">
        <f t="shared" si="1"/>
        <v>81.07662757111072</v>
      </c>
      <c r="AD7" s="54">
        <f t="shared" si="1"/>
        <v>1003.6741208633264</v>
      </c>
      <c r="AE7" s="54">
        <f t="shared" si="1"/>
        <v>220.78721399984818</v>
      </c>
      <c r="AF7" s="54">
        <f t="shared" si="1"/>
        <v>154.24151847983919</v>
      </c>
      <c r="AG7" s="54">
        <f t="shared" si="1"/>
        <v>24.492449083832462</v>
      </c>
      <c r="AH7" s="54">
        <f t="shared" si="1"/>
        <v>27.635503493176738</v>
      </c>
      <c r="AI7" s="54">
        <f t="shared" si="1"/>
        <v>268.52768070767632</v>
      </c>
      <c r="AJ7" s="54">
        <f t="shared" si="1"/>
        <v>33.294314644608001</v>
      </c>
      <c r="AK7" s="53">
        <f t="shared" si="1"/>
        <v>55.597424060347606</v>
      </c>
      <c r="AL7" s="53">
        <f t="shared" si="1"/>
        <v>14.100680542736976</v>
      </c>
      <c r="AM7" s="57">
        <f t="shared" si="1"/>
        <v>126.66616830877867</v>
      </c>
      <c r="AN7" s="56">
        <f t="shared" si="1"/>
        <v>168.41424127137063</v>
      </c>
      <c r="AO7" s="56">
        <f t="shared" si="1"/>
        <v>281.62857739999993</v>
      </c>
      <c r="AP7" s="182">
        <f t="shared" si="1"/>
        <v>0</v>
      </c>
      <c r="AQ7" s="111">
        <f t="shared" si="0"/>
        <v>14333.145114722709</v>
      </c>
      <c r="AR7" s="470"/>
    </row>
    <row r="8" spans="1:46" s="471" customFormat="1" ht="12.75" customHeight="1" thickBot="1">
      <c r="A8" s="183" t="s">
        <v>67</v>
      </c>
      <c r="B8" s="184"/>
      <c r="C8" s="187">
        <f t="shared" ref="C8:AP8" si="2">C7-C27</f>
        <v>436.67174976977628</v>
      </c>
      <c r="D8" s="185">
        <f t="shared" si="2"/>
        <v>388.45236166268131</v>
      </c>
      <c r="E8" s="188">
        <f t="shared" si="2"/>
        <v>39.574578813290572</v>
      </c>
      <c r="F8" s="189">
        <f t="shared" si="2"/>
        <v>0</v>
      </c>
      <c r="G8" s="189">
        <f t="shared" si="2"/>
        <v>8.644809293804359</v>
      </c>
      <c r="H8" s="190">
        <f t="shared" si="2"/>
        <v>180.22396401616473</v>
      </c>
      <c r="I8" s="185">
        <f t="shared" si="2"/>
        <v>51.706587221164746</v>
      </c>
      <c r="J8" s="301">
        <f t="shared" si="2"/>
        <v>127.70399999999999</v>
      </c>
      <c r="K8" s="188">
        <f t="shared" si="2"/>
        <v>0.81337679500000004</v>
      </c>
      <c r="L8" s="190">
        <f t="shared" si="2"/>
        <v>6884.9455165968684</v>
      </c>
      <c r="M8" s="185">
        <f t="shared" si="2"/>
        <v>2840.2989915783996</v>
      </c>
      <c r="N8" s="185">
        <f t="shared" si="2"/>
        <v>-6.1601137031999986</v>
      </c>
      <c r="O8" s="188">
        <f t="shared" si="2"/>
        <v>0</v>
      </c>
      <c r="P8" s="188">
        <f t="shared" si="2"/>
        <v>107.36233759999995</v>
      </c>
      <c r="Q8" s="188">
        <f t="shared" si="2"/>
        <v>212.81625039584</v>
      </c>
      <c r="R8" s="188">
        <f t="shared" si="2"/>
        <v>1420.2128232619198</v>
      </c>
      <c r="S8" s="188">
        <f t="shared" si="2"/>
        <v>-698.12404894661017</v>
      </c>
      <c r="T8" s="188">
        <f t="shared" si="2"/>
        <v>176.29264478036558</v>
      </c>
      <c r="U8" s="188">
        <f t="shared" si="2"/>
        <v>2721.2591749024518</v>
      </c>
      <c r="V8" s="188">
        <f t="shared" si="2"/>
        <v>134.0279955177559</v>
      </c>
      <c r="W8" s="189">
        <f t="shared" si="2"/>
        <v>-23.040538790055248</v>
      </c>
      <c r="X8" s="189">
        <f t="shared" si="2"/>
        <v>0</v>
      </c>
      <c r="Y8" s="189">
        <f t="shared" si="2"/>
        <v>0</v>
      </c>
      <c r="Z8" s="188">
        <f>Z7-Z27</f>
        <v>0</v>
      </c>
      <c r="AA8" s="190">
        <f>AA7-AA27</f>
        <v>4149.8516762376485</v>
      </c>
      <c r="AB8" s="196">
        <f t="shared" si="2"/>
        <v>2010.093701755281</v>
      </c>
      <c r="AC8" s="185">
        <f t="shared" si="2"/>
        <v>81.07662757111072</v>
      </c>
      <c r="AD8" s="188">
        <f t="shared" si="2"/>
        <v>1003.6741208633264</v>
      </c>
      <c r="AE8" s="188">
        <f t="shared" si="2"/>
        <v>220.78721399984818</v>
      </c>
      <c r="AF8" s="188">
        <f t="shared" si="2"/>
        <v>154.24151847983919</v>
      </c>
      <c r="AG8" s="188">
        <f t="shared" si="2"/>
        <v>24.492449083832462</v>
      </c>
      <c r="AH8" s="188">
        <f t="shared" si="2"/>
        <v>27.635503493176738</v>
      </c>
      <c r="AI8" s="188">
        <f t="shared" si="2"/>
        <v>268.52768070767632</v>
      </c>
      <c r="AJ8" s="188">
        <f t="shared" si="2"/>
        <v>33.294314644608001</v>
      </c>
      <c r="AK8" s="210">
        <f t="shared" si="2"/>
        <v>55.597424060347606</v>
      </c>
      <c r="AL8" s="210">
        <f t="shared" si="2"/>
        <v>14.100680542736976</v>
      </c>
      <c r="AM8" s="185">
        <f t="shared" si="2"/>
        <v>126.66616830877867</v>
      </c>
      <c r="AN8" s="190">
        <f t="shared" si="2"/>
        <v>168.41424127137063</v>
      </c>
      <c r="AO8" s="190">
        <f t="shared" si="2"/>
        <v>281.62857739999993</v>
      </c>
      <c r="AP8" s="185">
        <f t="shared" si="2"/>
        <v>0</v>
      </c>
      <c r="AQ8" s="186">
        <f>C8+H8+L8+AA8+AB8+AN8+AO8+AP8</f>
        <v>14111.829427047109</v>
      </c>
      <c r="AR8" s="470"/>
    </row>
    <row r="9" spans="1:46" s="471" customFormat="1" ht="12.75" customHeight="1">
      <c r="A9" s="50" t="s">
        <v>5</v>
      </c>
      <c r="B9" s="51"/>
      <c r="C9" s="52">
        <f t="shared" ref="C9:AP9" si="3">SUM(C10:C14)</f>
        <v>314.62604898193189</v>
      </c>
      <c r="D9" s="53">
        <f t="shared" si="3"/>
        <v>314.62604898193189</v>
      </c>
      <c r="E9" s="54">
        <f t="shared" si="3"/>
        <v>0</v>
      </c>
      <c r="F9" s="55">
        <f t="shared" si="3"/>
        <v>0</v>
      </c>
      <c r="G9" s="55">
        <f t="shared" si="3"/>
        <v>0</v>
      </c>
      <c r="H9" s="56">
        <f t="shared" si="3"/>
        <v>48.135124673875751</v>
      </c>
      <c r="I9" s="53">
        <f t="shared" si="3"/>
        <v>48.135124673875751</v>
      </c>
      <c r="J9" s="250">
        <f t="shared" si="3"/>
        <v>0</v>
      </c>
      <c r="K9" s="54">
        <f t="shared" si="3"/>
        <v>0</v>
      </c>
      <c r="L9" s="56">
        <f t="shared" si="3"/>
        <v>2945.5686544359473</v>
      </c>
      <c r="M9" s="54">
        <f t="shared" si="3"/>
        <v>2840.2989915783996</v>
      </c>
      <c r="N9" s="54">
        <f t="shared" ref="N9" si="4">SUM(N10:N14)</f>
        <v>49.141909541235499</v>
      </c>
      <c r="O9" s="54">
        <f t="shared" si="3"/>
        <v>0</v>
      </c>
      <c r="P9" s="54">
        <f t="shared" si="3"/>
        <v>0</v>
      </c>
      <c r="Q9" s="54">
        <f t="shared" si="3"/>
        <v>0</v>
      </c>
      <c r="R9" s="54">
        <f t="shared" si="3"/>
        <v>0</v>
      </c>
      <c r="S9" s="54">
        <f t="shared" si="3"/>
        <v>46.560516977502758</v>
      </c>
      <c r="T9" s="54">
        <f t="shared" si="3"/>
        <v>0.64622783482559998</v>
      </c>
      <c r="U9" s="54">
        <f t="shared" si="3"/>
        <v>8.9210085039835221</v>
      </c>
      <c r="V9" s="54">
        <f t="shared" si="3"/>
        <v>0</v>
      </c>
      <c r="W9" s="55">
        <f t="shared" si="3"/>
        <v>0</v>
      </c>
      <c r="X9" s="55">
        <f t="shared" si="3"/>
        <v>0</v>
      </c>
      <c r="Y9" s="55">
        <f t="shared" si="3"/>
        <v>0</v>
      </c>
      <c r="Z9" s="54">
        <f t="shared" si="3"/>
        <v>0</v>
      </c>
      <c r="AA9" s="56">
        <f t="shared" si="3"/>
        <v>2443.1140400622758</v>
      </c>
      <c r="AB9" s="57">
        <f t="shared" si="3"/>
        <v>210.29085906567212</v>
      </c>
      <c r="AC9" s="58">
        <f t="shared" si="3"/>
        <v>0</v>
      </c>
      <c r="AD9" s="54">
        <f t="shared" si="3"/>
        <v>0</v>
      </c>
      <c r="AE9" s="54">
        <f t="shared" si="3"/>
        <v>79.807379489182779</v>
      </c>
      <c r="AF9" s="54">
        <f t="shared" ref="AF9" si="5">SUM(AF10:AF14)</f>
        <v>95.682986401425396</v>
      </c>
      <c r="AG9" s="54">
        <f t="shared" si="3"/>
        <v>24.492449083832462</v>
      </c>
      <c r="AH9" s="54">
        <f t="shared" si="3"/>
        <v>10.308044091231498</v>
      </c>
      <c r="AI9" s="54">
        <f t="shared" si="3"/>
        <v>0</v>
      </c>
      <c r="AJ9" s="54">
        <f t="shared" ref="AJ9" si="6">SUM(AJ10:AJ14)</f>
        <v>0</v>
      </c>
      <c r="AK9" s="53">
        <f t="shared" si="3"/>
        <v>0</v>
      </c>
      <c r="AL9" s="53">
        <f t="shared" ref="AL9" si="7">SUM(AL10:AL14)</f>
        <v>0</v>
      </c>
      <c r="AM9" s="55">
        <f t="shared" si="3"/>
        <v>0</v>
      </c>
      <c r="AN9" s="56">
        <f t="shared" si="3"/>
        <v>93.608608820169195</v>
      </c>
      <c r="AO9" s="56">
        <f t="shared" si="3"/>
        <v>47.301969399999997</v>
      </c>
      <c r="AP9" s="57">
        <f t="shared" si="3"/>
        <v>0</v>
      </c>
      <c r="AQ9" s="59">
        <f t="shared" si="0"/>
        <v>6102.6453054398726</v>
      </c>
      <c r="AR9" s="470"/>
    </row>
    <row r="10" spans="1:46" ht="12.75" customHeight="1">
      <c r="A10" s="60" t="s">
        <v>221</v>
      </c>
      <c r="B10" s="61"/>
      <c r="C10" s="62">
        <f>SUM(D10:G10)</f>
        <v>314.62604898193189</v>
      </c>
      <c r="D10" s="63">
        <v>314.62604898193189</v>
      </c>
      <c r="E10" s="64"/>
      <c r="F10" s="65"/>
      <c r="G10" s="65"/>
      <c r="H10" s="66">
        <f>SUM(I10:K10)</f>
        <v>33.712388670106044</v>
      </c>
      <c r="I10" s="63">
        <v>33.712388670106044</v>
      </c>
      <c r="J10" s="252">
        <v>0</v>
      </c>
      <c r="K10" s="64"/>
      <c r="L10" s="66">
        <f>SUM(M10:Z10)</f>
        <v>55.48152548148628</v>
      </c>
      <c r="M10" s="64"/>
      <c r="N10" s="64"/>
      <c r="O10" s="64"/>
      <c r="P10" s="64"/>
      <c r="Q10" s="64"/>
      <c r="R10" s="64"/>
      <c r="S10" s="64">
        <v>46.560516977502758</v>
      </c>
      <c r="T10" s="64"/>
      <c r="U10" s="64">
        <v>8.9210085039835221</v>
      </c>
      <c r="V10" s="64"/>
      <c r="W10" s="65"/>
      <c r="X10" s="65"/>
      <c r="Y10" s="65"/>
      <c r="Z10" s="64"/>
      <c r="AA10" s="66">
        <v>2182.1212185961117</v>
      </c>
      <c r="AB10" s="67">
        <f>SUM(AC10:AM10)</f>
        <v>195.16779641901206</v>
      </c>
      <c r="AC10" s="68"/>
      <c r="AD10" s="64"/>
      <c r="AE10" s="64">
        <v>74.992360933754213</v>
      </c>
      <c r="AF10" s="64">
        <v>95.682986401425396</v>
      </c>
      <c r="AG10" s="64">
        <v>24.492449083832462</v>
      </c>
      <c r="AH10" s="64"/>
      <c r="AI10" s="64"/>
      <c r="AJ10" s="64"/>
      <c r="AK10" s="63"/>
      <c r="AL10" s="63"/>
      <c r="AM10" s="65"/>
      <c r="AN10" s="70">
        <v>93.608608820169195</v>
      </c>
      <c r="AO10" s="66"/>
      <c r="AP10" s="67"/>
      <c r="AQ10" s="71">
        <f t="shared" si="0"/>
        <v>2874.7175869688172</v>
      </c>
    </row>
    <row r="11" spans="1:46" ht="12.75" customHeight="1">
      <c r="A11" s="17" t="s">
        <v>222</v>
      </c>
      <c r="B11" s="18"/>
      <c r="C11" s="19">
        <f>SUM(D11:G11)</f>
        <v>0</v>
      </c>
      <c r="D11" s="24">
        <v>0</v>
      </c>
      <c r="E11" s="25"/>
      <c r="F11" s="22"/>
      <c r="G11" s="22"/>
      <c r="H11" s="23">
        <f>SUM(I11:K11)</f>
        <v>2.1588079406118132</v>
      </c>
      <c r="I11" s="24">
        <v>2.1588079406118132</v>
      </c>
      <c r="J11" s="249"/>
      <c r="K11" s="25"/>
      <c r="L11" s="23">
        <f>SUM(M11:Z11)</f>
        <v>0.64622783482559998</v>
      </c>
      <c r="M11" s="25"/>
      <c r="N11" s="127"/>
      <c r="O11" s="127">
        <v>0</v>
      </c>
      <c r="P11" s="25"/>
      <c r="Q11" s="25"/>
      <c r="R11" s="25"/>
      <c r="S11" s="25">
        <v>0</v>
      </c>
      <c r="T11" s="25">
        <v>0.64622783482559998</v>
      </c>
      <c r="U11" s="25">
        <v>0</v>
      </c>
      <c r="V11" s="25"/>
      <c r="W11" s="22"/>
      <c r="X11" s="22"/>
      <c r="Y11" s="22"/>
      <c r="Z11" s="25"/>
      <c r="AA11" s="23">
        <v>238.91825984976205</v>
      </c>
      <c r="AB11" s="26">
        <f>SUM(AC11:AM11)</f>
        <v>15.12306264666007</v>
      </c>
      <c r="AC11" s="27"/>
      <c r="AD11" s="25"/>
      <c r="AE11" s="25">
        <v>4.8150185554285718</v>
      </c>
      <c r="AF11" s="25"/>
      <c r="AG11" s="25"/>
      <c r="AH11" s="25">
        <v>10.308044091231498</v>
      </c>
      <c r="AI11" s="25"/>
      <c r="AJ11" s="25"/>
      <c r="AK11" s="24"/>
      <c r="AL11" s="24"/>
      <c r="AM11" s="22"/>
      <c r="AN11" s="28"/>
      <c r="AO11" s="28"/>
      <c r="AP11" s="26"/>
      <c r="AQ11" s="29">
        <f t="shared" si="0"/>
        <v>256.84635827185951</v>
      </c>
    </row>
    <row r="12" spans="1:46" ht="12.75" customHeight="1">
      <c r="A12" s="17" t="s">
        <v>297</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40.685172399999999</v>
      </c>
      <c r="AP12" s="26"/>
      <c r="AQ12" s="29">
        <f t="shared" si="0"/>
        <v>40.685172399999999</v>
      </c>
    </row>
    <row r="13" spans="1:46" ht="12.75" customHeight="1">
      <c r="A13" s="17" t="s">
        <v>224</v>
      </c>
      <c r="B13" s="18"/>
      <c r="C13" s="19">
        <f>SUM(D13:G13)</f>
        <v>0</v>
      </c>
      <c r="D13" s="24"/>
      <c r="E13" s="22"/>
      <c r="F13" s="22"/>
      <c r="G13" s="22"/>
      <c r="H13" s="23">
        <f>SUM(I13:K13)</f>
        <v>12.263928063157895</v>
      </c>
      <c r="I13" s="24">
        <v>12.263928063157895</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12.263928063157895</v>
      </c>
    </row>
    <row r="14" spans="1:46" ht="12.75" customHeight="1">
      <c r="A14" s="72" t="s">
        <v>225</v>
      </c>
      <c r="B14" s="73"/>
      <c r="C14" s="74">
        <f>SUM(D14:G14)</f>
        <v>0</v>
      </c>
      <c r="D14" s="75"/>
      <c r="E14" s="76"/>
      <c r="F14" s="77"/>
      <c r="G14" s="77"/>
      <c r="H14" s="78">
        <f>SUM(I14:K14)</f>
        <v>0</v>
      </c>
      <c r="I14" s="75"/>
      <c r="J14" s="255"/>
      <c r="K14" s="76"/>
      <c r="L14" s="78">
        <f>SUM(M14:Z14)</f>
        <v>2889.4409011196353</v>
      </c>
      <c r="M14" s="76">
        <v>2840.2989915783996</v>
      </c>
      <c r="N14" s="76">
        <v>49.141909541235499</v>
      </c>
      <c r="O14" s="76"/>
      <c r="P14" s="76"/>
      <c r="Q14" s="76"/>
      <c r="R14" s="76"/>
      <c r="S14" s="76"/>
      <c r="T14" s="76"/>
      <c r="U14" s="76"/>
      <c r="V14" s="76"/>
      <c r="W14" s="77"/>
      <c r="X14" s="77"/>
      <c r="Y14" s="77"/>
      <c r="Z14" s="76"/>
      <c r="AA14" s="78">
        <v>22.07456161640226</v>
      </c>
      <c r="AB14" s="79">
        <f>SUM(AC14:AM14)</f>
        <v>0</v>
      </c>
      <c r="AC14" s="80"/>
      <c r="AD14" s="76"/>
      <c r="AE14" s="76"/>
      <c r="AF14" s="76"/>
      <c r="AG14" s="76"/>
      <c r="AH14" s="76"/>
      <c r="AI14" s="76"/>
      <c r="AJ14" s="76"/>
      <c r="AK14" s="75"/>
      <c r="AL14" s="75"/>
      <c r="AM14" s="77"/>
      <c r="AN14" s="81"/>
      <c r="AO14" s="81">
        <v>6.616797</v>
      </c>
      <c r="AP14" s="79"/>
      <c r="AQ14" s="82">
        <f t="shared" si="0"/>
        <v>2918.1322597360377</v>
      </c>
    </row>
    <row r="15" spans="1:46" s="471" customFormat="1" ht="12.75" customHeight="1">
      <c r="A15" s="83" t="s">
        <v>6</v>
      </c>
      <c r="B15" s="1"/>
      <c r="C15" s="84">
        <f t="shared" ref="C15:AP15" si="8">SUM(C16:C20)</f>
        <v>0</v>
      </c>
      <c r="D15" s="85">
        <f t="shared" si="8"/>
        <v>0</v>
      </c>
      <c r="E15" s="86">
        <f t="shared" si="8"/>
        <v>0</v>
      </c>
      <c r="F15" s="87">
        <f t="shared" si="8"/>
        <v>0</v>
      </c>
      <c r="G15" s="87">
        <f t="shared" si="8"/>
        <v>0</v>
      </c>
      <c r="H15" s="88">
        <f t="shared" si="8"/>
        <v>11.65073166</v>
      </c>
      <c r="I15" s="85">
        <f t="shared" si="8"/>
        <v>0</v>
      </c>
      <c r="J15" s="302">
        <f t="shared" si="8"/>
        <v>0</v>
      </c>
      <c r="K15" s="86">
        <f t="shared" si="8"/>
        <v>11.65073166</v>
      </c>
      <c r="L15" s="88">
        <f t="shared" si="8"/>
        <v>2980.4432790539668</v>
      </c>
      <c r="M15" s="86">
        <f t="shared" si="8"/>
        <v>0</v>
      </c>
      <c r="N15" s="86">
        <f t="shared" si="8"/>
        <v>0</v>
      </c>
      <c r="O15" s="86">
        <f t="shared" si="8"/>
        <v>106.21538341070689</v>
      </c>
      <c r="P15" s="86">
        <f t="shared" si="8"/>
        <v>634.71915518888886</v>
      </c>
      <c r="Q15" s="86">
        <f t="shared" si="8"/>
        <v>272.55930045343996</v>
      </c>
      <c r="R15" s="86">
        <f t="shared" si="8"/>
        <v>0</v>
      </c>
      <c r="S15" s="86">
        <f t="shared" si="8"/>
        <v>773.58893525706208</v>
      </c>
      <c r="T15" s="86">
        <f t="shared" si="8"/>
        <v>40.980277287154053</v>
      </c>
      <c r="U15" s="86">
        <f t="shared" si="8"/>
        <v>1120.4398801846155</v>
      </c>
      <c r="V15" s="86">
        <f t="shared" si="8"/>
        <v>0</v>
      </c>
      <c r="W15" s="87">
        <f t="shared" si="8"/>
        <v>31.940347272099444</v>
      </c>
      <c r="X15" s="87">
        <f t="shared" si="8"/>
        <v>0</v>
      </c>
      <c r="Y15" s="87">
        <f t="shared" si="8"/>
        <v>0</v>
      </c>
      <c r="Z15" s="86">
        <f t="shared" si="8"/>
        <v>0</v>
      </c>
      <c r="AA15" s="88">
        <f t="shared" si="8"/>
        <v>0</v>
      </c>
      <c r="AB15" s="89">
        <f t="shared" si="8"/>
        <v>0</v>
      </c>
      <c r="AC15" s="90">
        <f t="shared" si="8"/>
        <v>0</v>
      </c>
      <c r="AD15" s="86">
        <f t="shared" si="8"/>
        <v>0</v>
      </c>
      <c r="AE15" s="86">
        <f t="shared" si="8"/>
        <v>0</v>
      </c>
      <c r="AF15" s="86">
        <f t="shared" si="8"/>
        <v>0</v>
      </c>
      <c r="AG15" s="143">
        <f t="shared" si="8"/>
        <v>0</v>
      </c>
      <c r="AH15" s="143">
        <f t="shared" si="8"/>
        <v>0</v>
      </c>
      <c r="AI15" s="143">
        <f t="shared" si="8"/>
        <v>0</v>
      </c>
      <c r="AJ15" s="143">
        <f t="shared" si="8"/>
        <v>0</v>
      </c>
      <c r="AK15" s="85">
        <f t="shared" si="8"/>
        <v>0</v>
      </c>
      <c r="AL15" s="85">
        <f t="shared" si="8"/>
        <v>0</v>
      </c>
      <c r="AM15" s="87">
        <f t="shared" si="8"/>
        <v>0</v>
      </c>
      <c r="AN15" s="88">
        <f t="shared" si="8"/>
        <v>0</v>
      </c>
      <c r="AO15" s="88">
        <f t="shared" si="8"/>
        <v>1582.4337857810206</v>
      </c>
      <c r="AP15" s="89">
        <f t="shared" si="8"/>
        <v>0</v>
      </c>
      <c r="AQ15" s="91">
        <f t="shared" si="0"/>
        <v>4574.5277964949873</v>
      </c>
      <c r="AR15" s="470"/>
    </row>
    <row r="16" spans="1:46"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1392.0871630662095</v>
      </c>
      <c r="AP16" s="67"/>
      <c r="AQ16" s="92">
        <f>C16+H16+L16+AA16+AO16+AP16</f>
        <v>1392.0871630662095</v>
      </c>
    </row>
    <row r="17" spans="1:44"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164.37112982063636</v>
      </c>
      <c r="AP17" s="26"/>
      <c r="AQ17" s="29">
        <f>C17+H17+L17+AA17+AO17+AP17</f>
        <v>164.37112982063636</v>
      </c>
    </row>
    <row r="18" spans="1:44" ht="12.75" customHeight="1">
      <c r="A18" s="17" t="s">
        <v>298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25.975492894174756</v>
      </c>
      <c r="AP18" s="26"/>
      <c r="AQ18" s="29">
        <f t="shared" si="0"/>
        <v>25.975492894174756</v>
      </c>
    </row>
    <row r="19" spans="1:44" ht="12.75" customHeight="1">
      <c r="A19" s="17" t="s">
        <v>229</v>
      </c>
      <c r="B19" s="18"/>
      <c r="C19" s="19"/>
      <c r="D19" s="470"/>
      <c r="E19" s="25"/>
      <c r="F19" s="22"/>
      <c r="G19" s="22"/>
      <c r="H19" s="23">
        <f>SUM(I19:K19)</f>
        <v>11.65073166</v>
      </c>
      <c r="I19" s="24"/>
      <c r="J19" s="25"/>
      <c r="K19" s="25">
        <v>11.65073166</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11.65073166</v>
      </c>
    </row>
    <row r="20" spans="1:44" ht="12.75" customHeight="1">
      <c r="A20" s="72" t="s">
        <v>230</v>
      </c>
      <c r="B20" s="73"/>
      <c r="C20" s="74"/>
      <c r="D20" s="75"/>
      <c r="E20" s="76"/>
      <c r="F20" s="77"/>
      <c r="G20" s="77"/>
      <c r="H20" s="78">
        <f>SUM(I20:K20)</f>
        <v>0</v>
      </c>
      <c r="I20" s="75"/>
      <c r="J20" s="76"/>
      <c r="K20" s="76"/>
      <c r="L20" s="78">
        <f>SUM(M20:Z20)</f>
        <v>2980.4432790539668</v>
      </c>
      <c r="M20" s="76"/>
      <c r="N20" s="76"/>
      <c r="O20" s="76">
        <v>106.21538341070689</v>
      </c>
      <c r="P20" s="76">
        <v>634.71915518888886</v>
      </c>
      <c r="Q20" s="76">
        <v>272.55930045343996</v>
      </c>
      <c r="R20" s="76">
        <v>0</v>
      </c>
      <c r="S20" s="76">
        <v>773.58893525706208</v>
      </c>
      <c r="T20" s="76">
        <v>40.980277287154053</v>
      </c>
      <c r="U20" s="76">
        <v>1120.4398801846155</v>
      </c>
      <c r="V20" s="76"/>
      <c r="W20" s="77">
        <v>31.940347272099444</v>
      </c>
      <c r="X20" s="77"/>
      <c r="Y20" s="77"/>
      <c r="Z20" s="76"/>
      <c r="AA20" s="78"/>
      <c r="AB20" s="79">
        <f>SUM(AC20:AL20)</f>
        <v>0</v>
      </c>
      <c r="AC20" s="80"/>
      <c r="AD20" s="76"/>
      <c r="AE20" s="76"/>
      <c r="AF20" s="76"/>
      <c r="AG20" s="76"/>
      <c r="AH20" s="76"/>
      <c r="AI20" s="76"/>
      <c r="AJ20" s="76"/>
      <c r="AK20" s="75"/>
      <c r="AL20" s="75"/>
      <c r="AM20" s="77"/>
      <c r="AN20" s="81"/>
      <c r="AO20" s="81"/>
      <c r="AP20" s="79"/>
      <c r="AQ20" s="82">
        <f t="shared" si="0"/>
        <v>2980.4432790539668</v>
      </c>
    </row>
    <row r="21" spans="1:44" ht="12.75" customHeight="1">
      <c r="A21" s="93" t="s">
        <v>7</v>
      </c>
      <c r="B21" s="94"/>
      <c r="C21" s="95">
        <f>SUM(C22:C24)</f>
        <v>18.942220100951037</v>
      </c>
      <c r="D21" s="96">
        <f>SUM(D22:D24)</f>
        <v>-18.808591153800002</v>
      </c>
      <c r="E21" s="97">
        <f>SUM(E22:E24)</f>
        <v>37.907474084351037</v>
      </c>
      <c r="F21" s="98">
        <f>SUM(F22:F24)</f>
        <v>0</v>
      </c>
      <c r="G21" s="98">
        <f>SUM(G22:G24)</f>
        <v>-0.15666282959999997</v>
      </c>
      <c r="H21" s="99">
        <f>SUM(I21:K21)</f>
        <v>0</v>
      </c>
      <c r="I21" s="96">
        <f>SUM(I22:I24)</f>
        <v>0</v>
      </c>
      <c r="J21" s="97">
        <f>SUM(J22:J24)</f>
        <v>0</v>
      </c>
      <c r="K21" s="97">
        <f>SUM(K22:K24)</f>
        <v>0</v>
      </c>
      <c r="L21" s="99">
        <f>SUM(M21:Z21)</f>
        <v>-67.592825924350421</v>
      </c>
      <c r="M21" s="97">
        <f t="shared" ref="M21:AQ21" si="9">SUM(M22:M24)</f>
        <v>0</v>
      </c>
      <c r="N21" s="97">
        <f t="shared" si="9"/>
        <v>55.340500672339154</v>
      </c>
      <c r="O21" s="97">
        <f t="shared" si="9"/>
        <v>0</v>
      </c>
      <c r="P21" s="97">
        <f t="shared" si="9"/>
        <v>-8.8592625206630036</v>
      </c>
      <c r="Q21" s="97">
        <f t="shared" si="9"/>
        <v>299.07753558592003</v>
      </c>
      <c r="R21" s="97">
        <f t="shared" si="9"/>
        <v>-298.42588881455993</v>
      </c>
      <c r="S21" s="97">
        <f t="shared" si="9"/>
        <v>-0.68706419971751387</v>
      </c>
      <c r="T21" s="97">
        <f t="shared" si="9"/>
        <v>0</v>
      </c>
      <c r="U21" s="97">
        <f t="shared" si="9"/>
        <v>-94.260844572781139</v>
      </c>
      <c r="V21" s="97">
        <f t="shared" si="9"/>
        <v>-19.098882930551031</v>
      </c>
      <c r="W21" s="98">
        <f t="shared" si="9"/>
        <v>-0.6789191443370165</v>
      </c>
      <c r="X21" s="98">
        <f t="shared" si="9"/>
        <v>0</v>
      </c>
      <c r="Y21" s="98">
        <f t="shared" si="9"/>
        <v>0</v>
      </c>
      <c r="Z21" s="97">
        <f t="shared" si="9"/>
        <v>0</v>
      </c>
      <c r="AA21" s="99">
        <f t="shared" si="9"/>
        <v>5.1331650121439996</v>
      </c>
      <c r="AB21" s="100">
        <f t="shared" si="9"/>
        <v>-1145.4813375069286</v>
      </c>
      <c r="AC21" s="101">
        <f t="shared" si="9"/>
        <v>-81.07662757111072</v>
      </c>
      <c r="AD21" s="97">
        <f t="shared" si="9"/>
        <v>-1003.6741208633264</v>
      </c>
      <c r="AE21" s="97">
        <f t="shared" si="9"/>
        <v>0</v>
      </c>
      <c r="AF21" s="97">
        <f t="shared" si="9"/>
        <v>0</v>
      </c>
      <c r="AG21" s="175">
        <f t="shared" si="9"/>
        <v>0</v>
      </c>
      <c r="AH21" s="175">
        <f t="shared" si="9"/>
        <v>-5.1331650121439996</v>
      </c>
      <c r="AI21" s="175">
        <f t="shared" si="9"/>
        <v>0</v>
      </c>
      <c r="AJ21" s="175">
        <f t="shared" si="9"/>
        <v>0</v>
      </c>
      <c r="AK21" s="96">
        <f t="shared" si="9"/>
        <v>-55.597424060347606</v>
      </c>
      <c r="AL21" s="175">
        <f t="shared" si="9"/>
        <v>0</v>
      </c>
      <c r="AM21" s="98">
        <f t="shared" si="9"/>
        <v>0</v>
      </c>
      <c r="AN21" s="115">
        <f t="shared" si="9"/>
        <v>0</v>
      </c>
      <c r="AO21" s="99">
        <f t="shared" si="9"/>
        <v>1140.3481724947846</v>
      </c>
      <c r="AP21" s="100">
        <f t="shared" si="9"/>
        <v>0</v>
      </c>
      <c r="AQ21" s="102">
        <f t="shared" si="9"/>
        <v>-48.650605823399388</v>
      </c>
    </row>
    <row r="22" spans="1:44" ht="12.75" customHeight="1">
      <c r="A22" s="60" t="s">
        <v>231</v>
      </c>
      <c r="B22" s="61"/>
      <c r="C22" s="170"/>
      <c r="D22" s="318"/>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-1140.3481724947846</v>
      </c>
      <c r="AC22" s="68">
        <f>-AC2</f>
        <v>-81.07662757111072</v>
      </c>
      <c r="AD22" s="64">
        <f>-AD2</f>
        <v>-1003.6741208633264</v>
      </c>
      <c r="AE22" s="64"/>
      <c r="AF22" s="64"/>
      <c r="AG22" s="127"/>
      <c r="AH22" s="127"/>
      <c r="AI22" s="127"/>
      <c r="AJ22" s="127"/>
      <c r="AK22" s="63">
        <v>-55.597424060347606</v>
      </c>
      <c r="AL22" s="127"/>
      <c r="AM22" s="65"/>
      <c r="AN22" s="70"/>
      <c r="AO22" s="66">
        <f>-(C22+H22+L22+AA22+AB22)</f>
        <v>1140.3481724947846</v>
      </c>
      <c r="AP22" s="67"/>
      <c r="AQ22" s="92">
        <f>C22+H22+L22+AA22+AB22+AN22+AO22+AP22</f>
        <v>0</v>
      </c>
    </row>
    <row r="23" spans="1:44"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4" ht="12.75" customHeight="1" thickBot="1">
      <c r="A24" s="30" t="s">
        <v>233</v>
      </c>
      <c r="B24" s="31"/>
      <c r="C24" s="173">
        <f>SUM(D24:G24)</f>
        <v>18.942220100951037</v>
      </c>
      <c r="D24" s="207">
        <v>-18.808591153800002</v>
      </c>
      <c r="E24" s="36">
        <f>-D24-V24</f>
        <v>37.907474084351037</v>
      </c>
      <c r="F24" s="33"/>
      <c r="G24" s="33">
        <v>-0.15666282959999997</v>
      </c>
      <c r="H24" s="34"/>
      <c r="I24" s="39"/>
      <c r="J24" s="36"/>
      <c r="K24" s="36"/>
      <c r="L24" s="34">
        <f>SUM(N24:Z24)</f>
        <v>-67.592825924350421</v>
      </c>
      <c r="M24" s="36"/>
      <c r="N24" s="36">
        <v>55.340500672339154</v>
      </c>
      <c r="O24" s="36"/>
      <c r="P24" s="36">
        <v>-8.8592625206630036</v>
      </c>
      <c r="Q24" s="36">
        <v>299.07753558592003</v>
      </c>
      <c r="R24" s="36">
        <v>-298.42588881455993</v>
      </c>
      <c r="S24" s="36">
        <v>-0.68706419971751387</v>
      </c>
      <c r="T24" s="36"/>
      <c r="U24" s="36">
        <v>-94.260844572781139</v>
      </c>
      <c r="V24" s="33">
        <v>-19.098882930551031</v>
      </c>
      <c r="W24" s="33">
        <v>-0.6789191443370165</v>
      </c>
      <c r="X24" s="33"/>
      <c r="Y24" s="33"/>
      <c r="Z24" s="36"/>
      <c r="AA24" s="34">
        <f>-AH24</f>
        <v>5.1331650121439996</v>
      </c>
      <c r="AB24" s="34">
        <f>SUM(AC24:AM24)</f>
        <v>-5.1331650121439996</v>
      </c>
      <c r="AC24" s="38"/>
      <c r="AD24" s="36"/>
      <c r="AE24" s="36"/>
      <c r="AF24" s="36"/>
      <c r="AG24" s="36"/>
      <c r="AH24" s="36">
        <v>-5.1331650121439996</v>
      </c>
      <c r="AI24" s="36"/>
      <c r="AJ24" s="36"/>
      <c r="AK24" s="35"/>
      <c r="AL24" s="35"/>
      <c r="AM24" s="33"/>
      <c r="AN24" s="40"/>
      <c r="AO24" s="34"/>
      <c r="AP24" s="37"/>
      <c r="AQ24" s="41">
        <f>C24+H24+L24+AA24+AB24+AN24+AO24+AP24</f>
        <v>-48.650605823399388</v>
      </c>
    </row>
    <row r="25" spans="1:44" ht="12.75" customHeight="1" thickBot="1">
      <c r="A25" s="83" t="s">
        <v>8</v>
      </c>
      <c r="B25" s="1"/>
      <c r="C25" s="84">
        <f>SUM(D25:G25)</f>
        <v>0</v>
      </c>
      <c r="D25" s="85"/>
      <c r="E25" s="86"/>
      <c r="F25" s="104"/>
      <c r="G25" s="104"/>
      <c r="H25" s="88">
        <f>SUM(I25:K25)</f>
        <v>3.5714366239960023</v>
      </c>
      <c r="I25" s="104">
        <v>3.5714366239960023</v>
      </c>
      <c r="J25" s="258"/>
      <c r="K25" s="105"/>
      <c r="L25" s="88">
        <f>SUM(O25:Z25)</f>
        <v>107.78833302373528</v>
      </c>
      <c r="M25" s="105"/>
      <c r="N25" s="105"/>
      <c r="O25" s="105">
        <v>107.69523873693976</v>
      </c>
      <c r="P25" s="105"/>
      <c r="Q25" s="105"/>
      <c r="R25" s="105"/>
      <c r="S25" s="105">
        <v>0</v>
      </c>
      <c r="T25" s="105">
        <v>1.8276471195184864E-3</v>
      </c>
      <c r="U25" s="105">
        <v>9.126663967600554E-2</v>
      </c>
      <c r="V25" s="105"/>
      <c r="W25" s="104"/>
      <c r="X25" s="104"/>
      <c r="Y25" s="104"/>
      <c r="Z25" s="105"/>
      <c r="AA25" s="88">
        <v>53.316584927324229</v>
      </c>
      <c r="AB25" s="89">
        <f>SUM(AC25:AI25)</f>
        <v>0</v>
      </c>
      <c r="AC25" s="90"/>
      <c r="AD25" s="105"/>
      <c r="AE25" s="105"/>
      <c r="AF25" s="105"/>
      <c r="AG25" s="105"/>
      <c r="AH25" s="105"/>
      <c r="AI25" s="105"/>
      <c r="AJ25" s="105"/>
      <c r="AK25" s="181"/>
      <c r="AL25" s="181"/>
      <c r="AM25" s="104"/>
      <c r="AN25" s="194"/>
      <c r="AO25" s="88">
        <v>271.78872707556417</v>
      </c>
      <c r="AP25" s="89"/>
      <c r="AQ25" s="107">
        <f>C25+H25+L25+AA25+AB25+AN25+AO25+AP25</f>
        <v>436.46508165061971</v>
      </c>
    </row>
    <row r="26" spans="1:44" s="471" customFormat="1" ht="12.75" customHeight="1" thickBot="1">
      <c r="A26" s="42" t="s">
        <v>9</v>
      </c>
      <c r="B26" s="43"/>
      <c r="C26" s="44">
        <f t="shared" ref="C26:AP26" si="10">C7-C9+C15+C21-C25</f>
        <v>140.98792088879543</v>
      </c>
      <c r="D26" s="108">
        <f t="shared" si="10"/>
        <v>55.017721526949423</v>
      </c>
      <c r="E26" s="46">
        <f t="shared" si="10"/>
        <v>77.482052897641609</v>
      </c>
      <c r="F26" s="46">
        <f t="shared" si="10"/>
        <v>0</v>
      </c>
      <c r="G26" s="46">
        <f t="shared" si="10"/>
        <v>8.4881464642043589</v>
      </c>
      <c r="H26" s="47">
        <f t="shared" si="10"/>
        <v>140.16813437829296</v>
      </c>
      <c r="I26" s="108">
        <f t="shared" si="10"/>
        <v>2.5923292992668934E-5</v>
      </c>
      <c r="J26" s="259">
        <f t="shared" si="10"/>
        <v>127.70399999999999</v>
      </c>
      <c r="K26" s="46">
        <f t="shared" si="10"/>
        <v>12.464108455</v>
      </c>
      <c r="L26" s="47">
        <f>L7-L9+L15+L21-L25</f>
        <v>6965.7546699424029</v>
      </c>
      <c r="M26" s="46">
        <f t="shared" si="10"/>
        <v>0</v>
      </c>
      <c r="N26" s="46">
        <f t="shared" si="10"/>
        <v>3.8477427903657713E-2</v>
      </c>
      <c r="O26" s="46">
        <f t="shared" si="10"/>
        <v>-1.4798553262328653</v>
      </c>
      <c r="P26" s="46">
        <f t="shared" si="10"/>
        <v>733.22223026822576</v>
      </c>
      <c r="Q26" s="46">
        <f t="shared" si="10"/>
        <v>784.45308643520002</v>
      </c>
      <c r="R26" s="46">
        <f t="shared" si="10"/>
        <v>1121.7869344473597</v>
      </c>
      <c r="S26" s="46">
        <f t="shared" si="10"/>
        <v>28.217305133231644</v>
      </c>
      <c r="T26" s="46">
        <f t="shared" si="10"/>
        <v>216.62486658557452</v>
      </c>
      <c r="U26" s="46">
        <f t="shared" si="10"/>
        <v>3738.4259353706266</v>
      </c>
      <c r="V26" s="46">
        <f t="shared" si="10"/>
        <v>114.92911258720487</v>
      </c>
      <c r="W26" s="46">
        <f t="shared" si="10"/>
        <v>8.220889337707181</v>
      </c>
      <c r="X26" s="46">
        <f t="shared" si="10"/>
        <v>175.51919172459998</v>
      </c>
      <c r="Y26" s="46">
        <f t="shared" si="10"/>
        <v>0.60958630599999997</v>
      </c>
      <c r="Z26" s="46">
        <f t="shared" si="10"/>
        <v>45.186909645</v>
      </c>
      <c r="AA26" s="47">
        <f t="shared" si="10"/>
        <v>1658.5542162601926</v>
      </c>
      <c r="AB26" s="45">
        <f t="shared" si="10"/>
        <v>654.32150518268031</v>
      </c>
      <c r="AC26" s="58">
        <f t="shared" si="10"/>
        <v>0</v>
      </c>
      <c r="AD26" s="54">
        <f t="shared" si="10"/>
        <v>0</v>
      </c>
      <c r="AE26" s="54">
        <f t="shared" si="10"/>
        <v>140.9798345106654</v>
      </c>
      <c r="AF26" s="54">
        <f t="shared" si="10"/>
        <v>58.558532078413791</v>
      </c>
      <c r="AG26" s="54">
        <f t="shared" si="10"/>
        <v>0</v>
      </c>
      <c r="AH26" s="54">
        <f t="shared" si="10"/>
        <v>12.194294389801241</v>
      </c>
      <c r="AI26" s="54">
        <f t="shared" si="10"/>
        <v>268.52768070767632</v>
      </c>
      <c r="AJ26" s="54">
        <f t="shared" si="10"/>
        <v>33.294314644608001</v>
      </c>
      <c r="AK26" s="53">
        <f t="shared" si="10"/>
        <v>0</v>
      </c>
      <c r="AL26" s="53">
        <f t="shared" si="10"/>
        <v>14.100680542736976</v>
      </c>
      <c r="AM26" s="109">
        <f t="shared" si="10"/>
        <v>126.66616830877867</v>
      </c>
      <c r="AN26" s="47">
        <f t="shared" si="10"/>
        <v>74.805632451201433</v>
      </c>
      <c r="AO26" s="47">
        <f t="shared" si="10"/>
        <v>2685.3198392002409</v>
      </c>
      <c r="AP26" s="45">
        <f t="shared" si="10"/>
        <v>0</v>
      </c>
      <c r="AQ26" s="48">
        <f>C26+H26+L26+AA26+AB26+AN26+AO26+AP26</f>
        <v>12319.911918303807</v>
      </c>
      <c r="AR26" s="470"/>
    </row>
    <row r="27" spans="1:44" s="471" customFormat="1" ht="12.75" customHeight="1">
      <c r="A27" s="50" t="s">
        <v>10</v>
      </c>
      <c r="B27" s="51"/>
      <c r="C27" s="52">
        <f t="shared" ref="C27:V27" si="11">C28</f>
        <v>0</v>
      </c>
      <c r="D27" s="53">
        <f t="shared" si="11"/>
        <v>0</v>
      </c>
      <c r="E27" s="54">
        <f t="shared" si="11"/>
        <v>0</v>
      </c>
      <c r="F27" s="55">
        <f t="shared" si="11"/>
        <v>0</v>
      </c>
      <c r="G27" s="55">
        <f t="shared" si="11"/>
        <v>0</v>
      </c>
      <c r="H27" s="56">
        <f t="shared" si="11"/>
        <v>0</v>
      </c>
      <c r="I27" s="53">
        <f t="shared" si="11"/>
        <v>0</v>
      </c>
      <c r="J27" s="250">
        <f t="shared" si="11"/>
        <v>0</v>
      </c>
      <c r="K27" s="54">
        <f t="shared" si="11"/>
        <v>0</v>
      </c>
      <c r="L27" s="56">
        <f t="shared" si="11"/>
        <v>221.31568767559997</v>
      </c>
      <c r="M27" s="54">
        <f t="shared" si="11"/>
        <v>0</v>
      </c>
      <c r="N27" s="54">
        <f t="shared" si="11"/>
        <v>0</v>
      </c>
      <c r="O27" s="54">
        <f t="shared" si="11"/>
        <v>0</v>
      </c>
      <c r="P27" s="54">
        <f t="shared" si="11"/>
        <v>0</v>
      </c>
      <c r="Q27" s="54">
        <f t="shared" si="11"/>
        <v>0</v>
      </c>
      <c r="R27" s="54">
        <f t="shared" si="11"/>
        <v>0</v>
      </c>
      <c r="S27" s="54">
        <f t="shared" si="11"/>
        <v>0</v>
      </c>
      <c r="T27" s="54">
        <f t="shared" si="11"/>
        <v>0</v>
      </c>
      <c r="U27" s="54">
        <f t="shared" si="11"/>
        <v>0</v>
      </c>
      <c r="V27" s="54">
        <f t="shared" si="11"/>
        <v>0</v>
      </c>
      <c r="W27" s="55"/>
      <c r="X27" s="55">
        <f t="shared" ref="X27:AQ27" si="12">X28</f>
        <v>175.51919172459998</v>
      </c>
      <c r="Y27" s="55">
        <f t="shared" si="12"/>
        <v>0.60958630599999997</v>
      </c>
      <c r="Z27" s="54">
        <f t="shared" si="12"/>
        <v>45.186909645</v>
      </c>
      <c r="AA27" s="56">
        <f t="shared" si="12"/>
        <v>0</v>
      </c>
      <c r="AB27" s="57">
        <f t="shared" si="12"/>
        <v>0</v>
      </c>
      <c r="AC27" s="58">
        <f t="shared" si="12"/>
        <v>0</v>
      </c>
      <c r="AD27" s="54">
        <f t="shared" si="12"/>
        <v>0</v>
      </c>
      <c r="AE27" s="54">
        <f t="shared" si="12"/>
        <v>0</v>
      </c>
      <c r="AF27" s="54">
        <f t="shared" si="12"/>
        <v>0</v>
      </c>
      <c r="AG27" s="54">
        <f t="shared" si="12"/>
        <v>0</v>
      </c>
      <c r="AH27" s="54">
        <f t="shared" si="12"/>
        <v>0</v>
      </c>
      <c r="AI27" s="54">
        <f t="shared" si="12"/>
        <v>0</v>
      </c>
      <c r="AJ27" s="54">
        <f t="shared" si="12"/>
        <v>0</v>
      </c>
      <c r="AK27" s="53">
        <f t="shared" si="12"/>
        <v>0</v>
      </c>
      <c r="AL27" s="53">
        <f t="shared" si="12"/>
        <v>0</v>
      </c>
      <c r="AM27" s="55">
        <f t="shared" si="12"/>
        <v>0</v>
      </c>
      <c r="AN27" s="56">
        <f t="shared" si="12"/>
        <v>0</v>
      </c>
      <c r="AO27" s="56">
        <f t="shared" si="12"/>
        <v>0</v>
      </c>
      <c r="AP27" s="57">
        <f t="shared" si="12"/>
        <v>0</v>
      </c>
      <c r="AQ27" s="111">
        <f t="shared" si="12"/>
        <v>221.31568767559997</v>
      </c>
      <c r="AR27" s="470"/>
    </row>
    <row r="28" spans="1:44" ht="12.75" customHeight="1" thickBot="1">
      <c r="A28" s="112" t="s">
        <v>11</v>
      </c>
      <c r="B28" s="113"/>
      <c r="C28" s="114">
        <f>SUM(D28:G28)</f>
        <v>0</v>
      </c>
      <c r="D28" s="96"/>
      <c r="E28" s="97"/>
      <c r="F28" s="98"/>
      <c r="G28" s="98"/>
      <c r="H28" s="115">
        <f>SUM(I28:K28)</f>
        <v>0</v>
      </c>
      <c r="I28" s="96"/>
      <c r="J28" s="303"/>
      <c r="K28" s="97"/>
      <c r="L28" s="115">
        <f>SUM(M28:Z28)</f>
        <v>221.31568767559997</v>
      </c>
      <c r="M28" s="97"/>
      <c r="N28" s="97"/>
      <c r="O28" s="97"/>
      <c r="P28" s="97"/>
      <c r="Q28" s="97"/>
      <c r="R28" s="97"/>
      <c r="S28" s="97"/>
      <c r="T28" s="97"/>
      <c r="U28" s="97"/>
      <c r="V28" s="97"/>
      <c r="W28" s="98"/>
      <c r="X28" s="98">
        <f>X26</f>
        <v>175.51919172459998</v>
      </c>
      <c r="Y28" s="98">
        <f>Y26</f>
        <v>0.60958630599999997</v>
      </c>
      <c r="Z28" s="97">
        <f>Z26</f>
        <v>45.186909645</v>
      </c>
      <c r="AA28" s="115">
        <v>0</v>
      </c>
      <c r="AB28" s="116">
        <f>SUM(AC28:AI28)</f>
        <v>0</v>
      </c>
      <c r="AC28" s="101"/>
      <c r="AD28" s="97"/>
      <c r="AE28" s="97"/>
      <c r="AF28" s="97"/>
      <c r="AG28" s="97"/>
      <c r="AH28" s="97"/>
      <c r="AI28" s="97"/>
      <c r="AJ28" s="97"/>
      <c r="AK28" s="96"/>
      <c r="AL28" s="96"/>
      <c r="AM28" s="98"/>
      <c r="AN28" s="115"/>
      <c r="AO28" s="115"/>
      <c r="AP28" s="116"/>
      <c r="AQ28" s="102">
        <f>C28+H28+L28+AA28+AB28+AN28+AO28+AP28</f>
        <v>221.31568767559997</v>
      </c>
    </row>
    <row r="29" spans="1:44" s="471" customFormat="1" ht="12.75" customHeight="1" thickBot="1">
      <c r="A29" s="50" t="s">
        <v>12</v>
      </c>
      <c r="B29" s="51"/>
      <c r="C29" s="52">
        <f t="shared" ref="C29:AQ29" si="13">C30+C45+C56+C58+C65+C70+C71</f>
        <v>149.23656370604704</v>
      </c>
      <c r="D29" s="53">
        <f t="shared" si="13"/>
        <v>56.536220961126119</v>
      </c>
      <c r="E29" s="54">
        <f t="shared" si="13"/>
        <v>85.000257843248463</v>
      </c>
      <c r="F29" s="55">
        <f t="shared" si="13"/>
        <v>0</v>
      </c>
      <c r="G29" s="55">
        <f t="shared" si="13"/>
        <v>7.7054581016724484</v>
      </c>
      <c r="H29" s="56">
        <f t="shared" si="13"/>
        <v>139.7712457975</v>
      </c>
      <c r="I29" s="53">
        <f t="shared" si="13"/>
        <v>0</v>
      </c>
      <c r="J29" s="251">
        <f t="shared" si="13"/>
        <v>127.70399999999999</v>
      </c>
      <c r="K29" s="53">
        <f t="shared" si="13"/>
        <v>12.067245797500005</v>
      </c>
      <c r="L29" s="56">
        <f>L30+L45+L56+L58+L65+L70+L71</f>
        <v>6724.6758948465158</v>
      </c>
      <c r="M29" s="54">
        <f t="shared" si="13"/>
        <v>0</v>
      </c>
      <c r="N29" s="54">
        <f t="shared" si="13"/>
        <v>0</v>
      </c>
      <c r="O29" s="54">
        <f t="shared" si="13"/>
        <v>0</v>
      </c>
      <c r="P29" s="54">
        <f t="shared" si="13"/>
        <v>743.47951513333328</v>
      </c>
      <c r="Q29" s="54">
        <f t="shared" si="13"/>
        <v>785.41930329408012</v>
      </c>
      <c r="R29" s="54">
        <f t="shared" si="13"/>
        <v>1148.6498392511999</v>
      </c>
      <c r="S29" s="54">
        <f t="shared" si="13"/>
        <v>16.818518865913941</v>
      </c>
      <c r="T29" s="54">
        <f t="shared" si="13"/>
        <v>207.63076481164492</v>
      </c>
      <c r="U29" s="54">
        <f t="shared" si="13"/>
        <v>3706.9235029732386</v>
      </c>
      <c r="V29" s="54">
        <f t="shared" si="13"/>
        <v>115.75445051710547</v>
      </c>
      <c r="W29" s="55">
        <f t="shared" si="13"/>
        <v>0</v>
      </c>
      <c r="X29" s="55">
        <f t="shared" si="13"/>
        <v>0</v>
      </c>
      <c r="Y29" s="55">
        <f t="shared" si="13"/>
        <v>0</v>
      </c>
      <c r="Z29" s="53">
        <f t="shared" si="13"/>
        <v>0</v>
      </c>
      <c r="AA29" s="47">
        <f t="shared" si="13"/>
        <v>1659.6512561283105</v>
      </c>
      <c r="AB29" s="57">
        <f t="shared" si="13"/>
        <v>655.35619589801934</v>
      </c>
      <c r="AC29" s="58">
        <f t="shared" si="13"/>
        <v>0</v>
      </c>
      <c r="AD29" s="54">
        <f t="shared" si="13"/>
        <v>0</v>
      </c>
      <c r="AE29" s="54">
        <f t="shared" si="13"/>
        <v>148.02218003147641</v>
      </c>
      <c r="AF29" s="54">
        <f t="shared" si="13"/>
        <v>58.558532078413776</v>
      </c>
      <c r="AG29" s="54">
        <f t="shared" si="13"/>
        <v>0</v>
      </c>
      <c r="AH29" s="54">
        <f t="shared" si="13"/>
        <v>12.194294389801243</v>
      </c>
      <c r="AI29" s="54">
        <f t="shared" si="13"/>
        <v>262.9781440441883</v>
      </c>
      <c r="AJ29" s="54">
        <f t="shared" si="13"/>
        <v>32.836196502623999</v>
      </c>
      <c r="AK29" s="57">
        <f t="shared" si="13"/>
        <v>0</v>
      </c>
      <c r="AL29" s="57">
        <f t="shared" si="13"/>
        <v>14.100680542736976</v>
      </c>
      <c r="AM29" s="57">
        <f t="shared" si="13"/>
        <v>126.66616830877865</v>
      </c>
      <c r="AN29" s="57">
        <f t="shared" si="13"/>
        <v>74.805632451201447</v>
      </c>
      <c r="AO29" s="56">
        <f t="shared" si="13"/>
        <v>2722.1260249049305</v>
      </c>
      <c r="AP29" s="57">
        <f t="shared" si="13"/>
        <v>0</v>
      </c>
      <c r="AQ29" s="48">
        <f t="shared" si="13"/>
        <v>12125.622813732525</v>
      </c>
      <c r="AR29" s="470"/>
    </row>
    <row r="30" spans="1:44" s="471" customFormat="1" ht="12.75" customHeight="1">
      <c r="A30" s="164" t="s">
        <v>43</v>
      </c>
      <c r="B30" s="117"/>
      <c r="C30" s="118">
        <f>SUM(C31:C44)</f>
        <v>52.337342586591006</v>
      </c>
      <c r="D30" s="120">
        <v>52.337342586591006</v>
      </c>
      <c r="E30" s="120">
        <v>5.3732000000000016E-3</v>
      </c>
      <c r="F30" s="121"/>
      <c r="G30" s="121"/>
      <c r="H30" s="122">
        <f>SUM(H31:H44)</f>
        <v>0</v>
      </c>
      <c r="I30" s="119">
        <f t="shared" ref="I30:K30" si="14">SUM(I31:I44)</f>
        <v>0</v>
      </c>
      <c r="J30" s="120">
        <f t="shared" si="14"/>
        <v>0</v>
      </c>
      <c r="K30" s="120">
        <f t="shared" si="14"/>
        <v>0</v>
      </c>
      <c r="L30" s="122">
        <f>SUM(L31:L44)</f>
        <v>336.79255306431412</v>
      </c>
      <c r="M30" s="120">
        <f>SUM(M31:M44)</f>
        <v>0</v>
      </c>
      <c r="N30" s="120">
        <f>SUM(N31:N44)</f>
        <v>0</v>
      </c>
      <c r="O30" s="120">
        <f>SUM(O31:O44)</f>
        <v>0</v>
      </c>
      <c r="P30" s="120">
        <f>SUM(P31:P44)</f>
        <v>0</v>
      </c>
      <c r="Q30" s="379">
        <v>5.9880802228237213</v>
      </c>
      <c r="R30" s="120">
        <f>SUM(R31:R44)</f>
        <v>0</v>
      </c>
      <c r="S30" s="379">
        <v>16.609215742956074</v>
      </c>
      <c r="T30" s="379">
        <v>87.397101401905601</v>
      </c>
      <c r="U30" s="379">
        <v>113.82933900817983</v>
      </c>
      <c r="V30" s="120">
        <v>112.96881668844895</v>
      </c>
      <c r="W30" s="120">
        <f>SUM(W31:W44)</f>
        <v>0</v>
      </c>
      <c r="X30" s="120">
        <f>SUM(X31:X44)</f>
        <v>0</v>
      </c>
      <c r="Y30" s="120">
        <f>SUM(Y31:Y44)</f>
        <v>0</v>
      </c>
      <c r="Z30" s="120">
        <f>SUM(Z31:Z44)</f>
        <v>0</v>
      </c>
      <c r="AA30" s="380">
        <v>853.03154194802744</v>
      </c>
      <c r="AB30" s="123">
        <f t="shared" ref="AB30:AN30" si="15">SUM(AB31:AB44)</f>
        <v>171.3546623644969</v>
      </c>
      <c r="AC30" s="176">
        <f t="shared" si="15"/>
        <v>0</v>
      </c>
      <c r="AD30" s="120">
        <f t="shared" si="15"/>
        <v>0</v>
      </c>
      <c r="AE30" s="120">
        <f t="shared" si="15"/>
        <v>107.24200518685836</v>
      </c>
      <c r="AF30" s="120">
        <f t="shared" si="15"/>
        <v>58.558532078413776</v>
      </c>
      <c r="AG30" s="120">
        <f t="shared" si="15"/>
        <v>0</v>
      </c>
      <c r="AH30" s="120">
        <f t="shared" si="15"/>
        <v>5.5541250992247617</v>
      </c>
      <c r="AI30" s="120">
        <f t="shared" si="15"/>
        <v>0</v>
      </c>
      <c r="AJ30" s="120">
        <f t="shared" si="15"/>
        <v>0</v>
      </c>
      <c r="AK30" s="120">
        <f t="shared" si="15"/>
        <v>0</v>
      </c>
      <c r="AL30" s="120">
        <f t="shared" si="15"/>
        <v>0</v>
      </c>
      <c r="AM30" s="228">
        <f t="shared" si="15"/>
        <v>0</v>
      </c>
      <c r="AN30" s="119">
        <f t="shared" si="15"/>
        <v>74.805632451201447</v>
      </c>
      <c r="AO30" s="380">
        <v>579.79964727620563</v>
      </c>
      <c r="AP30" s="123">
        <f>SUM(AP31:AP44)</f>
        <v>0</v>
      </c>
      <c r="AQ30" s="59">
        <f t="shared" ref="AQ30:AQ72" si="16">C30+H30+L30+AA30+AB30+AN30+AO30+AP30</f>
        <v>2068.1213796908369</v>
      </c>
      <c r="AR30" s="470"/>
    </row>
    <row r="31" spans="1:44" ht="12.75" customHeight="1">
      <c r="A31" s="165" t="s">
        <v>13</v>
      </c>
      <c r="B31" s="124" t="s">
        <v>122</v>
      </c>
      <c r="C31" s="125">
        <f t="shared" ref="C31:C43" si="17">SUM(D31:G31)</f>
        <v>0</v>
      </c>
      <c r="D31" s="68">
        <v>0</v>
      </c>
      <c r="E31" s="223"/>
      <c r="F31" s="223"/>
      <c r="G31" s="351"/>
      <c r="H31" s="129">
        <f t="shared" ref="H31:H43" si="18">SUM(I31:K31)</f>
        <v>0</v>
      </c>
      <c r="I31" s="126"/>
      <c r="J31" s="254"/>
      <c r="K31" s="127"/>
      <c r="L31" s="129">
        <f t="shared" ref="L31:L43" si="19">SUM(M31:Z31)</f>
        <v>7.1164777007202744</v>
      </c>
      <c r="M31" s="127"/>
      <c r="N31" s="127"/>
      <c r="O31" s="127"/>
      <c r="P31" s="128"/>
      <c r="Q31" s="353">
        <v>0.14667852810042276</v>
      </c>
      <c r="R31" s="223"/>
      <c r="S31" s="353">
        <v>0</v>
      </c>
      <c r="T31" s="353">
        <v>7.2873182967976716E-3</v>
      </c>
      <c r="U31" s="353">
        <v>6.9625118543230542</v>
      </c>
      <c r="V31" s="69">
        <v>0</v>
      </c>
      <c r="W31" s="223"/>
      <c r="X31" s="126"/>
      <c r="Y31" s="128"/>
      <c r="Z31" s="127"/>
      <c r="AA31" s="356">
        <v>0</v>
      </c>
      <c r="AB31" s="131">
        <f t="shared" ref="AB31:AB43" si="20">SUM(AC31:AM31)</f>
        <v>0</v>
      </c>
      <c r="AC31" s="132"/>
      <c r="AD31" s="127"/>
      <c r="AE31" s="127">
        <v>0</v>
      </c>
      <c r="AF31" s="127"/>
      <c r="AG31" s="127"/>
      <c r="AH31" s="127"/>
      <c r="AI31" s="127"/>
      <c r="AJ31" s="127"/>
      <c r="AK31" s="63"/>
      <c r="AL31" s="65"/>
      <c r="AM31" s="127"/>
      <c r="AN31" s="70"/>
      <c r="AO31" s="356">
        <v>24.596699067044234</v>
      </c>
      <c r="AP31" s="131"/>
      <c r="AQ31" s="71">
        <f t="shared" si="16"/>
        <v>31.713176767764509</v>
      </c>
    </row>
    <row r="32" spans="1:44" ht="12.75" customHeight="1">
      <c r="A32" s="166" t="s">
        <v>111</v>
      </c>
      <c r="B32" s="206" t="s">
        <v>123</v>
      </c>
      <c r="C32" s="19">
        <f t="shared" si="17"/>
        <v>0</v>
      </c>
      <c r="D32" s="27">
        <v>0</v>
      </c>
      <c r="E32" s="212"/>
      <c r="F32" s="212"/>
      <c r="G32" s="350"/>
      <c r="H32" s="23">
        <f t="shared" si="18"/>
        <v>0</v>
      </c>
      <c r="I32" s="24">
        <v>0</v>
      </c>
      <c r="J32" s="249"/>
      <c r="K32" s="25"/>
      <c r="L32" s="23">
        <f t="shared" si="19"/>
        <v>81.782877959736936</v>
      </c>
      <c r="M32" s="25"/>
      <c r="N32" s="25"/>
      <c r="O32" s="25"/>
      <c r="P32" s="128"/>
      <c r="Q32" s="354">
        <v>1.5853336804278571</v>
      </c>
      <c r="R32" s="212"/>
      <c r="S32" s="354">
        <v>11.010809608719059</v>
      </c>
      <c r="T32" s="354">
        <v>52.843988629228313</v>
      </c>
      <c r="U32" s="354">
        <v>16.342746041361703</v>
      </c>
      <c r="V32" s="212">
        <v>0</v>
      </c>
      <c r="W32" s="212"/>
      <c r="X32" s="24"/>
      <c r="Y32" s="22"/>
      <c r="Z32" s="25"/>
      <c r="AA32" s="357">
        <v>278.42291519881104</v>
      </c>
      <c r="AB32" s="26">
        <f t="shared" si="20"/>
        <v>10.804043630000137</v>
      </c>
      <c r="AC32" s="27"/>
      <c r="AD32" s="25"/>
      <c r="AE32" s="25">
        <v>5.2499185307753766</v>
      </c>
      <c r="AF32" s="25"/>
      <c r="AG32" s="127"/>
      <c r="AH32" s="127">
        <v>5.5541250992247617</v>
      </c>
      <c r="AI32" s="127"/>
      <c r="AJ32" s="127"/>
      <c r="AK32" s="24"/>
      <c r="AL32" s="22"/>
      <c r="AM32" s="25"/>
      <c r="AN32" s="28"/>
      <c r="AO32" s="357">
        <v>95.853923797189367</v>
      </c>
      <c r="AP32" s="26"/>
      <c r="AQ32" s="29">
        <f t="shared" si="16"/>
        <v>466.86376058573751</v>
      </c>
    </row>
    <row r="33" spans="1:44" ht="12.75" customHeight="1">
      <c r="A33" s="166" t="s">
        <v>16</v>
      </c>
      <c r="B33" s="133" t="s">
        <v>14</v>
      </c>
      <c r="C33" s="19">
        <f t="shared" si="17"/>
        <v>0</v>
      </c>
      <c r="D33" s="27">
        <v>0</v>
      </c>
      <c r="E33" s="212"/>
      <c r="F33" s="212"/>
      <c r="G33" s="350"/>
      <c r="H33" s="23">
        <f t="shared" si="18"/>
        <v>0</v>
      </c>
      <c r="I33" s="24"/>
      <c r="J33" s="249"/>
      <c r="K33" s="25"/>
      <c r="L33" s="23">
        <f t="shared" si="19"/>
        <v>6.0499198402059173</v>
      </c>
      <c r="M33" s="25"/>
      <c r="N33" s="25"/>
      <c r="O33" s="25"/>
      <c r="P33" s="128"/>
      <c r="Q33" s="354">
        <v>0.14065064338396704</v>
      </c>
      <c r="R33" s="212"/>
      <c r="S33" s="354">
        <v>0</v>
      </c>
      <c r="T33" s="354">
        <v>5.6422061912955979</v>
      </c>
      <c r="U33" s="354">
        <v>0.26706300552635193</v>
      </c>
      <c r="V33" s="212">
        <v>0</v>
      </c>
      <c r="W33" s="212"/>
      <c r="X33" s="24"/>
      <c r="Y33" s="22"/>
      <c r="Z33" s="25"/>
      <c r="AA33" s="357">
        <v>10.523163742418104</v>
      </c>
      <c r="AB33" s="26">
        <f t="shared" si="20"/>
        <v>0</v>
      </c>
      <c r="AC33" s="27"/>
      <c r="AD33" s="25"/>
      <c r="AE33" s="25">
        <v>0</v>
      </c>
      <c r="AF33" s="25"/>
      <c r="AG33" s="127"/>
      <c r="AH33" s="127"/>
      <c r="AI33" s="127"/>
      <c r="AJ33" s="127"/>
      <c r="AK33" s="24"/>
      <c r="AL33" s="22"/>
      <c r="AM33" s="25"/>
      <c r="AN33" s="28"/>
      <c r="AO33" s="357">
        <v>3.8736799619214417</v>
      </c>
      <c r="AP33" s="26"/>
      <c r="AQ33" s="29">
        <f t="shared" si="16"/>
        <v>20.446763544545465</v>
      </c>
    </row>
    <row r="34" spans="1:44" ht="12.75" customHeight="1">
      <c r="A34" s="166" t="s">
        <v>18</v>
      </c>
      <c r="B34" s="133" t="s">
        <v>124</v>
      </c>
      <c r="C34" s="19">
        <f t="shared" si="17"/>
        <v>0</v>
      </c>
      <c r="D34" s="27">
        <v>0</v>
      </c>
      <c r="E34" s="212"/>
      <c r="F34" s="212"/>
      <c r="G34" s="350"/>
      <c r="H34" s="23">
        <f t="shared" si="18"/>
        <v>0</v>
      </c>
      <c r="I34" s="24"/>
      <c r="J34" s="249"/>
      <c r="K34" s="25"/>
      <c r="L34" s="23">
        <f t="shared" si="19"/>
        <v>2.41391173510512</v>
      </c>
      <c r="M34" s="25"/>
      <c r="N34" s="25"/>
      <c r="O34" s="25"/>
      <c r="P34" s="128"/>
      <c r="Q34" s="354">
        <v>9.6446155463291688E-2</v>
      </c>
      <c r="R34" s="212"/>
      <c r="S34" s="354">
        <v>0</v>
      </c>
      <c r="T34" s="354">
        <v>0.7669902507379549</v>
      </c>
      <c r="U34" s="354">
        <v>1.5504753289038733</v>
      </c>
      <c r="V34" s="212">
        <v>0</v>
      </c>
      <c r="W34" s="212"/>
      <c r="X34" s="24"/>
      <c r="Y34" s="22"/>
      <c r="Z34" s="25"/>
      <c r="AA34" s="357">
        <v>5.3050328712889137</v>
      </c>
      <c r="AB34" s="26">
        <f t="shared" si="20"/>
        <v>101.51214496607571</v>
      </c>
      <c r="AC34" s="27"/>
      <c r="AD34" s="25"/>
      <c r="AE34" s="25">
        <v>101.51214496607571</v>
      </c>
      <c r="AF34" s="25"/>
      <c r="AG34" s="127"/>
      <c r="AH34" s="127"/>
      <c r="AI34" s="127"/>
      <c r="AJ34" s="127"/>
      <c r="AK34" s="24"/>
      <c r="AL34" s="22"/>
      <c r="AM34" s="25"/>
      <c r="AN34" s="28"/>
      <c r="AO34" s="357">
        <v>24.432019858569792</v>
      </c>
      <c r="AP34" s="26"/>
      <c r="AQ34" s="29">
        <f t="shared" si="16"/>
        <v>133.66310943103954</v>
      </c>
    </row>
    <row r="35" spans="1:44" ht="12.75" customHeight="1">
      <c r="A35" s="166" t="s">
        <v>20</v>
      </c>
      <c r="B35" s="133" t="s">
        <v>125</v>
      </c>
      <c r="C35" s="19">
        <f t="shared" si="17"/>
        <v>0</v>
      </c>
      <c r="D35" s="27">
        <v>0</v>
      </c>
      <c r="E35" s="212"/>
      <c r="F35" s="212"/>
      <c r="G35" s="350"/>
      <c r="H35" s="23">
        <f t="shared" si="18"/>
        <v>0</v>
      </c>
      <c r="I35" s="24"/>
      <c r="J35" s="249"/>
      <c r="K35" s="25"/>
      <c r="L35" s="23">
        <f t="shared" si="19"/>
        <v>1.1589224340436428</v>
      </c>
      <c r="M35" s="25"/>
      <c r="N35" s="25"/>
      <c r="O35" s="25"/>
      <c r="P35" s="128"/>
      <c r="Q35" s="354">
        <v>8.6399680935865447E-2</v>
      </c>
      <c r="R35" s="212"/>
      <c r="S35" s="354">
        <v>0</v>
      </c>
      <c r="T35" s="354">
        <v>0.48460666673704522</v>
      </c>
      <c r="U35" s="354">
        <v>0.58791608637073212</v>
      </c>
      <c r="V35" s="212">
        <v>0</v>
      </c>
      <c r="W35" s="212"/>
      <c r="X35" s="24"/>
      <c r="Y35" s="22"/>
      <c r="Z35" s="25"/>
      <c r="AA35" s="357">
        <v>5.0824300554951627</v>
      </c>
      <c r="AB35" s="26">
        <f t="shared" si="20"/>
        <v>0</v>
      </c>
      <c r="AC35" s="27"/>
      <c r="AD35" s="25"/>
      <c r="AE35" s="25">
        <v>0</v>
      </c>
      <c r="AF35" s="25"/>
      <c r="AG35" s="127"/>
      <c r="AH35" s="127"/>
      <c r="AI35" s="127"/>
      <c r="AJ35" s="127"/>
      <c r="AK35" s="24"/>
      <c r="AL35" s="22"/>
      <c r="AM35" s="25"/>
      <c r="AN35" s="28"/>
      <c r="AO35" s="357">
        <v>7.3372555724162023</v>
      </c>
      <c r="AP35" s="26"/>
      <c r="AQ35" s="29">
        <f t="shared" si="16"/>
        <v>13.578608061955007</v>
      </c>
    </row>
    <row r="36" spans="1:44" ht="12.75" customHeight="1">
      <c r="A36" s="166" t="s">
        <v>22</v>
      </c>
      <c r="B36" s="133" t="s">
        <v>126</v>
      </c>
      <c r="C36" s="19">
        <f t="shared" si="17"/>
        <v>0</v>
      </c>
      <c r="D36" s="132">
        <v>0</v>
      </c>
      <c r="E36" s="212"/>
      <c r="F36" s="212"/>
      <c r="G36" s="350"/>
      <c r="H36" s="23">
        <f t="shared" si="18"/>
        <v>0</v>
      </c>
      <c r="I36" s="24"/>
      <c r="J36" s="249"/>
      <c r="K36" s="25"/>
      <c r="L36" s="23">
        <f t="shared" si="19"/>
        <v>9.7007744498535491</v>
      </c>
      <c r="M36" s="25"/>
      <c r="N36" s="25"/>
      <c r="O36" s="25"/>
      <c r="P36" s="128"/>
      <c r="Q36" s="355">
        <v>0.12055769432911459</v>
      </c>
      <c r="R36" s="212"/>
      <c r="S36" s="355">
        <v>1.1435988378570001</v>
      </c>
      <c r="T36" s="355">
        <v>5.2705529581589161</v>
      </c>
      <c r="U36" s="355">
        <v>3.166064959508518</v>
      </c>
      <c r="V36" s="223">
        <v>0</v>
      </c>
      <c r="W36" s="212"/>
      <c r="X36" s="24"/>
      <c r="Y36" s="22"/>
      <c r="Z36" s="25"/>
      <c r="AA36" s="358">
        <v>108.30195193751648</v>
      </c>
      <c r="AB36" s="26">
        <f t="shared" si="20"/>
        <v>5.492763002399402E-2</v>
      </c>
      <c r="AC36" s="27"/>
      <c r="AD36" s="25"/>
      <c r="AE36" s="25">
        <v>5.492763002399402E-2</v>
      </c>
      <c r="AF36" s="25"/>
      <c r="AG36" s="127"/>
      <c r="AH36" s="127"/>
      <c r="AI36" s="127"/>
      <c r="AJ36" s="127"/>
      <c r="AK36" s="126"/>
      <c r="AL36" s="128"/>
      <c r="AM36" s="25"/>
      <c r="AN36" s="130"/>
      <c r="AO36" s="358">
        <v>83.096066149698231</v>
      </c>
      <c r="AP36" s="26"/>
      <c r="AQ36" s="29">
        <f t="shared" si="16"/>
        <v>201.15372016709227</v>
      </c>
    </row>
    <row r="37" spans="1:44" ht="12.75" customHeight="1">
      <c r="A37" s="166" t="s">
        <v>24</v>
      </c>
      <c r="B37" s="133" t="s">
        <v>127</v>
      </c>
      <c r="C37" s="19">
        <f t="shared" si="17"/>
        <v>0</v>
      </c>
      <c r="D37" s="27">
        <v>0</v>
      </c>
      <c r="E37" s="212"/>
      <c r="F37" s="212"/>
      <c r="G37" s="350"/>
      <c r="H37" s="23">
        <f t="shared" si="18"/>
        <v>0</v>
      </c>
      <c r="I37" s="24"/>
      <c r="J37" s="249"/>
      <c r="K37" s="25"/>
      <c r="L37" s="23">
        <f t="shared" si="19"/>
        <v>3.3382337205483315</v>
      </c>
      <c r="M37" s="25"/>
      <c r="N37" s="25"/>
      <c r="O37" s="25"/>
      <c r="P37" s="128"/>
      <c r="Q37" s="354">
        <v>0.32952436449957995</v>
      </c>
      <c r="R37" s="212"/>
      <c r="S37" s="354">
        <v>0</v>
      </c>
      <c r="T37" s="354">
        <v>2.144293408832715</v>
      </c>
      <c r="U37" s="354">
        <v>0.86441594721603643</v>
      </c>
      <c r="V37" s="212">
        <v>0</v>
      </c>
      <c r="W37" s="212"/>
      <c r="X37" s="24"/>
      <c r="Y37" s="22"/>
      <c r="Z37" s="25"/>
      <c r="AA37" s="357">
        <v>4.948066193709745</v>
      </c>
      <c r="AB37" s="26">
        <f t="shared" si="20"/>
        <v>0</v>
      </c>
      <c r="AC37" s="27"/>
      <c r="AD37" s="25"/>
      <c r="AE37" s="25">
        <v>0</v>
      </c>
      <c r="AF37" s="25"/>
      <c r="AG37" s="127"/>
      <c r="AH37" s="127"/>
      <c r="AI37" s="127"/>
      <c r="AJ37" s="127"/>
      <c r="AK37" s="24"/>
      <c r="AL37" s="22"/>
      <c r="AM37" s="25"/>
      <c r="AN37" s="28"/>
      <c r="AO37" s="357">
        <v>19.93043401143289</v>
      </c>
      <c r="AP37" s="26"/>
      <c r="AQ37" s="29">
        <f t="shared" si="16"/>
        <v>28.216733925690967</v>
      </c>
    </row>
    <row r="38" spans="1:44" ht="12.75" customHeight="1">
      <c r="A38" s="166" t="s">
        <v>26</v>
      </c>
      <c r="B38" s="133" t="s">
        <v>128</v>
      </c>
      <c r="C38" s="19">
        <f t="shared" si="17"/>
        <v>52.337342586591006</v>
      </c>
      <c r="D38" s="27">
        <v>52.337342586591006</v>
      </c>
      <c r="E38" s="212"/>
      <c r="F38" s="212"/>
      <c r="G38" s="350"/>
      <c r="H38" s="23">
        <f t="shared" si="18"/>
        <v>0</v>
      </c>
      <c r="I38" s="24"/>
      <c r="J38" s="249"/>
      <c r="K38" s="25"/>
      <c r="L38" s="23">
        <f t="shared" si="19"/>
        <v>149.42678113734371</v>
      </c>
      <c r="M38" s="25"/>
      <c r="N38" s="25"/>
      <c r="O38" s="25"/>
      <c r="P38" s="128"/>
      <c r="Q38" s="354">
        <v>1.6787658935329208</v>
      </c>
      <c r="R38" s="212"/>
      <c r="S38" s="354">
        <v>0</v>
      </c>
      <c r="T38" s="354">
        <v>4.0225996998323144</v>
      </c>
      <c r="U38" s="354">
        <v>30.756598855529539</v>
      </c>
      <c r="V38" s="212">
        <v>112.96881668844895</v>
      </c>
      <c r="W38" s="212"/>
      <c r="X38" s="24"/>
      <c r="Y38" s="22"/>
      <c r="Z38" s="25"/>
      <c r="AA38" s="357">
        <v>20.940039653871622</v>
      </c>
      <c r="AB38" s="26">
        <f t="shared" si="20"/>
        <v>58.983546138397067</v>
      </c>
      <c r="AC38" s="27"/>
      <c r="AD38" s="25"/>
      <c r="AE38" s="25">
        <v>0.42501405998328912</v>
      </c>
      <c r="AF38" s="25">
        <v>58.558532078413776</v>
      </c>
      <c r="AG38" s="127"/>
      <c r="AH38" s="127"/>
      <c r="AI38" s="127"/>
      <c r="AJ38" s="127"/>
      <c r="AK38" s="24"/>
      <c r="AL38" s="22"/>
      <c r="AM38" s="25"/>
      <c r="AN38" s="28">
        <v>74.805632451201447</v>
      </c>
      <c r="AO38" s="357">
        <v>65.630508032850571</v>
      </c>
      <c r="AP38" s="26"/>
      <c r="AQ38" s="29">
        <f t="shared" si="16"/>
        <v>422.12385000025546</v>
      </c>
    </row>
    <row r="39" spans="1:44" ht="12.75" customHeight="1">
      <c r="A39" s="166" t="s">
        <v>28</v>
      </c>
      <c r="B39" s="133" t="s">
        <v>129</v>
      </c>
      <c r="C39" s="19">
        <f t="shared" si="17"/>
        <v>0</v>
      </c>
      <c r="D39" s="27">
        <v>0</v>
      </c>
      <c r="E39" s="212"/>
      <c r="F39" s="212"/>
      <c r="G39" s="350"/>
      <c r="H39" s="23">
        <f t="shared" si="18"/>
        <v>0</v>
      </c>
      <c r="I39" s="24"/>
      <c r="J39" s="249"/>
      <c r="K39" s="25"/>
      <c r="L39" s="23">
        <f t="shared" si="19"/>
        <v>4.7261148676665794</v>
      </c>
      <c r="M39" s="25"/>
      <c r="N39" s="25"/>
      <c r="O39" s="25"/>
      <c r="P39" s="128"/>
      <c r="Q39" s="354">
        <v>0.1768179516827014</v>
      </c>
      <c r="R39" s="212"/>
      <c r="S39" s="354">
        <v>0.74983017437999999</v>
      </c>
      <c r="T39" s="354">
        <v>1.8309387220704152</v>
      </c>
      <c r="U39" s="354">
        <v>1.9685280195334627</v>
      </c>
      <c r="V39" s="212">
        <v>0</v>
      </c>
      <c r="W39" s="212"/>
      <c r="X39" s="24"/>
      <c r="Y39" s="22"/>
      <c r="Z39" s="25"/>
      <c r="AA39" s="357">
        <v>353.56947784984749</v>
      </c>
      <c r="AB39" s="26">
        <f t="shared" si="20"/>
        <v>0</v>
      </c>
      <c r="AC39" s="27"/>
      <c r="AD39" s="25"/>
      <c r="AE39" s="25">
        <v>0</v>
      </c>
      <c r="AF39" s="25"/>
      <c r="AG39" s="127"/>
      <c r="AH39" s="127"/>
      <c r="AI39" s="127"/>
      <c r="AJ39" s="127"/>
      <c r="AK39" s="24"/>
      <c r="AL39" s="22"/>
      <c r="AM39" s="25"/>
      <c r="AN39" s="28"/>
      <c r="AO39" s="357">
        <v>60.623197648721195</v>
      </c>
      <c r="AP39" s="26"/>
      <c r="AQ39" s="29">
        <f t="shared" si="16"/>
        <v>418.91879036623527</v>
      </c>
    </row>
    <row r="40" spans="1:44" ht="12.75" customHeight="1">
      <c r="A40" s="166" t="s">
        <v>30</v>
      </c>
      <c r="B40" s="133" t="s">
        <v>130</v>
      </c>
      <c r="C40" s="19">
        <f t="shared" si="17"/>
        <v>0</v>
      </c>
      <c r="D40" s="27">
        <v>0</v>
      </c>
      <c r="E40" s="212"/>
      <c r="F40" s="212"/>
      <c r="G40" s="350"/>
      <c r="H40" s="23">
        <f t="shared" si="18"/>
        <v>0</v>
      </c>
      <c r="I40" s="24"/>
      <c r="J40" s="249"/>
      <c r="K40" s="25"/>
      <c r="L40" s="23">
        <f t="shared" si="19"/>
        <v>3.8464107084098034</v>
      </c>
      <c r="M40" s="25"/>
      <c r="N40" s="25"/>
      <c r="O40" s="25"/>
      <c r="P40" s="128"/>
      <c r="Q40" s="354">
        <v>0.12959952140379821</v>
      </c>
      <c r="R40" s="212"/>
      <c r="S40" s="354">
        <v>0</v>
      </c>
      <c r="T40" s="354">
        <v>2.8693815793640831</v>
      </c>
      <c r="U40" s="354">
        <v>0.84742960764192232</v>
      </c>
      <c r="V40" s="212">
        <v>0</v>
      </c>
      <c r="W40" s="212"/>
      <c r="X40" s="24"/>
      <c r="Y40" s="22"/>
      <c r="Z40" s="25"/>
      <c r="AA40" s="357">
        <v>6.1118845189257218</v>
      </c>
      <c r="AB40" s="26">
        <f t="shared" si="20"/>
        <v>0</v>
      </c>
      <c r="AC40" s="27"/>
      <c r="AD40" s="25"/>
      <c r="AE40" s="25">
        <v>0</v>
      </c>
      <c r="AF40" s="25"/>
      <c r="AG40" s="127"/>
      <c r="AH40" s="127"/>
      <c r="AI40" s="127"/>
      <c r="AJ40" s="127"/>
      <c r="AK40" s="24"/>
      <c r="AL40" s="22"/>
      <c r="AM40" s="25"/>
      <c r="AN40" s="28"/>
      <c r="AO40" s="357">
        <v>13.122276799147482</v>
      </c>
      <c r="AP40" s="26"/>
      <c r="AQ40" s="29">
        <f t="shared" si="16"/>
        <v>23.080572026483008</v>
      </c>
    </row>
    <row r="41" spans="1:44" ht="12.75" customHeight="1">
      <c r="A41" s="166" t="s">
        <v>32</v>
      </c>
      <c r="B41" s="133" t="s">
        <v>131</v>
      </c>
      <c r="C41" s="19">
        <f t="shared" si="17"/>
        <v>0</v>
      </c>
      <c r="D41" s="132">
        <v>0</v>
      </c>
      <c r="E41" s="212"/>
      <c r="F41" s="212"/>
      <c r="G41" s="350"/>
      <c r="H41" s="23">
        <f t="shared" si="18"/>
        <v>0</v>
      </c>
      <c r="I41" s="24"/>
      <c r="J41" s="249"/>
      <c r="K41" s="25"/>
      <c r="L41" s="23">
        <f t="shared" si="19"/>
        <v>3.2951308845767859</v>
      </c>
      <c r="M41" s="25"/>
      <c r="N41" s="25"/>
      <c r="O41" s="25"/>
      <c r="P41" s="128"/>
      <c r="Q41" s="355">
        <v>0.36569167279831427</v>
      </c>
      <c r="R41" s="212"/>
      <c r="S41" s="355">
        <v>0</v>
      </c>
      <c r="T41" s="355">
        <v>2.2754651381750728</v>
      </c>
      <c r="U41" s="355">
        <v>0.65397407360339876</v>
      </c>
      <c r="V41" s="223">
        <v>0</v>
      </c>
      <c r="W41" s="212"/>
      <c r="X41" s="24"/>
      <c r="Y41" s="22"/>
      <c r="Z41" s="25"/>
      <c r="AA41" s="358">
        <v>21.107827361872317</v>
      </c>
      <c r="AB41" s="26">
        <f t="shared" si="20"/>
        <v>0</v>
      </c>
      <c r="AC41" s="27"/>
      <c r="AD41" s="25"/>
      <c r="AE41" s="25">
        <v>0</v>
      </c>
      <c r="AF41" s="25"/>
      <c r="AG41" s="127"/>
      <c r="AH41" s="127"/>
      <c r="AI41" s="127"/>
      <c r="AJ41" s="127"/>
      <c r="AK41" s="126"/>
      <c r="AL41" s="128"/>
      <c r="AM41" s="25"/>
      <c r="AN41" s="130"/>
      <c r="AO41" s="358">
        <v>115.6929874090816</v>
      </c>
      <c r="AP41" s="26"/>
      <c r="AQ41" s="29">
        <f t="shared" si="16"/>
        <v>140.0959456555307</v>
      </c>
    </row>
    <row r="42" spans="1:44" ht="12.75" customHeight="1">
      <c r="A42" s="166" t="s">
        <v>34</v>
      </c>
      <c r="B42" s="133" t="s">
        <v>132</v>
      </c>
      <c r="C42" s="19">
        <f t="shared" si="17"/>
        <v>0</v>
      </c>
      <c r="D42" s="27">
        <v>0</v>
      </c>
      <c r="E42" s="212"/>
      <c r="F42" s="212"/>
      <c r="G42" s="350"/>
      <c r="H42" s="23">
        <f t="shared" si="18"/>
        <v>0</v>
      </c>
      <c r="I42" s="24"/>
      <c r="J42" s="249"/>
      <c r="K42" s="25"/>
      <c r="L42" s="23">
        <f t="shared" si="19"/>
        <v>1.3780382688095667</v>
      </c>
      <c r="M42" s="25"/>
      <c r="N42" s="25"/>
      <c r="O42" s="25"/>
      <c r="P42" s="128"/>
      <c r="Q42" s="354">
        <v>4.3199840467932724E-2</v>
      </c>
      <c r="R42" s="212"/>
      <c r="S42" s="354">
        <v>0</v>
      </c>
      <c r="T42" s="354">
        <v>1.1149596994100439</v>
      </c>
      <c r="U42" s="354">
        <v>0.21987872893159008</v>
      </c>
      <c r="V42" s="212">
        <v>0</v>
      </c>
      <c r="W42" s="212"/>
      <c r="X42" s="24"/>
      <c r="Y42" s="22"/>
      <c r="Z42" s="25"/>
      <c r="AA42" s="357">
        <v>0.69187361665625324</v>
      </c>
      <c r="AB42" s="26">
        <f t="shared" si="20"/>
        <v>0</v>
      </c>
      <c r="AC42" s="27"/>
      <c r="AD42" s="25"/>
      <c r="AE42" s="25">
        <v>0</v>
      </c>
      <c r="AF42" s="25"/>
      <c r="AG42" s="127"/>
      <c r="AH42" s="127"/>
      <c r="AI42" s="127"/>
      <c r="AJ42" s="127"/>
      <c r="AK42" s="181"/>
      <c r="AL42" s="104"/>
      <c r="AM42" s="25"/>
      <c r="AN42" s="194"/>
      <c r="AO42" s="357">
        <v>2.2619486118844621</v>
      </c>
      <c r="AP42" s="26"/>
      <c r="AQ42" s="29">
        <f t="shared" si="16"/>
        <v>4.3318604973502826</v>
      </c>
    </row>
    <row r="43" spans="1:44" ht="12.75" customHeight="1">
      <c r="A43" s="166" t="s">
        <v>36</v>
      </c>
      <c r="B43" s="133" t="s">
        <v>142</v>
      </c>
      <c r="C43" s="19">
        <f t="shared" si="17"/>
        <v>0</v>
      </c>
      <c r="D43" s="27">
        <v>0</v>
      </c>
      <c r="E43" s="212"/>
      <c r="F43" s="212"/>
      <c r="G43" s="350"/>
      <c r="H43" s="23">
        <f t="shared" si="18"/>
        <v>0</v>
      </c>
      <c r="I43" s="24"/>
      <c r="J43" s="249"/>
      <c r="K43" s="25">
        <v>0</v>
      </c>
      <c r="L43" s="23">
        <f t="shared" si="19"/>
        <v>12.744160917568605</v>
      </c>
      <c r="M43" s="25"/>
      <c r="N43" s="25"/>
      <c r="O43" s="25"/>
      <c r="P43" s="22"/>
      <c r="Q43" s="354">
        <v>0.23207356158354558</v>
      </c>
      <c r="R43" s="212"/>
      <c r="S43" s="354">
        <v>3.7049771220000003</v>
      </c>
      <c r="T43" s="354">
        <v>7.4057372191206339</v>
      </c>
      <c r="U43" s="354">
        <v>1.4013730148644259</v>
      </c>
      <c r="V43" s="212">
        <v>0</v>
      </c>
      <c r="W43" s="212"/>
      <c r="X43" s="24"/>
      <c r="Y43" s="22"/>
      <c r="Z43" s="25"/>
      <c r="AA43" s="357">
        <v>34.206632693639747</v>
      </c>
      <c r="AB43" s="26">
        <f t="shared" si="20"/>
        <v>0</v>
      </c>
      <c r="AC43" s="27"/>
      <c r="AD43" s="25"/>
      <c r="AE43" s="25">
        <v>0</v>
      </c>
      <c r="AF43" s="25"/>
      <c r="AG43" s="25"/>
      <c r="AH43" s="25"/>
      <c r="AI43" s="25"/>
      <c r="AJ43" s="25"/>
      <c r="AK43" s="24"/>
      <c r="AL43" s="22"/>
      <c r="AM43" s="25"/>
      <c r="AN43" s="28"/>
      <c r="AO43" s="357">
        <v>51.890949813550499</v>
      </c>
      <c r="AP43" s="26"/>
      <c r="AQ43" s="29">
        <f t="shared" si="16"/>
        <v>98.841743424758846</v>
      </c>
    </row>
    <row r="44" spans="1:44" ht="12.75" customHeight="1">
      <c r="A44" s="395" t="s">
        <v>172</v>
      </c>
      <c r="B44" s="396" t="s">
        <v>173</v>
      </c>
      <c r="C44" s="74">
        <f>SUM(D44:G44)</f>
        <v>0</v>
      </c>
      <c r="D44" s="80">
        <v>0</v>
      </c>
      <c r="E44" s="213"/>
      <c r="F44" s="213"/>
      <c r="G44" s="348"/>
      <c r="H44" s="78">
        <f>SUM(I44:K44)</f>
        <v>0</v>
      </c>
      <c r="I44" s="75"/>
      <c r="J44" s="76"/>
      <c r="K44" s="76"/>
      <c r="L44" s="78">
        <f>SUM(M44:Z44)</f>
        <v>49.814798439725308</v>
      </c>
      <c r="M44" s="76"/>
      <c r="N44" s="76"/>
      <c r="O44" s="76"/>
      <c r="P44" s="77"/>
      <c r="Q44" s="213">
        <v>0.85634103421440921</v>
      </c>
      <c r="R44" s="213"/>
      <c r="S44" s="213">
        <v>0</v>
      </c>
      <c r="T44" s="213">
        <v>0.71809392064569544</v>
      </c>
      <c r="U44" s="213">
        <v>48.240363484865206</v>
      </c>
      <c r="V44" s="213">
        <v>0</v>
      </c>
      <c r="W44" s="213"/>
      <c r="X44" s="75"/>
      <c r="Y44" s="77"/>
      <c r="Z44" s="76"/>
      <c r="AA44" s="81">
        <v>3.8202462539749766</v>
      </c>
      <c r="AB44" s="79">
        <f>SUM(AC44:AM44)</f>
        <v>0</v>
      </c>
      <c r="AC44" s="80"/>
      <c r="AD44" s="76"/>
      <c r="AE44" s="76">
        <v>0</v>
      </c>
      <c r="AF44" s="76"/>
      <c r="AG44" s="76"/>
      <c r="AH44" s="76"/>
      <c r="AI44" s="76"/>
      <c r="AJ44" s="76"/>
      <c r="AK44" s="75"/>
      <c r="AL44" s="77"/>
      <c r="AM44" s="76"/>
      <c r="AN44" s="81"/>
      <c r="AO44" s="81">
        <v>11.457700542697713</v>
      </c>
      <c r="AP44" s="79"/>
      <c r="AQ44" s="82">
        <f>C44+H44+L44+AA44+AB44+AN44+AO44+AP44</f>
        <v>65.092745236398002</v>
      </c>
    </row>
    <row r="45" spans="1:44" s="471" customFormat="1" ht="12.75" customHeight="1">
      <c r="A45" s="83" t="s">
        <v>37</v>
      </c>
      <c r="B45" s="1"/>
      <c r="C45" s="306">
        <f t="shared" ref="C45:AP45" si="21">SUM(C46:C55)</f>
        <v>0</v>
      </c>
      <c r="D45" s="307">
        <f t="shared" si="21"/>
        <v>0</v>
      </c>
      <c r="E45" s="307">
        <f t="shared" si="21"/>
        <v>0</v>
      </c>
      <c r="F45" s="308">
        <f t="shared" si="21"/>
        <v>0</v>
      </c>
      <c r="G45" s="308">
        <f t="shared" si="21"/>
        <v>0</v>
      </c>
      <c r="H45" s="309">
        <f t="shared" si="21"/>
        <v>0</v>
      </c>
      <c r="I45" s="310">
        <f t="shared" si="21"/>
        <v>0</v>
      </c>
      <c r="J45" s="315">
        <f t="shared" si="21"/>
        <v>0</v>
      </c>
      <c r="K45" s="307">
        <f t="shared" si="21"/>
        <v>0</v>
      </c>
      <c r="L45" s="309">
        <f t="shared" si="21"/>
        <v>4904.2385426146884</v>
      </c>
      <c r="M45" s="307">
        <f t="shared" si="21"/>
        <v>0</v>
      </c>
      <c r="N45" s="307">
        <f t="shared" ref="N45" si="22">SUM(N46:N55)</f>
        <v>0</v>
      </c>
      <c r="O45" s="307">
        <f t="shared" si="21"/>
        <v>0</v>
      </c>
      <c r="P45" s="307">
        <f t="shared" si="21"/>
        <v>743.47951513333328</v>
      </c>
      <c r="Q45" s="307">
        <f t="shared" si="21"/>
        <v>0</v>
      </c>
      <c r="R45" s="307">
        <f t="shared" si="21"/>
        <v>1148.6498392511999</v>
      </c>
      <c r="S45" s="307">
        <f t="shared" si="21"/>
        <v>0</v>
      </c>
      <c r="T45" s="307">
        <f t="shared" si="21"/>
        <v>1.1739398433420367</v>
      </c>
      <c r="U45" s="307">
        <f>SUM(U46:U55)</f>
        <v>3010.9352483868138</v>
      </c>
      <c r="V45" s="307">
        <f t="shared" si="21"/>
        <v>0</v>
      </c>
      <c r="W45" s="308">
        <f t="shared" si="21"/>
        <v>0</v>
      </c>
      <c r="X45" s="308">
        <f t="shared" si="21"/>
        <v>0</v>
      </c>
      <c r="Y45" s="308">
        <f t="shared" si="21"/>
        <v>0</v>
      </c>
      <c r="Z45" s="307">
        <f t="shared" si="21"/>
        <v>0</v>
      </c>
      <c r="AA45" s="309">
        <f t="shared" si="21"/>
        <v>15.338357116005538</v>
      </c>
      <c r="AB45" s="311">
        <f t="shared" si="21"/>
        <v>295.81434054681228</v>
      </c>
      <c r="AC45" s="312">
        <f t="shared" si="21"/>
        <v>0</v>
      </c>
      <c r="AD45" s="307">
        <f t="shared" si="21"/>
        <v>0</v>
      </c>
      <c r="AE45" s="307">
        <f t="shared" si="21"/>
        <v>0</v>
      </c>
      <c r="AF45" s="307">
        <f t="shared" ref="AF45" si="23">SUM(AF46:AF55)</f>
        <v>0</v>
      </c>
      <c r="AG45" s="307">
        <f t="shared" si="21"/>
        <v>0</v>
      </c>
      <c r="AH45" s="307">
        <f t="shared" si="21"/>
        <v>0</v>
      </c>
      <c r="AI45" s="307">
        <f t="shared" si="21"/>
        <v>262.9781440441883</v>
      </c>
      <c r="AJ45" s="307">
        <f t="shared" ref="AJ45" si="24">SUM(AJ46:AJ55)</f>
        <v>32.836196502623999</v>
      </c>
      <c r="AK45" s="310">
        <f t="shared" si="21"/>
        <v>0</v>
      </c>
      <c r="AL45" s="308">
        <f t="shared" ref="AL45" si="25">SUM(AL46:AL55)</f>
        <v>0</v>
      </c>
      <c r="AM45" s="307">
        <f t="shared" si="21"/>
        <v>0</v>
      </c>
      <c r="AN45" s="309">
        <f t="shared" si="21"/>
        <v>0</v>
      </c>
      <c r="AO45" s="309">
        <f t="shared" si="21"/>
        <v>28.268004206158629</v>
      </c>
      <c r="AP45" s="311">
        <f t="shared" si="21"/>
        <v>0</v>
      </c>
      <c r="AQ45" s="314">
        <f t="shared" si="16"/>
        <v>5243.6592444836651</v>
      </c>
      <c r="AR45" s="470"/>
    </row>
    <row r="46" spans="1:44" ht="12.75" customHeight="1">
      <c r="A46" s="167" t="s">
        <v>70</v>
      </c>
      <c r="B46" s="61"/>
      <c r="C46" s="62">
        <f t="shared" ref="C46:C64" si="26">SUM(D46:G46)</f>
        <v>0</v>
      </c>
      <c r="D46" s="149"/>
      <c r="E46" s="103"/>
      <c r="F46" s="65"/>
      <c r="G46" s="65"/>
      <c r="H46" s="66">
        <f t="shared" ref="H46:H64" si="27">SUM(I46:K46)</f>
        <v>0</v>
      </c>
      <c r="I46" s="63"/>
      <c r="J46" s="252"/>
      <c r="K46" s="64"/>
      <c r="L46" s="66">
        <f t="shared" ref="L46:L64" si="28">SUM(M46:Z46)</f>
        <v>734.12797241043381</v>
      </c>
      <c r="M46" s="64"/>
      <c r="N46" s="64"/>
      <c r="O46" s="64"/>
      <c r="P46" s="64"/>
      <c r="Q46" s="64"/>
      <c r="R46" s="64"/>
      <c r="S46" s="64"/>
      <c r="T46" s="64"/>
      <c r="U46" s="64">
        <v>734.12797241043381</v>
      </c>
      <c r="V46" s="64"/>
      <c r="W46" s="65"/>
      <c r="X46" s="65"/>
      <c r="Y46" s="65"/>
      <c r="Z46" s="64"/>
      <c r="AA46" s="507">
        <v>0.45710619723999996</v>
      </c>
      <c r="AB46" s="67">
        <f t="shared" ref="AB46:AB56" si="29">SUM(AC46:AM46)</f>
        <v>66.97762758956614</v>
      </c>
      <c r="AC46" s="68"/>
      <c r="AD46" s="64"/>
      <c r="AE46" s="64"/>
      <c r="AF46" s="64"/>
      <c r="AG46" s="64"/>
      <c r="AH46" s="64"/>
      <c r="AI46" s="64">
        <v>66.97762758956614</v>
      </c>
      <c r="AJ46" s="64">
        <v>0</v>
      </c>
      <c r="AK46" s="63"/>
      <c r="AL46" s="65"/>
      <c r="AM46" s="64"/>
      <c r="AN46" s="66"/>
      <c r="AO46" s="70"/>
      <c r="AP46" s="67"/>
      <c r="AQ46" s="92">
        <f t="shared" si="16"/>
        <v>801.56270619724</v>
      </c>
    </row>
    <row r="47" spans="1:44" ht="12.75" customHeight="1">
      <c r="A47" s="165" t="s">
        <v>150</v>
      </c>
      <c r="B47" s="289"/>
      <c r="C47" s="19">
        <f t="shared" si="26"/>
        <v>0</v>
      </c>
      <c r="D47" s="290"/>
      <c r="E47" s="291"/>
      <c r="F47" s="128"/>
      <c r="G47" s="128"/>
      <c r="H47" s="23">
        <f t="shared" si="27"/>
        <v>0</v>
      </c>
      <c r="I47" s="126"/>
      <c r="J47" s="254"/>
      <c r="K47" s="127"/>
      <c r="L47" s="129">
        <f t="shared" si="28"/>
        <v>274.23736197710122</v>
      </c>
      <c r="M47" s="127"/>
      <c r="N47" s="127"/>
      <c r="O47" s="127"/>
      <c r="P47" s="127">
        <v>1.1266725970988514</v>
      </c>
      <c r="Q47" s="127"/>
      <c r="R47" s="127"/>
      <c r="S47" s="127"/>
      <c r="T47" s="127"/>
      <c r="U47" s="127">
        <v>273.11068938000238</v>
      </c>
      <c r="V47" s="127"/>
      <c r="W47" s="128"/>
      <c r="X47" s="128"/>
      <c r="Y47" s="128"/>
      <c r="Z47" s="127"/>
      <c r="AA47" s="130"/>
      <c r="AB47" s="131">
        <f t="shared" si="29"/>
        <v>24.917053608463615</v>
      </c>
      <c r="AC47" s="132"/>
      <c r="AD47" s="127"/>
      <c r="AE47" s="127"/>
      <c r="AF47" s="127"/>
      <c r="AG47" s="127"/>
      <c r="AH47" s="127"/>
      <c r="AI47" s="127">
        <v>24.917053608463615</v>
      </c>
      <c r="AJ47" s="127">
        <v>0</v>
      </c>
      <c r="AK47" s="126"/>
      <c r="AL47" s="128"/>
      <c r="AM47" s="127"/>
      <c r="AN47" s="129"/>
      <c r="AO47" s="130">
        <v>0.58566551546347556</v>
      </c>
      <c r="AP47" s="131"/>
      <c r="AQ47" s="71">
        <f t="shared" si="16"/>
        <v>299.7400811010283</v>
      </c>
    </row>
    <row r="48" spans="1:44" ht="12.75" customHeight="1">
      <c r="A48" s="166" t="s">
        <v>71</v>
      </c>
      <c r="B48" s="18"/>
      <c r="C48" s="19">
        <f t="shared" si="26"/>
        <v>0</v>
      </c>
      <c r="D48" s="20"/>
      <c r="E48" s="21"/>
      <c r="F48" s="22"/>
      <c r="G48" s="22"/>
      <c r="H48" s="23">
        <f t="shared" si="27"/>
        <v>0</v>
      </c>
      <c r="I48" s="24"/>
      <c r="J48" s="249"/>
      <c r="K48" s="25"/>
      <c r="L48" s="23">
        <f t="shared" si="28"/>
        <v>1929.8821563895069</v>
      </c>
      <c r="M48" s="25"/>
      <c r="N48" s="25"/>
      <c r="O48" s="25"/>
      <c r="P48" s="25">
        <v>663.41054377088528</v>
      </c>
      <c r="Q48" s="25"/>
      <c r="R48" s="25"/>
      <c r="S48" s="25"/>
      <c r="T48" s="25">
        <v>1.1739398433420367</v>
      </c>
      <c r="U48" s="25">
        <v>1265.2976727752796</v>
      </c>
      <c r="V48" s="25"/>
      <c r="W48" s="22"/>
      <c r="X48" s="22"/>
      <c r="Y48" s="22"/>
      <c r="Z48" s="25"/>
      <c r="AA48" s="28"/>
      <c r="AB48" s="26">
        <f t="shared" si="29"/>
        <v>145.19158392587894</v>
      </c>
      <c r="AC48" s="27"/>
      <c r="AD48" s="25"/>
      <c r="AE48" s="25"/>
      <c r="AF48" s="25"/>
      <c r="AG48" s="25"/>
      <c r="AH48" s="25"/>
      <c r="AI48" s="25">
        <v>115.82267953624188</v>
      </c>
      <c r="AJ48" s="25">
        <v>29.368904389637056</v>
      </c>
      <c r="AK48" s="24"/>
      <c r="AL48" s="22"/>
      <c r="AM48" s="25"/>
      <c r="AN48" s="23"/>
      <c r="AO48" s="28">
        <v>22.519539728878236</v>
      </c>
      <c r="AP48" s="26"/>
      <c r="AQ48" s="29">
        <f t="shared" si="16"/>
        <v>2097.5932800442638</v>
      </c>
    </row>
    <row r="49" spans="1:44" ht="12.75" customHeight="1">
      <c r="A49" s="166" t="s">
        <v>72</v>
      </c>
      <c r="B49" s="18"/>
      <c r="C49" s="19">
        <f t="shared" si="26"/>
        <v>0</v>
      </c>
      <c r="D49" s="20"/>
      <c r="E49" s="21"/>
      <c r="F49" s="22"/>
      <c r="G49" s="22"/>
      <c r="H49" s="23">
        <f t="shared" si="27"/>
        <v>0</v>
      </c>
      <c r="I49" s="24"/>
      <c r="J49" s="249"/>
      <c r="K49" s="25"/>
      <c r="L49" s="23">
        <f t="shared" si="28"/>
        <v>119.30555579684602</v>
      </c>
      <c r="M49" s="25"/>
      <c r="N49" s="25"/>
      <c r="O49" s="25"/>
      <c r="P49" s="25">
        <v>9.4301072362442824</v>
      </c>
      <c r="Q49" s="25"/>
      <c r="R49" s="25"/>
      <c r="S49" s="25"/>
      <c r="T49" s="25"/>
      <c r="U49" s="25">
        <v>109.87544856060174</v>
      </c>
      <c r="V49" s="25"/>
      <c r="W49" s="22"/>
      <c r="X49" s="22"/>
      <c r="Y49" s="22"/>
      <c r="Z49" s="25"/>
      <c r="AA49" s="28"/>
      <c r="AB49" s="26">
        <f t="shared" si="29"/>
        <v>10.441872893869409</v>
      </c>
      <c r="AC49" s="27"/>
      <c r="AD49" s="25"/>
      <c r="AE49" s="25"/>
      <c r="AF49" s="25"/>
      <c r="AG49" s="25"/>
      <c r="AH49" s="25"/>
      <c r="AI49" s="25">
        <v>10.024406032050988</v>
      </c>
      <c r="AJ49" s="25">
        <v>0.4174668618184198</v>
      </c>
      <c r="AK49" s="24"/>
      <c r="AL49" s="22"/>
      <c r="AM49" s="25"/>
      <c r="AN49" s="23"/>
      <c r="AO49" s="28">
        <v>0.70354605381691748</v>
      </c>
      <c r="AP49" s="26"/>
      <c r="AQ49" s="29">
        <f t="shared" si="16"/>
        <v>130.45097474453235</v>
      </c>
    </row>
    <row r="50" spans="1:44" ht="12.75" customHeight="1">
      <c r="A50" s="166" t="s">
        <v>38</v>
      </c>
      <c r="B50" s="18"/>
      <c r="C50" s="19">
        <f t="shared" si="26"/>
        <v>0</v>
      </c>
      <c r="D50" s="20"/>
      <c r="E50" s="21"/>
      <c r="F50" s="22"/>
      <c r="G50" s="22"/>
      <c r="H50" s="23">
        <f t="shared" si="27"/>
        <v>0</v>
      </c>
      <c r="I50" s="24"/>
      <c r="J50" s="249"/>
      <c r="K50" s="25"/>
      <c r="L50" s="23">
        <f t="shared" si="28"/>
        <v>40.209255383939137</v>
      </c>
      <c r="M50" s="25"/>
      <c r="N50" s="25"/>
      <c r="O50" s="25"/>
      <c r="P50" s="25"/>
      <c r="Q50" s="25"/>
      <c r="R50" s="135"/>
      <c r="S50" s="25"/>
      <c r="T50" s="25"/>
      <c r="U50" s="25">
        <v>40.209255383939137</v>
      </c>
      <c r="V50" s="25"/>
      <c r="W50" s="22"/>
      <c r="X50" s="22"/>
      <c r="Y50" s="22"/>
      <c r="Z50" s="25"/>
      <c r="AA50" s="28"/>
      <c r="AB50" s="26">
        <f t="shared" si="29"/>
        <v>0</v>
      </c>
      <c r="AC50" s="27"/>
      <c r="AD50" s="25"/>
      <c r="AE50" s="25"/>
      <c r="AF50" s="25"/>
      <c r="AG50" s="25"/>
      <c r="AH50" s="25"/>
      <c r="AI50" s="25">
        <v>0</v>
      </c>
      <c r="AJ50" s="25"/>
      <c r="AK50" s="24"/>
      <c r="AL50" s="22"/>
      <c r="AM50" s="25"/>
      <c r="AN50" s="23"/>
      <c r="AO50" s="28">
        <v>4.459252907999999</v>
      </c>
      <c r="AP50" s="26"/>
      <c r="AQ50" s="29">
        <f t="shared" si="16"/>
        <v>44.668508291939133</v>
      </c>
    </row>
    <row r="51" spans="1:44" ht="12.75" customHeight="1">
      <c r="A51" s="166" t="s">
        <v>39</v>
      </c>
      <c r="B51" s="18"/>
      <c r="C51" s="19">
        <f t="shared" si="26"/>
        <v>0</v>
      </c>
      <c r="D51" s="20"/>
      <c r="E51" s="21"/>
      <c r="F51" s="22"/>
      <c r="G51" s="22"/>
      <c r="H51" s="23">
        <f t="shared" si="27"/>
        <v>0</v>
      </c>
      <c r="I51" s="24"/>
      <c r="J51" s="249"/>
      <c r="K51" s="25"/>
      <c r="L51" s="23">
        <f t="shared" si="28"/>
        <v>7.6198620928340128</v>
      </c>
      <c r="M51" s="25"/>
      <c r="N51" s="25"/>
      <c r="O51" s="25"/>
      <c r="P51" s="25">
        <v>0.62006666666666665</v>
      </c>
      <c r="Q51" s="25"/>
      <c r="R51" s="25">
        <v>6.9997954261673465</v>
      </c>
      <c r="S51" s="25"/>
      <c r="T51" s="25"/>
      <c r="U51" s="25"/>
      <c r="V51" s="25"/>
      <c r="W51" s="22"/>
      <c r="X51" s="22"/>
      <c r="Y51" s="22"/>
      <c r="Z51" s="25"/>
      <c r="AA51" s="28"/>
      <c r="AB51" s="26">
        <f t="shared" si="29"/>
        <v>0</v>
      </c>
      <c r="AC51" s="27"/>
      <c r="AD51" s="25"/>
      <c r="AE51" s="25"/>
      <c r="AF51" s="25"/>
      <c r="AG51" s="25"/>
      <c r="AH51" s="25"/>
      <c r="AI51" s="25"/>
      <c r="AJ51" s="25"/>
      <c r="AK51" s="24"/>
      <c r="AL51" s="22"/>
      <c r="AM51" s="25"/>
      <c r="AN51" s="23"/>
      <c r="AO51" s="28"/>
      <c r="AP51" s="26"/>
      <c r="AQ51" s="29">
        <f t="shared" si="16"/>
        <v>7.6198620928340128</v>
      </c>
    </row>
    <row r="52" spans="1:44" ht="12.75" customHeight="1">
      <c r="A52" s="166" t="s">
        <v>76</v>
      </c>
      <c r="B52" s="133"/>
      <c r="C52" s="134">
        <f t="shared" si="26"/>
        <v>0</v>
      </c>
      <c r="D52" s="135"/>
      <c r="E52" s="135"/>
      <c r="F52" s="136"/>
      <c r="G52" s="136"/>
      <c r="H52" s="137">
        <f t="shared" si="27"/>
        <v>0</v>
      </c>
      <c r="I52" s="138"/>
      <c r="J52" s="260"/>
      <c r="K52" s="135"/>
      <c r="L52" s="137">
        <f t="shared" si="28"/>
        <v>1141.6500438250325</v>
      </c>
      <c r="M52" s="135"/>
      <c r="N52" s="135"/>
      <c r="O52" s="135"/>
      <c r="P52" s="127"/>
      <c r="Q52" s="135"/>
      <c r="R52" s="135">
        <v>1141.6500438250325</v>
      </c>
      <c r="S52" s="135"/>
      <c r="T52" s="135"/>
      <c r="U52" s="135"/>
      <c r="V52" s="135"/>
      <c r="W52" s="136"/>
      <c r="X52" s="136"/>
      <c r="Y52" s="136"/>
      <c r="Z52" s="135"/>
      <c r="AA52" s="130"/>
      <c r="AB52" s="139">
        <f t="shared" si="29"/>
        <v>0</v>
      </c>
      <c r="AC52" s="140"/>
      <c r="AD52" s="135"/>
      <c r="AE52" s="135"/>
      <c r="AF52" s="135"/>
      <c r="AG52" s="135"/>
      <c r="AH52" s="135"/>
      <c r="AI52" s="135"/>
      <c r="AJ52" s="135"/>
      <c r="AK52" s="126"/>
      <c r="AL52" s="128"/>
      <c r="AM52" s="135"/>
      <c r="AN52" s="130"/>
      <c r="AO52" s="130"/>
      <c r="AP52" s="139"/>
      <c r="AQ52" s="141">
        <f t="shared" si="16"/>
        <v>1141.6500438250325</v>
      </c>
    </row>
    <row r="53" spans="1:44" ht="12.75" customHeight="1">
      <c r="A53" s="166" t="s">
        <v>73</v>
      </c>
      <c r="B53" s="133"/>
      <c r="C53" s="134">
        <f t="shared" si="26"/>
        <v>0</v>
      </c>
      <c r="D53" s="138"/>
      <c r="E53" s="135"/>
      <c r="F53" s="136"/>
      <c r="G53" s="136"/>
      <c r="H53" s="137">
        <f t="shared" si="27"/>
        <v>0</v>
      </c>
      <c r="I53" s="138"/>
      <c r="J53" s="260"/>
      <c r="K53" s="135"/>
      <c r="L53" s="137">
        <f t="shared" si="28"/>
        <v>161.33076041863293</v>
      </c>
      <c r="M53" s="135"/>
      <c r="N53" s="135"/>
      <c r="O53" s="135"/>
      <c r="P53" s="135">
        <v>3.728003558035617</v>
      </c>
      <c r="Q53" s="135"/>
      <c r="R53" s="135"/>
      <c r="S53" s="135"/>
      <c r="T53" s="135"/>
      <c r="U53" s="135">
        <v>157.60275686059731</v>
      </c>
      <c r="V53" s="135"/>
      <c r="W53" s="136"/>
      <c r="X53" s="136"/>
      <c r="Y53" s="136"/>
      <c r="Z53" s="135"/>
      <c r="AA53" s="130"/>
      <c r="AB53" s="139">
        <f t="shared" si="29"/>
        <v>14.543809171863529</v>
      </c>
      <c r="AC53" s="140"/>
      <c r="AD53" s="135"/>
      <c r="AE53" s="135"/>
      <c r="AF53" s="135"/>
      <c r="AG53" s="135"/>
      <c r="AH53" s="135"/>
      <c r="AI53" s="25">
        <v>14.378772029948601</v>
      </c>
      <c r="AJ53" s="25">
        <v>0.16503714191492747</v>
      </c>
      <c r="AK53" s="135"/>
      <c r="AL53" s="135"/>
      <c r="AM53" s="135"/>
      <c r="AN53" s="130"/>
      <c r="AO53" s="28"/>
      <c r="AP53" s="139"/>
      <c r="AQ53" s="141">
        <f t="shared" si="16"/>
        <v>175.87456959049646</v>
      </c>
    </row>
    <row r="54" spans="1:44" ht="12.75" customHeight="1">
      <c r="A54" s="17" t="s">
        <v>134</v>
      </c>
      <c r="B54" s="18"/>
      <c r="C54" s="134">
        <f t="shared" si="26"/>
        <v>0</v>
      </c>
      <c r="D54" s="138"/>
      <c r="E54" s="135"/>
      <c r="F54" s="136"/>
      <c r="G54" s="136"/>
      <c r="H54" s="137">
        <f t="shared" si="27"/>
        <v>0</v>
      </c>
      <c r="I54" s="138"/>
      <c r="J54" s="260"/>
      <c r="K54" s="135"/>
      <c r="L54" s="137">
        <f t="shared" si="28"/>
        <v>92.487601420118338</v>
      </c>
      <c r="M54" s="135"/>
      <c r="N54" s="135"/>
      <c r="O54" s="135"/>
      <c r="P54" s="135"/>
      <c r="Q54" s="135"/>
      <c r="R54" s="135"/>
      <c r="S54" s="135"/>
      <c r="T54" s="135"/>
      <c r="U54" s="135">
        <v>92.487601420118338</v>
      </c>
      <c r="V54" s="135"/>
      <c r="W54" s="136"/>
      <c r="X54" s="136"/>
      <c r="Y54" s="136"/>
      <c r="Z54" s="135"/>
      <c r="AA54" s="194"/>
      <c r="AB54" s="139">
        <f t="shared" si="29"/>
        <v>0</v>
      </c>
      <c r="AC54" s="140"/>
      <c r="AD54" s="135"/>
      <c r="AE54" s="135"/>
      <c r="AF54" s="135"/>
      <c r="AG54" s="135"/>
      <c r="AH54" s="135"/>
      <c r="AI54" s="135"/>
      <c r="AJ54" s="135"/>
      <c r="AK54" s="135"/>
      <c r="AL54" s="135"/>
      <c r="AM54" s="135"/>
      <c r="AN54" s="194"/>
      <c r="AO54" s="130"/>
      <c r="AP54" s="139"/>
      <c r="AQ54" s="141">
        <f t="shared" si="16"/>
        <v>92.487601420118338</v>
      </c>
    </row>
    <row r="55" spans="1:44" ht="12.75" customHeight="1">
      <c r="A55" s="72" t="s">
        <v>299</v>
      </c>
      <c r="B55" s="73"/>
      <c r="C55" s="74">
        <f t="shared" si="26"/>
        <v>0</v>
      </c>
      <c r="D55" s="150"/>
      <c r="E55" s="151"/>
      <c r="F55" s="77"/>
      <c r="G55" s="77"/>
      <c r="H55" s="78">
        <f t="shared" si="27"/>
        <v>0</v>
      </c>
      <c r="I55" s="75"/>
      <c r="J55" s="255"/>
      <c r="K55" s="76"/>
      <c r="L55" s="78">
        <f t="shared" si="28"/>
        <v>403.38797290024377</v>
      </c>
      <c r="M55" s="76"/>
      <c r="N55" s="76"/>
      <c r="O55" s="76"/>
      <c r="P55" s="76">
        <v>65.16412130440267</v>
      </c>
      <c r="Q55" s="76"/>
      <c r="R55" s="76"/>
      <c r="S55" s="76">
        <v>0</v>
      </c>
      <c r="T55" s="76"/>
      <c r="U55" s="76">
        <v>338.2238515958411</v>
      </c>
      <c r="V55" s="76"/>
      <c r="W55" s="77"/>
      <c r="X55" s="77"/>
      <c r="Y55" s="77"/>
      <c r="Z55" s="76"/>
      <c r="AA55" s="81">
        <v>14.881250918765538</v>
      </c>
      <c r="AB55" s="79">
        <f t="shared" si="29"/>
        <v>33.742393357170677</v>
      </c>
      <c r="AC55" s="80"/>
      <c r="AD55" s="76"/>
      <c r="AE55" s="76"/>
      <c r="AF55" s="76"/>
      <c r="AG55" s="76"/>
      <c r="AH55" s="76"/>
      <c r="AI55" s="76">
        <v>30.857605247917078</v>
      </c>
      <c r="AJ55" s="76">
        <v>2.8847881092535976</v>
      </c>
      <c r="AK55" s="75"/>
      <c r="AL55" s="77"/>
      <c r="AM55" s="76"/>
      <c r="AN55" s="78"/>
      <c r="AO55" s="81"/>
      <c r="AP55" s="79"/>
      <c r="AQ55" s="82">
        <f t="shared" si="16"/>
        <v>452.01161717617998</v>
      </c>
    </row>
    <row r="56" spans="1:44" s="471" customFormat="1" ht="12.75" customHeight="1">
      <c r="A56" s="168" t="s">
        <v>40</v>
      </c>
      <c r="B56" s="152"/>
      <c r="C56" s="142">
        <f t="shared" si="26"/>
        <v>96.687252999155277</v>
      </c>
      <c r="D56" s="146">
        <v>3.9869102542343597</v>
      </c>
      <c r="E56" s="169">
        <v>84.994884643248469</v>
      </c>
      <c r="F56" s="144"/>
      <c r="G56" s="144">
        <v>7.7054581016724484</v>
      </c>
      <c r="H56" s="145">
        <f t="shared" si="27"/>
        <v>139.7712457975</v>
      </c>
      <c r="I56" s="146"/>
      <c r="J56" s="257">
        <v>127.70399999999999</v>
      </c>
      <c r="K56" s="143">
        <v>12.067245797500005</v>
      </c>
      <c r="L56" s="145">
        <f t="shared" si="28"/>
        <v>1042.0152068562666</v>
      </c>
      <c r="M56" s="143"/>
      <c r="N56" s="143"/>
      <c r="O56" s="143"/>
      <c r="P56" s="143">
        <v>0</v>
      </c>
      <c r="Q56" s="359">
        <v>733.34956351318476</v>
      </c>
      <c r="R56" s="143"/>
      <c r="S56" s="143">
        <v>0</v>
      </c>
      <c r="T56" s="359">
        <v>49.54963799239269</v>
      </c>
      <c r="U56" s="359">
        <v>256.33037152203258</v>
      </c>
      <c r="V56" s="143">
        <v>2.785633828656521</v>
      </c>
      <c r="W56" s="144"/>
      <c r="X56" s="144"/>
      <c r="Y56" s="144"/>
      <c r="Z56" s="143"/>
      <c r="AA56" s="145">
        <v>464.82062392579337</v>
      </c>
      <c r="AB56" s="147">
        <f t="shared" si="29"/>
        <v>138.58795689793709</v>
      </c>
      <c r="AC56" s="177"/>
      <c r="AD56" s="143"/>
      <c r="AE56" s="143">
        <v>22.317648949054025</v>
      </c>
      <c r="AF56" s="143"/>
      <c r="AG56" s="143"/>
      <c r="AH56" s="143"/>
      <c r="AI56" s="143"/>
      <c r="AJ56" s="143"/>
      <c r="AK56" s="146"/>
      <c r="AL56" s="144">
        <v>13.93418588107977</v>
      </c>
      <c r="AM56" s="143">
        <v>102.33612206780329</v>
      </c>
      <c r="AN56" s="145"/>
      <c r="AO56" s="145">
        <v>695.10085315139247</v>
      </c>
      <c r="AP56" s="147"/>
      <c r="AQ56" s="91">
        <f t="shared" si="16"/>
        <v>2576.9831396280447</v>
      </c>
      <c r="AR56" s="470"/>
    </row>
    <row r="57" spans="1:44" s="471" customFormat="1" ht="12.75" customHeight="1">
      <c r="A57" s="168" t="s">
        <v>193</v>
      </c>
      <c r="B57" s="152"/>
      <c r="C57" s="142">
        <f>C58+C65</f>
        <v>0.21196812030075188</v>
      </c>
      <c r="D57" s="359">
        <f t="shared" ref="D57:AP57" si="30">D58+D65</f>
        <v>0.21196812030075188</v>
      </c>
      <c r="E57" s="143">
        <f t="shared" si="30"/>
        <v>0</v>
      </c>
      <c r="F57" s="144">
        <f t="shared" si="30"/>
        <v>0</v>
      </c>
      <c r="G57" s="144">
        <f t="shared" si="30"/>
        <v>0</v>
      </c>
      <c r="H57" s="145">
        <f t="shared" si="30"/>
        <v>0</v>
      </c>
      <c r="I57" s="146">
        <f t="shared" si="30"/>
        <v>0</v>
      </c>
      <c r="J57" s="146">
        <f t="shared" si="30"/>
        <v>0</v>
      </c>
      <c r="K57" s="146">
        <f t="shared" si="30"/>
        <v>0</v>
      </c>
      <c r="L57" s="145">
        <f t="shared" si="30"/>
        <v>194.59552507078044</v>
      </c>
      <c r="M57" s="143">
        <f t="shared" si="30"/>
        <v>0</v>
      </c>
      <c r="N57" s="143">
        <f t="shared" si="30"/>
        <v>0</v>
      </c>
      <c r="O57" s="143">
        <f t="shared" si="30"/>
        <v>0</v>
      </c>
      <c r="P57" s="143">
        <f t="shared" si="30"/>
        <v>0</v>
      </c>
      <c r="Q57" s="359">
        <f t="shared" si="30"/>
        <v>46.081659558071749</v>
      </c>
      <c r="R57" s="143">
        <f t="shared" si="30"/>
        <v>0</v>
      </c>
      <c r="S57" s="359">
        <f t="shared" si="30"/>
        <v>0.2093031229578676</v>
      </c>
      <c r="T57" s="359">
        <f t="shared" si="30"/>
        <v>69.510085574004592</v>
      </c>
      <c r="U57" s="359">
        <f t="shared" si="30"/>
        <v>78.794476815746236</v>
      </c>
      <c r="V57" s="143">
        <f t="shared" si="30"/>
        <v>0</v>
      </c>
      <c r="W57" s="144">
        <f t="shared" si="30"/>
        <v>0</v>
      </c>
      <c r="X57" s="144">
        <f t="shared" si="30"/>
        <v>0</v>
      </c>
      <c r="Y57" s="144">
        <f t="shared" si="30"/>
        <v>0</v>
      </c>
      <c r="Z57" s="146">
        <f t="shared" si="30"/>
        <v>0</v>
      </c>
      <c r="AA57" s="373">
        <f t="shared" si="30"/>
        <v>326.4607331384841</v>
      </c>
      <c r="AB57" s="147">
        <f t="shared" si="30"/>
        <v>49.59923608877309</v>
      </c>
      <c r="AC57" s="177">
        <f t="shared" si="30"/>
        <v>0</v>
      </c>
      <c r="AD57" s="143">
        <f t="shared" si="30"/>
        <v>0</v>
      </c>
      <c r="AE57" s="143">
        <f t="shared" si="30"/>
        <v>18.462525895564031</v>
      </c>
      <c r="AF57" s="143">
        <f t="shared" si="30"/>
        <v>0</v>
      </c>
      <c r="AG57" s="143">
        <f t="shared" si="30"/>
        <v>0</v>
      </c>
      <c r="AH57" s="143">
        <f t="shared" si="30"/>
        <v>6.6401692905764822</v>
      </c>
      <c r="AI57" s="143">
        <f t="shared" si="30"/>
        <v>0</v>
      </c>
      <c r="AJ57" s="143">
        <f t="shared" si="30"/>
        <v>0</v>
      </c>
      <c r="AK57" s="143">
        <f t="shared" si="30"/>
        <v>0</v>
      </c>
      <c r="AL57" s="143">
        <f t="shared" si="30"/>
        <v>0.16649466165720572</v>
      </c>
      <c r="AM57" s="146">
        <f t="shared" si="30"/>
        <v>24.330046240975367</v>
      </c>
      <c r="AN57" s="145">
        <f t="shared" si="30"/>
        <v>0</v>
      </c>
      <c r="AO57" s="373">
        <f t="shared" si="30"/>
        <v>1374.6424640284497</v>
      </c>
      <c r="AP57" s="147">
        <f t="shared" si="30"/>
        <v>0</v>
      </c>
      <c r="AQ57" s="148">
        <f t="shared" si="16"/>
        <v>1945.5099264467881</v>
      </c>
      <c r="AR57" s="470"/>
    </row>
    <row r="58" spans="1:44" s="471" customFormat="1" ht="12.75" customHeight="1">
      <c r="A58" s="168" t="s">
        <v>194</v>
      </c>
      <c r="B58" s="152"/>
      <c r="C58" s="142">
        <f t="shared" si="26"/>
        <v>0.21196812030075188</v>
      </c>
      <c r="D58" s="360">
        <v>0.21196812030075188</v>
      </c>
      <c r="E58" s="147">
        <v>0</v>
      </c>
      <c r="F58" s="147">
        <f>SUM(F59:F64)</f>
        <v>0</v>
      </c>
      <c r="G58" s="345">
        <v>0</v>
      </c>
      <c r="H58" s="145">
        <f t="shared" si="27"/>
        <v>0</v>
      </c>
      <c r="I58" s="146">
        <f>SUM(I59:I64)</f>
        <v>0</v>
      </c>
      <c r="J58" s="261">
        <f>SUM(J59:J64)</f>
        <v>0</v>
      </c>
      <c r="K58" s="146">
        <f>SUM(K59:K64)</f>
        <v>0</v>
      </c>
      <c r="L58" s="145">
        <f t="shared" si="28"/>
        <v>91.541755397511281</v>
      </c>
      <c r="M58" s="143">
        <f t="shared" ref="M58:AJ58" si="31">SUM(M59:M64)</f>
        <v>0</v>
      </c>
      <c r="N58" s="144">
        <f t="shared" si="31"/>
        <v>0</v>
      </c>
      <c r="O58" s="144">
        <f t="shared" si="31"/>
        <v>0</v>
      </c>
      <c r="P58" s="147">
        <f t="shared" si="31"/>
        <v>0</v>
      </c>
      <c r="Q58" s="366">
        <v>11.653451988929785</v>
      </c>
      <c r="R58" s="147">
        <f t="shared" si="31"/>
        <v>0</v>
      </c>
      <c r="S58" s="366">
        <v>0</v>
      </c>
      <c r="T58" s="366">
        <v>41.144199103719657</v>
      </c>
      <c r="U58" s="366">
        <v>38.744104304861835</v>
      </c>
      <c r="V58" s="147">
        <f t="shared" si="31"/>
        <v>0</v>
      </c>
      <c r="W58" s="147">
        <f t="shared" si="31"/>
        <v>0</v>
      </c>
      <c r="X58" s="147">
        <f t="shared" si="31"/>
        <v>0</v>
      </c>
      <c r="Y58" s="144">
        <f t="shared" si="31"/>
        <v>0</v>
      </c>
      <c r="Z58" s="146">
        <f t="shared" si="31"/>
        <v>0</v>
      </c>
      <c r="AA58" s="373">
        <v>173.61147896524523</v>
      </c>
      <c r="AB58" s="147">
        <f t="shared" ref="AB58:AB71" si="32">SUM(AC58:AM58)</f>
        <v>34.683224037752993</v>
      </c>
      <c r="AC58" s="177">
        <f t="shared" si="31"/>
        <v>0</v>
      </c>
      <c r="AD58" s="143">
        <f t="shared" si="31"/>
        <v>0</v>
      </c>
      <c r="AE58" s="143">
        <f>SUM(AE59:AE64)</f>
        <v>8.1372447007204158</v>
      </c>
      <c r="AF58" s="143"/>
      <c r="AG58" s="143">
        <f t="shared" si="31"/>
        <v>0</v>
      </c>
      <c r="AH58" s="143">
        <f t="shared" si="31"/>
        <v>2.0494384344000003</v>
      </c>
      <c r="AI58" s="143">
        <f t="shared" si="31"/>
        <v>0</v>
      </c>
      <c r="AJ58" s="143">
        <f t="shared" si="31"/>
        <v>0</v>
      </c>
      <c r="AK58" s="143"/>
      <c r="AL58" s="143">
        <v>0.16649466165720572</v>
      </c>
      <c r="AM58" s="144">
        <v>24.330046240975367</v>
      </c>
      <c r="AN58" s="145">
        <f t="shared" ref="AN58" si="33">SUM(AN59:AN64)</f>
        <v>0</v>
      </c>
      <c r="AO58" s="373">
        <v>1122.3411672875259</v>
      </c>
      <c r="AP58" s="147">
        <f t="shared" ref="AP58" si="34">SUM(AP59:AP64)</f>
        <v>0</v>
      </c>
      <c r="AQ58" s="148">
        <f t="shared" si="16"/>
        <v>1422.389593808336</v>
      </c>
      <c r="AR58" s="470"/>
    </row>
    <row r="59" spans="1:44" s="471" customFormat="1" ht="12.75" customHeight="1">
      <c r="A59" s="17" t="s">
        <v>174</v>
      </c>
      <c r="B59" s="491" t="s">
        <v>175</v>
      </c>
      <c r="C59" s="62">
        <f t="shared" si="26"/>
        <v>4.9992481203007515E-3</v>
      </c>
      <c r="D59" s="492">
        <v>4.9992481203007515E-3</v>
      </c>
      <c r="E59" s="67"/>
      <c r="F59" s="67"/>
      <c r="G59" s="170"/>
      <c r="H59" s="66">
        <f t="shared" si="27"/>
        <v>0</v>
      </c>
      <c r="I59" s="149"/>
      <c r="J59" s="274"/>
      <c r="K59" s="149"/>
      <c r="L59" s="66">
        <f t="shared" si="28"/>
        <v>39.089014260508698</v>
      </c>
      <c r="M59" s="103"/>
      <c r="N59" s="327"/>
      <c r="O59" s="327"/>
      <c r="P59" s="67"/>
      <c r="Q59" s="354">
        <v>4.7594396014305325</v>
      </c>
      <c r="R59" s="67"/>
      <c r="S59" s="354">
        <v>0</v>
      </c>
      <c r="T59" s="354">
        <v>21.99859210845797</v>
      </c>
      <c r="U59" s="354">
        <v>12.330982550620194</v>
      </c>
      <c r="V59" s="212">
        <v>0</v>
      </c>
      <c r="W59" s="67"/>
      <c r="X59" s="67"/>
      <c r="Y59" s="327"/>
      <c r="Z59" s="149"/>
      <c r="AA59" s="357">
        <v>39.037715425596019</v>
      </c>
      <c r="AB59" s="67">
        <f t="shared" si="32"/>
        <v>2.3274833998615567</v>
      </c>
      <c r="AC59" s="328"/>
      <c r="AD59" s="103"/>
      <c r="AE59" s="64">
        <v>2.3274833998615567</v>
      </c>
      <c r="AF59" s="64"/>
      <c r="AG59" s="64"/>
      <c r="AH59" s="64">
        <v>0</v>
      </c>
      <c r="AI59" s="64"/>
      <c r="AJ59" s="64"/>
      <c r="AK59" s="64"/>
      <c r="AL59" s="64">
        <v>0</v>
      </c>
      <c r="AM59" s="65">
        <v>0</v>
      </c>
      <c r="AN59" s="66"/>
      <c r="AO59" s="357">
        <v>183.07759462381156</v>
      </c>
      <c r="AP59" s="67"/>
      <c r="AQ59" s="92">
        <f t="shared" si="16"/>
        <v>263.53680695789814</v>
      </c>
      <c r="AR59" s="470"/>
    </row>
    <row r="60" spans="1:44" s="471" customFormat="1" ht="12.75" customHeight="1">
      <c r="A60" s="17" t="s">
        <v>176</v>
      </c>
      <c r="B60" s="491" t="s">
        <v>177</v>
      </c>
      <c r="C60" s="19">
        <f t="shared" si="26"/>
        <v>0</v>
      </c>
      <c r="D60" s="492">
        <v>0</v>
      </c>
      <c r="E60" s="26"/>
      <c r="F60" s="26"/>
      <c r="G60" s="346"/>
      <c r="H60" s="23">
        <f t="shared" si="27"/>
        <v>0</v>
      </c>
      <c r="I60" s="20"/>
      <c r="J60" s="280"/>
      <c r="K60" s="20"/>
      <c r="L60" s="23">
        <f t="shared" si="28"/>
        <v>19.767072404537721</v>
      </c>
      <c r="M60" s="21"/>
      <c r="N60" s="169"/>
      <c r="O60" s="169"/>
      <c r="P60" s="26"/>
      <c r="Q60" s="354">
        <v>1.3253883312191395</v>
      </c>
      <c r="R60" s="26"/>
      <c r="S60" s="354">
        <v>0</v>
      </c>
      <c r="T60" s="354">
        <v>3.2738277448363542</v>
      </c>
      <c r="U60" s="354">
        <v>15.167856328482229</v>
      </c>
      <c r="V60" s="212">
        <v>0</v>
      </c>
      <c r="W60" s="26"/>
      <c r="X60" s="26"/>
      <c r="Y60" s="169"/>
      <c r="Z60" s="20"/>
      <c r="AA60" s="357">
        <v>16.664461246013271</v>
      </c>
      <c r="AB60" s="26">
        <f t="shared" si="32"/>
        <v>4.5182417853065912E-2</v>
      </c>
      <c r="AC60" s="329"/>
      <c r="AD60" s="21"/>
      <c r="AE60" s="25">
        <v>4.5182417853065912E-2</v>
      </c>
      <c r="AF60" s="25"/>
      <c r="AG60" s="25"/>
      <c r="AH60" s="25">
        <v>0</v>
      </c>
      <c r="AI60" s="25"/>
      <c r="AJ60" s="25"/>
      <c r="AK60" s="25"/>
      <c r="AL60" s="25">
        <v>0</v>
      </c>
      <c r="AM60" s="22">
        <v>0</v>
      </c>
      <c r="AN60" s="23"/>
      <c r="AO60" s="357">
        <v>51.511656410806133</v>
      </c>
      <c r="AP60" s="26"/>
      <c r="AQ60" s="29">
        <f t="shared" si="16"/>
        <v>87.988372479210184</v>
      </c>
      <c r="AR60" s="470"/>
    </row>
    <row r="61" spans="1:44" s="471" customFormat="1" ht="12.75" customHeight="1">
      <c r="A61" s="17" t="s">
        <v>178</v>
      </c>
      <c r="B61" s="491" t="s">
        <v>179</v>
      </c>
      <c r="C61" s="19">
        <f t="shared" si="26"/>
        <v>0.19397082706766919</v>
      </c>
      <c r="D61" s="492">
        <v>0.19397082706766919</v>
      </c>
      <c r="E61" s="26"/>
      <c r="F61" s="26"/>
      <c r="G61" s="346"/>
      <c r="H61" s="23">
        <f t="shared" si="27"/>
        <v>0</v>
      </c>
      <c r="I61" s="20"/>
      <c r="J61" s="280"/>
      <c r="K61" s="20"/>
      <c r="L61" s="23">
        <f t="shared" si="28"/>
        <v>13.771742911736563</v>
      </c>
      <c r="M61" s="21"/>
      <c r="N61" s="169"/>
      <c r="O61" s="169"/>
      <c r="P61" s="26"/>
      <c r="Q61" s="354">
        <v>1.7080568418869204</v>
      </c>
      <c r="R61" s="26"/>
      <c r="S61" s="354">
        <v>0</v>
      </c>
      <c r="T61" s="354">
        <v>10.963770377532098</v>
      </c>
      <c r="U61" s="354">
        <v>1.0999156923175455</v>
      </c>
      <c r="V61" s="212">
        <v>0</v>
      </c>
      <c r="W61" s="26"/>
      <c r="X61" s="26"/>
      <c r="Y61" s="169"/>
      <c r="Z61" s="20"/>
      <c r="AA61" s="357">
        <v>23.546431181738996</v>
      </c>
      <c r="AB61" s="26">
        <f t="shared" si="32"/>
        <v>2.0075449798477711</v>
      </c>
      <c r="AC61" s="329"/>
      <c r="AD61" s="21"/>
      <c r="AE61" s="25">
        <v>2.0075449798477711</v>
      </c>
      <c r="AF61" s="25"/>
      <c r="AG61" s="25"/>
      <c r="AH61" s="25">
        <v>0</v>
      </c>
      <c r="AI61" s="25"/>
      <c r="AJ61" s="25"/>
      <c r="AK61" s="25"/>
      <c r="AL61" s="25">
        <v>0</v>
      </c>
      <c r="AM61" s="22">
        <v>0</v>
      </c>
      <c r="AN61" s="23"/>
      <c r="AO61" s="357">
        <v>114.33836811356602</v>
      </c>
      <c r="AP61" s="26"/>
      <c r="AQ61" s="29">
        <f t="shared" si="16"/>
        <v>153.85805801395702</v>
      </c>
      <c r="AR61" s="470"/>
    </row>
    <row r="62" spans="1:44" s="471" customFormat="1" ht="12.75" customHeight="1">
      <c r="A62" s="17" t="s">
        <v>180</v>
      </c>
      <c r="B62" s="491" t="s">
        <v>181</v>
      </c>
      <c r="C62" s="19">
        <f t="shared" si="26"/>
        <v>0</v>
      </c>
      <c r="D62" s="492">
        <v>0</v>
      </c>
      <c r="E62" s="26"/>
      <c r="F62" s="26"/>
      <c r="G62" s="346"/>
      <c r="H62" s="23">
        <f t="shared" si="27"/>
        <v>0</v>
      </c>
      <c r="I62" s="20"/>
      <c r="J62" s="280"/>
      <c r="K62" s="20"/>
      <c r="L62" s="23">
        <f t="shared" si="28"/>
        <v>2.9408028550534056</v>
      </c>
      <c r="M62" s="21"/>
      <c r="N62" s="169"/>
      <c r="O62" s="169"/>
      <c r="P62" s="26"/>
      <c r="Q62" s="354">
        <v>9.467059508708138E-2</v>
      </c>
      <c r="R62" s="26"/>
      <c r="S62" s="354">
        <v>0</v>
      </c>
      <c r="T62" s="354">
        <v>0.10202245615516742</v>
      </c>
      <c r="U62" s="354">
        <v>2.7441098038111567</v>
      </c>
      <c r="V62" s="212">
        <v>0</v>
      </c>
      <c r="W62" s="26"/>
      <c r="X62" s="26"/>
      <c r="Y62" s="169"/>
      <c r="Z62" s="20"/>
      <c r="AA62" s="357">
        <v>24.051799736513995</v>
      </c>
      <c r="AB62" s="26">
        <f t="shared" si="32"/>
        <v>6.6595406930103393E-2</v>
      </c>
      <c r="AC62" s="329"/>
      <c r="AD62" s="21"/>
      <c r="AE62" s="25">
        <v>6.6595406930103393E-2</v>
      </c>
      <c r="AF62" s="25"/>
      <c r="AG62" s="25"/>
      <c r="AH62" s="25">
        <v>0</v>
      </c>
      <c r="AI62" s="25"/>
      <c r="AJ62" s="25"/>
      <c r="AK62" s="25"/>
      <c r="AL62" s="25">
        <v>0</v>
      </c>
      <c r="AM62" s="22">
        <v>0</v>
      </c>
      <c r="AN62" s="23"/>
      <c r="AO62" s="357">
        <v>625.14701329401555</v>
      </c>
      <c r="AP62" s="26"/>
      <c r="AQ62" s="29">
        <f t="shared" si="16"/>
        <v>652.2062112925131</v>
      </c>
      <c r="AR62" s="470"/>
    </row>
    <row r="63" spans="1:44" s="471" customFormat="1" ht="12.75" customHeight="1">
      <c r="A63" s="17" t="s">
        <v>182</v>
      </c>
      <c r="B63" s="491" t="s">
        <v>183</v>
      </c>
      <c r="C63" s="19">
        <f t="shared" si="26"/>
        <v>5.9990977443609029E-3</v>
      </c>
      <c r="D63" s="493">
        <v>5.9990977443609029E-3</v>
      </c>
      <c r="E63" s="26"/>
      <c r="F63" s="26"/>
      <c r="G63" s="346"/>
      <c r="H63" s="23">
        <f t="shared" si="27"/>
        <v>0</v>
      </c>
      <c r="I63" s="20"/>
      <c r="J63" s="280"/>
      <c r="K63" s="20"/>
      <c r="L63" s="23">
        <f t="shared" si="28"/>
        <v>2.134187113162815</v>
      </c>
      <c r="M63" s="21"/>
      <c r="N63" s="169"/>
      <c r="O63" s="169"/>
      <c r="P63" s="26"/>
      <c r="Q63" s="494">
        <v>1.1430228691040245</v>
      </c>
      <c r="R63" s="26"/>
      <c r="S63" s="494">
        <v>0</v>
      </c>
      <c r="T63" s="494">
        <v>0.21497588975553131</v>
      </c>
      <c r="U63" s="494">
        <v>0.77618835430325928</v>
      </c>
      <c r="V63" s="224">
        <v>0</v>
      </c>
      <c r="W63" s="26"/>
      <c r="X63" s="26"/>
      <c r="Y63" s="169"/>
      <c r="Z63" s="20"/>
      <c r="AA63" s="495">
        <v>15.324833489704931</v>
      </c>
      <c r="AB63" s="26">
        <f t="shared" si="32"/>
        <v>1.8084224769979604</v>
      </c>
      <c r="AC63" s="329"/>
      <c r="AD63" s="21"/>
      <c r="AE63" s="25">
        <v>1.8084224769979604</v>
      </c>
      <c r="AF63" s="25"/>
      <c r="AG63" s="25"/>
      <c r="AH63" s="25">
        <v>0</v>
      </c>
      <c r="AI63" s="25"/>
      <c r="AJ63" s="25"/>
      <c r="AK63" s="25"/>
      <c r="AL63" s="25">
        <v>0</v>
      </c>
      <c r="AM63" s="22">
        <v>0</v>
      </c>
      <c r="AN63" s="23"/>
      <c r="AO63" s="495">
        <v>42.186563425127446</v>
      </c>
      <c r="AP63" s="26"/>
      <c r="AQ63" s="29">
        <f t="shared" si="16"/>
        <v>61.46000560273751</v>
      </c>
      <c r="AR63" s="470"/>
    </row>
    <row r="64" spans="1:44" ht="12.75" customHeight="1">
      <c r="A64" s="72" t="s">
        <v>184</v>
      </c>
      <c r="B64" s="496"/>
      <c r="C64" s="74">
        <f t="shared" si="26"/>
        <v>6.9989473684210534E-3</v>
      </c>
      <c r="D64" s="493">
        <v>6.9989473684210534E-3</v>
      </c>
      <c r="E64" s="79"/>
      <c r="F64" s="79"/>
      <c r="G64" s="347"/>
      <c r="H64" s="78">
        <f t="shared" si="27"/>
        <v>0</v>
      </c>
      <c r="I64" s="150"/>
      <c r="J64" s="283"/>
      <c r="K64" s="150"/>
      <c r="L64" s="78">
        <f t="shared" si="28"/>
        <v>13.838935852512073</v>
      </c>
      <c r="M64" s="151"/>
      <c r="N64" s="331"/>
      <c r="O64" s="331"/>
      <c r="P64" s="79"/>
      <c r="Q64" s="494">
        <v>2.622873750202086</v>
      </c>
      <c r="R64" s="79"/>
      <c r="S64" s="494">
        <v>0</v>
      </c>
      <c r="T64" s="494">
        <v>4.591010526982533</v>
      </c>
      <c r="U64" s="494">
        <v>6.6250515753274533</v>
      </c>
      <c r="V64" s="224">
        <v>0</v>
      </c>
      <c r="W64" s="79"/>
      <c r="X64" s="79"/>
      <c r="Y64" s="331"/>
      <c r="Z64" s="150"/>
      <c r="AA64" s="495">
        <v>54.986237885678023</v>
      </c>
      <c r="AB64" s="79">
        <f t="shared" si="32"/>
        <v>28.427995356262532</v>
      </c>
      <c r="AC64" s="332"/>
      <c r="AD64" s="151"/>
      <c r="AE64" s="76">
        <v>1.8820160192299578</v>
      </c>
      <c r="AF64" s="76"/>
      <c r="AG64" s="76"/>
      <c r="AH64" s="76">
        <v>2.0494384344000003</v>
      </c>
      <c r="AI64" s="76"/>
      <c r="AJ64" s="76"/>
      <c r="AK64" s="76"/>
      <c r="AL64" s="76">
        <v>0.16649466165720572</v>
      </c>
      <c r="AM64" s="77">
        <v>24.330046240975367</v>
      </c>
      <c r="AN64" s="78"/>
      <c r="AO64" s="495">
        <v>106.0799714201992</v>
      </c>
      <c r="AP64" s="79"/>
      <c r="AQ64" s="82">
        <f t="shared" si="16"/>
        <v>203.34013946202026</v>
      </c>
    </row>
    <row r="65" spans="1:44" ht="12.75" customHeight="1">
      <c r="A65" s="168" t="s">
        <v>195</v>
      </c>
      <c r="B65" s="152"/>
      <c r="C65" s="74">
        <f>SUM(D65:G65)</f>
        <v>0</v>
      </c>
      <c r="D65" s="360">
        <f>SUM(D66:D69)</f>
        <v>0</v>
      </c>
      <c r="E65" s="213"/>
      <c r="F65" s="213"/>
      <c r="G65" s="348"/>
      <c r="H65" s="78">
        <f>SUM(I65:K65)</f>
        <v>0</v>
      </c>
      <c r="I65" s="75"/>
      <c r="J65" s="255">
        <v>0</v>
      </c>
      <c r="K65" s="76">
        <v>0</v>
      </c>
      <c r="L65" s="78">
        <f>SUM(M65:Z65)</f>
        <v>103.05376967326916</v>
      </c>
      <c r="M65" s="76"/>
      <c r="N65" s="77"/>
      <c r="O65" s="77"/>
      <c r="P65" s="213"/>
      <c r="Q65" s="366">
        <v>34.428207569141968</v>
      </c>
      <c r="R65" s="213"/>
      <c r="S65" s="366">
        <v>0.2093031229578676</v>
      </c>
      <c r="T65" s="366">
        <v>28.365886470284938</v>
      </c>
      <c r="U65" s="366">
        <v>40.050372510884394</v>
      </c>
      <c r="V65" s="147">
        <f>SUM(V66:V69)</f>
        <v>0</v>
      </c>
      <c r="W65" s="213"/>
      <c r="X65" s="213"/>
      <c r="Y65" s="77"/>
      <c r="Z65" s="76"/>
      <c r="AA65" s="373">
        <v>152.8492541732389</v>
      </c>
      <c r="AB65" s="79">
        <f t="shared" si="32"/>
        <v>14.916012051020097</v>
      </c>
      <c r="AC65" s="80"/>
      <c r="AD65" s="76"/>
      <c r="AE65" s="76">
        <f>SUM(AE66:AE69)</f>
        <v>10.325281194843615</v>
      </c>
      <c r="AF65" s="76"/>
      <c r="AG65" s="76"/>
      <c r="AH65" s="76">
        <v>4.5907308561764824</v>
      </c>
      <c r="AI65" s="76"/>
      <c r="AJ65" s="76"/>
      <c r="AK65" s="76"/>
      <c r="AL65" s="76"/>
      <c r="AM65" s="77"/>
      <c r="AN65" s="78"/>
      <c r="AO65" s="373">
        <v>252.3012967409239</v>
      </c>
      <c r="AP65" s="79"/>
      <c r="AQ65" s="244">
        <f t="shared" si="16"/>
        <v>523.12033263845206</v>
      </c>
    </row>
    <row r="66" spans="1:44" ht="12.75" customHeight="1">
      <c r="A66" s="60" t="s">
        <v>185</v>
      </c>
      <c r="B66" s="497" t="s">
        <v>186</v>
      </c>
      <c r="C66" s="62">
        <f t="shared" ref="C66:C69" si="35">SUM(D66:G66)</f>
        <v>0</v>
      </c>
      <c r="D66" s="498">
        <v>0</v>
      </c>
      <c r="E66" s="69"/>
      <c r="F66" s="69"/>
      <c r="G66" s="349"/>
      <c r="H66" s="66">
        <f t="shared" ref="H66:H69" si="36">SUM(I66:K66)</f>
        <v>0</v>
      </c>
      <c r="I66" s="318"/>
      <c r="J66" s="252"/>
      <c r="K66" s="219"/>
      <c r="L66" s="66">
        <f t="shared" ref="L66:L69" si="37">SUM(M66:Z66)</f>
        <v>2.8946332819699157</v>
      </c>
      <c r="M66" s="318"/>
      <c r="N66" s="69"/>
      <c r="O66" s="65"/>
      <c r="P66" s="69"/>
      <c r="Q66" s="353">
        <v>9.2677529927353328E-2</v>
      </c>
      <c r="R66" s="69"/>
      <c r="S66" s="353">
        <v>7.8624794368147982E-2</v>
      </c>
      <c r="T66" s="353">
        <v>0.14392453636175404</v>
      </c>
      <c r="U66" s="353">
        <v>2.5794064213126604</v>
      </c>
      <c r="V66" s="69">
        <v>0</v>
      </c>
      <c r="W66" s="69"/>
      <c r="X66" s="69"/>
      <c r="Y66" s="65"/>
      <c r="Z66" s="64"/>
      <c r="AA66" s="356">
        <v>7.2897408595521167</v>
      </c>
      <c r="AB66" s="67">
        <f t="shared" si="32"/>
        <v>4.5922307810889942</v>
      </c>
      <c r="AC66" s="68"/>
      <c r="AD66" s="64"/>
      <c r="AE66" s="64">
        <v>1.4999249125114164E-3</v>
      </c>
      <c r="AF66" s="64"/>
      <c r="AG66" s="64"/>
      <c r="AH66" s="64">
        <v>4.5907308561764824</v>
      </c>
      <c r="AI66" s="64"/>
      <c r="AJ66" s="64"/>
      <c r="AK66" s="64"/>
      <c r="AL66" s="64"/>
      <c r="AM66" s="65"/>
      <c r="AN66" s="66"/>
      <c r="AO66" s="356">
        <v>61.969317372186481</v>
      </c>
      <c r="AP66" s="67"/>
      <c r="AQ66" s="92">
        <f t="shared" si="16"/>
        <v>76.745922294797509</v>
      </c>
    </row>
    <row r="67" spans="1:44" ht="12.75" customHeight="1">
      <c r="A67" s="499" t="s">
        <v>187</v>
      </c>
      <c r="B67" s="500">
        <v>84</v>
      </c>
      <c r="C67" s="19">
        <f t="shared" si="35"/>
        <v>0</v>
      </c>
      <c r="D67" s="501">
        <v>0</v>
      </c>
      <c r="E67" s="212"/>
      <c r="F67" s="212"/>
      <c r="G67" s="350"/>
      <c r="H67" s="23">
        <f t="shared" si="36"/>
        <v>0</v>
      </c>
      <c r="I67" s="319"/>
      <c r="J67" s="249"/>
      <c r="K67" s="215"/>
      <c r="L67" s="23">
        <f t="shared" si="37"/>
        <v>32.925246864272154</v>
      </c>
      <c r="M67" s="319"/>
      <c r="N67" s="212"/>
      <c r="O67" s="22"/>
      <c r="P67" s="212"/>
      <c r="Q67" s="355">
        <v>5.9702266859653097</v>
      </c>
      <c r="R67" s="212"/>
      <c r="S67" s="355">
        <v>1.2196644001707165E-2</v>
      </c>
      <c r="T67" s="355">
        <v>10.238682207000728</v>
      </c>
      <c r="U67" s="355">
        <v>16.704141327304406</v>
      </c>
      <c r="V67" s="223">
        <v>0</v>
      </c>
      <c r="W67" s="212"/>
      <c r="X67" s="212"/>
      <c r="Y67" s="22"/>
      <c r="Z67" s="25"/>
      <c r="AA67" s="358">
        <v>43.051250879126584</v>
      </c>
      <c r="AB67" s="26">
        <f t="shared" si="32"/>
        <v>7.4634291589628559</v>
      </c>
      <c r="AC67" s="27"/>
      <c r="AD67" s="25"/>
      <c r="AE67" s="25">
        <v>7.4634291589628559</v>
      </c>
      <c r="AF67" s="25"/>
      <c r="AG67" s="25"/>
      <c r="AH67" s="25">
        <v>0</v>
      </c>
      <c r="AI67" s="25"/>
      <c r="AJ67" s="25"/>
      <c r="AK67" s="25"/>
      <c r="AL67" s="25"/>
      <c r="AM67" s="22"/>
      <c r="AN67" s="23"/>
      <c r="AO67" s="358">
        <v>80.776745426474278</v>
      </c>
      <c r="AP67" s="26"/>
      <c r="AQ67" s="29">
        <f t="shared" si="16"/>
        <v>164.21667232883587</v>
      </c>
    </row>
    <row r="68" spans="1:44" ht="12.75" customHeight="1">
      <c r="A68" s="17" t="s">
        <v>188</v>
      </c>
      <c r="B68" s="491">
        <v>85</v>
      </c>
      <c r="C68" s="19">
        <f t="shared" si="35"/>
        <v>0</v>
      </c>
      <c r="D68" s="501">
        <v>0</v>
      </c>
      <c r="E68" s="212"/>
      <c r="F68" s="212"/>
      <c r="G68" s="350"/>
      <c r="H68" s="23">
        <f t="shared" si="36"/>
        <v>0</v>
      </c>
      <c r="I68" s="319"/>
      <c r="J68" s="249"/>
      <c r="K68" s="215"/>
      <c r="L68" s="23">
        <f t="shared" si="37"/>
        <v>51.234982970804225</v>
      </c>
      <c r="M68" s="319"/>
      <c r="N68" s="212"/>
      <c r="O68" s="22"/>
      <c r="P68" s="212"/>
      <c r="Q68" s="355">
        <v>21.965571125362604</v>
      </c>
      <c r="R68" s="212"/>
      <c r="S68" s="355">
        <v>3.5936540362172906E-2</v>
      </c>
      <c r="T68" s="355">
        <v>13.625463385437445</v>
      </c>
      <c r="U68" s="355">
        <v>15.608011919642003</v>
      </c>
      <c r="V68" s="223">
        <v>0</v>
      </c>
      <c r="W68" s="212"/>
      <c r="X68" s="212"/>
      <c r="Y68" s="22"/>
      <c r="Z68" s="25"/>
      <c r="AA68" s="358">
        <v>34.654512232924468</v>
      </c>
      <c r="AB68" s="26">
        <f t="shared" si="32"/>
        <v>2.1178883256229017</v>
      </c>
      <c r="AC68" s="27"/>
      <c r="AD68" s="25"/>
      <c r="AE68" s="25">
        <v>2.1178883256229017</v>
      </c>
      <c r="AF68" s="25"/>
      <c r="AG68" s="25"/>
      <c r="AH68" s="25">
        <v>0</v>
      </c>
      <c r="AI68" s="25"/>
      <c r="AJ68" s="25"/>
      <c r="AK68" s="25"/>
      <c r="AL68" s="25"/>
      <c r="AM68" s="22"/>
      <c r="AN68" s="23"/>
      <c r="AO68" s="358">
        <v>58.717168616442784</v>
      </c>
      <c r="AP68" s="26"/>
      <c r="AQ68" s="29">
        <f t="shared" si="16"/>
        <v>146.72455214579438</v>
      </c>
    </row>
    <row r="69" spans="1:44" s="471" customFormat="1" ht="12.75" customHeight="1">
      <c r="A69" s="72" t="s">
        <v>189</v>
      </c>
      <c r="B69" s="496" t="s">
        <v>190</v>
      </c>
      <c r="C69" s="134">
        <f t="shared" si="35"/>
        <v>0</v>
      </c>
      <c r="D69" s="502">
        <v>0</v>
      </c>
      <c r="E69" s="213"/>
      <c r="F69" s="213"/>
      <c r="G69" s="348"/>
      <c r="H69" s="137">
        <f t="shared" si="36"/>
        <v>0</v>
      </c>
      <c r="I69" s="320"/>
      <c r="J69" s="255"/>
      <c r="K69" s="220"/>
      <c r="L69" s="137">
        <f t="shared" si="37"/>
        <v>15.998906556222867</v>
      </c>
      <c r="M69" s="320"/>
      <c r="N69" s="213"/>
      <c r="O69" s="77"/>
      <c r="P69" s="213"/>
      <c r="Q69" s="503">
        <v>6.399732227886699</v>
      </c>
      <c r="R69" s="213"/>
      <c r="S69" s="503">
        <v>8.254514422583957E-2</v>
      </c>
      <c r="T69" s="503">
        <v>4.357816341485008</v>
      </c>
      <c r="U69" s="503">
        <v>5.1588128426253208</v>
      </c>
      <c r="V69" s="213">
        <v>0</v>
      </c>
      <c r="W69" s="213"/>
      <c r="X69" s="213"/>
      <c r="Y69" s="77"/>
      <c r="Z69" s="76"/>
      <c r="AA69" s="504">
        <v>67.853750201635734</v>
      </c>
      <c r="AB69" s="139">
        <f t="shared" si="32"/>
        <v>0.74246378534534663</v>
      </c>
      <c r="AC69" s="140"/>
      <c r="AD69" s="135"/>
      <c r="AE69" s="135">
        <v>0.74246378534534663</v>
      </c>
      <c r="AF69" s="135"/>
      <c r="AG69" s="135"/>
      <c r="AH69" s="135">
        <v>0</v>
      </c>
      <c r="AI69" s="135"/>
      <c r="AJ69" s="135"/>
      <c r="AK69" s="135"/>
      <c r="AL69" s="135"/>
      <c r="AM69" s="136"/>
      <c r="AN69" s="137"/>
      <c r="AO69" s="504">
        <v>50.838065325820345</v>
      </c>
      <c r="AP69" s="139"/>
      <c r="AQ69" s="141">
        <f t="shared" si="16"/>
        <v>135.4331858690243</v>
      </c>
      <c r="AR69" s="470"/>
    </row>
    <row r="70" spans="1:44" s="471" customFormat="1" ht="12.75" customHeight="1">
      <c r="A70" s="93" t="s">
        <v>41</v>
      </c>
      <c r="B70" s="94"/>
      <c r="C70" s="95">
        <f>SUM(D70:G70)</f>
        <v>0</v>
      </c>
      <c r="D70" s="153">
        <v>0</v>
      </c>
      <c r="E70" s="154"/>
      <c r="F70" s="155"/>
      <c r="G70" s="155"/>
      <c r="H70" s="99">
        <f>SUM(I70:K70)</f>
        <v>0</v>
      </c>
      <c r="I70" s="153"/>
      <c r="J70" s="262"/>
      <c r="K70" s="154"/>
      <c r="L70" s="99">
        <f>SUM(M70:Z70)</f>
        <v>227.38527636979836</v>
      </c>
      <c r="M70" s="154"/>
      <c r="N70" s="154"/>
      <c r="O70" s="154"/>
      <c r="P70" s="154">
        <v>0</v>
      </c>
      <c r="Q70" s="154">
        <v>0</v>
      </c>
      <c r="R70" s="154"/>
      <c r="S70" s="154"/>
      <c r="T70" s="508">
        <v>0</v>
      </c>
      <c r="U70" s="372">
        <v>227.38527636979836</v>
      </c>
      <c r="V70" s="64"/>
      <c r="W70" s="155"/>
      <c r="X70" s="155"/>
      <c r="Y70" s="155"/>
      <c r="Z70" s="154"/>
      <c r="AA70" s="99">
        <v>0</v>
      </c>
      <c r="AB70" s="100">
        <f t="shared" si="32"/>
        <v>0</v>
      </c>
      <c r="AC70" s="178"/>
      <c r="AD70" s="154"/>
      <c r="AE70" s="154"/>
      <c r="AF70" s="154"/>
      <c r="AG70" s="154"/>
      <c r="AH70" s="154"/>
      <c r="AI70" s="154"/>
      <c r="AJ70" s="154"/>
      <c r="AK70" s="153"/>
      <c r="AL70" s="155"/>
      <c r="AM70" s="154"/>
      <c r="AN70" s="99"/>
      <c r="AO70" s="99">
        <v>44.315056242723912</v>
      </c>
      <c r="AP70" s="100"/>
      <c r="AQ70" s="91">
        <f t="shared" si="16"/>
        <v>271.70033261252229</v>
      </c>
      <c r="AR70" s="470"/>
    </row>
    <row r="71" spans="1:44" s="471" customFormat="1" ht="12.75" customHeight="1" thickBot="1">
      <c r="A71" s="242" t="s">
        <v>133</v>
      </c>
      <c r="B71" s="73"/>
      <c r="C71" s="74">
        <f>SUM(D71:G71)</f>
        <v>0</v>
      </c>
      <c r="D71" s="75"/>
      <c r="E71" s="76"/>
      <c r="F71" s="77"/>
      <c r="G71" s="77"/>
      <c r="H71" s="78">
        <f>SUM(I71:K71)</f>
        <v>0</v>
      </c>
      <c r="I71" s="75"/>
      <c r="J71" s="255"/>
      <c r="K71" s="76"/>
      <c r="L71" s="78">
        <f>SUM(M71:Z71)</f>
        <v>19.648790870667792</v>
      </c>
      <c r="M71" s="76"/>
      <c r="N71" s="76"/>
      <c r="O71" s="76"/>
      <c r="P71" s="76"/>
      <c r="Q71" s="76"/>
      <c r="R71" s="76"/>
      <c r="S71" s="76"/>
      <c r="T71" s="76"/>
      <c r="U71" s="151">
        <v>19.648790870667792</v>
      </c>
      <c r="V71" s="76"/>
      <c r="W71" s="77"/>
      <c r="X71" s="77"/>
      <c r="Y71" s="77"/>
      <c r="Z71" s="76"/>
      <c r="AA71" s="78"/>
      <c r="AB71" s="79">
        <f t="shared" si="32"/>
        <v>0</v>
      </c>
      <c r="AC71" s="80"/>
      <c r="AD71" s="76"/>
      <c r="AE71" s="76"/>
      <c r="AF71" s="76"/>
      <c r="AG71" s="76"/>
      <c r="AH71" s="76"/>
      <c r="AI71" s="76"/>
      <c r="AJ71" s="76"/>
      <c r="AK71" s="75"/>
      <c r="AL71" s="77"/>
      <c r="AM71" s="76"/>
      <c r="AN71" s="78"/>
      <c r="AO71" s="81"/>
      <c r="AP71" s="79"/>
      <c r="AQ71" s="244">
        <f t="shared" si="16"/>
        <v>19.648790870667792</v>
      </c>
      <c r="AR71" s="470"/>
    </row>
    <row r="72" spans="1:44" ht="12.75" customHeight="1" thickBot="1">
      <c r="A72" s="42" t="s">
        <v>42</v>
      </c>
      <c r="B72" s="43"/>
      <c r="C72" s="44">
        <f t="shared" ref="C72:AP72" si="38">C26-C27-C29</f>
        <v>-8.2486428172516071</v>
      </c>
      <c r="D72" s="108">
        <f t="shared" si="38"/>
        <v>-1.5184994341766966</v>
      </c>
      <c r="E72" s="46">
        <f t="shared" si="38"/>
        <v>-7.518204945606854</v>
      </c>
      <c r="F72" s="109">
        <f t="shared" si="38"/>
        <v>0</v>
      </c>
      <c r="G72" s="109">
        <f t="shared" si="38"/>
        <v>0.78268836253191054</v>
      </c>
      <c r="H72" s="47">
        <f t="shared" si="38"/>
        <v>0.39688858079296097</v>
      </c>
      <c r="I72" s="108">
        <f t="shared" si="38"/>
        <v>2.5923292992668934E-5</v>
      </c>
      <c r="J72" s="259">
        <f t="shared" si="38"/>
        <v>0</v>
      </c>
      <c r="K72" s="46">
        <f t="shared" si="38"/>
        <v>0.3968626574999945</v>
      </c>
      <c r="L72" s="47">
        <f>L26-L27-L29</f>
        <v>19.763087420286865</v>
      </c>
      <c r="M72" s="46">
        <f t="shared" si="38"/>
        <v>0</v>
      </c>
      <c r="N72" s="46">
        <f t="shared" si="38"/>
        <v>3.8477427903657713E-2</v>
      </c>
      <c r="O72" s="46">
        <f t="shared" si="38"/>
        <v>-1.4798553262328653</v>
      </c>
      <c r="P72" s="46">
        <f t="shared" si="38"/>
        <v>-10.257284865107522</v>
      </c>
      <c r="Q72" s="46">
        <f t="shared" si="38"/>
        <v>-0.96621685888010234</v>
      </c>
      <c r="R72" s="46">
        <f t="shared" si="38"/>
        <v>-26.862904803840138</v>
      </c>
      <c r="S72" s="46">
        <f t="shared" si="38"/>
        <v>11.398786267317703</v>
      </c>
      <c r="T72" s="46">
        <f t="shared" si="38"/>
        <v>8.9941017739296001</v>
      </c>
      <c r="U72" s="46">
        <f t="shared" si="38"/>
        <v>31.50243239738802</v>
      </c>
      <c r="V72" s="46">
        <f t="shared" si="38"/>
        <v>-0.82533792990059851</v>
      </c>
      <c r="W72" s="109">
        <f t="shared" si="38"/>
        <v>8.220889337707181</v>
      </c>
      <c r="X72" s="109">
        <f t="shared" si="38"/>
        <v>0</v>
      </c>
      <c r="Y72" s="109">
        <f t="shared" si="38"/>
        <v>0</v>
      </c>
      <c r="Z72" s="46">
        <f t="shared" si="38"/>
        <v>0</v>
      </c>
      <c r="AA72" s="47">
        <f t="shared" si="38"/>
        <v>-1.0970398681179176</v>
      </c>
      <c r="AB72" s="45">
        <f t="shared" si="38"/>
        <v>-1.0346907153390248</v>
      </c>
      <c r="AC72" s="110">
        <f t="shared" si="38"/>
        <v>0</v>
      </c>
      <c r="AD72" s="46">
        <f t="shared" si="38"/>
        <v>0</v>
      </c>
      <c r="AE72" s="46">
        <f t="shared" si="38"/>
        <v>-7.0423455208110113</v>
      </c>
      <c r="AF72" s="46">
        <f t="shared" si="38"/>
        <v>0</v>
      </c>
      <c r="AG72" s="46">
        <f t="shared" si="38"/>
        <v>0</v>
      </c>
      <c r="AH72" s="46">
        <f t="shared" si="38"/>
        <v>0</v>
      </c>
      <c r="AI72" s="46">
        <f t="shared" si="38"/>
        <v>5.549536663488027</v>
      </c>
      <c r="AJ72" s="46">
        <f t="shared" si="38"/>
        <v>0.45811814198400214</v>
      </c>
      <c r="AK72" s="108">
        <f t="shared" si="38"/>
        <v>0</v>
      </c>
      <c r="AL72" s="109">
        <f t="shared" si="38"/>
        <v>0</v>
      </c>
      <c r="AM72" s="46">
        <f t="shared" si="38"/>
        <v>0</v>
      </c>
      <c r="AN72" s="47">
        <f t="shared" si="38"/>
        <v>0</v>
      </c>
      <c r="AO72" s="47">
        <f t="shared" si="38"/>
        <v>-36.806185704689597</v>
      </c>
      <c r="AP72" s="45">
        <f t="shared" si="38"/>
        <v>0</v>
      </c>
      <c r="AQ72" s="48">
        <f t="shared" si="16"/>
        <v>-27.02658310431832</v>
      </c>
    </row>
    <row r="73" spans="1:44" s="471" customFormat="1" ht="15" customHeight="1">
      <c r="A73" s="472"/>
      <c r="B73" s="472"/>
      <c r="C73" s="472"/>
      <c r="D73" s="472"/>
      <c r="E73" s="472"/>
      <c r="F73" s="472"/>
      <c r="G73" s="472"/>
      <c r="H73" s="472"/>
      <c r="I73" s="472"/>
      <c r="J73" s="472"/>
      <c r="K73" s="472"/>
      <c r="L73" s="472"/>
      <c r="M73" s="472"/>
      <c r="N73" s="472"/>
      <c r="O73" s="472"/>
      <c r="P73" s="472"/>
      <c r="Q73" s="472"/>
      <c r="R73" s="472"/>
      <c r="S73" s="472"/>
      <c r="T73" s="472"/>
      <c r="U73" s="472"/>
      <c r="V73" s="472"/>
      <c r="W73" s="472"/>
      <c r="X73" s="472"/>
      <c r="Y73" s="472"/>
      <c r="Z73" s="472"/>
      <c r="AA73" s="472"/>
      <c r="AB73" s="472"/>
      <c r="AC73" s="472"/>
      <c r="AD73" s="472"/>
      <c r="AE73" s="472"/>
      <c r="AF73" s="472"/>
      <c r="AG73" s="472"/>
      <c r="AH73" s="472"/>
      <c r="AI73" s="472"/>
      <c r="AJ73" s="472"/>
      <c r="AK73" s="472"/>
      <c r="AL73" s="472"/>
      <c r="AM73" s="472"/>
      <c r="AN73" s="472"/>
      <c r="AO73" s="472"/>
      <c r="AP73" s="472"/>
      <c r="AQ73" s="472"/>
    </row>
    <row r="74" spans="1:44" ht="12.75" customHeight="1">
      <c r="A74" s="162" t="s">
        <v>300</v>
      </c>
      <c r="B74" s="89"/>
      <c r="F74" s="89"/>
      <c r="G74" s="89"/>
      <c r="I74" s="89"/>
      <c r="J74" s="89"/>
      <c r="K74" s="89"/>
      <c r="L74" s="205"/>
      <c r="M74" s="89"/>
      <c r="N74" s="89"/>
      <c r="O74" s="471"/>
      <c r="P74" s="471"/>
      <c r="Q74" s="89"/>
      <c r="R74" s="89"/>
      <c r="S74" s="89"/>
      <c r="T74" s="89"/>
      <c r="U74" s="89"/>
      <c r="V74" s="89"/>
      <c r="W74" s="83"/>
      <c r="X74" s="471"/>
      <c r="Y74" s="89"/>
      <c r="Z74" s="89"/>
      <c r="AA74" s="89"/>
      <c r="AB74" s="89"/>
      <c r="AC74" s="89"/>
      <c r="AD74" s="89"/>
      <c r="AE74" s="89"/>
      <c r="AF74" s="89"/>
      <c r="AG74" s="89"/>
      <c r="AH74" s="89"/>
      <c r="AI74" s="89"/>
      <c r="AJ74" s="89"/>
      <c r="AK74" s="89"/>
      <c r="AL74" s="89"/>
      <c r="AM74" s="89"/>
      <c r="AN74" s="89"/>
      <c r="AO74" s="89"/>
      <c r="AP74" s="89"/>
      <c r="AQ74" s="89"/>
    </row>
    <row r="75" spans="1:44">
      <c r="A75" s="476" t="s">
        <v>301</v>
      </c>
    </row>
    <row r="76" spans="1:44">
      <c r="A76" s="476" t="s">
        <v>302</v>
      </c>
    </row>
    <row r="77" spans="1:44" ht="12.75" customHeight="1">
      <c r="A77" s="195" t="s">
        <v>303</v>
      </c>
      <c r="B77" s="472"/>
      <c r="C77" s="472"/>
      <c r="D77" s="472"/>
      <c r="E77" s="472"/>
      <c r="F77" s="472"/>
      <c r="G77" s="472"/>
      <c r="H77" s="472"/>
      <c r="I77" s="472"/>
      <c r="J77" s="472"/>
      <c r="K77" s="472"/>
      <c r="L77" s="472"/>
      <c r="M77" s="472"/>
      <c r="N77" s="472"/>
      <c r="O77" s="472"/>
      <c r="P77" s="472"/>
      <c r="Q77" s="472"/>
      <c r="R77" s="472"/>
      <c r="S77" s="472"/>
      <c r="T77" s="472"/>
      <c r="U77" s="472"/>
      <c r="V77" s="472"/>
      <c r="W77" s="472"/>
      <c r="X77" s="472"/>
      <c r="Y77" s="472"/>
      <c r="Z77" s="472"/>
      <c r="AA77" s="472"/>
      <c r="AB77" s="472"/>
      <c r="AC77" s="472"/>
      <c r="AD77" s="472"/>
      <c r="AE77" s="472"/>
      <c r="AF77" s="472"/>
      <c r="AG77" s="472"/>
      <c r="AH77" s="472"/>
      <c r="AI77" s="472"/>
      <c r="AJ77" s="472"/>
      <c r="AK77" s="472"/>
      <c r="AL77" s="472"/>
      <c r="AM77" s="472"/>
      <c r="AN77" s="472"/>
      <c r="AO77" s="472"/>
      <c r="AP77" s="472"/>
      <c r="AQ77" s="472"/>
    </row>
    <row r="78" spans="1:44" ht="12.75" customHeight="1">
      <c r="A78" s="263" t="s">
        <v>304</v>
      </c>
      <c r="B78" s="234"/>
      <c r="C78" s="472"/>
      <c r="D78" s="472"/>
      <c r="E78" s="472"/>
      <c r="F78" s="472"/>
      <c r="G78" s="472"/>
      <c r="H78" s="472"/>
      <c r="I78" s="472"/>
      <c r="J78" s="472"/>
      <c r="K78" s="472"/>
      <c r="L78" s="472"/>
      <c r="M78" s="472"/>
      <c r="N78" s="472"/>
      <c r="O78" s="472"/>
      <c r="P78" s="472"/>
      <c r="Q78" s="472"/>
      <c r="R78" s="472"/>
      <c r="S78" s="472"/>
      <c r="T78" s="472"/>
      <c r="U78" s="472"/>
      <c r="V78" s="472"/>
      <c r="W78" s="472"/>
      <c r="X78" s="472"/>
      <c r="Y78" s="472"/>
      <c r="Z78" s="472"/>
      <c r="AA78" s="472"/>
      <c r="AB78" s="472"/>
      <c r="AC78" s="472"/>
      <c r="AD78" s="472"/>
      <c r="AE78" s="472"/>
      <c r="AF78" s="472"/>
      <c r="AG78" s="472"/>
      <c r="AH78" s="472"/>
      <c r="AI78" s="472"/>
      <c r="AJ78" s="472"/>
      <c r="AK78" s="472"/>
      <c r="AL78" s="472"/>
      <c r="AM78" s="472"/>
      <c r="AN78" s="472"/>
      <c r="AO78" s="472"/>
      <c r="AP78" s="472"/>
      <c r="AQ78" s="472"/>
    </row>
    <row r="79" spans="1:44" ht="12.75" customHeight="1">
      <c r="A79" s="352" t="s">
        <v>305</v>
      </c>
      <c r="B79" s="195"/>
      <c r="C79" s="472"/>
      <c r="D79" s="472"/>
      <c r="E79" s="472"/>
      <c r="F79" s="472"/>
      <c r="G79" s="472"/>
      <c r="H79" s="472"/>
      <c r="I79" s="472"/>
      <c r="J79" s="472"/>
      <c r="K79" s="472"/>
      <c r="L79" s="472"/>
      <c r="M79" s="472"/>
      <c r="N79" s="472"/>
      <c r="O79" s="472"/>
      <c r="P79" s="472"/>
      <c r="Q79" s="472"/>
      <c r="R79" s="472"/>
      <c r="S79" s="472"/>
      <c r="T79" s="472"/>
      <c r="U79" s="472"/>
      <c r="V79" s="472"/>
      <c r="W79" s="472"/>
      <c r="X79" s="472"/>
      <c r="Y79" s="472"/>
      <c r="Z79" s="472"/>
      <c r="AA79" s="472"/>
      <c r="AB79" s="472"/>
      <c r="AC79" s="472"/>
      <c r="AD79" s="472"/>
      <c r="AE79" s="472"/>
      <c r="AF79" s="472"/>
      <c r="AG79" s="472"/>
      <c r="AH79" s="472"/>
      <c r="AI79" s="472"/>
      <c r="AJ79" s="472"/>
      <c r="AK79" s="472"/>
      <c r="AL79" s="472"/>
      <c r="AM79" s="472"/>
      <c r="AN79" s="472"/>
      <c r="AO79" s="472"/>
      <c r="AP79" s="472"/>
      <c r="AQ79" s="472"/>
    </row>
    <row r="80" spans="1:44" ht="12.75" customHeight="1">
      <c r="A80" s="509" t="s">
        <v>306</v>
      </c>
      <c r="B80" s="195"/>
      <c r="C80" s="472"/>
      <c r="D80" s="472"/>
      <c r="E80" s="472"/>
      <c r="F80" s="472"/>
      <c r="G80" s="472"/>
      <c r="H80" s="472"/>
      <c r="I80" s="472"/>
      <c r="J80" s="472"/>
      <c r="K80" s="472"/>
      <c r="L80" s="472"/>
      <c r="M80" s="472"/>
      <c r="N80" s="472"/>
      <c r="O80" s="472"/>
      <c r="P80" s="472"/>
      <c r="Q80" s="472"/>
      <c r="R80" s="472"/>
      <c r="S80" s="472"/>
      <c r="T80" s="472"/>
      <c r="U80" s="472"/>
      <c r="V80" s="472"/>
      <c r="W80" s="472"/>
      <c r="X80" s="472"/>
      <c r="Y80" s="472"/>
      <c r="Z80" s="472"/>
      <c r="AA80" s="472"/>
      <c r="AB80" s="472"/>
      <c r="AC80" s="472"/>
      <c r="AD80" s="472"/>
      <c r="AE80" s="472"/>
      <c r="AF80" s="472"/>
      <c r="AG80" s="472"/>
      <c r="AH80" s="472"/>
      <c r="AI80" s="472"/>
      <c r="AJ80" s="472"/>
      <c r="AK80" s="472"/>
      <c r="AL80" s="472"/>
      <c r="AM80" s="472"/>
      <c r="AN80" s="472"/>
      <c r="AO80" s="472"/>
      <c r="AP80" s="472"/>
      <c r="AQ80" s="472"/>
    </row>
    <row r="81" spans="1:43" ht="12.75" customHeight="1">
      <c r="A81" s="245" t="s">
        <v>307</v>
      </c>
      <c r="B81" s="510"/>
      <c r="C81" s="510"/>
      <c r="D81" s="510"/>
      <c r="E81" s="247"/>
      <c r="F81" s="157"/>
      <c r="G81" s="157"/>
      <c r="H81" s="158"/>
      <c r="I81" s="157"/>
      <c r="J81" s="157"/>
      <c r="K81" s="157"/>
      <c r="S81" s="159"/>
      <c r="T81" s="511"/>
      <c r="U81" s="159"/>
      <c r="V81" s="159"/>
      <c r="Z81" s="157"/>
      <c r="AB81" s="160"/>
      <c r="AP81" s="160"/>
    </row>
    <row r="82" spans="1:43" ht="12.75" customHeight="1">
      <c r="A82" s="245" t="s">
        <v>151</v>
      </c>
      <c r="B82" s="510"/>
      <c r="C82" s="510"/>
      <c r="D82" s="510"/>
      <c r="E82" s="247"/>
      <c r="F82" s="157"/>
      <c r="G82" s="157"/>
      <c r="H82" s="158"/>
      <c r="I82" s="157"/>
      <c r="J82" s="157"/>
      <c r="K82" s="157"/>
      <c r="S82" s="159"/>
      <c r="T82" s="511"/>
      <c r="U82" s="159"/>
      <c r="V82" s="159"/>
      <c r="Z82" s="157"/>
      <c r="AB82" s="160"/>
      <c r="AP82" s="160"/>
    </row>
    <row r="86" spans="1:43">
      <c r="A86" s="476" t="s">
        <v>308</v>
      </c>
      <c r="C86" s="89">
        <f>C10+C22</f>
        <v>314.62604898193189</v>
      </c>
      <c r="D86" s="89">
        <f t="shared" ref="D86:AN86" si="39">D10+D22</f>
        <v>314.62604898193189</v>
      </c>
      <c r="E86" s="89">
        <f t="shared" si="39"/>
        <v>0</v>
      </c>
      <c r="F86" s="89">
        <f t="shared" si="39"/>
        <v>0</v>
      </c>
      <c r="G86" s="89">
        <f t="shared" si="39"/>
        <v>0</v>
      </c>
      <c r="H86" s="89">
        <f t="shared" si="39"/>
        <v>33.712388670106044</v>
      </c>
      <c r="I86" s="89">
        <f t="shared" si="39"/>
        <v>33.712388670106044</v>
      </c>
      <c r="J86" s="89">
        <f t="shared" si="39"/>
        <v>0</v>
      </c>
      <c r="K86" s="89">
        <f t="shared" si="39"/>
        <v>0</v>
      </c>
      <c r="L86" s="89">
        <f t="shared" si="39"/>
        <v>55.48152548148628</v>
      </c>
      <c r="M86" s="89">
        <f t="shared" si="39"/>
        <v>0</v>
      </c>
      <c r="N86" s="89">
        <f t="shared" si="39"/>
        <v>0</v>
      </c>
      <c r="O86" s="89">
        <f t="shared" si="39"/>
        <v>0</v>
      </c>
      <c r="P86" s="89">
        <f t="shared" si="39"/>
        <v>0</v>
      </c>
      <c r="Q86" s="89">
        <f t="shared" si="39"/>
        <v>0</v>
      </c>
      <c r="R86" s="89">
        <f t="shared" si="39"/>
        <v>0</v>
      </c>
      <c r="S86" s="89">
        <f t="shared" si="39"/>
        <v>46.560516977502758</v>
      </c>
      <c r="T86" s="89">
        <f t="shared" si="39"/>
        <v>0</v>
      </c>
      <c r="U86" s="89">
        <f t="shared" si="39"/>
        <v>8.9210085039835221</v>
      </c>
      <c r="V86" s="89">
        <f t="shared" si="39"/>
        <v>0</v>
      </c>
      <c r="W86" s="89">
        <f t="shared" si="39"/>
        <v>0</v>
      </c>
      <c r="X86" s="89">
        <f t="shared" si="39"/>
        <v>0</v>
      </c>
      <c r="Y86" s="89">
        <f t="shared" si="39"/>
        <v>0</v>
      </c>
      <c r="Z86" s="89">
        <f t="shared" si="39"/>
        <v>0</v>
      </c>
      <c r="AA86" s="89">
        <f t="shared" si="39"/>
        <v>2182.1212185961117</v>
      </c>
      <c r="AB86" s="89">
        <f>AB10-AB22</f>
        <v>1335.5159689137968</v>
      </c>
      <c r="AC86" s="89">
        <f>AC10-AC22</f>
        <v>81.07662757111072</v>
      </c>
      <c r="AD86" s="89">
        <f>AD10-AD22</f>
        <v>1003.6741208633264</v>
      </c>
      <c r="AE86" s="89">
        <f>AE10-AE22</f>
        <v>74.992360933754213</v>
      </c>
      <c r="AF86" s="89">
        <f t="shared" ref="AF86:AM86" si="40">AF10-AF22</f>
        <v>95.682986401425396</v>
      </c>
      <c r="AG86" s="89">
        <f t="shared" si="40"/>
        <v>24.492449083832462</v>
      </c>
      <c r="AH86" s="89">
        <f t="shared" si="40"/>
        <v>0</v>
      </c>
      <c r="AI86" s="89">
        <f t="shared" si="40"/>
        <v>0</v>
      </c>
      <c r="AJ86" s="89">
        <f t="shared" si="40"/>
        <v>0</v>
      </c>
      <c r="AK86" s="89">
        <f t="shared" si="40"/>
        <v>55.597424060347606</v>
      </c>
      <c r="AL86" s="89">
        <f t="shared" si="40"/>
        <v>0</v>
      </c>
      <c r="AM86" s="89">
        <f t="shared" si="40"/>
        <v>0</v>
      </c>
      <c r="AN86" s="89">
        <f t="shared" si="39"/>
        <v>93.608608820169195</v>
      </c>
      <c r="AO86" s="89"/>
      <c r="AP86" s="89"/>
      <c r="AQ86" s="89"/>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 r:id="rId2"/>
  <legacyDrawingHF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A4DA-F5C9-4672-90F3-BA55B0CF84D4}">
  <dimension ref="A1:AS86"/>
  <sheetViews>
    <sheetView zoomScale="118" zoomScaleNormal="85" workbookViewId="0">
      <pane xSplit="2" ySplit="1" topLeftCell="C14" activePane="bottomRight" state="frozen"/>
      <selection activeCell="A86" sqref="A86:XFD86"/>
      <selection pane="topRight" activeCell="A86" sqref="A86:XFD86"/>
      <selection pane="bottomLeft" activeCell="A86" sqref="A86:XFD86"/>
      <selection pane="bottomRight" activeCell="A13" sqref="A13"/>
    </sheetView>
  </sheetViews>
  <sheetFormatPr defaultColWidth="9.1796875" defaultRowHeight="13"/>
  <cols>
    <col min="1" max="1" width="38.1796875" style="476" customWidth="1"/>
    <col min="2" max="2" width="13" style="470" bestFit="1" customWidth="1"/>
    <col min="3" max="4" width="7.453125" style="89" bestFit="1" customWidth="1"/>
    <col min="5" max="5" width="9.1796875" style="89"/>
    <col min="6" max="6" width="6.1796875" style="106" customWidth="1"/>
    <col min="7" max="7" width="5.81640625" style="106" bestFit="1" customWidth="1"/>
    <col min="8" max="8" width="7.36328125" style="89" bestFit="1" customWidth="1"/>
    <col min="9" max="9" width="6.81640625" style="106" bestFit="1" customWidth="1"/>
    <col min="10" max="10" width="6" style="106" bestFit="1" customWidth="1"/>
    <col min="11" max="11" width="6.81640625"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1796875" style="157" bestFit="1" customWidth="1"/>
    <col min="19" max="19" width="7.36328125" style="157" bestFit="1" customWidth="1"/>
    <col min="20" max="20" width="7.453125" style="157" bestFit="1" customWidth="1"/>
    <col min="21" max="21" width="8.453125" style="157" bestFit="1" customWidth="1"/>
    <col min="22" max="22" width="6.81640625" style="157" bestFit="1" customWidth="1"/>
    <col min="23" max="25" width="5.453125" style="157" customWidth="1"/>
    <col min="26" max="26" width="5.453125" style="106" customWidth="1"/>
    <col min="27" max="27" width="8.1796875" style="158" bestFit="1" customWidth="1"/>
    <col min="28" max="28" width="8.36328125" style="158" bestFit="1" customWidth="1"/>
    <col min="29" max="33" width="5.453125" style="157" customWidth="1"/>
    <col min="34" max="34" width="6" style="157" customWidth="1"/>
    <col min="35" max="36" width="7" style="157" customWidth="1"/>
    <col min="37" max="40" width="5.453125" style="157" customWidth="1"/>
    <col min="41" max="41" width="8.6328125" style="158" bestFit="1" customWidth="1"/>
    <col min="42" max="42" width="4.453125" style="158" bestFit="1" customWidth="1"/>
    <col min="43" max="43" width="9.36328125" style="157" bestFit="1" customWidth="1"/>
    <col min="44" max="16384" width="9.1796875" style="470"/>
  </cols>
  <sheetData>
    <row r="1" spans="1:45" ht="105.75" customHeight="1" thickBot="1">
      <c r="A1" s="163" t="s">
        <v>265</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row>
    <row r="2" spans="1:45" ht="12.75" customHeight="1">
      <c r="A2" s="3" t="s">
        <v>65</v>
      </c>
      <c r="B2" s="4"/>
      <c r="C2" s="5">
        <f>SUM(D2:G2)</f>
        <v>0</v>
      </c>
      <c r="D2" s="6">
        <v>0</v>
      </c>
      <c r="E2" s="7"/>
      <c r="F2" s="8"/>
      <c r="G2" s="8"/>
      <c r="H2" s="9">
        <f>SUM(I2:K2)</f>
        <v>127.70399999999999</v>
      </c>
      <c r="I2" s="10">
        <v>0</v>
      </c>
      <c r="J2" s="299">
        <v>127.70399999999999</v>
      </c>
      <c r="K2" s="11"/>
      <c r="L2" s="9">
        <f>SUM(M2:Z2)</f>
        <v>0</v>
      </c>
      <c r="M2" s="10"/>
      <c r="N2" s="393"/>
      <c r="O2" s="12"/>
      <c r="P2" s="12"/>
      <c r="Q2" s="12"/>
      <c r="R2" s="12"/>
      <c r="S2" s="12"/>
      <c r="T2" s="12"/>
      <c r="U2" s="12"/>
      <c r="V2" s="12"/>
      <c r="W2" s="8"/>
      <c r="X2" s="8"/>
      <c r="Y2" s="8"/>
      <c r="Z2" s="11"/>
      <c r="AA2" s="9">
        <v>1164.6782896169382</v>
      </c>
      <c r="AB2" s="13">
        <f>SUM(AC2:AM2)</f>
        <v>1703.7681151349591</v>
      </c>
      <c r="AC2" s="14">
        <v>60.30334748066673</v>
      </c>
      <c r="AD2" s="11">
        <v>963.92511148232609</v>
      </c>
      <c r="AE2" s="11">
        <v>241.88603014222548</v>
      </c>
      <c r="AF2" s="11">
        <v>151.68969874694326</v>
      </c>
      <c r="AG2" s="11">
        <v>25.781253351946191</v>
      </c>
      <c r="AH2" s="11">
        <v>27.537967874031484</v>
      </c>
      <c r="AI2" s="11">
        <v>99.379608152160003</v>
      </c>
      <c r="AJ2" s="11">
        <v>4.9110335291519993</v>
      </c>
      <c r="AK2" s="10">
        <v>12.785135761366538</v>
      </c>
      <c r="AL2" s="10">
        <v>14.055233512887737</v>
      </c>
      <c r="AM2" s="8">
        <v>101.5136951012534</v>
      </c>
      <c r="AN2" s="15">
        <v>148.37784835518525</v>
      </c>
      <c r="AO2" s="15"/>
      <c r="AP2" s="13"/>
      <c r="AQ2" s="16">
        <f t="shared" ref="AQ2:AQ20" si="0">C2+H2+L2+AA2+AB2+AN2+AO2+AP2</f>
        <v>3144.5282531070825</v>
      </c>
    </row>
    <row r="3" spans="1:45" ht="12.75" customHeight="1">
      <c r="A3" s="17" t="s">
        <v>1</v>
      </c>
      <c r="B3" s="18"/>
      <c r="C3" s="19">
        <f>SUM(D3:G3)</f>
        <v>959.05943730944296</v>
      </c>
      <c r="D3" s="20">
        <v>892.48000399738089</v>
      </c>
      <c r="E3" s="169">
        <v>60.913979272012725</v>
      </c>
      <c r="F3" s="22"/>
      <c r="G3" s="22">
        <v>5.665454040049319</v>
      </c>
      <c r="H3" s="23">
        <f>SUM(I3:K3)</f>
        <v>0</v>
      </c>
      <c r="I3" s="24"/>
      <c r="J3" s="249"/>
      <c r="K3" s="25"/>
      <c r="L3" s="23">
        <f>SUM(M3:Z3)</f>
        <v>8880.5888979636256</v>
      </c>
      <c r="M3" s="24">
        <v>3198.9821538733995</v>
      </c>
      <c r="N3" s="24">
        <v>0</v>
      </c>
      <c r="O3" s="25">
        <v>0</v>
      </c>
      <c r="P3" s="25">
        <v>422.97065088888883</v>
      </c>
      <c r="Q3" s="25">
        <v>319.52189814272003</v>
      </c>
      <c r="R3" s="25">
        <v>1210.3393670318399</v>
      </c>
      <c r="S3" s="25">
        <v>248.73011726242933</v>
      </c>
      <c r="T3" s="25">
        <v>173.71796591503914</v>
      </c>
      <c r="U3" s="25">
        <v>2874.0005037484366</v>
      </c>
      <c r="V3" s="25">
        <v>175.61542259249273</v>
      </c>
      <c r="W3" s="22">
        <v>0</v>
      </c>
      <c r="X3" s="22">
        <v>195.66395905708001</v>
      </c>
      <c r="Y3" s="22">
        <v>0.94939383929999988</v>
      </c>
      <c r="Z3" s="25">
        <v>60.097465612000001</v>
      </c>
      <c r="AA3" s="23">
        <v>3306.4919103708221</v>
      </c>
      <c r="AB3" s="26">
        <f>SUM(AC3:AM3)</f>
        <v>187.23797227369229</v>
      </c>
      <c r="AC3" s="27"/>
      <c r="AD3" s="25"/>
      <c r="AE3" s="25">
        <v>28.148120975877447</v>
      </c>
      <c r="AF3" s="25"/>
      <c r="AG3" s="25"/>
      <c r="AH3" s="25"/>
      <c r="AI3" s="25">
        <v>140.25467781877484</v>
      </c>
      <c r="AJ3" s="25">
        <v>18.835173479039998</v>
      </c>
      <c r="AK3" s="24"/>
      <c r="AL3" s="24"/>
      <c r="AM3" s="22"/>
      <c r="AN3" s="28"/>
      <c r="AO3" s="28">
        <v>136.02009399999997</v>
      </c>
      <c r="AP3" s="26"/>
      <c r="AQ3" s="29">
        <f t="shared" si="0"/>
        <v>13469.398311917581</v>
      </c>
    </row>
    <row r="4" spans="1:45" ht="12.75" customHeight="1">
      <c r="A4" s="17" t="s">
        <v>2</v>
      </c>
      <c r="B4" s="18"/>
      <c r="C4" s="19">
        <f>SUM(D4:G4)</f>
        <v>37.816298274047988</v>
      </c>
      <c r="D4" s="20">
        <v>0</v>
      </c>
      <c r="E4" s="21">
        <v>37.287369536999989</v>
      </c>
      <c r="F4" s="22"/>
      <c r="G4" s="22">
        <v>0.52892873704799992</v>
      </c>
      <c r="H4" s="23">
        <f>SUM(I4:K4)</f>
        <v>1.2758399999999999</v>
      </c>
      <c r="I4" s="24"/>
      <c r="J4" s="249"/>
      <c r="K4" s="25">
        <v>1.2758399999999999</v>
      </c>
      <c r="L4" s="23">
        <f>SUM(M4:Z4)</f>
        <v>1569.2959251249404</v>
      </c>
      <c r="M4" s="24">
        <v>71.22440598339999</v>
      </c>
      <c r="N4" s="24">
        <v>0</v>
      </c>
      <c r="O4" s="25"/>
      <c r="P4" s="25">
        <v>286.21866322222223</v>
      </c>
      <c r="Q4" s="25">
        <v>71.359107223039999</v>
      </c>
      <c r="R4" s="25">
        <v>0</v>
      </c>
      <c r="S4" s="25">
        <v>846.05750815141232</v>
      </c>
      <c r="T4" s="25">
        <v>19.161215509138383</v>
      </c>
      <c r="U4" s="25">
        <v>126.06862883381233</v>
      </c>
      <c r="V4" s="25">
        <v>4.9581041283479195</v>
      </c>
      <c r="W4" s="22">
        <v>115.54112683770717</v>
      </c>
      <c r="X4" s="22">
        <v>18.913910808160001</v>
      </c>
      <c r="Y4" s="22">
        <v>5.5949669699999989E-2</v>
      </c>
      <c r="Z4" s="25">
        <v>9.7373047580000005</v>
      </c>
      <c r="AA4" s="23">
        <v>0</v>
      </c>
      <c r="AB4" s="26">
        <f>SUM(AC4:AM4)</f>
        <v>14.593062077760001</v>
      </c>
      <c r="AC4" s="27"/>
      <c r="AD4" s="25"/>
      <c r="AE4" s="25">
        <v>1.8328377599999997E-2</v>
      </c>
      <c r="AF4" s="25"/>
      <c r="AG4" s="25"/>
      <c r="AH4" s="25"/>
      <c r="AI4" s="25">
        <v>14.574733700160001</v>
      </c>
      <c r="AJ4" s="25">
        <v>0</v>
      </c>
      <c r="AK4" s="24"/>
      <c r="AL4" s="24"/>
      <c r="AM4" s="22"/>
      <c r="AN4" s="28"/>
      <c r="AO4" s="28">
        <v>114.356866</v>
      </c>
      <c r="AP4" s="26"/>
      <c r="AQ4" s="29">
        <f t="shared" si="0"/>
        <v>1737.3379914767484</v>
      </c>
    </row>
    <row r="5" spans="1:45" ht="12.75" customHeight="1">
      <c r="A5" s="17" t="s">
        <v>3</v>
      </c>
      <c r="B5" s="18"/>
      <c r="C5" s="19">
        <f>SUM(D5:G5)</f>
        <v>0</v>
      </c>
      <c r="D5" s="20"/>
      <c r="E5" s="21"/>
      <c r="F5" s="22"/>
      <c r="G5" s="22"/>
      <c r="H5" s="23">
        <f>SUM(I5:K5)</f>
        <v>0</v>
      </c>
      <c r="I5" s="24"/>
      <c r="J5" s="249"/>
      <c r="K5" s="25"/>
      <c r="L5" s="23">
        <f>SUM(M5:Z5)</f>
        <v>131.30553191273023</v>
      </c>
      <c r="M5" s="24"/>
      <c r="N5" s="24"/>
      <c r="O5" s="25"/>
      <c r="P5" s="25"/>
      <c r="Q5" s="25"/>
      <c r="R5" s="25"/>
      <c r="S5" s="25">
        <v>1.2569568310734465</v>
      </c>
      <c r="T5" s="25"/>
      <c r="U5" s="25">
        <v>130.04857508165679</v>
      </c>
      <c r="V5" s="25"/>
      <c r="W5" s="22"/>
      <c r="X5" s="22"/>
      <c r="Y5" s="22"/>
      <c r="Z5" s="25"/>
      <c r="AA5" s="23"/>
      <c r="AB5" s="26">
        <f>SUM(AC5:AM5)</f>
        <v>0</v>
      </c>
      <c r="AC5" s="27"/>
      <c r="AD5" s="25"/>
      <c r="AE5" s="25"/>
      <c r="AF5" s="25"/>
      <c r="AG5" s="25"/>
      <c r="AH5" s="25"/>
      <c r="AI5" s="25"/>
      <c r="AJ5" s="25"/>
      <c r="AK5" s="24"/>
      <c r="AL5" s="24"/>
      <c r="AM5" s="22"/>
      <c r="AN5" s="28"/>
      <c r="AO5" s="28"/>
      <c r="AP5" s="26"/>
      <c r="AQ5" s="29">
        <f t="shared" si="0"/>
        <v>131.30553191273023</v>
      </c>
    </row>
    <row r="6" spans="1:45" ht="12.75" customHeight="1" thickBot="1">
      <c r="A6" s="30" t="s">
        <v>4</v>
      </c>
      <c r="B6" s="31"/>
      <c r="C6" s="19">
        <f>SUM(D6:G6)</f>
        <v>-194.36242063212728</v>
      </c>
      <c r="D6" s="32">
        <v>-215.47542625650425</v>
      </c>
      <c r="E6" s="22">
        <v>19.697631456612815</v>
      </c>
      <c r="F6" s="33"/>
      <c r="G6" s="33">
        <v>1.4153741677641596</v>
      </c>
      <c r="H6" s="34">
        <f>SUM(I6:K6)</f>
        <v>95.950475677409912</v>
      </c>
      <c r="I6" s="35">
        <v>93.499238547029918</v>
      </c>
      <c r="J6" s="300">
        <v>0</v>
      </c>
      <c r="K6" s="35">
        <v>2.4512371303799996</v>
      </c>
      <c r="L6" s="34">
        <f>SUM(M6:Z6)</f>
        <v>-42.073108129592917</v>
      </c>
      <c r="M6" s="24">
        <v>-77.734862510599982</v>
      </c>
      <c r="N6" s="24">
        <v>-1.8340232664000014</v>
      </c>
      <c r="O6" s="25"/>
      <c r="P6" s="25">
        <v>2.2609886888889013</v>
      </c>
      <c r="Q6" s="25">
        <v>7.9276193360000073</v>
      </c>
      <c r="R6" s="25">
        <v>27.290117385360034</v>
      </c>
      <c r="S6" s="25">
        <v>-6.6707462480225983</v>
      </c>
      <c r="T6" s="25">
        <v>-1.6289544567101817</v>
      </c>
      <c r="U6" s="25">
        <v>27.072419977683797</v>
      </c>
      <c r="V6" s="25">
        <v>-18.611857863831577</v>
      </c>
      <c r="W6" s="33">
        <v>-0.14380917196132501</v>
      </c>
      <c r="X6" s="33">
        <v>0</v>
      </c>
      <c r="Y6" s="33">
        <v>0</v>
      </c>
      <c r="Z6" s="35">
        <v>0</v>
      </c>
      <c r="AA6" s="34">
        <v>0</v>
      </c>
      <c r="AB6" s="37">
        <f>SUM(AC6:AM6)</f>
        <v>-12.139243337477669</v>
      </c>
      <c r="AC6" s="38"/>
      <c r="AD6" s="36"/>
      <c r="AE6" s="36">
        <v>0.10919826949832867</v>
      </c>
      <c r="AF6" s="36"/>
      <c r="AG6" s="36"/>
      <c r="AH6" s="36"/>
      <c r="AI6" s="36">
        <v>-11.941914736607998</v>
      </c>
      <c r="AJ6" s="36">
        <v>-0.30652687036800047</v>
      </c>
      <c r="AK6" s="35"/>
      <c r="AL6" s="35"/>
      <c r="AM6" s="33"/>
      <c r="AN6" s="40"/>
      <c r="AO6" s="40"/>
      <c r="AP6" s="37"/>
      <c r="AQ6" s="41">
        <f t="shared" si="0"/>
        <v>-152.62429642178796</v>
      </c>
    </row>
    <row r="7" spans="1:45" s="471" customFormat="1" ht="12.75" customHeight="1">
      <c r="A7" s="50" t="s">
        <v>66</v>
      </c>
      <c r="B7" s="51"/>
      <c r="C7" s="52">
        <f t="shared" ref="C7:AP7" si="1">C2+C3-C4-C5+C6</f>
        <v>726.88071840326768</v>
      </c>
      <c r="D7" s="57">
        <f t="shared" si="1"/>
        <v>677.00457774087658</v>
      </c>
      <c r="E7" s="54">
        <f t="shared" si="1"/>
        <v>43.324241191625546</v>
      </c>
      <c r="F7" s="54">
        <f t="shared" si="1"/>
        <v>0</v>
      </c>
      <c r="G7" s="54">
        <f t="shared" si="1"/>
        <v>6.5518994707654787</v>
      </c>
      <c r="H7" s="56">
        <f t="shared" si="1"/>
        <v>222.3786356774099</v>
      </c>
      <c r="I7" s="57">
        <f t="shared" si="1"/>
        <v>93.499238547029918</v>
      </c>
      <c r="J7" s="250">
        <f t="shared" si="1"/>
        <v>127.70399999999999</v>
      </c>
      <c r="K7" s="54">
        <f t="shared" si="1"/>
        <v>1.1753971303799997</v>
      </c>
      <c r="L7" s="56">
        <f t="shared" si="1"/>
        <v>7137.914332796362</v>
      </c>
      <c r="M7" s="57">
        <f t="shared" si="1"/>
        <v>3050.0228853793992</v>
      </c>
      <c r="N7" s="57">
        <f t="shared" si="1"/>
        <v>-1.8340232664000014</v>
      </c>
      <c r="O7" s="54">
        <f t="shared" si="1"/>
        <v>0</v>
      </c>
      <c r="P7" s="54">
        <f t="shared" si="1"/>
        <v>139.01297635555551</v>
      </c>
      <c r="Q7" s="54">
        <f t="shared" si="1"/>
        <v>256.09041025568007</v>
      </c>
      <c r="R7" s="54">
        <f t="shared" si="1"/>
        <v>1237.6294844171998</v>
      </c>
      <c r="S7" s="54">
        <f t="shared" si="1"/>
        <v>-605.25509396807911</v>
      </c>
      <c r="T7" s="54">
        <f t="shared" si="1"/>
        <v>152.9277959491906</v>
      </c>
      <c r="U7" s="54">
        <f t="shared" si="1"/>
        <v>2644.9557198106509</v>
      </c>
      <c r="V7" s="54">
        <f t="shared" si="1"/>
        <v>152.04546060031325</v>
      </c>
      <c r="W7" s="54">
        <f t="shared" si="1"/>
        <v>-115.68493600966849</v>
      </c>
      <c r="X7" s="54">
        <f t="shared" si="1"/>
        <v>176.75004824892</v>
      </c>
      <c r="Y7" s="54">
        <f t="shared" si="1"/>
        <v>0.89344416959999984</v>
      </c>
      <c r="Z7" s="54">
        <f t="shared" si="1"/>
        <v>50.360160854</v>
      </c>
      <c r="AA7" s="56">
        <f t="shared" si="1"/>
        <v>4471.1701999877605</v>
      </c>
      <c r="AB7" s="56">
        <f t="shared" si="1"/>
        <v>1864.2737819934139</v>
      </c>
      <c r="AC7" s="57">
        <f t="shared" si="1"/>
        <v>60.30334748066673</v>
      </c>
      <c r="AD7" s="54">
        <f t="shared" si="1"/>
        <v>963.92511148232609</v>
      </c>
      <c r="AE7" s="54">
        <f t="shared" si="1"/>
        <v>270.12502101000126</v>
      </c>
      <c r="AF7" s="54">
        <f t="shared" si="1"/>
        <v>151.68969874694326</v>
      </c>
      <c r="AG7" s="54">
        <f t="shared" si="1"/>
        <v>25.781253351946191</v>
      </c>
      <c r="AH7" s="54">
        <f t="shared" si="1"/>
        <v>27.537967874031484</v>
      </c>
      <c r="AI7" s="54">
        <f t="shared" si="1"/>
        <v>213.11763753416685</v>
      </c>
      <c r="AJ7" s="54">
        <f t="shared" si="1"/>
        <v>23.439680137823999</v>
      </c>
      <c r="AK7" s="53">
        <f t="shared" si="1"/>
        <v>12.785135761366538</v>
      </c>
      <c r="AL7" s="53">
        <f t="shared" si="1"/>
        <v>14.055233512887737</v>
      </c>
      <c r="AM7" s="57">
        <f t="shared" si="1"/>
        <v>101.5136951012534</v>
      </c>
      <c r="AN7" s="56">
        <f t="shared" si="1"/>
        <v>148.37784835518525</v>
      </c>
      <c r="AO7" s="56">
        <f t="shared" si="1"/>
        <v>21.663227999999975</v>
      </c>
      <c r="AP7" s="182">
        <f t="shared" si="1"/>
        <v>0</v>
      </c>
      <c r="AQ7" s="111">
        <f t="shared" si="0"/>
        <v>14592.658745213399</v>
      </c>
      <c r="AR7" s="471">
        <f>SUM(AQ2:AQ3)-AQ4-AQ5+AQ6</f>
        <v>14592.658745213397</v>
      </c>
      <c r="AS7" s="506">
        <f>(AQ3/AQ8)</f>
        <v>0.93767641657295542</v>
      </c>
    </row>
    <row r="8" spans="1:45" s="471" customFormat="1" ht="12.75" customHeight="1" thickBot="1">
      <c r="A8" s="183" t="s">
        <v>67</v>
      </c>
      <c r="B8" s="184"/>
      <c r="C8" s="187">
        <f t="shared" ref="C8:AP8" si="2">C7-C27</f>
        <v>726.88071840326768</v>
      </c>
      <c r="D8" s="185">
        <f t="shared" si="2"/>
        <v>677.00457774087658</v>
      </c>
      <c r="E8" s="188">
        <f t="shared" si="2"/>
        <v>43.324241191625546</v>
      </c>
      <c r="F8" s="189">
        <f t="shared" si="2"/>
        <v>0</v>
      </c>
      <c r="G8" s="189">
        <f t="shared" si="2"/>
        <v>6.5518994707654787</v>
      </c>
      <c r="H8" s="190">
        <f t="shared" si="2"/>
        <v>222.3786356774099</v>
      </c>
      <c r="I8" s="185">
        <f t="shared" si="2"/>
        <v>93.499238547029918</v>
      </c>
      <c r="J8" s="301">
        <f t="shared" si="2"/>
        <v>127.70399999999999</v>
      </c>
      <c r="K8" s="188">
        <f t="shared" si="2"/>
        <v>1.1753971303799997</v>
      </c>
      <c r="L8" s="190">
        <f t="shared" si="2"/>
        <v>6909.9106795238422</v>
      </c>
      <c r="M8" s="185">
        <f t="shared" si="2"/>
        <v>3050.0228853793992</v>
      </c>
      <c r="N8" s="185">
        <f t="shared" si="2"/>
        <v>-1.8340232664000014</v>
      </c>
      <c r="O8" s="188">
        <f t="shared" si="2"/>
        <v>0</v>
      </c>
      <c r="P8" s="188">
        <f t="shared" si="2"/>
        <v>139.01297635555551</v>
      </c>
      <c r="Q8" s="188">
        <f t="shared" si="2"/>
        <v>256.09041025568007</v>
      </c>
      <c r="R8" s="188">
        <f t="shared" si="2"/>
        <v>1237.6294844171998</v>
      </c>
      <c r="S8" s="188">
        <f t="shared" si="2"/>
        <v>-605.25509396807911</v>
      </c>
      <c r="T8" s="188">
        <f t="shared" si="2"/>
        <v>152.9277959491906</v>
      </c>
      <c r="U8" s="188">
        <f t="shared" si="2"/>
        <v>2644.9557198106509</v>
      </c>
      <c r="V8" s="188">
        <f t="shared" si="2"/>
        <v>152.04546060031325</v>
      </c>
      <c r="W8" s="189">
        <f t="shared" si="2"/>
        <v>-115.68493600966849</v>
      </c>
      <c r="X8" s="189">
        <f t="shared" si="2"/>
        <v>0</v>
      </c>
      <c r="Y8" s="189">
        <f t="shared" si="2"/>
        <v>0</v>
      </c>
      <c r="Z8" s="188">
        <f t="shared" si="2"/>
        <v>0</v>
      </c>
      <c r="AA8" s="190">
        <f t="shared" si="2"/>
        <v>4471.1701999877605</v>
      </c>
      <c r="AB8" s="196">
        <f t="shared" si="2"/>
        <v>1864.2737819934139</v>
      </c>
      <c r="AC8" s="185">
        <f t="shared" si="2"/>
        <v>60.30334748066673</v>
      </c>
      <c r="AD8" s="188">
        <f t="shared" si="2"/>
        <v>963.92511148232609</v>
      </c>
      <c r="AE8" s="188">
        <f t="shared" si="2"/>
        <v>270.12502101000126</v>
      </c>
      <c r="AF8" s="188">
        <f t="shared" si="2"/>
        <v>151.68969874694326</v>
      </c>
      <c r="AG8" s="188">
        <f t="shared" si="2"/>
        <v>25.781253351946191</v>
      </c>
      <c r="AH8" s="188">
        <f t="shared" si="2"/>
        <v>27.537967874031484</v>
      </c>
      <c r="AI8" s="188">
        <f t="shared" si="2"/>
        <v>213.11763753416685</v>
      </c>
      <c r="AJ8" s="188">
        <f t="shared" si="2"/>
        <v>23.439680137823999</v>
      </c>
      <c r="AK8" s="210">
        <f t="shared" si="2"/>
        <v>12.785135761366538</v>
      </c>
      <c r="AL8" s="210">
        <f t="shared" si="2"/>
        <v>14.055233512887737</v>
      </c>
      <c r="AM8" s="185">
        <f t="shared" si="2"/>
        <v>101.5136951012534</v>
      </c>
      <c r="AN8" s="190">
        <f t="shared" si="2"/>
        <v>148.37784835518525</v>
      </c>
      <c r="AO8" s="190">
        <f t="shared" si="2"/>
        <v>21.663227999999975</v>
      </c>
      <c r="AP8" s="185">
        <f t="shared" si="2"/>
        <v>0</v>
      </c>
      <c r="AQ8" s="186">
        <f t="shared" si="0"/>
        <v>14364.655091940878</v>
      </c>
    </row>
    <row r="9" spans="1:45" s="471" customFormat="1" ht="12.75" customHeight="1">
      <c r="A9" s="50" t="s">
        <v>5</v>
      </c>
      <c r="B9" s="51"/>
      <c r="C9" s="52">
        <f t="shared" ref="C9:AP9" si="3">SUM(C10:C14)</f>
        <v>564.16446931607618</v>
      </c>
      <c r="D9" s="53">
        <f t="shared" si="3"/>
        <v>564.16446931607618</v>
      </c>
      <c r="E9" s="54">
        <f t="shared" si="3"/>
        <v>0</v>
      </c>
      <c r="F9" s="55">
        <f t="shared" si="3"/>
        <v>0</v>
      </c>
      <c r="G9" s="55">
        <f t="shared" si="3"/>
        <v>0</v>
      </c>
      <c r="H9" s="56">
        <f t="shared" si="3"/>
        <v>88.624804483421229</v>
      </c>
      <c r="I9" s="53">
        <f t="shared" si="3"/>
        <v>88.624804483421229</v>
      </c>
      <c r="J9" s="250">
        <f t="shared" si="3"/>
        <v>0</v>
      </c>
      <c r="K9" s="54">
        <f t="shared" si="3"/>
        <v>0</v>
      </c>
      <c r="L9" s="56">
        <f t="shared" si="3"/>
        <v>3360.1334331743778</v>
      </c>
      <c r="M9" s="54">
        <f t="shared" si="3"/>
        <v>3050.0228853793992</v>
      </c>
      <c r="N9" s="54">
        <f t="shared" ref="N9" si="4">SUM(N10:N14)</f>
        <v>54.651176343232891</v>
      </c>
      <c r="O9" s="54">
        <f t="shared" si="3"/>
        <v>0</v>
      </c>
      <c r="P9" s="54">
        <f t="shared" si="3"/>
        <v>0</v>
      </c>
      <c r="Q9" s="54">
        <f t="shared" si="3"/>
        <v>0</v>
      </c>
      <c r="R9" s="54">
        <f t="shared" si="3"/>
        <v>0</v>
      </c>
      <c r="S9" s="54">
        <f t="shared" si="3"/>
        <v>226.52365412421747</v>
      </c>
      <c r="T9" s="54">
        <f t="shared" si="3"/>
        <v>0.59113145706449255</v>
      </c>
      <c r="U9" s="54">
        <f t="shared" si="3"/>
        <v>28.344585870463867</v>
      </c>
      <c r="V9" s="54">
        <f t="shared" si="3"/>
        <v>0</v>
      </c>
      <c r="W9" s="55">
        <f t="shared" si="3"/>
        <v>0</v>
      </c>
      <c r="X9" s="55">
        <f t="shared" si="3"/>
        <v>0</v>
      </c>
      <c r="Y9" s="55">
        <f t="shared" si="3"/>
        <v>0</v>
      </c>
      <c r="Z9" s="54">
        <f t="shared" si="3"/>
        <v>0</v>
      </c>
      <c r="AA9" s="56">
        <f t="shared" si="3"/>
        <v>2614.4955918362898</v>
      </c>
      <c r="AB9" s="57">
        <f t="shared" si="3"/>
        <v>242.74744152625968</v>
      </c>
      <c r="AC9" s="58">
        <f t="shared" si="3"/>
        <v>0</v>
      </c>
      <c r="AD9" s="54">
        <f t="shared" si="3"/>
        <v>0</v>
      </c>
      <c r="AE9" s="54">
        <f t="shared" si="3"/>
        <v>108.5968246602994</v>
      </c>
      <c r="AF9" s="54">
        <f t="shared" ref="AF9" si="5">SUM(AF10:AF14)</f>
        <v>97.775234898977814</v>
      </c>
      <c r="AG9" s="54">
        <f t="shared" si="3"/>
        <v>25.781253351946191</v>
      </c>
      <c r="AH9" s="54">
        <f t="shared" si="3"/>
        <v>10.594128615036288</v>
      </c>
      <c r="AI9" s="54">
        <f t="shared" si="3"/>
        <v>0</v>
      </c>
      <c r="AJ9" s="54">
        <f t="shared" ref="AJ9" si="6">SUM(AJ10:AJ14)</f>
        <v>0</v>
      </c>
      <c r="AK9" s="53">
        <f t="shared" si="3"/>
        <v>0</v>
      </c>
      <c r="AL9" s="53">
        <f t="shared" ref="AL9" si="7">SUM(AL10:AL14)</f>
        <v>0</v>
      </c>
      <c r="AM9" s="55">
        <f t="shared" si="3"/>
        <v>0</v>
      </c>
      <c r="AN9" s="56">
        <f t="shared" si="3"/>
        <v>90.000579195481436</v>
      </c>
      <c r="AO9" s="56">
        <f t="shared" si="3"/>
        <v>43.971541999999999</v>
      </c>
      <c r="AP9" s="57">
        <f t="shared" si="3"/>
        <v>0</v>
      </c>
      <c r="AQ9" s="59">
        <f t="shared" si="0"/>
        <v>7004.1378615319072</v>
      </c>
    </row>
    <row r="10" spans="1:45" ht="12.75" customHeight="1">
      <c r="A10" s="60" t="s">
        <v>221</v>
      </c>
      <c r="B10" s="61"/>
      <c r="C10" s="62">
        <f>SUM(D10:G10)</f>
        <v>564.16446931607618</v>
      </c>
      <c r="D10" s="63">
        <v>564.16446931607618</v>
      </c>
      <c r="E10" s="64"/>
      <c r="F10" s="65"/>
      <c r="G10" s="65"/>
      <c r="H10" s="66">
        <f>SUM(I10:K10)</f>
        <v>50.01778562299129</v>
      </c>
      <c r="I10" s="63">
        <v>50.01778562299129</v>
      </c>
      <c r="J10" s="252">
        <v>0</v>
      </c>
      <c r="K10" s="64"/>
      <c r="L10" s="66">
        <f>SUM(M10:Z10)</f>
        <v>254.86823999468135</v>
      </c>
      <c r="M10" s="64"/>
      <c r="N10" s="64"/>
      <c r="O10" s="64"/>
      <c r="P10" s="64"/>
      <c r="Q10" s="64"/>
      <c r="R10" s="64"/>
      <c r="S10" s="64">
        <v>226.52365412421747</v>
      </c>
      <c r="T10" s="64"/>
      <c r="U10" s="64">
        <v>28.344585870463867</v>
      </c>
      <c r="V10" s="64"/>
      <c r="W10" s="65"/>
      <c r="X10" s="65"/>
      <c r="Y10" s="65"/>
      <c r="Z10" s="64"/>
      <c r="AA10" s="66">
        <v>2350.7535726930028</v>
      </c>
      <c r="AB10" s="67">
        <f>SUM(AC10:AM10)</f>
        <v>227.08253955579482</v>
      </c>
      <c r="AC10" s="68"/>
      <c r="AD10" s="64"/>
      <c r="AE10" s="64">
        <v>103.52605130487083</v>
      </c>
      <c r="AF10" s="64">
        <v>97.775234898977814</v>
      </c>
      <c r="AG10" s="64">
        <v>25.781253351946191</v>
      </c>
      <c r="AH10" s="64"/>
      <c r="AI10" s="64"/>
      <c r="AJ10" s="64"/>
      <c r="AK10" s="63"/>
      <c r="AL10" s="63"/>
      <c r="AM10" s="65"/>
      <c r="AN10" s="70">
        <v>90.000579195481436</v>
      </c>
      <c r="AO10" s="66"/>
      <c r="AP10" s="67"/>
      <c r="AQ10" s="71">
        <f t="shared" si="0"/>
        <v>3536.8871863780278</v>
      </c>
    </row>
    <row r="11" spans="1:45" ht="12.75" customHeight="1">
      <c r="A11" s="17" t="s">
        <v>222</v>
      </c>
      <c r="B11" s="18"/>
      <c r="C11" s="19">
        <f>SUM(D11:G11)</f>
        <v>0</v>
      </c>
      <c r="D11" s="24">
        <v>0</v>
      </c>
      <c r="E11" s="25"/>
      <c r="F11" s="22"/>
      <c r="G11" s="22"/>
      <c r="H11" s="23">
        <f>SUM(I11:K11)</f>
        <v>4.6062232709562521</v>
      </c>
      <c r="I11" s="24">
        <v>4.6062232709562521</v>
      </c>
      <c r="J11" s="249"/>
      <c r="K11" s="25"/>
      <c r="L11" s="23">
        <f>SUM(M11:Z11)</f>
        <v>0.59113145706449255</v>
      </c>
      <c r="M11" s="25"/>
      <c r="N11" s="127"/>
      <c r="O11" s="127">
        <v>0</v>
      </c>
      <c r="P11" s="25"/>
      <c r="Q11" s="25"/>
      <c r="R11" s="25"/>
      <c r="S11" s="25">
        <v>0</v>
      </c>
      <c r="T11" s="25">
        <v>0.59113145706449255</v>
      </c>
      <c r="U11" s="25">
        <v>0</v>
      </c>
      <c r="V11" s="25"/>
      <c r="W11" s="22"/>
      <c r="X11" s="22"/>
      <c r="Y11" s="22"/>
      <c r="Z11" s="25"/>
      <c r="AA11" s="23">
        <v>246.58172735160977</v>
      </c>
      <c r="AB11" s="26">
        <f>SUM(AC11:AM11)</f>
        <v>15.664901970464861</v>
      </c>
      <c r="AC11" s="27"/>
      <c r="AD11" s="25"/>
      <c r="AE11" s="25">
        <v>5.0707733554285719</v>
      </c>
      <c r="AF11" s="25"/>
      <c r="AG11" s="25"/>
      <c r="AH11" s="25">
        <v>10.594128615036288</v>
      </c>
      <c r="AI11" s="25"/>
      <c r="AJ11" s="25"/>
      <c r="AK11" s="24"/>
      <c r="AL11" s="24"/>
      <c r="AM11" s="22"/>
      <c r="AN11" s="28"/>
      <c r="AO11" s="28"/>
      <c r="AP11" s="26"/>
      <c r="AQ11" s="29">
        <f t="shared" si="0"/>
        <v>267.44398405009537</v>
      </c>
    </row>
    <row r="12" spans="1:45" ht="12.75" customHeight="1">
      <c r="A12" s="17" t="s">
        <v>297</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36.729568</v>
      </c>
      <c r="AP12" s="26"/>
      <c r="AQ12" s="29">
        <f t="shared" si="0"/>
        <v>36.729568</v>
      </c>
    </row>
    <row r="13" spans="1:45" ht="12.75" customHeight="1">
      <c r="A13" s="17" t="s">
        <v>224</v>
      </c>
      <c r="B13" s="18"/>
      <c r="C13" s="19">
        <f>SUM(D13:G13)</f>
        <v>0</v>
      </c>
      <c r="D13" s="24"/>
      <c r="E13" s="22"/>
      <c r="F13" s="22"/>
      <c r="G13" s="22"/>
      <c r="H13" s="23">
        <f>SUM(I13:K13)</f>
        <v>34.00079558947369</v>
      </c>
      <c r="I13" s="24">
        <v>34.00079558947369</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34.00079558947369</v>
      </c>
    </row>
    <row r="14" spans="1:45" ht="12.75" customHeight="1">
      <c r="A14" s="72" t="s">
        <v>225</v>
      </c>
      <c r="B14" s="73"/>
      <c r="C14" s="74">
        <f>SUM(D14:G14)</f>
        <v>0</v>
      </c>
      <c r="D14" s="75"/>
      <c r="E14" s="76"/>
      <c r="F14" s="77"/>
      <c r="G14" s="77"/>
      <c r="H14" s="78">
        <f>SUM(I14:K14)</f>
        <v>0</v>
      </c>
      <c r="I14" s="75"/>
      <c r="J14" s="255"/>
      <c r="K14" s="76"/>
      <c r="L14" s="78">
        <f>SUM(M14:Z14)</f>
        <v>3104.6740617226319</v>
      </c>
      <c r="M14" s="76">
        <v>3050.0228853793992</v>
      </c>
      <c r="N14" s="76">
        <v>54.651176343232891</v>
      </c>
      <c r="O14" s="76"/>
      <c r="P14" s="76"/>
      <c r="Q14" s="76"/>
      <c r="R14" s="76"/>
      <c r="S14" s="76"/>
      <c r="T14" s="76"/>
      <c r="U14" s="76"/>
      <c r="V14" s="76"/>
      <c r="W14" s="77"/>
      <c r="X14" s="77"/>
      <c r="Y14" s="77"/>
      <c r="Z14" s="76"/>
      <c r="AA14" s="78">
        <v>17.160291791677146</v>
      </c>
      <c r="AB14" s="79">
        <f>SUM(AC14:AM14)</f>
        <v>0</v>
      </c>
      <c r="AC14" s="80"/>
      <c r="AD14" s="76"/>
      <c r="AE14" s="76"/>
      <c r="AF14" s="76"/>
      <c r="AG14" s="76"/>
      <c r="AH14" s="76"/>
      <c r="AI14" s="76"/>
      <c r="AJ14" s="76"/>
      <c r="AK14" s="75"/>
      <c r="AL14" s="75"/>
      <c r="AM14" s="77"/>
      <c r="AN14" s="81"/>
      <c r="AO14" s="81">
        <v>7.2419739999999999</v>
      </c>
      <c r="AP14" s="79"/>
      <c r="AQ14" s="82">
        <f t="shared" si="0"/>
        <v>3129.076327514309</v>
      </c>
    </row>
    <row r="15" spans="1:45" s="471" customFormat="1" ht="12.75" customHeight="1">
      <c r="A15" s="83" t="s">
        <v>6</v>
      </c>
      <c r="B15" s="1"/>
      <c r="C15" s="84">
        <f t="shared" ref="C15:AP15" si="8">SUM(C16:C20)</f>
        <v>0</v>
      </c>
      <c r="D15" s="85">
        <f t="shared" si="8"/>
        <v>0</v>
      </c>
      <c r="E15" s="86">
        <f t="shared" si="8"/>
        <v>0</v>
      </c>
      <c r="F15" s="87">
        <f t="shared" si="8"/>
        <v>0</v>
      </c>
      <c r="G15" s="87">
        <f t="shared" si="8"/>
        <v>0</v>
      </c>
      <c r="H15" s="88">
        <f t="shared" si="8"/>
        <v>32.300755810000005</v>
      </c>
      <c r="I15" s="85">
        <f t="shared" si="8"/>
        <v>0</v>
      </c>
      <c r="J15" s="302">
        <f t="shared" si="8"/>
        <v>0</v>
      </c>
      <c r="K15" s="86">
        <f t="shared" si="8"/>
        <v>32.300755810000005</v>
      </c>
      <c r="L15" s="88">
        <f t="shared" si="8"/>
        <v>3153.1811046907687</v>
      </c>
      <c r="M15" s="86">
        <f t="shared" si="8"/>
        <v>0</v>
      </c>
      <c r="N15" s="86">
        <f t="shared" si="8"/>
        <v>0</v>
      </c>
      <c r="O15" s="86">
        <f t="shared" si="8"/>
        <v>117.64416658350582</v>
      </c>
      <c r="P15" s="86">
        <f t="shared" si="8"/>
        <v>569.2635735888889</v>
      </c>
      <c r="Q15" s="86">
        <f t="shared" si="8"/>
        <v>295.01708236000007</v>
      </c>
      <c r="R15" s="86">
        <f t="shared" si="8"/>
        <v>0</v>
      </c>
      <c r="S15" s="86">
        <f t="shared" si="8"/>
        <v>846.99436135367239</v>
      </c>
      <c r="T15" s="86">
        <f t="shared" si="8"/>
        <v>42.207580812793744</v>
      </c>
      <c r="U15" s="86">
        <f t="shared" si="8"/>
        <v>1155.4500409338968</v>
      </c>
      <c r="V15" s="86">
        <f t="shared" si="8"/>
        <v>0</v>
      </c>
      <c r="W15" s="87">
        <f t="shared" si="8"/>
        <v>126.60429905801104</v>
      </c>
      <c r="X15" s="87">
        <f t="shared" si="8"/>
        <v>0</v>
      </c>
      <c r="Y15" s="87">
        <f t="shared" si="8"/>
        <v>0</v>
      </c>
      <c r="Z15" s="86">
        <f t="shared" si="8"/>
        <v>0</v>
      </c>
      <c r="AA15" s="88">
        <f t="shared" si="8"/>
        <v>0</v>
      </c>
      <c r="AB15" s="89">
        <f t="shared" si="8"/>
        <v>0</v>
      </c>
      <c r="AC15" s="90">
        <f t="shared" si="8"/>
        <v>0</v>
      </c>
      <c r="AD15" s="86">
        <f t="shared" si="8"/>
        <v>0</v>
      </c>
      <c r="AE15" s="86">
        <f t="shared" si="8"/>
        <v>0</v>
      </c>
      <c r="AF15" s="86">
        <f t="shared" si="8"/>
        <v>0</v>
      </c>
      <c r="AG15" s="143">
        <f t="shared" si="8"/>
        <v>0</v>
      </c>
      <c r="AH15" s="143">
        <f t="shared" si="8"/>
        <v>0</v>
      </c>
      <c r="AI15" s="143">
        <f t="shared" si="8"/>
        <v>0</v>
      </c>
      <c r="AJ15" s="143">
        <f t="shared" si="8"/>
        <v>0</v>
      </c>
      <c r="AK15" s="85">
        <f t="shared" si="8"/>
        <v>0</v>
      </c>
      <c r="AL15" s="85">
        <f t="shared" si="8"/>
        <v>0</v>
      </c>
      <c r="AM15" s="87">
        <f t="shared" si="8"/>
        <v>0</v>
      </c>
      <c r="AN15" s="88">
        <f t="shared" si="8"/>
        <v>0</v>
      </c>
      <c r="AO15" s="88">
        <f t="shared" si="8"/>
        <v>1874.7712548194286</v>
      </c>
      <c r="AP15" s="89">
        <f t="shared" si="8"/>
        <v>0</v>
      </c>
      <c r="AQ15" s="91">
        <f t="shared" si="0"/>
        <v>5060.2531153201971</v>
      </c>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1675.1829350428945</v>
      </c>
      <c r="AP16" s="67"/>
      <c r="AQ16" s="92">
        <f>C16+H16+L16+AA16+AO16+AP16</f>
        <v>1675.1829350428945</v>
      </c>
    </row>
    <row r="17" spans="1:43"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178.02859709045001</v>
      </c>
      <c r="AP17" s="26"/>
      <c r="AQ17" s="29">
        <f>C17+H17+L17+AA17+AO17+AP17</f>
        <v>178.02859709045001</v>
      </c>
    </row>
    <row r="18" spans="1:43" ht="12.75" customHeight="1">
      <c r="A18" s="17" t="s">
        <v>298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21.55972268608414</v>
      </c>
      <c r="AP18" s="26"/>
      <c r="AQ18" s="29">
        <f t="shared" si="0"/>
        <v>21.55972268608414</v>
      </c>
    </row>
    <row r="19" spans="1:43" ht="12.75" customHeight="1">
      <c r="A19" s="17" t="s">
        <v>229</v>
      </c>
      <c r="B19" s="18"/>
      <c r="C19" s="19"/>
      <c r="D19" s="2"/>
      <c r="E19" s="25"/>
      <c r="F19" s="22"/>
      <c r="G19" s="22"/>
      <c r="H19" s="23">
        <f>SUM(I19:K19)</f>
        <v>32.300755810000005</v>
      </c>
      <c r="I19" s="24"/>
      <c r="J19" s="25"/>
      <c r="K19" s="25">
        <v>32.300755810000005</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32.300755810000005</v>
      </c>
    </row>
    <row r="20" spans="1:43" ht="12.75" customHeight="1">
      <c r="A20" s="72" t="s">
        <v>230</v>
      </c>
      <c r="B20" s="73"/>
      <c r="C20" s="74"/>
      <c r="D20" s="75"/>
      <c r="E20" s="76"/>
      <c r="F20" s="77"/>
      <c r="G20" s="77"/>
      <c r="H20" s="78">
        <f>SUM(I20:K20)</f>
        <v>0</v>
      </c>
      <c r="I20" s="75"/>
      <c r="J20" s="76"/>
      <c r="K20" s="76"/>
      <c r="L20" s="78">
        <f>SUM(M20:Z20)</f>
        <v>3153.1811046907687</v>
      </c>
      <c r="M20" s="76"/>
      <c r="N20" s="76"/>
      <c r="O20" s="76">
        <v>117.64416658350582</v>
      </c>
      <c r="P20" s="76">
        <v>569.2635735888889</v>
      </c>
      <c r="Q20" s="76">
        <v>295.01708236000007</v>
      </c>
      <c r="R20" s="76">
        <v>0</v>
      </c>
      <c r="S20" s="76">
        <v>846.99436135367239</v>
      </c>
      <c r="T20" s="76">
        <v>42.207580812793744</v>
      </c>
      <c r="U20" s="76">
        <v>1155.4500409338968</v>
      </c>
      <c r="V20" s="76"/>
      <c r="W20" s="77">
        <v>126.60429905801104</v>
      </c>
      <c r="X20" s="77"/>
      <c r="Y20" s="77"/>
      <c r="Z20" s="76"/>
      <c r="AA20" s="78"/>
      <c r="AB20" s="79">
        <f>SUM(AC20:AL20)</f>
        <v>0</v>
      </c>
      <c r="AC20" s="80"/>
      <c r="AD20" s="76"/>
      <c r="AE20" s="76"/>
      <c r="AF20" s="76"/>
      <c r="AG20" s="76"/>
      <c r="AH20" s="76"/>
      <c r="AI20" s="76"/>
      <c r="AJ20" s="76"/>
      <c r="AK20" s="75"/>
      <c r="AL20" s="75"/>
      <c r="AM20" s="77"/>
      <c r="AN20" s="81"/>
      <c r="AO20" s="81"/>
      <c r="AP20" s="79"/>
      <c r="AQ20" s="82">
        <f t="shared" si="0"/>
        <v>3153.1811046907687</v>
      </c>
    </row>
    <row r="21" spans="1:43" ht="12.75" customHeight="1">
      <c r="A21" s="93" t="s">
        <v>7</v>
      </c>
      <c r="B21" s="94"/>
      <c r="C21" s="95">
        <f>SUM(C22:C24)</f>
        <v>22.678348478054495</v>
      </c>
      <c r="D21" s="96">
        <f>SUM(D22:D24)</f>
        <v>-17.370743940900002</v>
      </c>
      <c r="E21" s="97">
        <f>SUM(E22:E24)</f>
        <v>40.226580518954499</v>
      </c>
      <c r="F21" s="98">
        <f>SUM(F22:F24)</f>
        <v>0</v>
      </c>
      <c r="G21" s="98">
        <f>SUM(G22:G24)</f>
        <v>-0.17748809999999998</v>
      </c>
      <c r="H21" s="99">
        <f>SUM(I21:K21)</f>
        <v>0</v>
      </c>
      <c r="I21" s="96">
        <f>SUM(I22:I24)</f>
        <v>0</v>
      </c>
      <c r="J21" s="97">
        <f>SUM(J22:J24)</f>
        <v>0</v>
      </c>
      <c r="K21" s="97">
        <f>SUM(K22:K24)</f>
        <v>0</v>
      </c>
      <c r="L21" s="99">
        <f>SUM(M21:Z21)</f>
        <v>-49.083470521833839</v>
      </c>
      <c r="M21" s="97">
        <f t="shared" ref="M21:AQ21" si="9">SUM(M22:M24)</f>
        <v>0</v>
      </c>
      <c r="N21" s="97">
        <f t="shared" si="9"/>
        <v>56.506861031538307</v>
      </c>
      <c r="O21" s="97">
        <f t="shared" si="9"/>
        <v>0</v>
      </c>
      <c r="P21" s="97">
        <f t="shared" si="9"/>
        <v>-16.245509999999999</v>
      </c>
      <c r="Q21" s="97">
        <f t="shared" si="9"/>
        <v>237.77443962272</v>
      </c>
      <c r="R21" s="97">
        <f t="shared" si="9"/>
        <v>-242.67913272024001</v>
      </c>
      <c r="S21" s="97">
        <f t="shared" si="9"/>
        <v>0.63729985508474574</v>
      </c>
      <c r="T21" s="97">
        <f t="shared" si="9"/>
        <v>0</v>
      </c>
      <c r="U21" s="97">
        <f t="shared" si="9"/>
        <v>-51.698979732882421</v>
      </c>
      <c r="V21" s="97">
        <f t="shared" si="9"/>
        <v>-22.855836578054497</v>
      </c>
      <c r="W21" s="98">
        <f t="shared" si="9"/>
        <v>-10.522612000000001</v>
      </c>
      <c r="X21" s="98">
        <f t="shared" si="9"/>
        <v>0</v>
      </c>
      <c r="Y21" s="98">
        <f t="shared" si="9"/>
        <v>0</v>
      </c>
      <c r="Z21" s="97">
        <f t="shared" si="9"/>
        <v>0</v>
      </c>
      <c r="AA21" s="99">
        <f t="shared" si="9"/>
        <v>3.5017313631840001</v>
      </c>
      <c r="AB21" s="100">
        <f t="shared" si="9"/>
        <v>-1040.5153260875434</v>
      </c>
      <c r="AC21" s="101">
        <f t="shared" si="9"/>
        <v>-60.30334748066673</v>
      </c>
      <c r="AD21" s="97">
        <f t="shared" si="9"/>
        <v>-963.92511148232609</v>
      </c>
      <c r="AE21" s="97">
        <f t="shared" si="9"/>
        <v>0</v>
      </c>
      <c r="AF21" s="97">
        <f t="shared" si="9"/>
        <v>0</v>
      </c>
      <c r="AG21" s="175">
        <f t="shared" si="9"/>
        <v>0</v>
      </c>
      <c r="AH21" s="175">
        <f t="shared" si="9"/>
        <v>-3.5017313631840001</v>
      </c>
      <c r="AI21" s="175">
        <f t="shared" si="9"/>
        <v>0</v>
      </c>
      <c r="AJ21" s="175">
        <f t="shared" si="9"/>
        <v>0</v>
      </c>
      <c r="AK21" s="96">
        <f t="shared" si="9"/>
        <v>-12.785135761366538</v>
      </c>
      <c r="AL21" s="175">
        <f t="shared" si="9"/>
        <v>0</v>
      </c>
      <c r="AM21" s="98">
        <f t="shared" si="9"/>
        <v>0</v>
      </c>
      <c r="AN21" s="115">
        <f t="shared" si="9"/>
        <v>0</v>
      </c>
      <c r="AO21" s="99">
        <f t="shared" si="9"/>
        <v>1037.0135947243593</v>
      </c>
      <c r="AP21" s="100">
        <f t="shared" si="9"/>
        <v>0</v>
      </c>
      <c r="AQ21" s="102">
        <f t="shared" si="9"/>
        <v>-26.405122043779343</v>
      </c>
    </row>
    <row r="22" spans="1:43" ht="12.75" customHeight="1">
      <c r="A22" s="60" t="s">
        <v>231</v>
      </c>
      <c r="B22" s="61"/>
      <c r="C22" s="170"/>
      <c r="D22" s="318"/>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-1037.0135947243593</v>
      </c>
      <c r="AC22" s="68">
        <f>-AC2</f>
        <v>-60.30334748066673</v>
      </c>
      <c r="AD22" s="64">
        <f>-AD2</f>
        <v>-963.92511148232609</v>
      </c>
      <c r="AE22" s="64"/>
      <c r="AF22" s="64"/>
      <c r="AG22" s="127"/>
      <c r="AH22" s="127"/>
      <c r="AI22" s="127"/>
      <c r="AJ22" s="127"/>
      <c r="AK22" s="63">
        <v>-12.785135761366538</v>
      </c>
      <c r="AL22" s="127"/>
      <c r="AM22" s="65"/>
      <c r="AN22" s="70"/>
      <c r="AO22" s="66">
        <f>-(C22+H22+L22+AA22+AB22)</f>
        <v>1037.0135947243593</v>
      </c>
      <c r="AP22" s="67"/>
      <c r="AQ22" s="92">
        <f>C22+H22+L22+AA22+AB22+AN22+AO22+AP22</f>
        <v>0</v>
      </c>
    </row>
    <row r="23" spans="1:43"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3" ht="12.75" customHeight="1" thickBot="1">
      <c r="A24" s="30" t="s">
        <v>233</v>
      </c>
      <c r="B24" s="31"/>
      <c r="C24" s="173">
        <f>SUM(D24:G24)</f>
        <v>22.678348478054495</v>
      </c>
      <c r="D24" s="207">
        <v>-17.370743940900002</v>
      </c>
      <c r="E24" s="36">
        <f>-D24-V24</f>
        <v>40.226580518954499</v>
      </c>
      <c r="F24" s="33"/>
      <c r="G24" s="33">
        <v>-0.17748809999999998</v>
      </c>
      <c r="H24" s="34"/>
      <c r="I24" s="39"/>
      <c r="J24" s="36"/>
      <c r="K24" s="36"/>
      <c r="L24" s="34">
        <f>SUM(N24:Z24)</f>
        <v>-49.083470521833839</v>
      </c>
      <c r="M24" s="36"/>
      <c r="N24" s="36">
        <v>56.506861031538307</v>
      </c>
      <c r="O24" s="36"/>
      <c r="P24" s="36">
        <v>-16.245509999999999</v>
      </c>
      <c r="Q24" s="36">
        <v>237.77443962272</v>
      </c>
      <c r="R24" s="36">
        <v>-242.67913272024001</v>
      </c>
      <c r="S24" s="36">
        <v>0.63729985508474574</v>
      </c>
      <c r="T24" s="36"/>
      <c r="U24" s="36">
        <v>-51.698979732882421</v>
      </c>
      <c r="V24" s="33">
        <v>-22.855836578054497</v>
      </c>
      <c r="W24" s="33">
        <v>-10.522612000000001</v>
      </c>
      <c r="X24" s="33"/>
      <c r="Y24" s="33"/>
      <c r="Z24" s="36"/>
      <c r="AA24" s="34">
        <f>-AH24</f>
        <v>3.5017313631840001</v>
      </c>
      <c r="AB24" s="34">
        <f>SUM(AC24:AM24)</f>
        <v>-3.5017313631840001</v>
      </c>
      <c r="AC24" s="38"/>
      <c r="AD24" s="36"/>
      <c r="AE24" s="36"/>
      <c r="AF24" s="36"/>
      <c r="AG24" s="36"/>
      <c r="AH24" s="36">
        <v>-3.5017313631840001</v>
      </c>
      <c r="AI24" s="36"/>
      <c r="AJ24" s="36"/>
      <c r="AK24" s="35"/>
      <c r="AL24" s="35"/>
      <c r="AM24" s="33"/>
      <c r="AN24" s="40"/>
      <c r="AO24" s="34"/>
      <c r="AP24" s="37"/>
      <c r="AQ24" s="41">
        <f>C24+H24+L24+AA24+AB24+AN24+AO24+AP24</f>
        <v>-26.405122043779343</v>
      </c>
    </row>
    <row r="25" spans="1:43" ht="12.75" customHeight="1" thickBot="1">
      <c r="A25" s="83" t="s">
        <v>8</v>
      </c>
      <c r="B25" s="1"/>
      <c r="C25" s="84">
        <f>SUM(D25:G25)</f>
        <v>0</v>
      </c>
      <c r="D25" s="85"/>
      <c r="E25" s="86"/>
      <c r="F25" s="104"/>
      <c r="G25" s="104"/>
      <c r="H25" s="88">
        <f>SUM(I25:K25)</f>
        <v>7.7518308106406693</v>
      </c>
      <c r="I25" s="104">
        <v>7.7518308106406693</v>
      </c>
      <c r="J25" s="258"/>
      <c r="K25" s="105"/>
      <c r="L25" s="88">
        <f>SUM(O25:Z25)</f>
        <v>118.50642557499698</v>
      </c>
      <c r="M25" s="105"/>
      <c r="N25" s="105"/>
      <c r="O25" s="105">
        <v>118.41162530152531</v>
      </c>
      <c r="P25" s="105"/>
      <c r="Q25" s="105"/>
      <c r="R25" s="105"/>
      <c r="S25" s="105">
        <v>0</v>
      </c>
      <c r="T25" s="105">
        <v>1.8276471195184864E-3</v>
      </c>
      <c r="U25" s="105">
        <v>9.2972626352166646E-2</v>
      </c>
      <c r="V25" s="105"/>
      <c r="W25" s="104"/>
      <c r="X25" s="104"/>
      <c r="Y25" s="104"/>
      <c r="Z25" s="105"/>
      <c r="AA25" s="88">
        <v>54.067608253983295</v>
      </c>
      <c r="AB25" s="89">
        <f>SUM(AC25:AI25)</f>
        <v>0</v>
      </c>
      <c r="AC25" s="90"/>
      <c r="AD25" s="105"/>
      <c r="AE25" s="105"/>
      <c r="AF25" s="105"/>
      <c r="AG25" s="105"/>
      <c r="AH25" s="105"/>
      <c r="AI25" s="105"/>
      <c r="AJ25" s="105"/>
      <c r="AK25" s="181"/>
      <c r="AL25" s="181"/>
      <c r="AM25" s="104"/>
      <c r="AN25" s="194"/>
      <c r="AO25" s="88">
        <v>282.37147526126182</v>
      </c>
      <c r="AP25" s="89"/>
      <c r="AQ25" s="107">
        <f>C25+H25+L25+AA25+AB25+AN25+AO25+AP25</f>
        <v>462.69733990088275</v>
      </c>
    </row>
    <row r="26" spans="1:43" s="471" customFormat="1" ht="12.75" customHeight="1" thickBot="1">
      <c r="A26" s="42" t="s">
        <v>9</v>
      </c>
      <c r="B26" s="43"/>
      <c r="C26" s="44">
        <f t="shared" ref="C26:AP26" si="10">C7-C9+C15+C21-C25</f>
        <v>185.39459756524599</v>
      </c>
      <c r="D26" s="108">
        <f t="shared" si="10"/>
        <v>95.469364483900407</v>
      </c>
      <c r="E26" s="46">
        <f t="shared" si="10"/>
        <v>83.550821710580038</v>
      </c>
      <c r="F26" s="46">
        <f t="shared" si="10"/>
        <v>0</v>
      </c>
      <c r="G26" s="46">
        <f t="shared" si="10"/>
        <v>6.374411370765479</v>
      </c>
      <c r="H26" s="47">
        <f t="shared" si="10"/>
        <v>158.30275619334799</v>
      </c>
      <c r="I26" s="108">
        <f t="shared" si="10"/>
        <v>-2.8773967470319803</v>
      </c>
      <c r="J26" s="259">
        <f t="shared" si="10"/>
        <v>127.70399999999999</v>
      </c>
      <c r="K26" s="46">
        <f t="shared" si="10"/>
        <v>33.476152940380004</v>
      </c>
      <c r="L26" s="47">
        <f t="shared" si="10"/>
        <v>6763.3721082159218</v>
      </c>
      <c r="M26" s="46">
        <f t="shared" si="10"/>
        <v>0</v>
      </c>
      <c r="N26" s="46">
        <f t="shared" si="10"/>
        <v>2.1661421905413647E-2</v>
      </c>
      <c r="O26" s="46">
        <f t="shared" si="10"/>
        <v>-0.7674587180194834</v>
      </c>
      <c r="P26" s="46">
        <f t="shared" si="10"/>
        <v>692.0310399444445</v>
      </c>
      <c r="Q26" s="46">
        <f t="shared" si="10"/>
        <v>788.88193223840017</v>
      </c>
      <c r="R26" s="46">
        <f t="shared" si="10"/>
        <v>994.95035169695984</v>
      </c>
      <c r="S26" s="46">
        <f t="shared" si="10"/>
        <v>15.852913116460524</v>
      </c>
      <c r="T26" s="46">
        <f t="shared" si="10"/>
        <v>194.54241765780031</v>
      </c>
      <c r="U26" s="46">
        <f t="shared" si="10"/>
        <v>3720.2692225148494</v>
      </c>
      <c r="V26" s="46">
        <f t="shared" si="10"/>
        <v>129.18962402225876</v>
      </c>
      <c r="W26" s="46">
        <f t="shared" si="10"/>
        <v>0.39675104834254604</v>
      </c>
      <c r="X26" s="46">
        <f t="shared" si="10"/>
        <v>176.75004824892</v>
      </c>
      <c r="Y26" s="46">
        <f t="shared" si="10"/>
        <v>0.89344416959999984</v>
      </c>
      <c r="Z26" s="46">
        <f t="shared" si="10"/>
        <v>50.360160854</v>
      </c>
      <c r="AA26" s="47">
        <f t="shared" si="10"/>
        <v>1806.1087312606714</v>
      </c>
      <c r="AB26" s="45">
        <f t="shared" si="10"/>
        <v>581.01101437961074</v>
      </c>
      <c r="AC26" s="58">
        <f t="shared" si="10"/>
        <v>0</v>
      </c>
      <c r="AD26" s="54">
        <f t="shared" si="10"/>
        <v>0</v>
      </c>
      <c r="AE26" s="54">
        <f t="shared" si="10"/>
        <v>161.52819634970186</v>
      </c>
      <c r="AF26" s="54">
        <f t="shared" si="10"/>
        <v>53.91446384796545</v>
      </c>
      <c r="AG26" s="54">
        <f t="shared" si="10"/>
        <v>0</v>
      </c>
      <c r="AH26" s="54">
        <f t="shared" si="10"/>
        <v>13.442107895811198</v>
      </c>
      <c r="AI26" s="54">
        <f t="shared" si="10"/>
        <v>213.11763753416685</v>
      </c>
      <c r="AJ26" s="54">
        <f t="shared" si="10"/>
        <v>23.439680137823999</v>
      </c>
      <c r="AK26" s="53">
        <f t="shared" si="10"/>
        <v>0</v>
      </c>
      <c r="AL26" s="53">
        <f t="shared" si="10"/>
        <v>14.055233512887737</v>
      </c>
      <c r="AM26" s="109">
        <f t="shared" si="10"/>
        <v>101.5136951012534</v>
      </c>
      <c r="AN26" s="47">
        <f t="shared" si="10"/>
        <v>58.377269159703815</v>
      </c>
      <c r="AO26" s="47">
        <f t="shared" si="10"/>
        <v>2607.1050602825258</v>
      </c>
      <c r="AP26" s="45">
        <f t="shared" si="10"/>
        <v>0</v>
      </c>
      <c r="AQ26" s="48">
        <f>C26+H26+L26+AA26+AB26+AN26+AO26+AP26</f>
        <v>12159.671537057027</v>
      </c>
    </row>
    <row r="27" spans="1:43" s="471" customFormat="1" ht="12.75" customHeight="1">
      <c r="A27" s="50" t="s">
        <v>10</v>
      </c>
      <c r="B27" s="51"/>
      <c r="C27" s="52">
        <f t="shared" ref="C27:V27" si="11">C28</f>
        <v>0</v>
      </c>
      <c r="D27" s="53">
        <f t="shared" si="11"/>
        <v>0</v>
      </c>
      <c r="E27" s="54">
        <f t="shared" si="11"/>
        <v>0</v>
      </c>
      <c r="F27" s="55">
        <f t="shared" si="11"/>
        <v>0</v>
      </c>
      <c r="G27" s="55">
        <f t="shared" si="11"/>
        <v>0</v>
      </c>
      <c r="H27" s="56">
        <f t="shared" si="11"/>
        <v>0</v>
      </c>
      <c r="I27" s="53">
        <f t="shared" si="11"/>
        <v>0</v>
      </c>
      <c r="J27" s="250">
        <f t="shared" si="11"/>
        <v>0</v>
      </c>
      <c r="K27" s="54">
        <f t="shared" si="11"/>
        <v>0</v>
      </c>
      <c r="L27" s="56">
        <f t="shared" si="11"/>
        <v>228.00365327252001</v>
      </c>
      <c r="M27" s="54">
        <f t="shared" si="11"/>
        <v>0</v>
      </c>
      <c r="N27" s="54">
        <f t="shared" si="11"/>
        <v>0</v>
      </c>
      <c r="O27" s="54">
        <f t="shared" si="11"/>
        <v>0</v>
      </c>
      <c r="P27" s="54">
        <f t="shared" si="11"/>
        <v>0</v>
      </c>
      <c r="Q27" s="54">
        <f t="shared" si="11"/>
        <v>0</v>
      </c>
      <c r="R27" s="54">
        <f t="shared" si="11"/>
        <v>0</v>
      </c>
      <c r="S27" s="54">
        <f t="shared" si="11"/>
        <v>0</v>
      </c>
      <c r="T27" s="54">
        <f t="shared" si="11"/>
        <v>0</v>
      </c>
      <c r="U27" s="54">
        <f t="shared" si="11"/>
        <v>0</v>
      </c>
      <c r="V27" s="54">
        <f t="shared" si="11"/>
        <v>0</v>
      </c>
      <c r="W27" s="55"/>
      <c r="X27" s="55">
        <f t="shared" ref="X27:AQ27" si="12">X28</f>
        <v>176.75004824892</v>
      </c>
      <c r="Y27" s="55">
        <f t="shared" si="12"/>
        <v>0.89344416959999984</v>
      </c>
      <c r="Z27" s="54">
        <f t="shared" si="12"/>
        <v>50.360160854</v>
      </c>
      <c r="AA27" s="56">
        <f t="shared" si="12"/>
        <v>0</v>
      </c>
      <c r="AB27" s="57">
        <f t="shared" si="12"/>
        <v>0</v>
      </c>
      <c r="AC27" s="58">
        <f t="shared" si="12"/>
        <v>0</v>
      </c>
      <c r="AD27" s="54">
        <f t="shared" si="12"/>
        <v>0</v>
      </c>
      <c r="AE27" s="54">
        <f t="shared" si="12"/>
        <v>0</v>
      </c>
      <c r="AF27" s="54">
        <f t="shared" si="12"/>
        <v>0</v>
      </c>
      <c r="AG27" s="54">
        <f t="shared" si="12"/>
        <v>0</v>
      </c>
      <c r="AH27" s="54">
        <f t="shared" si="12"/>
        <v>0</v>
      </c>
      <c r="AI27" s="54">
        <f t="shared" si="12"/>
        <v>0</v>
      </c>
      <c r="AJ27" s="54">
        <f t="shared" si="12"/>
        <v>0</v>
      </c>
      <c r="AK27" s="53">
        <f t="shared" si="12"/>
        <v>0</v>
      </c>
      <c r="AL27" s="53">
        <f t="shared" si="12"/>
        <v>0</v>
      </c>
      <c r="AM27" s="55">
        <f t="shared" si="12"/>
        <v>0</v>
      </c>
      <c r="AN27" s="56">
        <f t="shared" si="12"/>
        <v>0</v>
      </c>
      <c r="AO27" s="56">
        <f t="shared" si="12"/>
        <v>0</v>
      </c>
      <c r="AP27" s="57">
        <f t="shared" si="12"/>
        <v>0</v>
      </c>
      <c r="AQ27" s="111">
        <f t="shared" si="12"/>
        <v>228.00365327252001</v>
      </c>
    </row>
    <row r="28" spans="1:43" ht="12.75" customHeight="1" thickBot="1">
      <c r="A28" s="112" t="s">
        <v>11</v>
      </c>
      <c r="B28" s="113"/>
      <c r="C28" s="114">
        <f>SUM(D28:G28)</f>
        <v>0</v>
      </c>
      <c r="D28" s="96"/>
      <c r="E28" s="97"/>
      <c r="F28" s="98"/>
      <c r="G28" s="98"/>
      <c r="H28" s="115">
        <f>SUM(I28:K28)</f>
        <v>0</v>
      </c>
      <c r="I28" s="96"/>
      <c r="J28" s="303"/>
      <c r="K28" s="97"/>
      <c r="L28" s="115">
        <f>SUM(M28:Z28)</f>
        <v>228.00365327252001</v>
      </c>
      <c r="M28" s="97"/>
      <c r="N28" s="97"/>
      <c r="O28" s="97"/>
      <c r="P28" s="97"/>
      <c r="Q28" s="97"/>
      <c r="R28" s="97"/>
      <c r="S28" s="97"/>
      <c r="T28" s="97"/>
      <c r="U28" s="97"/>
      <c r="V28" s="97"/>
      <c r="W28" s="98"/>
      <c r="X28" s="98">
        <f>X26</f>
        <v>176.75004824892</v>
      </c>
      <c r="Y28" s="98">
        <f>Y26</f>
        <v>0.89344416959999984</v>
      </c>
      <c r="Z28" s="97">
        <f>Z26</f>
        <v>50.360160854</v>
      </c>
      <c r="AA28" s="115">
        <v>0</v>
      </c>
      <c r="AB28" s="116">
        <f>SUM(AC28:AI28)</f>
        <v>0</v>
      </c>
      <c r="AC28" s="101"/>
      <c r="AD28" s="97"/>
      <c r="AE28" s="97"/>
      <c r="AF28" s="97"/>
      <c r="AG28" s="97"/>
      <c r="AH28" s="97"/>
      <c r="AI28" s="97"/>
      <c r="AJ28" s="97"/>
      <c r="AK28" s="96"/>
      <c r="AL28" s="96"/>
      <c r="AM28" s="98"/>
      <c r="AN28" s="115"/>
      <c r="AO28" s="115"/>
      <c r="AP28" s="116"/>
      <c r="AQ28" s="102">
        <f>C28+H28+L28+AA28+AB28+AN28+AO28+AP28</f>
        <v>228.00365327252001</v>
      </c>
    </row>
    <row r="29" spans="1:43" s="471" customFormat="1" ht="12.75" customHeight="1" thickBot="1">
      <c r="A29" s="50" t="s">
        <v>12</v>
      </c>
      <c r="B29" s="51"/>
      <c r="C29" s="52">
        <f t="shared" ref="C29:AQ29" si="13">C30+C45+C56+C58+C65+C70+C71</f>
        <v>195.14409672838406</v>
      </c>
      <c r="D29" s="53">
        <f t="shared" si="13"/>
        <v>98.035647344706788</v>
      </c>
      <c r="E29" s="54">
        <f t="shared" si="13"/>
        <v>89.149444970825527</v>
      </c>
      <c r="F29" s="55">
        <f t="shared" si="13"/>
        <v>0</v>
      </c>
      <c r="G29" s="55">
        <f t="shared" si="13"/>
        <v>7.9636594128517197</v>
      </c>
      <c r="H29" s="56">
        <f t="shared" si="13"/>
        <v>160.56790833792408</v>
      </c>
      <c r="I29" s="53">
        <f t="shared" si="13"/>
        <v>0</v>
      </c>
      <c r="J29" s="251">
        <f t="shared" si="13"/>
        <v>127.70399999999999</v>
      </c>
      <c r="K29" s="53">
        <f t="shared" si="13"/>
        <v>32.86390833792408</v>
      </c>
      <c r="L29" s="56">
        <f t="shared" si="13"/>
        <v>6622.4799081202636</v>
      </c>
      <c r="M29" s="54">
        <f t="shared" si="13"/>
        <v>0</v>
      </c>
      <c r="N29" s="54">
        <f t="shared" si="13"/>
        <v>0</v>
      </c>
      <c r="O29" s="54">
        <f t="shared" si="13"/>
        <v>0</v>
      </c>
      <c r="P29" s="54">
        <f t="shared" si="13"/>
        <v>697.83486315555558</v>
      </c>
      <c r="Q29" s="54">
        <f t="shared" si="13"/>
        <v>788.15215795680012</v>
      </c>
      <c r="R29" s="54">
        <f t="shared" si="13"/>
        <v>1017.7427971888798</v>
      </c>
      <c r="S29" s="54">
        <f t="shared" si="13"/>
        <v>21.624541795301674</v>
      </c>
      <c r="T29" s="54">
        <f t="shared" si="13"/>
        <v>183.03351734417762</v>
      </c>
      <c r="U29" s="54">
        <f t="shared" si="13"/>
        <v>3784.4430620908392</v>
      </c>
      <c r="V29" s="54">
        <f t="shared" si="13"/>
        <v>129.64896858871012</v>
      </c>
      <c r="W29" s="55">
        <f t="shared" si="13"/>
        <v>0</v>
      </c>
      <c r="X29" s="55">
        <f t="shared" si="13"/>
        <v>0</v>
      </c>
      <c r="Y29" s="55">
        <f t="shared" si="13"/>
        <v>0</v>
      </c>
      <c r="Z29" s="53">
        <f t="shared" si="13"/>
        <v>0</v>
      </c>
      <c r="AA29" s="47">
        <f t="shared" si="13"/>
        <v>1804.9959901106402</v>
      </c>
      <c r="AB29" s="57">
        <f t="shared" si="13"/>
        <v>579.10394282994741</v>
      </c>
      <c r="AC29" s="58">
        <f t="shared" si="13"/>
        <v>0</v>
      </c>
      <c r="AD29" s="54">
        <f t="shared" si="13"/>
        <v>0</v>
      </c>
      <c r="AE29" s="54">
        <f t="shared" si="13"/>
        <v>169.82374086378277</v>
      </c>
      <c r="AF29" s="54">
        <f t="shared" si="13"/>
        <v>53.91446384796545</v>
      </c>
      <c r="AG29" s="54">
        <f t="shared" si="13"/>
        <v>0</v>
      </c>
      <c r="AH29" s="54">
        <f t="shared" si="13"/>
        <v>13.442107895811201</v>
      </c>
      <c r="AI29" s="54">
        <f t="shared" si="13"/>
        <v>203.07368817589483</v>
      </c>
      <c r="AJ29" s="54">
        <f t="shared" si="13"/>
        <v>23.281013432351997</v>
      </c>
      <c r="AK29" s="57">
        <f t="shared" si="13"/>
        <v>0</v>
      </c>
      <c r="AL29" s="57">
        <f t="shared" si="13"/>
        <v>14.055233512887737</v>
      </c>
      <c r="AM29" s="57">
        <f t="shared" si="13"/>
        <v>101.5136951012534</v>
      </c>
      <c r="AN29" s="57">
        <f t="shared" si="13"/>
        <v>58.377269159703822</v>
      </c>
      <c r="AO29" s="56">
        <f t="shared" si="13"/>
        <v>2608.5269536874812</v>
      </c>
      <c r="AP29" s="57">
        <f t="shared" si="13"/>
        <v>0</v>
      </c>
      <c r="AQ29" s="48">
        <f t="shared" si="13"/>
        <v>12029.196068974345</v>
      </c>
    </row>
    <row r="30" spans="1:43" s="471" customFormat="1" ht="12.75" customHeight="1">
      <c r="A30" s="164" t="s">
        <v>43</v>
      </c>
      <c r="B30" s="117"/>
      <c r="C30" s="118">
        <f>SUM(C31:C44)</f>
        <v>70.828371967119992</v>
      </c>
      <c r="D30" s="120">
        <v>70.828371967119992</v>
      </c>
      <c r="E30" s="120">
        <v>4.6549999999999994E-3</v>
      </c>
      <c r="F30" s="121"/>
      <c r="G30" s="121"/>
      <c r="H30" s="122">
        <f>SUM(H31:H44)</f>
        <v>0</v>
      </c>
      <c r="I30" s="119">
        <f t="shared" ref="I30:K30" si="14">SUM(I31:I44)</f>
        <v>0</v>
      </c>
      <c r="J30" s="120">
        <f t="shared" si="14"/>
        <v>0</v>
      </c>
      <c r="K30" s="120">
        <f t="shared" si="14"/>
        <v>0</v>
      </c>
      <c r="L30" s="122">
        <f>SUM(L31:L44)</f>
        <v>346.49128978798069</v>
      </c>
      <c r="M30" s="120">
        <f>SUM(M31:M44)</f>
        <v>0</v>
      </c>
      <c r="N30" s="120">
        <f>SUM(N31:N44)</f>
        <v>0</v>
      </c>
      <c r="O30" s="120">
        <f>SUM(O31:O44)</f>
        <v>0</v>
      </c>
      <c r="P30" s="120">
        <f>SUM(P31:P44)</f>
        <v>0</v>
      </c>
      <c r="Q30" s="120">
        <v>6.0089156579716123</v>
      </c>
      <c r="R30" s="120">
        <f>SUM(R31:R44)</f>
        <v>0</v>
      </c>
      <c r="S30" s="120">
        <v>21.415238672343808</v>
      </c>
      <c r="T30" s="120">
        <v>75.843784522345771</v>
      </c>
      <c r="U30" s="120">
        <v>120.25439117866384</v>
      </c>
      <c r="V30" s="120">
        <v>122.96895975665572</v>
      </c>
      <c r="W30" s="120">
        <f>SUM(W31:W44)</f>
        <v>0</v>
      </c>
      <c r="X30" s="120">
        <f>SUM(X31:X44)</f>
        <v>0</v>
      </c>
      <c r="Y30" s="120">
        <f>SUM(Y31:Y44)</f>
        <v>0</v>
      </c>
      <c r="Z30" s="120">
        <f>SUM(Z31:Z44)</f>
        <v>0</v>
      </c>
      <c r="AA30" s="122">
        <v>902.9614287525427</v>
      </c>
      <c r="AB30" s="123">
        <f t="shared" ref="AB30:AN30" si="15">SUM(AB31:AB44)</f>
        <v>184.17067433101738</v>
      </c>
      <c r="AC30" s="176">
        <f t="shared" si="15"/>
        <v>0</v>
      </c>
      <c r="AD30" s="120">
        <f t="shared" si="15"/>
        <v>0</v>
      </c>
      <c r="AE30" s="120">
        <f t="shared" si="15"/>
        <v>123.59584677095994</v>
      </c>
      <c r="AF30" s="120">
        <f t="shared" si="15"/>
        <v>53.91446384796545</v>
      </c>
      <c r="AG30" s="120">
        <f t="shared" si="15"/>
        <v>0</v>
      </c>
      <c r="AH30" s="120">
        <f t="shared" si="15"/>
        <v>6.6603637120920176</v>
      </c>
      <c r="AI30" s="120">
        <f t="shared" si="15"/>
        <v>0</v>
      </c>
      <c r="AJ30" s="120">
        <f t="shared" si="15"/>
        <v>0</v>
      </c>
      <c r="AK30" s="120">
        <f t="shared" si="15"/>
        <v>0</v>
      </c>
      <c r="AL30" s="120">
        <f t="shared" si="15"/>
        <v>0</v>
      </c>
      <c r="AM30" s="228">
        <f t="shared" si="15"/>
        <v>0</v>
      </c>
      <c r="AN30" s="119">
        <f t="shared" si="15"/>
        <v>58.377269159703822</v>
      </c>
      <c r="AO30" s="122">
        <v>568.98150418545026</v>
      </c>
      <c r="AP30" s="123">
        <f>SUM(AP31:AP44)</f>
        <v>0</v>
      </c>
      <c r="AQ30" s="59">
        <f t="shared" ref="AQ30:AQ72" si="16">C30+H30+L30+AA30+AB30+AN30+AO30+AP30</f>
        <v>2131.810538183815</v>
      </c>
    </row>
    <row r="31" spans="1:43" ht="12.75" customHeight="1">
      <c r="A31" s="165" t="s">
        <v>13</v>
      </c>
      <c r="B31" s="124" t="s">
        <v>122</v>
      </c>
      <c r="C31" s="125">
        <f t="shared" ref="C31:C43" si="17">SUM(D31:G31)</f>
        <v>0</v>
      </c>
      <c r="D31" s="68">
        <v>0</v>
      </c>
      <c r="E31" s="223"/>
      <c r="F31" s="223"/>
      <c r="G31" s="351"/>
      <c r="H31" s="129">
        <f t="shared" ref="H31:H43" si="18">SUM(I31:K31)</f>
        <v>0</v>
      </c>
      <c r="I31" s="126"/>
      <c r="J31" s="254"/>
      <c r="K31" s="127"/>
      <c r="L31" s="129">
        <f t="shared" ref="L31:L43" si="19">SUM(M31:Z31)</f>
        <v>7.5303128598995217</v>
      </c>
      <c r="M31" s="127"/>
      <c r="N31" s="127"/>
      <c r="O31" s="127"/>
      <c r="P31" s="128"/>
      <c r="Q31" s="69">
        <v>0.14599999999999999</v>
      </c>
      <c r="R31" s="223"/>
      <c r="S31" s="69">
        <v>0</v>
      </c>
      <c r="T31" s="69">
        <v>6.3128598995212861E-3</v>
      </c>
      <c r="U31" s="69">
        <v>7.3780000000000001</v>
      </c>
      <c r="V31" s="69">
        <v>0</v>
      </c>
      <c r="W31" s="223"/>
      <c r="X31" s="126"/>
      <c r="Y31" s="128"/>
      <c r="Z31" s="127"/>
      <c r="AA31" s="70">
        <v>0</v>
      </c>
      <c r="AB31" s="131">
        <f t="shared" ref="AB31:AB43" si="20">SUM(AC31:AM31)</f>
        <v>0</v>
      </c>
      <c r="AC31" s="132"/>
      <c r="AD31" s="127"/>
      <c r="AE31" s="127">
        <v>0</v>
      </c>
      <c r="AF31" s="127"/>
      <c r="AG31" s="127"/>
      <c r="AH31" s="127"/>
      <c r="AI31" s="127"/>
      <c r="AJ31" s="127"/>
      <c r="AK31" s="63"/>
      <c r="AL31" s="65"/>
      <c r="AM31" s="127"/>
      <c r="AN31" s="70"/>
      <c r="AO31" s="70">
        <v>24.102700500163404</v>
      </c>
      <c r="AP31" s="131"/>
      <c r="AQ31" s="71">
        <f t="shared" si="16"/>
        <v>31.633013360062925</v>
      </c>
    </row>
    <row r="32" spans="1:43" ht="12.75" customHeight="1">
      <c r="A32" s="166" t="s">
        <v>111</v>
      </c>
      <c r="B32" s="206" t="s">
        <v>123</v>
      </c>
      <c r="C32" s="19">
        <f t="shared" si="17"/>
        <v>0</v>
      </c>
      <c r="D32" s="27">
        <v>0</v>
      </c>
      <c r="E32" s="212"/>
      <c r="F32" s="212"/>
      <c r="G32" s="350"/>
      <c r="H32" s="23">
        <f t="shared" si="18"/>
        <v>0</v>
      </c>
      <c r="I32" s="24">
        <v>0</v>
      </c>
      <c r="J32" s="249"/>
      <c r="K32" s="25"/>
      <c r="L32" s="23">
        <f t="shared" si="19"/>
        <v>81.542638180396409</v>
      </c>
      <c r="M32" s="25"/>
      <c r="N32" s="25"/>
      <c r="O32" s="25"/>
      <c r="P32" s="128"/>
      <c r="Q32" s="212">
        <v>1.5780000000000001</v>
      </c>
      <c r="R32" s="212"/>
      <c r="S32" s="212">
        <v>16.868934619017807</v>
      </c>
      <c r="T32" s="212">
        <v>45.777703561378608</v>
      </c>
      <c r="U32" s="212">
        <v>17.318000000000001</v>
      </c>
      <c r="V32" s="212">
        <v>0</v>
      </c>
      <c r="W32" s="212"/>
      <c r="X32" s="24"/>
      <c r="Y32" s="22"/>
      <c r="Z32" s="25"/>
      <c r="AA32" s="28">
        <v>294.58220630301804</v>
      </c>
      <c r="AB32" s="26">
        <f t="shared" si="20"/>
        <v>13.831855741755872</v>
      </c>
      <c r="AC32" s="27"/>
      <c r="AD32" s="25"/>
      <c r="AE32" s="25">
        <v>7.1714920296638542</v>
      </c>
      <c r="AF32" s="25"/>
      <c r="AG32" s="127"/>
      <c r="AH32" s="127">
        <v>6.6603637120920176</v>
      </c>
      <c r="AI32" s="127"/>
      <c r="AJ32" s="127"/>
      <c r="AK32" s="24"/>
      <c r="AL32" s="22"/>
      <c r="AM32" s="25"/>
      <c r="AN32" s="28"/>
      <c r="AO32" s="28">
        <v>93.928799582080345</v>
      </c>
      <c r="AP32" s="26"/>
      <c r="AQ32" s="29">
        <f t="shared" si="16"/>
        <v>483.88549980725065</v>
      </c>
    </row>
    <row r="33" spans="1:43" ht="12.75" customHeight="1">
      <c r="A33" s="166" t="s">
        <v>16</v>
      </c>
      <c r="B33" s="133" t="s">
        <v>14</v>
      </c>
      <c r="C33" s="19">
        <f t="shared" si="17"/>
        <v>0</v>
      </c>
      <c r="D33" s="27">
        <v>0</v>
      </c>
      <c r="E33" s="212"/>
      <c r="F33" s="212"/>
      <c r="G33" s="350"/>
      <c r="H33" s="23">
        <f t="shared" si="18"/>
        <v>0</v>
      </c>
      <c r="I33" s="24"/>
      <c r="J33" s="249"/>
      <c r="K33" s="25"/>
      <c r="L33" s="23">
        <f t="shared" si="19"/>
        <v>5.3107317772043556</v>
      </c>
      <c r="M33" s="25"/>
      <c r="N33" s="25"/>
      <c r="O33" s="25"/>
      <c r="P33" s="128"/>
      <c r="Q33" s="212">
        <v>0.14000000000000001</v>
      </c>
      <c r="R33" s="212"/>
      <c r="S33" s="212">
        <v>0</v>
      </c>
      <c r="T33" s="212">
        <v>4.8877317772043556</v>
      </c>
      <c r="U33" s="212">
        <v>0.28299999999999997</v>
      </c>
      <c r="V33" s="212">
        <v>0</v>
      </c>
      <c r="W33" s="212"/>
      <c r="X33" s="24"/>
      <c r="Y33" s="22"/>
      <c r="Z33" s="25"/>
      <c r="AA33" s="28">
        <v>11.142098810020592</v>
      </c>
      <c r="AB33" s="26">
        <f t="shared" si="20"/>
        <v>0</v>
      </c>
      <c r="AC33" s="27"/>
      <c r="AD33" s="25"/>
      <c r="AE33" s="25">
        <v>0</v>
      </c>
      <c r="AF33" s="25"/>
      <c r="AG33" s="127"/>
      <c r="AH33" s="127"/>
      <c r="AI33" s="127"/>
      <c r="AJ33" s="127"/>
      <c r="AK33" s="24"/>
      <c r="AL33" s="22"/>
      <c r="AM33" s="25"/>
      <c r="AN33" s="28"/>
      <c r="AO33" s="28">
        <v>3.795881215653568</v>
      </c>
      <c r="AP33" s="26"/>
      <c r="AQ33" s="29">
        <f t="shared" si="16"/>
        <v>20.248711802878518</v>
      </c>
    </row>
    <row r="34" spans="1:43" ht="12.75" customHeight="1">
      <c r="A34" s="166" t="s">
        <v>18</v>
      </c>
      <c r="B34" s="133" t="s">
        <v>124</v>
      </c>
      <c r="C34" s="19">
        <f t="shared" si="17"/>
        <v>0</v>
      </c>
      <c r="D34" s="27">
        <v>0</v>
      </c>
      <c r="E34" s="212"/>
      <c r="F34" s="212"/>
      <c r="G34" s="350"/>
      <c r="H34" s="23">
        <f t="shared" si="18"/>
        <v>0</v>
      </c>
      <c r="I34" s="24"/>
      <c r="J34" s="249"/>
      <c r="K34" s="25"/>
      <c r="L34" s="23">
        <f t="shared" si="19"/>
        <v>2.4034285044246153</v>
      </c>
      <c r="M34" s="25"/>
      <c r="N34" s="25"/>
      <c r="O34" s="25"/>
      <c r="P34" s="128"/>
      <c r="Q34" s="212">
        <v>9.6000000000000002E-2</v>
      </c>
      <c r="R34" s="212"/>
      <c r="S34" s="212">
        <v>0</v>
      </c>
      <c r="T34" s="212">
        <v>0.66442850442461543</v>
      </c>
      <c r="U34" s="212">
        <v>1.643</v>
      </c>
      <c r="V34" s="212">
        <v>0</v>
      </c>
      <c r="W34" s="212"/>
      <c r="X34" s="24"/>
      <c r="Y34" s="22"/>
      <c r="Z34" s="25"/>
      <c r="AA34" s="28">
        <v>5.6170560383892409</v>
      </c>
      <c r="AB34" s="26">
        <f t="shared" si="20"/>
        <v>114.37197096830813</v>
      </c>
      <c r="AC34" s="27"/>
      <c r="AD34" s="25"/>
      <c r="AE34" s="25">
        <v>114.37197096830813</v>
      </c>
      <c r="AF34" s="25"/>
      <c r="AG34" s="127"/>
      <c r="AH34" s="127"/>
      <c r="AI34" s="127"/>
      <c r="AJ34" s="127"/>
      <c r="AK34" s="24"/>
      <c r="AL34" s="22"/>
      <c r="AM34" s="25"/>
      <c r="AN34" s="28"/>
      <c r="AO34" s="28">
        <v>23.941328698620254</v>
      </c>
      <c r="AP34" s="26"/>
      <c r="AQ34" s="29">
        <f t="shared" si="16"/>
        <v>146.33378420974225</v>
      </c>
    </row>
    <row r="35" spans="1:43" ht="12.75" customHeight="1">
      <c r="A35" s="166" t="s">
        <v>20</v>
      </c>
      <c r="B35" s="133" t="s">
        <v>125</v>
      </c>
      <c r="C35" s="19">
        <f t="shared" si="17"/>
        <v>0</v>
      </c>
      <c r="D35" s="27">
        <v>0</v>
      </c>
      <c r="E35" s="212"/>
      <c r="F35" s="212"/>
      <c r="G35" s="350"/>
      <c r="H35" s="23">
        <f t="shared" si="18"/>
        <v>0</v>
      </c>
      <c r="I35" s="24"/>
      <c r="J35" s="249"/>
      <c r="K35" s="25"/>
      <c r="L35" s="23">
        <f t="shared" si="19"/>
        <v>1.1288051833181656</v>
      </c>
      <c r="M35" s="25"/>
      <c r="N35" s="25"/>
      <c r="O35" s="25"/>
      <c r="P35" s="128"/>
      <c r="Q35" s="212">
        <v>8.5999999999999979E-2</v>
      </c>
      <c r="R35" s="212"/>
      <c r="S35" s="212">
        <v>0</v>
      </c>
      <c r="T35" s="212">
        <v>0.41980518331816558</v>
      </c>
      <c r="U35" s="212">
        <v>0.623</v>
      </c>
      <c r="V35" s="212">
        <v>0</v>
      </c>
      <c r="W35" s="212"/>
      <c r="X35" s="24"/>
      <c r="Y35" s="22"/>
      <c r="Z35" s="25"/>
      <c r="AA35" s="28">
        <v>5.3813605166171117</v>
      </c>
      <c r="AB35" s="26">
        <f t="shared" si="20"/>
        <v>0</v>
      </c>
      <c r="AC35" s="27"/>
      <c r="AD35" s="25"/>
      <c r="AE35" s="25">
        <v>0</v>
      </c>
      <c r="AF35" s="25"/>
      <c r="AG35" s="127"/>
      <c r="AH35" s="127"/>
      <c r="AI35" s="127"/>
      <c r="AJ35" s="127"/>
      <c r="AK35" s="24"/>
      <c r="AL35" s="22"/>
      <c r="AM35" s="25"/>
      <c r="AN35" s="28"/>
      <c r="AO35" s="28">
        <v>7.1898945900448545</v>
      </c>
      <c r="AP35" s="26"/>
      <c r="AQ35" s="29">
        <f t="shared" si="16"/>
        <v>13.700060289980133</v>
      </c>
    </row>
    <row r="36" spans="1:43" ht="12.75" customHeight="1">
      <c r="A36" s="166" t="s">
        <v>22</v>
      </c>
      <c r="B36" s="133" t="s">
        <v>126</v>
      </c>
      <c r="C36" s="19">
        <f t="shared" si="17"/>
        <v>0</v>
      </c>
      <c r="D36" s="132">
        <v>0</v>
      </c>
      <c r="E36" s="212"/>
      <c r="F36" s="212"/>
      <c r="G36" s="350"/>
      <c r="H36" s="23">
        <f t="shared" si="18"/>
        <v>0</v>
      </c>
      <c r="I36" s="24"/>
      <c r="J36" s="249"/>
      <c r="K36" s="25"/>
      <c r="L36" s="23">
        <f t="shared" si="19"/>
        <v>8.9096823172296968</v>
      </c>
      <c r="M36" s="25"/>
      <c r="N36" s="25"/>
      <c r="O36" s="25"/>
      <c r="P36" s="128"/>
      <c r="Q36" s="223">
        <v>0.11999999999999998</v>
      </c>
      <c r="R36" s="212"/>
      <c r="S36" s="223">
        <v>0</v>
      </c>
      <c r="T36" s="223">
        <v>4.5657759223287702</v>
      </c>
      <c r="U36" s="223">
        <v>3.355</v>
      </c>
      <c r="V36" s="223">
        <v>0.8689063949009278</v>
      </c>
      <c r="W36" s="212"/>
      <c r="X36" s="24"/>
      <c r="Y36" s="22"/>
      <c r="Z36" s="25"/>
      <c r="AA36" s="130">
        <v>114.67188759419808</v>
      </c>
      <c r="AB36" s="26">
        <f t="shared" si="20"/>
        <v>0.17920369044072532</v>
      </c>
      <c r="AC36" s="27"/>
      <c r="AD36" s="25"/>
      <c r="AE36" s="25">
        <v>0.17920369044072532</v>
      </c>
      <c r="AF36" s="25"/>
      <c r="AG36" s="127"/>
      <c r="AH36" s="127"/>
      <c r="AI36" s="127"/>
      <c r="AJ36" s="127"/>
      <c r="AK36" s="126"/>
      <c r="AL36" s="128"/>
      <c r="AM36" s="25"/>
      <c r="AN36" s="130"/>
      <c r="AO36" s="130">
        <v>81.427169950273409</v>
      </c>
      <c r="AP36" s="26"/>
      <c r="AQ36" s="29">
        <f t="shared" si="16"/>
        <v>205.18794355214192</v>
      </c>
    </row>
    <row r="37" spans="1:43" ht="12.75" customHeight="1">
      <c r="A37" s="166" t="s">
        <v>24</v>
      </c>
      <c r="B37" s="133" t="s">
        <v>127</v>
      </c>
      <c r="C37" s="19">
        <f t="shared" si="17"/>
        <v>0</v>
      </c>
      <c r="D37" s="27">
        <v>0</v>
      </c>
      <c r="E37" s="212"/>
      <c r="F37" s="212"/>
      <c r="G37" s="350"/>
      <c r="H37" s="23">
        <f t="shared" si="18"/>
        <v>0</v>
      </c>
      <c r="I37" s="24"/>
      <c r="J37" s="249"/>
      <c r="K37" s="25"/>
      <c r="L37" s="23">
        <f t="shared" si="19"/>
        <v>3.1015590254341383</v>
      </c>
      <c r="M37" s="25"/>
      <c r="N37" s="25"/>
      <c r="O37" s="25"/>
      <c r="P37" s="128"/>
      <c r="Q37" s="212">
        <v>0.32800000000000001</v>
      </c>
      <c r="R37" s="212"/>
      <c r="S37" s="212">
        <v>0</v>
      </c>
      <c r="T37" s="212">
        <v>1.8575590254341385</v>
      </c>
      <c r="U37" s="212">
        <v>0.91600000000000004</v>
      </c>
      <c r="V37" s="212">
        <v>0</v>
      </c>
      <c r="W37" s="212"/>
      <c r="X37" s="24"/>
      <c r="Y37" s="22"/>
      <c r="Z37" s="25"/>
      <c r="AA37" s="28">
        <v>5.2390938503222237</v>
      </c>
      <c r="AB37" s="26">
        <f t="shared" si="20"/>
        <v>0</v>
      </c>
      <c r="AC37" s="27"/>
      <c r="AD37" s="25"/>
      <c r="AE37" s="25">
        <v>0</v>
      </c>
      <c r="AF37" s="25"/>
      <c r="AG37" s="127"/>
      <c r="AH37" s="127"/>
      <c r="AI37" s="127"/>
      <c r="AJ37" s="127"/>
      <c r="AK37" s="24"/>
      <c r="AL37" s="22"/>
      <c r="AM37" s="25"/>
      <c r="AN37" s="28"/>
      <c r="AO37" s="28">
        <v>19.530152420308635</v>
      </c>
      <c r="AP37" s="26"/>
      <c r="AQ37" s="29">
        <f t="shared" si="16"/>
        <v>27.870805296064997</v>
      </c>
    </row>
    <row r="38" spans="1:43" ht="12.75" customHeight="1">
      <c r="A38" s="166" t="s">
        <v>26</v>
      </c>
      <c r="B38" s="133" t="s">
        <v>128</v>
      </c>
      <c r="C38" s="19">
        <f t="shared" si="17"/>
        <v>70.828371967119992</v>
      </c>
      <c r="D38" s="27">
        <v>70.828371967119992</v>
      </c>
      <c r="E38" s="212"/>
      <c r="F38" s="212"/>
      <c r="G38" s="350"/>
      <c r="H38" s="23">
        <f t="shared" si="18"/>
        <v>0</v>
      </c>
      <c r="I38" s="24"/>
      <c r="J38" s="249"/>
      <c r="K38" s="25"/>
      <c r="L38" s="23">
        <f t="shared" si="19"/>
        <v>159.84775202629055</v>
      </c>
      <c r="M38" s="25"/>
      <c r="N38" s="25"/>
      <c r="O38" s="25"/>
      <c r="P38" s="128"/>
      <c r="Q38" s="212">
        <v>1.671</v>
      </c>
      <c r="R38" s="212"/>
      <c r="S38" s="212">
        <v>0</v>
      </c>
      <c r="T38" s="212">
        <v>3.4846986645357503</v>
      </c>
      <c r="U38" s="212">
        <v>32.591999999999999</v>
      </c>
      <c r="V38" s="212">
        <v>122.10005336175479</v>
      </c>
      <c r="W38" s="212"/>
      <c r="X38" s="24"/>
      <c r="Y38" s="22"/>
      <c r="Z38" s="25"/>
      <c r="AA38" s="28">
        <v>22.171658316852692</v>
      </c>
      <c r="AB38" s="26">
        <f t="shared" si="20"/>
        <v>55.787643930512665</v>
      </c>
      <c r="AC38" s="27"/>
      <c r="AD38" s="25"/>
      <c r="AE38" s="25">
        <v>1.8731800825472169</v>
      </c>
      <c r="AF38" s="25">
        <v>53.91446384796545</v>
      </c>
      <c r="AG38" s="127"/>
      <c r="AH38" s="127"/>
      <c r="AI38" s="127"/>
      <c r="AJ38" s="127"/>
      <c r="AK38" s="24"/>
      <c r="AL38" s="22"/>
      <c r="AM38" s="25"/>
      <c r="AN38" s="28">
        <v>58.377269159703822</v>
      </c>
      <c r="AO38" s="28">
        <v>64.312389011126669</v>
      </c>
      <c r="AP38" s="26"/>
      <c r="AQ38" s="29">
        <f t="shared" si="16"/>
        <v>431.32508441160644</v>
      </c>
    </row>
    <row r="39" spans="1:43" ht="12.75" customHeight="1">
      <c r="A39" s="166" t="s">
        <v>28</v>
      </c>
      <c r="B39" s="133" t="s">
        <v>129</v>
      </c>
      <c r="C39" s="19">
        <f t="shared" si="17"/>
        <v>0</v>
      </c>
      <c r="D39" s="27">
        <v>0</v>
      </c>
      <c r="E39" s="212"/>
      <c r="F39" s="212"/>
      <c r="G39" s="350"/>
      <c r="H39" s="23">
        <f t="shared" si="18"/>
        <v>0</v>
      </c>
      <c r="I39" s="24"/>
      <c r="J39" s="249"/>
      <c r="K39" s="25"/>
      <c r="L39" s="23">
        <f t="shared" si="19"/>
        <v>5.7298222470807225</v>
      </c>
      <c r="M39" s="25"/>
      <c r="N39" s="25"/>
      <c r="O39" s="25"/>
      <c r="P39" s="128"/>
      <c r="Q39" s="212">
        <v>0.17599999999999999</v>
      </c>
      <c r="R39" s="212"/>
      <c r="S39" s="212">
        <v>1.8817161973259999</v>
      </c>
      <c r="T39" s="212">
        <v>1.5861060497547232</v>
      </c>
      <c r="U39" s="212">
        <v>2.0859999999999999</v>
      </c>
      <c r="V39" s="212">
        <v>0</v>
      </c>
      <c r="W39" s="212"/>
      <c r="X39" s="24"/>
      <c r="Y39" s="22"/>
      <c r="Z39" s="25"/>
      <c r="AA39" s="28">
        <v>374.36517713114426</v>
      </c>
      <c r="AB39" s="26">
        <f t="shared" si="20"/>
        <v>0</v>
      </c>
      <c r="AC39" s="27"/>
      <c r="AD39" s="25"/>
      <c r="AE39" s="25">
        <v>0</v>
      </c>
      <c r="AF39" s="25"/>
      <c r="AG39" s="127"/>
      <c r="AH39" s="127"/>
      <c r="AI39" s="127"/>
      <c r="AJ39" s="127"/>
      <c r="AK39" s="24"/>
      <c r="AL39" s="22"/>
      <c r="AM39" s="25"/>
      <c r="AN39" s="28"/>
      <c r="AO39" s="28">
        <v>59.405645135818048</v>
      </c>
      <c r="AP39" s="26"/>
      <c r="AQ39" s="29">
        <f t="shared" si="16"/>
        <v>439.50064451404307</v>
      </c>
    </row>
    <row r="40" spans="1:43" ht="12.75" customHeight="1">
      <c r="A40" s="166" t="s">
        <v>30</v>
      </c>
      <c r="B40" s="133" t="s">
        <v>130</v>
      </c>
      <c r="C40" s="19">
        <f t="shared" si="17"/>
        <v>0</v>
      </c>
      <c r="D40" s="27">
        <v>0</v>
      </c>
      <c r="E40" s="212"/>
      <c r="F40" s="212"/>
      <c r="G40" s="350"/>
      <c r="H40" s="23">
        <f t="shared" si="18"/>
        <v>0</v>
      </c>
      <c r="I40" s="24"/>
      <c r="J40" s="249"/>
      <c r="K40" s="25"/>
      <c r="L40" s="23">
        <f t="shared" si="19"/>
        <v>3.5126885854365066</v>
      </c>
      <c r="M40" s="25"/>
      <c r="N40" s="25"/>
      <c r="O40" s="25"/>
      <c r="P40" s="128"/>
      <c r="Q40" s="212">
        <v>0.129</v>
      </c>
      <c r="R40" s="212"/>
      <c r="S40" s="212">
        <v>0</v>
      </c>
      <c r="T40" s="212">
        <v>2.4856885854365065</v>
      </c>
      <c r="U40" s="212">
        <v>0.89800000000000002</v>
      </c>
      <c r="V40" s="212">
        <v>0</v>
      </c>
      <c r="W40" s="212"/>
      <c r="X40" s="24"/>
      <c r="Y40" s="22"/>
      <c r="Z40" s="25"/>
      <c r="AA40" s="28">
        <v>6.471363830518249</v>
      </c>
      <c r="AB40" s="26">
        <f t="shared" si="20"/>
        <v>0</v>
      </c>
      <c r="AC40" s="27"/>
      <c r="AD40" s="25"/>
      <c r="AE40" s="25">
        <v>0</v>
      </c>
      <c r="AF40" s="25"/>
      <c r="AG40" s="127"/>
      <c r="AH40" s="127"/>
      <c r="AI40" s="127"/>
      <c r="AJ40" s="127"/>
      <c r="AK40" s="24"/>
      <c r="AL40" s="22"/>
      <c r="AM40" s="25"/>
      <c r="AN40" s="28"/>
      <c r="AO40" s="28">
        <v>12.858729811995948</v>
      </c>
      <c r="AP40" s="26"/>
      <c r="AQ40" s="29">
        <f t="shared" si="16"/>
        <v>22.842782227950703</v>
      </c>
    </row>
    <row r="41" spans="1:43" ht="12.75" customHeight="1">
      <c r="A41" s="166" t="s">
        <v>32</v>
      </c>
      <c r="B41" s="133" t="s">
        <v>131</v>
      </c>
      <c r="C41" s="19">
        <f t="shared" si="17"/>
        <v>0</v>
      </c>
      <c r="D41" s="132">
        <v>0</v>
      </c>
      <c r="E41" s="212"/>
      <c r="F41" s="212"/>
      <c r="G41" s="350"/>
      <c r="H41" s="23">
        <f t="shared" si="18"/>
        <v>0</v>
      </c>
      <c r="I41" s="24"/>
      <c r="J41" s="249"/>
      <c r="K41" s="25"/>
      <c r="L41" s="23">
        <f t="shared" si="19"/>
        <v>3.0281905036255217</v>
      </c>
      <c r="M41" s="25"/>
      <c r="N41" s="25"/>
      <c r="O41" s="25"/>
      <c r="P41" s="128"/>
      <c r="Q41" s="223">
        <v>0.36399999999999999</v>
      </c>
      <c r="R41" s="212"/>
      <c r="S41" s="223">
        <v>0</v>
      </c>
      <c r="T41" s="223">
        <v>1.9711905036255215</v>
      </c>
      <c r="U41" s="223">
        <v>0.69299999999999995</v>
      </c>
      <c r="V41" s="223">
        <v>0</v>
      </c>
      <c r="W41" s="212"/>
      <c r="X41" s="24"/>
      <c r="Y41" s="22"/>
      <c r="Z41" s="25"/>
      <c r="AA41" s="130">
        <v>22.349314701131384</v>
      </c>
      <c r="AB41" s="26">
        <f t="shared" si="20"/>
        <v>0</v>
      </c>
      <c r="AC41" s="27"/>
      <c r="AD41" s="25"/>
      <c r="AE41" s="25">
        <v>0</v>
      </c>
      <c r="AF41" s="25"/>
      <c r="AG41" s="127"/>
      <c r="AH41" s="127"/>
      <c r="AI41" s="127"/>
      <c r="AJ41" s="127"/>
      <c r="AK41" s="126"/>
      <c r="AL41" s="128"/>
      <c r="AM41" s="25"/>
      <c r="AN41" s="130"/>
      <c r="AO41" s="130">
        <v>113.36941668024245</v>
      </c>
      <c r="AP41" s="26"/>
      <c r="AQ41" s="29">
        <f t="shared" si="16"/>
        <v>138.74692188499935</v>
      </c>
    </row>
    <row r="42" spans="1:43" ht="12.75" customHeight="1">
      <c r="A42" s="166" t="s">
        <v>34</v>
      </c>
      <c r="B42" s="133" t="s">
        <v>132</v>
      </c>
      <c r="C42" s="19">
        <f t="shared" si="17"/>
        <v>0</v>
      </c>
      <c r="D42" s="27">
        <v>0</v>
      </c>
      <c r="E42" s="212"/>
      <c r="F42" s="212"/>
      <c r="G42" s="350"/>
      <c r="H42" s="23">
        <f t="shared" si="18"/>
        <v>0</v>
      </c>
      <c r="I42" s="24"/>
      <c r="J42" s="249"/>
      <c r="K42" s="25"/>
      <c r="L42" s="23">
        <f t="shared" si="19"/>
        <v>1.241867564626757</v>
      </c>
      <c r="M42" s="25"/>
      <c r="N42" s="25"/>
      <c r="O42" s="25"/>
      <c r="P42" s="128"/>
      <c r="Q42" s="212">
        <v>4.299999999999999E-2</v>
      </c>
      <c r="R42" s="212"/>
      <c r="S42" s="212">
        <v>0</v>
      </c>
      <c r="T42" s="212">
        <v>0.96586756462675694</v>
      </c>
      <c r="U42" s="212">
        <v>0.23300000000000001</v>
      </c>
      <c r="V42" s="212">
        <v>0</v>
      </c>
      <c r="W42" s="212"/>
      <c r="X42" s="24"/>
      <c r="Y42" s="22"/>
      <c r="Z42" s="25"/>
      <c r="AA42" s="28">
        <v>0.73256716226472585</v>
      </c>
      <c r="AB42" s="26">
        <f t="shared" si="20"/>
        <v>0</v>
      </c>
      <c r="AC42" s="27"/>
      <c r="AD42" s="25"/>
      <c r="AE42" s="25">
        <v>0</v>
      </c>
      <c r="AF42" s="25"/>
      <c r="AG42" s="127"/>
      <c r="AH42" s="127"/>
      <c r="AI42" s="127"/>
      <c r="AJ42" s="127"/>
      <c r="AK42" s="181"/>
      <c r="AL42" s="104"/>
      <c r="AM42" s="25"/>
      <c r="AN42" s="194"/>
      <c r="AO42" s="28">
        <v>2.2165197773248622</v>
      </c>
      <c r="AP42" s="26"/>
      <c r="AQ42" s="29">
        <f t="shared" si="16"/>
        <v>4.1909545042163447</v>
      </c>
    </row>
    <row r="43" spans="1:43" ht="12.75" customHeight="1">
      <c r="A43" s="166" t="s">
        <v>36</v>
      </c>
      <c r="B43" s="133" t="s">
        <v>142</v>
      </c>
      <c r="C43" s="19">
        <f t="shared" si="17"/>
        <v>0</v>
      </c>
      <c r="D43" s="27">
        <v>0</v>
      </c>
      <c r="E43" s="212"/>
      <c r="F43" s="212"/>
      <c r="G43" s="350"/>
      <c r="H43" s="23">
        <f t="shared" si="18"/>
        <v>0</v>
      </c>
      <c r="I43" s="24"/>
      <c r="J43" s="249"/>
      <c r="K43" s="25">
        <v>0</v>
      </c>
      <c r="L43" s="23">
        <f t="shared" si="19"/>
        <v>10.796031728888506</v>
      </c>
      <c r="M43" s="25"/>
      <c r="N43" s="25"/>
      <c r="O43" s="25"/>
      <c r="P43" s="22"/>
      <c r="Q43" s="212">
        <v>0.23100000000000001</v>
      </c>
      <c r="R43" s="212"/>
      <c r="S43" s="212">
        <v>2.6645878559999998</v>
      </c>
      <c r="T43" s="212">
        <v>6.415443872888507</v>
      </c>
      <c r="U43" s="212">
        <v>1.4850000000000001</v>
      </c>
      <c r="V43" s="212">
        <v>0</v>
      </c>
      <c r="W43" s="212"/>
      <c r="X43" s="24"/>
      <c r="Y43" s="22"/>
      <c r="Z43" s="25"/>
      <c r="AA43" s="28">
        <v>36.218545178983852</v>
      </c>
      <c r="AB43" s="26">
        <f t="shared" si="20"/>
        <v>0</v>
      </c>
      <c r="AC43" s="27"/>
      <c r="AD43" s="25"/>
      <c r="AE43" s="25">
        <v>0</v>
      </c>
      <c r="AF43" s="25"/>
      <c r="AG43" s="25"/>
      <c r="AH43" s="25"/>
      <c r="AI43" s="25"/>
      <c r="AJ43" s="25"/>
      <c r="AK43" s="24"/>
      <c r="AL43" s="22"/>
      <c r="AM43" s="25"/>
      <c r="AN43" s="28"/>
      <c r="AO43" s="28">
        <v>50.848775220443208</v>
      </c>
      <c r="AP43" s="26"/>
      <c r="AQ43" s="29">
        <f t="shared" si="16"/>
        <v>97.863352128315569</v>
      </c>
    </row>
    <row r="44" spans="1:43" ht="12.75" customHeight="1">
      <c r="A44" s="395" t="s">
        <v>172</v>
      </c>
      <c r="B44" s="396" t="s">
        <v>173</v>
      </c>
      <c r="C44" s="74">
        <f>SUM(D44:G44)</f>
        <v>0</v>
      </c>
      <c r="D44" s="80">
        <v>0</v>
      </c>
      <c r="E44" s="213"/>
      <c r="F44" s="213"/>
      <c r="G44" s="348"/>
      <c r="H44" s="78">
        <f>SUM(I44:K44)</f>
        <v>0</v>
      </c>
      <c r="I44" s="75"/>
      <c r="J44" s="76"/>
      <c r="K44" s="76"/>
      <c r="L44" s="78">
        <f>SUM(M44:Z44)</f>
        <v>52.407779284125262</v>
      </c>
      <c r="M44" s="76"/>
      <c r="N44" s="76"/>
      <c r="O44" s="76"/>
      <c r="P44" s="77"/>
      <c r="Q44" s="213">
        <v>0.90091565797161111</v>
      </c>
      <c r="R44" s="213"/>
      <c r="S44" s="213">
        <v>0</v>
      </c>
      <c r="T44" s="213">
        <v>0.75547244748982845</v>
      </c>
      <c r="U44" s="213">
        <v>50.751391178663823</v>
      </c>
      <c r="V44" s="213">
        <v>0</v>
      </c>
      <c r="W44" s="213"/>
      <c r="X44" s="75"/>
      <c r="Y44" s="77"/>
      <c r="Z44" s="76"/>
      <c r="AA44" s="81">
        <v>4.0190993190823985</v>
      </c>
      <c r="AB44" s="79">
        <f>SUM(AC44:AM44)</f>
        <v>0</v>
      </c>
      <c r="AC44" s="80"/>
      <c r="AD44" s="76"/>
      <c r="AE44" s="76">
        <v>0</v>
      </c>
      <c r="AF44" s="76"/>
      <c r="AG44" s="76"/>
      <c r="AH44" s="76"/>
      <c r="AI44" s="76"/>
      <c r="AJ44" s="76"/>
      <c r="AK44" s="75"/>
      <c r="AL44" s="77"/>
      <c r="AM44" s="76"/>
      <c r="AN44" s="81"/>
      <c r="AO44" s="81">
        <v>12.054101591354652</v>
      </c>
      <c r="AP44" s="79"/>
      <c r="AQ44" s="82">
        <f>C44+H44+L44+AA44+AB44+AN44+AO44+AP44</f>
        <v>68.480980194562306</v>
      </c>
    </row>
    <row r="45" spans="1:43" s="471" customFormat="1" ht="12.75" customHeight="1">
      <c r="A45" s="83" t="s">
        <v>37</v>
      </c>
      <c r="B45" s="1"/>
      <c r="C45" s="306">
        <f t="shared" ref="C45:AP45" si="21">SUM(C46:C55)</f>
        <v>0</v>
      </c>
      <c r="D45" s="307">
        <f t="shared" si="21"/>
        <v>0</v>
      </c>
      <c r="E45" s="307">
        <f t="shared" si="21"/>
        <v>0</v>
      </c>
      <c r="F45" s="308">
        <f t="shared" si="21"/>
        <v>0</v>
      </c>
      <c r="G45" s="308">
        <f t="shared" si="21"/>
        <v>0</v>
      </c>
      <c r="H45" s="309">
        <f t="shared" si="21"/>
        <v>0</v>
      </c>
      <c r="I45" s="310">
        <f t="shared" si="21"/>
        <v>0</v>
      </c>
      <c r="J45" s="315">
        <f t="shared" si="21"/>
        <v>0</v>
      </c>
      <c r="K45" s="307">
        <f t="shared" si="21"/>
        <v>0</v>
      </c>
      <c r="L45" s="309">
        <f t="shared" si="21"/>
        <v>4769.8401583638915</v>
      </c>
      <c r="M45" s="307">
        <f t="shared" si="21"/>
        <v>0</v>
      </c>
      <c r="N45" s="307">
        <f t="shared" ref="N45" si="22">SUM(N46:N55)</f>
        <v>0</v>
      </c>
      <c r="O45" s="307">
        <f t="shared" si="21"/>
        <v>0</v>
      </c>
      <c r="P45" s="307">
        <f t="shared" si="21"/>
        <v>697.83486315555558</v>
      </c>
      <c r="Q45" s="307">
        <f t="shared" si="21"/>
        <v>0</v>
      </c>
      <c r="R45" s="307">
        <f t="shared" si="21"/>
        <v>1017.7427971888798</v>
      </c>
      <c r="S45" s="307">
        <f t="shared" si="21"/>
        <v>0</v>
      </c>
      <c r="T45" s="307">
        <f t="shared" si="21"/>
        <v>1.6215191122715407</v>
      </c>
      <c r="U45" s="307">
        <f>SUM(U46:U55)</f>
        <v>3052.6409789071849</v>
      </c>
      <c r="V45" s="307">
        <f t="shared" si="21"/>
        <v>0</v>
      </c>
      <c r="W45" s="308">
        <f t="shared" si="21"/>
        <v>0</v>
      </c>
      <c r="X45" s="308">
        <f t="shared" si="21"/>
        <v>0</v>
      </c>
      <c r="Y45" s="308">
        <f t="shared" si="21"/>
        <v>0</v>
      </c>
      <c r="Z45" s="307">
        <f t="shared" si="21"/>
        <v>0</v>
      </c>
      <c r="AA45" s="309">
        <f t="shared" si="21"/>
        <v>16.580164546171702</v>
      </c>
      <c r="AB45" s="311">
        <f t="shared" si="21"/>
        <v>226.35470160824681</v>
      </c>
      <c r="AC45" s="312">
        <f t="shared" si="21"/>
        <v>0</v>
      </c>
      <c r="AD45" s="307">
        <f t="shared" si="21"/>
        <v>0</v>
      </c>
      <c r="AE45" s="307">
        <f t="shared" si="21"/>
        <v>0</v>
      </c>
      <c r="AF45" s="307">
        <f t="shared" ref="AF45" si="23">SUM(AF46:AF55)</f>
        <v>0</v>
      </c>
      <c r="AG45" s="307">
        <f t="shared" si="21"/>
        <v>0</v>
      </c>
      <c r="AH45" s="307">
        <f t="shared" si="21"/>
        <v>0</v>
      </c>
      <c r="AI45" s="307">
        <f t="shared" si="21"/>
        <v>203.07368817589483</v>
      </c>
      <c r="AJ45" s="307">
        <f t="shared" ref="AJ45" si="24">SUM(AJ46:AJ55)</f>
        <v>23.281013432351997</v>
      </c>
      <c r="AK45" s="310">
        <f t="shared" si="21"/>
        <v>0</v>
      </c>
      <c r="AL45" s="308">
        <f t="shared" ref="AL45" si="25">SUM(AL46:AL55)</f>
        <v>0</v>
      </c>
      <c r="AM45" s="307">
        <f t="shared" si="21"/>
        <v>0</v>
      </c>
      <c r="AN45" s="309">
        <f t="shared" si="21"/>
        <v>0</v>
      </c>
      <c r="AO45" s="309">
        <f t="shared" si="21"/>
        <v>19.060886058736465</v>
      </c>
      <c r="AP45" s="311">
        <f t="shared" si="21"/>
        <v>0</v>
      </c>
      <c r="AQ45" s="314">
        <f t="shared" si="16"/>
        <v>5031.835910577046</v>
      </c>
    </row>
    <row r="46" spans="1:43" ht="12.75" customHeight="1">
      <c r="A46" s="167" t="s">
        <v>70</v>
      </c>
      <c r="B46" s="61"/>
      <c r="C46" s="62">
        <f t="shared" ref="C46:C64" si="26">SUM(D46:G46)</f>
        <v>0</v>
      </c>
      <c r="D46" s="149"/>
      <c r="E46" s="103"/>
      <c r="F46" s="65"/>
      <c r="G46" s="65"/>
      <c r="H46" s="66">
        <f t="shared" ref="H46:H64" si="27">SUM(I46:K46)</f>
        <v>0</v>
      </c>
      <c r="I46" s="63"/>
      <c r="J46" s="252"/>
      <c r="K46" s="64"/>
      <c r="L46" s="66">
        <f t="shared" ref="L46:L64" si="28">SUM(M46:Z46)</f>
        <v>736.95525070254519</v>
      </c>
      <c r="M46" s="64"/>
      <c r="N46" s="64"/>
      <c r="O46" s="64"/>
      <c r="P46" s="64"/>
      <c r="Q46" s="64"/>
      <c r="R46" s="64"/>
      <c r="S46" s="64"/>
      <c r="T46" s="64"/>
      <c r="U46" s="64">
        <v>736.95525070254519</v>
      </c>
      <c r="V46" s="64"/>
      <c r="W46" s="65"/>
      <c r="X46" s="65"/>
      <c r="Y46" s="65"/>
      <c r="Z46" s="64"/>
      <c r="AA46" s="70">
        <v>0.64998954927279995</v>
      </c>
      <c r="AB46" s="67">
        <f t="shared" ref="AB46:AB56" si="29">SUM(AC46:AM46)</f>
        <v>50.667149297454714</v>
      </c>
      <c r="AC46" s="68"/>
      <c r="AD46" s="64"/>
      <c r="AE46" s="64"/>
      <c r="AF46" s="64"/>
      <c r="AG46" s="64"/>
      <c r="AH46" s="64"/>
      <c r="AI46" s="64">
        <v>50.667149297454714</v>
      </c>
      <c r="AJ46" s="64">
        <v>0</v>
      </c>
      <c r="AK46" s="63"/>
      <c r="AL46" s="65"/>
      <c r="AM46" s="64"/>
      <c r="AN46" s="66"/>
      <c r="AO46" s="70"/>
      <c r="AP46" s="67"/>
      <c r="AQ46" s="92">
        <f t="shared" si="16"/>
        <v>788.2723895492727</v>
      </c>
    </row>
    <row r="47" spans="1:43" ht="12.75" customHeight="1">
      <c r="A47" s="165" t="s">
        <v>150</v>
      </c>
      <c r="B47" s="289"/>
      <c r="C47" s="19">
        <f t="shared" si="26"/>
        <v>0</v>
      </c>
      <c r="D47" s="290"/>
      <c r="E47" s="291"/>
      <c r="F47" s="128"/>
      <c r="G47" s="128"/>
      <c r="H47" s="23">
        <f t="shared" si="27"/>
        <v>0</v>
      </c>
      <c r="I47" s="126"/>
      <c r="J47" s="254"/>
      <c r="K47" s="127"/>
      <c r="L47" s="129">
        <f t="shared" si="28"/>
        <v>286.56132082686526</v>
      </c>
      <c r="M47" s="127"/>
      <c r="N47" s="127"/>
      <c r="O47" s="127"/>
      <c r="P47" s="127">
        <v>0.63609951206629289</v>
      </c>
      <c r="Q47" s="127"/>
      <c r="R47" s="127"/>
      <c r="S47" s="127"/>
      <c r="T47" s="127"/>
      <c r="U47" s="127">
        <v>285.92522131479899</v>
      </c>
      <c r="V47" s="127"/>
      <c r="W47" s="128"/>
      <c r="X47" s="128"/>
      <c r="Y47" s="128"/>
      <c r="Z47" s="127"/>
      <c r="AA47" s="130"/>
      <c r="AB47" s="131">
        <f t="shared" si="29"/>
        <v>19.657931553447941</v>
      </c>
      <c r="AC47" s="132"/>
      <c r="AD47" s="127"/>
      <c r="AE47" s="127"/>
      <c r="AF47" s="127"/>
      <c r="AG47" s="127"/>
      <c r="AH47" s="127"/>
      <c r="AI47" s="127">
        <v>19.657931553447941</v>
      </c>
      <c r="AJ47" s="127">
        <v>0</v>
      </c>
      <c r="AK47" s="126"/>
      <c r="AL47" s="128"/>
      <c r="AM47" s="127"/>
      <c r="AN47" s="129"/>
      <c r="AO47" s="130">
        <v>0.39895548103675371</v>
      </c>
      <c r="AP47" s="131"/>
      <c r="AQ47" s="71">
        <f t="shared" si="16"/>
        <v>306.61820786134996</v>
      </c>
    </row>
    <row r="48" spans="1:43" ht="12.75" customHeight="1">
      <c r="A48" s="166" t="s">
        <v>71</v>
      </c>
      <c r="B48" s="18"/>
      <c r="C48" s="19">
        <f t="shared" si="26"/>
        <v>0</v>
      </c>
      <c r="D48" s="20"/>
      <c r="E48" s="21"/>
      <c r="F48" s="22"/>
      <c r="G48" s="22"/>
      <c r="H48" s="23">
        <f t="shared" si="27"/>
        <v>0</v>
      </c>
      <c r="I48" s="24"/>
      <c r="J48" s="249"/>
      <c r="K48" s="25"/>
      <c r="L48" s="23">
        <f t="shared" si="28"/>
        <v>1866.6084354643406</v>
      </c>
      <c r="M48" s="25"/>
      <c r="N48" s="25"/>
      <c r="O48" s="25"/>
      <c r="P48" s="25">
        <v>609.83226912894577</v>
      </c>
      <c r="Q48" s="25"/>
      <c r="R48" s="25"/>
      <c r="S48" s="25"/>
      <c r="T48" s="25">
        <v>1.6215191122715407</v>
      </c>
      <c r="U48" s="25">
        <v>1255.1546472231232</v>
      </c>
      <c r="V48" s="25"/>
      <c r="W48" s="22"/>
      <c r="X48" s="22"/>
      <c r="Y48" s="22"/>
      <c r="Z48" s="25"/>
      <c r="AA48" s="28"/>
      <c r="AB48" s="26">
        <f t="shared" si="29"/>
        <v>109.29075025713152</v>
      </c>
      <c r="AC48" s="27"/>
      <c r="AD48" s="25"/>
      <c r="AE48" s="25"/>
      <c r="AF48" s="25"/>
      <c r="AG48" s="25"/>
      <c r="AH48" s="25"/>
      <c r="AI48" s="25">
        <v>88.908463149288281</v>
      </c>
      <c r="AJ48" s="25">
        <v>20.382287107843236</v>
      </c>
      <c r="AK48" s="24"/>
      <c r="AL48" s="22"/>
      <c r="AM48" s="25"/>
      <c r="AN48" s="23"/>
      <c r="AO48" s="28">
        <v>14.044483104781559</v>
      </c>
      <c r="AP48" s="26"/>
      <c r="AQ48" s="29">
        <f t="shared" si="16"/>
        <v>1989.9436688262538</v>
      </c>
    </row>
    <row r="49" spans="1:45" ht="12.75" customHeight="1">
      <c r="A49" s="166" t="s">
        <v>72</v>
      </c>
      <c r="B49" s="18"/>
      <c r="C49" s="19">
        <f t="shared" si="26"/>
        <v>0</v>
      </c>
      <c r="D49" s="20"/>
      <c r="E49" s="21"/>
      <c r="F49" s="22"/>
      <c r="G49" s="22"/>
      <c r="H49" s="23">
        <f t="shared" si="27"/>
        <v>0</v>
      </c>
      <c r="I49" s="24"/>
      <c r="J49" s="249"/>
      <c r="K49" s="25"/>
      <c r="L49" s="23">
        <f t="shared" si="28"/>
        <v>117.31839515620419</v>
      </c>
      <c r="M49" s="25"/>
      <c r="N49" s="25"/>
      <c r="O49" s="25"/>
      <c r="P49" s="25">
        <v>8.1194632924420329</v>
      </c>
      <c r="Q49" s="25"/>
      <c r="R49" s="25"/>
      <c r="S49" s="25"/>
      <c r="T49" s="25"/>
      <c r="U49" s="25">
        <v>109.19893186376216</v>
      </c>
      <c r="V49" s="25"/>
      <c r="W49" s="22"/>
      <c r="X49" s="22"/>
      <c r="Y49" s="22"/>
      <c r="Z49" s="25"/>
      <c r="AA49" s="28"/>
      <c r="AB49" s="26">
        <f t="shared" si="29"/>
        <v>7.7790202451256754</v>
      </c>
      <c r="AC49" s="27"/>
      <c r="AD49" s="25"/>
      <c r="AE49" s="25"/>
      <c r="AF49" s="25"/>
      <c r="AG49" s="25"/>
      <c r="AH49" s="25"/>
      <c r="AI49" s="25">
        <v>7.5076452452022862</v>
      </c>
      <c r="AJ49" s="25">
        <v>0.27137499992338882</v>
      </c>
      <c r="AK49" s="24"/>
      <c r="AL49" s="22"/>
      <c r="AM49" s="25"/>
      <c r="AN49" s="23"/>
      <c r="AO49" s="28">
        <v>0.41896350691815271</v>
      </c>
      <c r="AP49" s="26"/>
      <c r="AQ49" s="29">
        <f t="shared" si="16"/>
        <v>125.51637890824802</v>
      </c>
    </row>
    <row r="50" spans="1:45" ht="12.75" customHeight="1">
      <c r="A50" s="166" t="s">
        <v>38</v>
      </c>
      <c r="B50" s="18"/>
      <c r="C50" s="19">
        <f t="shared" si="26"/>
        <v>0</v>
      </c>
      <c r="D50" s="20"/>
      <c r="E50" s="21"/>
      <c r="F50" s="22"/>
      <c r="G50" s="22"/>
      <c r="H50" s="23">
        <f t="shared" si="27"/>
        <v>0</v>
      </c>
      <c r="I50" s="24"/>
      <c r="J50" s="249"/>
      <c r="K50" s="25"/>
      <c r="L50" s="23">
        <f t="shared" si="28"/>
        <v>38.349980405071847</v>
      </c>
      <c r="M50" s="25"/>
      <c r="N50" s="25"/>
      <c r="O50" s="25"/>
      <c r="P50" s="25"/>
      <c r="Q50" s="25"/>
      <c r="R50" s="135"/>
      <c r="S50" s="25"/>
      <c r="T50" s="25"/>
      <c r="U50" s="25">
        <v>38.349980405071847</v>
      </c>
      <c r="V50" s="25"/>
      <c r="W50" s="22"/>
      <c r="X50" s="22"/>
      <c r="Y50" s="22"/>
      <c r="Z50" s="25"/>
      <c r="AA50" s="28"/>
      <c r="AB50" s="26">
        <f t="shared" si="29"/>
        <v>0</v>
      </c>
      <c r="AC50" s="27"/>
      <c r="AD50" s="25"/>
      <c r="AE50" s="25"/>
      <c r="AF50" s="25"/>
      <c r="AG50" s="25"/>
      <c r="AH50" s="25"/>
      <c r="AI50" s="25">
        <v>0</v>
      </c>
      <c r="AJ50" s="25"/>
      <c r="AK50" s="24"/>
      <c r="AL50" s="22"/>
      <c r="AM50" s="25"/>
      <c r="AN50" s="23"/>
      <c r="AO50" s="28">
        <v>4.1984839659999995</v>
      </c>
      <c r="AP50" s="26"/>
      <c r="AQ50" s="29">
        <f t="shared" si="16"/>
        <v>42.548464371071844</v>
      </c>
    </row>
    <row r="51" spans="1:45" ht="12.75" customHeight="1">
      <c r="A51" s="166" t="s">
        <v>39</v>
      </c>
      <c r="B51" s="18"/>
      <c r="C51" s="19">
        <f t="shared" si="26"/>
        <v>0</v>
      </c>
      <c r="D51" s="20"/>
      <c r="E51" s="21"/>
      <c r="F51" s="22"/>
      <c r="G51" s="22"/>
      <c r="H51" s="23">
        <f t="shared" si="27"/>
        <v>0</v>
      </c>
      <c r="I51" s="24"/>
      <c r="J51" s="249"/>
      <c r="K51" s="25"/>
      <c r="L51" s="23">
        <f t="shared" si="28"/>
        <v>7.1633530322222221</v>
      </c>
      <c r="M51" s="25"/>
      <c r="N51" s="25"/>
      <c r="O51" s="25"/>
      <c r="P51" s="25">
        <v>0.63742222222222222</v>
      </c>
      <c r="Q51" s="25"/>
      <c r="R51" s="25">
        <v>6.5259308100000002</v>
      </c>
      <c r="S51" s="25"/>
      <c r="T51" s="25"/>
      <c r="U51" s="25"/>
      <c r="V51" s="25"/>
      <c r="W51" s="22"/>
      <c r="X51" s="22"/>
      <c r="Y51" s="22"/>
      <c r="Z51" s="25"/>
      <c r="AA51" s="28"/>
      <c r="AB51" s="26">
        <f t="shared" si="29"/>
        <v>0</v>
      </c>
      <c r="AC51" s="27"/>
      <c r="AD51" s="25"/>
      <c r="AE51" s="25"/>
      <c r="AF51" s="25"/>
      <c r="AG51" s="25"/>
      <c r="AH51" s="25"/>
      <c r="AI51" s="25"/>
      <c r="AJ51" s="25"/>
      <c r="AK51" s="24"/>
      <c r="AL51" s="22"/>
      <c r="AM51" s="25"/>
      <c r="AN51" s="23"/>
      <c r="AO51" s="28"/>
      <c r="AP51" s="26"/>
      <c r="AQ51" s="29">
        <f t="shared" si="16"/>
        <v>7.1633530322222221</v>
      </c>
    </row>
    <row r="52" spans="1:45" ht="12.75" customHeight="1">
      <c r="A52" s="166" t="s">
        <v>76</v>
      </c>
      <c r="B52" s="133"/>
      <c r="C52" s="134">
        <f t="shared" si="26"/>
        <v>0</v>
      </c>
      <c r="D52" s="135"/>
      <c r="E52" s="135"/>
      <c r="F52" s="136"/>
      <c r="G52" s="136"/>
      <c r="H52" s="137">
        <f t="shared" si="27"/>
        <v>0</v>
      </c>
      <c r="I52" s="138"/>
      <c r="J52" s="260"/>
      <c r="K52" s="135"/>
      <c r="L52" s="137">
        <f t="shared" si="28"/>
        <v>1011.2168663788798</v>
      </c>
      <c r="M52" s="135"/>
      <c r="N52" s="135"/>
      <c r="O52" s="135"/>
      <c r="P52" s="127"/>
      <c r="Q52" s="135"/>
      <c r="R52" s="135">
        <v>1011.2168663788798</v>
      </c>
      <c r="S52" s="135"/>
      <c r="T52" s="135"/>
      <c r="U52" s="135"/>
      <c r="V52" s="135"/>
      <c r="W52" s="136"/>
      <c r="X52" s="136"/>
      <c r="Y52" s="136"/>
      <c r="Z52" s="135"/>
      <c r="AA52" s="130"/>
      <c r="AB52" s="139">
        <f t="shared" si="29"/>
        <v>0</v>
      </c>
      <c r="AC52" s="140"/>
      <c r="AD52" s="135"/>
      <c r="AE52" s="135"/>
      <c r="AF52" s="135"/>
      <c r="AG52" s="135"/>
      <c r="AH52" s="135"/>
      <c r="AI52" s="135"/>
      <c r="AJ52" s="135"/>
      <c r="AK52" s="126"/>
      <c r="AL52" s="128"/>
      <c r="AM52" s="135"/>
      <c r="AN52" s="130"/>
      <c r="AO52" s="130"/>
      <c r="AP52" s="139"/>
      <c r="AQ52" s="141">
        <f t="shared" si="16"/>
        <v>1011.2168663788798</v>
      </c>
    </row>
    <row r="53" spans="1:45" ht="12.75" customHeight="1">
      <c r="A53" s="166" t="s">
        <v>73</v>
      </c>
      <c r="B53" s="133"/>
      <c r="C53" s="134">
        <f t="shared" si="26"/>
        <v>0</v>
      </c>
      <c r="D53" s="138"/>
      <c r="E53" s="135"/>
      <c r="F53" s="136"/>
      <c r="G53" s="136"/>
      <c r="H53" s="137">
        <f t="shared" si="27"/>
        <v>0</v>
      </c>
      <c r="I53" s="138"/>
      <c r="J53" s="260"/>
      <c r="K53" s="135"/>
      <c r="L53" s="137">
        <f t="shared" si="28"/>
        <v>184.39649555221263</v>
      </c>
      <c r="M53" s="135"/>
      <c r="N53" s="135"/>
      <c r="O53" s="135"/>
      <c r="P53" s="135">
        <v>7.8866680492799466</v>
      </c>
      <c r="Q53" s="135"/>
      <c r="R53" s="135"/>
      <c r="S53" s="135"/>
      <c r="T53" s="135"/>
      <c r="U53" s="135">
        <v>176.50982750293269</v>
      </c>
      <c r="V53" s="135"/>
      <c r="W53" s="136"/>
      <c r="X53" s="136"/>
      <c r="Y53" s="136"/>
      <c r="Z53" s="135"/>
      <c r="AA53" s="130"/>
      <c r="AB53" s="139">
        <f t="shared" si="29"/>
        <v>12.398998452572798</v>
      </c>
      <c r="AC53" s="140"/>
      <c r="AD53" s="135"/>
      <c r="AE53" s="135"/>
      <c r="AF53" s="135"/>
      <c r="AG53" s="135"/>
      <c r="AH53" s="135"/>
      <c r="AI53" s="25">
        <v>12.135404115831184</v>
      </c>
      <c r="AJ53" s="25">
        <v>0.26359433674161392</v>
      </c>
      <c r="AK53" s="135"/>
      <c r="AL53" s="135"/>
      <c r="AM53" s="135"/>
      <c r="AN53" s="130"/>
      <c r="AO53" s="28"/>
      <c r="AP53" s="139"/>
      <c r="AQ53" s="141">
        <f t="shared" si="16"/>
        <v>196.79549400478544</v>
      </c>
    </row>
    <row r="54" spans="1:45" ht="12.75" customHeight="1">
      <c r="A54" s="17" t="s">
        <v>134</v>
      </c>
      <c r="B54" s="18"/>
      <c r="C54" s="134">
        <f t="shared" si="26"/>
        <v>0</v>
      </c>
      <c r="D54" s="138"/>
      <c r="E54" s="135"/>
      <c r="F54" s="136"/>
      <c r="G54" s="136"/>
      <c r="H54" s="137">
        <f t="shared" si="27"/>
        <v>0</v>
      </c>
      <c r="I54" s="138"/>
      <c r="J54" s="260"/>
      <c r="K54" s="135"/>
      <c r="L54" s="137">
        <f t="shared" si="28"/>
        <v>98.599628814877434</v>
      </c>
      <c r="M54" s="135"/>
      <c r="N54" s="135"/>
      <c r="O54" s="135"/>
      <c r="P54" s="135"/>
      <c r="Q54" s="135"/>
      <c r="R54" s="135"/>
      <c r="S54" s="135"/>
      <c r="T54" s="135"/>
      <c r="U54" s="135">
        <v>98.599628814877434</v>
      </c>
      <c r="V54" s="135"/>
      <c r="W54" s="136"/>
      <c r="X54" s="136"/>
      <c r="Y54" s="136"/>
      <c r="Z54" s="135"/>
      <c r="AA54" s="194"/>
      <c r="AB54" s="139">
        <f t="shared" si="29"/>
        <v>0</v>
      </c>
      <c r="AC54" s="140"/>
      <c r="AD54" s="135"/>
      <c r="AE54" s="135"/>
      <c r="AF54" s="135"/>
      <c r="AG54" s="135"/>
      <c r="AH54" s="135"/>
      <c r="AI54" s="135"/>
      <c r="AJ54" s="135"/>
      <c r="AK54" s="135"/>
      <c r="AL54" s="135"/>
      <c r="AM54" s="135"/>
      <c r="AN54" s="194"/>
      <c r="AO54" s="130"/>
      <c r="AP54" s="139"/>
      <c r="AQ54" s="141">
        <f t="shared" si="16"/>
        <v>98.599628814877434</v>
      </c>
    </row>
    <row r="55" spans="1:45" ht="12.75" customHeight="1">
      <c r="A55" s="72" t="s">
        <v>299</v>
      </c>
      <c r="B55" s="73"/>
      <c r="C55" s="74">
        <f t="shared" si="26"/>
        <v>0</v>
      </c>
      <c r="D55" s="150"/>
      <c r="E55" s="151"/>
      <c r="F55" s="77"/>
      <c r="G55" s="77"/>
      <c r="H55" s="78">
        <f t="shared" si="27"/>
        <v>0</v>
      </c>
      <c r="I55" s="75"/>
      <c r="J55" s="255"/>
      <c r="K55" s="76"/>
      <c r="L55" s="78">
        <f t="shared" si="28"/>
        <v>422.67043203067283</v>
      </c>
      <c r="M55" s="76"/>
      <c r="N55" s="76"/>
      <c r="O55" s="76"/>
      <c r="P55" s="76">
        <v>70.72294095059938</v>
      </c>
      <c r="Q55" s="76"/>
      <c r="R55" s="76"/>
      <c r="S55" s="76">
        <v>0</v>
      </c>
      <c r="T55" s="76"/>
      <c r="U55" s="76">
        <v>351.94749108007346</v>
      </c>
      <c r="V55" s="76"/>
      <c r="W55" s="77"/>
      <c r="X55" s="77"/>
      <c r="Y55" s="77"/>
      <c r="Z55" s="76"/>
      <c r="AA55" s="81">
        <v>15.9301749968989</v>
      </c>
      <c r="AB55" s="79">
        <f t="shared" si="29"/>
        <v>26.560851802514172</v>
      </c>
      <c r="AC55" s="80"/>
      <c r="AD55" s="76"/>
      <c r="AE55" s="76"/>
      <c r="AF55" s="76"/>
      <c r="AG55" s="76"/>
      <c r="AH55" s="76"/>
      <c r="AI55" s="76">
        <v>24.197094814670415</v>
      </c>
      <c r="AJ55" s="76">
        <v>2.3637569878437574</v>
      </c>
      <c r="AK55" s="75"/>
      <c r="AL55" s="77"/>
      <c r="AM55" s="76"/>
      <c r="AN55" s="78"/>
      <c r="AO55" s="81"/>
      <c r="AP55" s="79"/>
      <c r="AQ55" s="82">
        <f t="shared" si="16"/>
        <v>465.16145883008591</v>
      </c>
    </row>
    <row r="56" spans="1:45" s="471" customFormat="1" ht="12.75" customHeight="1">
      <c r="A56" s="168" t="s">
        <v>40</v>
      </c>
      <c r="B56" s="152"/>
      <c r="C56" s="142">
        <f t="shared" si="26"/>
        <v>124.1037566409633</v>
      </c>
      <c r="D56" s="146">
        <v>26.99530725728604</v>
      </c>
      <c r="E56" s="169">
        <v>89.144789970825528</v>
      </c>
      <c r="F56" s="144"/>
      <c r="G56" s="144">
        <v>7.9636594128517197</v>
      </c>
      <c r="H56" s="145">
        <f t="shared" si="27"/>
        <v>160.56790833792408</v>
      </c>
      <c r="I56" s="146"/>
      <c r="J56" s="257">
        <v>127.70399999999999</v>
      </c>
      <c r="K56" s="143">
        <v>32.86390833792408</v>
      </c>
      <c r="L56" s="145">
        <f t="shared" si="28"/>
        <v>1045.1565198865321</v>
      </c>
      <c r="M56" s="143"/>
      <c r="N56" s="143"/>
      <c r="O56" s="143"/>
      <c r="P56" s="143">
        <v>0</v>
      </c>
      <c r="Q56" s="143">
        <v>735.90124229882861</v>
      </c>
      <c r="R56" s="143"/>
      <c r="S56" s="143">
        <v>0</v>
      </c>
      <c r="T56" s="143">
        <v>45.352999557976517</v>
      </c>
      <c r="U56" s="143">
        <v>257.22226919767252</v>
      </c>
      <c r="V56" s="143">
        <v>6.6800088320543898</v>
      </c>
      <c r="W56" s="144"/>
      <c r="X56" s="144"/>
      <c r="Y56" s="144"/>
      <c r="Z56" s="143"/>
      <c r="AA56" s="145">
        <v>539.7924043487252</v>
      </c>
      <c r="AB56" s="147">
        <f t="shared" si="29"/>
        <v>117.38841449064512</v>
      </c>
      <c r="AC56" s="177"/>
      <c r="AD56" s="143"/>
      <c r="AE56" s="143">
        <v>25.112470958336537</v>
      </c>
      <c r="AF56" s="143"/>
      <c r="AG56" s="143"/>
      <c r="AH56" s="143"/>
      <c r="AI56" s="143"/>
      <c r="AJ56" s="143"/>
      <c r="AK56" s="146"/>
      <c r="AL56" s="144">
        <v>13.888738851230531</v>
      </c>
      <c r="AM56" s="143">
        <v>78.387204681078046</v>
      </c>
      <c r="AN56" s="145"/>
      <c r="AO56" s="145">
        <v>706.43806892461851</v>
      </c>
      <c r="AP56" s="147"/>
      <c r="AQ56" s="91">
        <f t="shared" si="16"/>
        <v>2693.4470726294085</v>
      </c>
    </row>
    <row r="57" spans="1:45" s="469" customFormat="1">
      <c r="A57" s="168" t="s">
        <v>193</v>
      </c>
      <c r="B57" s="152"/>
      <c r="C57" s="142">
        <f>C58+C65</f>
        <v>0.21196812030075188</v>
      </c>
      <c r="D57" s="143">
        <f t="shared" ref="D57:AP57" si="30">D58+D65</f>
        <v>0.21196812030075188</v>
      </c>
      <c r="E57" s="143">
        <f t="shared" si="30"/>
        <v>0</v>
      </c>
      <c r="F57" s="144">
        <f t="shared" si="30"/>
        <v>0</v>
      </c>
      <c r="G57" s="144">
        <f t="shared" si="30"/>
        <v>0</v>
      </c>
      <c r="H57" s="145">
        <f t="shared" si="30"/>
        <v>0</v>
      </c>
      <c r="I57" s="146">
        <f t="shared" si="30"/>
        <v>0</v>
      </c>
      <c r="J57" s="146">
        <f t="shared" si="30"/>
        <v>0</v>
      </c>
      <c r="K57" s="146">
        <f t="shared" si="30"/>
        <v>0</v>
      </c>
      <c r="L57" s="145">
        <f t="shared" si="30"/>
        <v>189.90851727454165</v>
      </c>
      <c r="M57" s="143">
        <f t="shared" si="30"/>
        <v>0</v>
      </c>
      <c r="N57" s="143">
        <f t="shared" si="30"/>
        <v>0</v>
      </c>
      <c r="O57" s="143">
        <f t="shared" si="30"/>
        <v>0</v>
      </c>
      <c r="P57" s="143">
        <f t="shared" si="30"/>
        <v>0</v>
      </c>
      <c r="Q57" s="143">
        <f t="shared" si="30"/>
        <v>46.242000000000004</v>
      </c>
      <c r="R57" s="143">
        <f t="shared" si="30"/>
        <v>0</v>
      </c>
      <c r="S57" s="143">
        <f t="shared" si="30"/>
        <v>0.2093031229578676</v>
      </c>
      <c r="T57" s="143">
        <f t="shared" si="30"/>
        <v>60.21521415158378</v>
      </c>
      <c r="U57" s="143">
        <f t="shared" si="30"/>
        <v>83.242000000000004</v>
      </c>
      <c r="V57" s="143">
        <f t="shared" si="30"/>
        <v>0</v>
      </c>
      <c r="W57" s="144">
        <f t="shared" si="30"/>
        <v>0</v>
      </c>
      <c r="X57" s="144">
        <f t="shared" si="30"/>
        <v>0</v>
      </c>
      <c r="Y57" s="144">
        <f t="shared" si="30"/>
        <v>0</v>
      </c>
      <c r="Z57" s="146">
        <f t="shared" si="30"/>
        <v>0</v>
      </c>
      <c r="AA57" s="145">
        <f t="shared" si="30"/>
        <v>345.66199246320082</v>
      </c>
      <c r="AB57" s="147">
        <f t="shared" si="30"/>
        <v>51.190152400038045</v>
      </c>
      <c r="AC57" s="177">
        <f t="shared" si="30"/>
        <v>0</v>
      </c>
      <c r="AD57" s="143">
        <f t="shared" si="30"/>
        <v>0</v>
      </c>
      <c r="AE57" s="143">
        <f t="shared" si="30"/>
        <v>21.115423134486292</v>
      </c>
      <c r="AF57" s="143">
        <f t="shared" si="30"/>
        <v>0</v>
      </c>
      <c r="AG57" s="143">
        <f t="shared" si="30"/>
        <v>0</v>
      </c>
      <c r="AH57" s="143">
        <f t="shared" si="30"/>
        <v>6.7817441837191828</v>
      </c>
      <c r="AI57" s="143">
        <f t="shared" si="30"/>
        <v>0</v>
      </c>
      <c r="AJ57" s="143">
        <f t="shared" si="30"/>
        <v>0</v>
      </c>
      <c r="AK57" s="143">
        <f t="shared" si="30"/>
        <v>0</v>
      </c>
      <c r="AL57" s="143">
        <f t="shared" si="30"/>
        <v>0.16649466165720572</v>
      </c>
      <c r="AM57" s="146">
        <f t="shared" si="30"/>
        <v>23.126490420175365</v>
      </c>
      <c r="AN57" s="145">
        <f t="shared" si="30"/>
        <v>0</v>
      </c>
      <c r="AO57" s="145">
        <f t="shared" si="30"/>
        <v>1268.085644235952</v>
      </c>
      <c r="AP57" s="147">
        <f t="shared" si="30"/>
        <v>0</v>
      </c>
      <c r="AQ57" s="148">
        <f t="shared" si="16"/>
        <v>1855.0582744940334</v>
      </c>
    </row>
    <row r="58" spans="1:45" s="471" customFormat="1" ht="12.75" customHeight="1">
      <c r="A58" s="168" t="s">
        <v>194</v>
      </c>
      <c r="B58" s="152"/>
      <c r="C58" s="142">
        <f t="shared" si="26"/>
        <v>0.21196812030075188</v>
      </c>
      <c r="D58" s="177">
        <v>0.21196812030075188</v>
      </c>
      <c r="E58" s="147">
        <v>0</v>
      </c>
      <c r="F58" s="147">
        <f>SUM(F59:F64)</f>
        <v>0</v>
      </c>
      <c r="G58" s="345">
        <v>0</v>
      </c>
      <c r="H58" s="145">
        <f t="shared" si="27"/>
        <v>0</v>
      </c>
      <c r="I58" s="146">
        <f>SUM(I59:I64)</f>
        <v>0</v>
      </c>
      <c r="J58" s="261">
        <f>SUM(J59:J64)</f>
        <v>0</v>
      </c>
      <c r="K58" s="146">
        <f>SUM(K59:K64)</f>
        <v>0</v>
      </c>
      <c r="L58" s="145">
        <f t="shared" si="28"/>
        <v>88.267406992697175</v>
      </c>
      <c r="M58" s="143">
        <f t="shared" ref="M58:AJ58" si="31">SUM(M59:M64)</f>
        <v>0</v>
      </c>
      <c r="N58" s="144">
        <f t="shared" si="31"/>
        <v>0</v>
      </c>
      <c r="O58" s="144">
        <f t="shared" si="31"/>
        <v>0</v>
      </c>
      <c r="P58" s="147">
        <f t="shared" si="31"/>
        <v>0</v>
      </c>
      <c r="Q58" s="147">
        <v>11.694000000000001</v>
      </c>
      <c r="R58" s="147">
        <f t="shared" si="31"/>
        <v>0</v>
      </c>
      <c r="S58" s="147">
        <v>0</v>
      </c>
      <c r="T58" s="147">
        <v>35.642406992697175</v>
      </c>
      <c r="U58" s="147">
        <v>40.931000000000004</v>
      </c>
      <c r="V58" s="147">
        <f t="shared" si="31"/>
        <v>0</v>
      </c>
      <c r="W58" s="147">
        <f t="shared" si="31"/>
        <v>0</v>
      </c>
      <c r="X58" s="147">
        <f t="shared" si="31"/>
        <v>0</v>
      </c>
      <c r="Y58" s="144">
        <f t="shared" si="31"/>
        <v>0</v>
      </c>
      <c r="Z58" s="146">
        <f t="shared" si="31"/>
        <v>0</v>
      </c>
      <c r="AA58" s="145">
        <v>183.82268874018985</v>
      </c>
      <c r="AB58" s="147">
        <f t="shared" ref="AB58:AB71" si="32">SUM(AC58:AM58)</f>
        <v>34.968760811787085</v>
      </c>
      <c r="AC58" s="177">
        <f t="shared" si="31"/>
        <v>0</v>
      </c>
      <c r="AD58" s="143">
        <f t="shared" si="31"/>
        <v>0</v>
      </c>
      <c r="AE58" s="143">
        <f>SUM(AE59:AE64)</f>
        <v>9.6360325755545126</v>
      </c>
      <c r="AF58" s="143"/>
      <c r="AG58" s="143">
        <f t="shared" si="31"/>
        <v>0</v>
      </c>
      <c r="AH58" s="143">
        <f t="shared" si="31"/>
        <v>2.0397431544</v>
      </c>
      <c r="AI58" s="143">
        <f t="shared" si="31"/>
        <v>0</v>
      </c>
      <c r="AJ58" s="143">
        <f t="shared" si="31"/>
        <v>0</v>
      </c>
      <c r="AK58" s="143"/>
      <c r="AL58" s="143">
        <v>0.16649466165720572</v>
      </c>
      <c r="AM58" s="144">
        <v>23.126490420175365</v>
      </c>
      <c r="AN58" s="145">
        <f t="shared" ref="AN58" si="33">SUM(AN59:AN64)</f>
        <v>0</v>
      </c>
      <c r="AO58" s="145">
        <v>1020.8515509710908</v>
      </c>
      <c r="AP58" s="147">
        <f t="shared" ref="AP58" si="34">SUM(AP59:AP64)</f>
        <v>0</v>
      </c>
      <c r="AQ58" s="148">
        <f t="shared" si="16"/>
        <v>1328.1223756360655</v>
      </c>
    </row>
    <row r="59" spans="1:45" s="471" customFormat="1" ht="12.75" customHeight="1">
      <c r="A59" s="17" t="s">
        <v>174</v>
      </c>
      <c r="B59" s="491" t="s">
        <v>175</v>
      </c>
      <c r="C59" s="62">
        <f t="shared" si="26"/>
        <v>4.9992481203007515E-3</v>
      </c>
      <c r="D59" s="27">
        <v>4.9992481203007515E-3</v>
      </c>
      <c r="E59" s="67"/>
      <c r="F59" s="67"/>
      <c r="G59" s="170"/>
      <c r="H59" s="66">
        <f t="shared" si="27"/>
        <v>0</v>
      </c>
      <c r="I59" s="149"/>
      <c r="J59" s="274"/>
      <c r="K59" s="149"/>
      <c r="L59" s="66">
        <f t="shared" si="28"/>
        <v>36.859945821679879</v>
      </c>
      <c r="M59" s="103"/>
      <c r="N59" s="327"/>
      <c r="O59" s="327"/>
      <c r="P59" s="67"/>
      <c r="Q59" s="212">
        <v>4.7759999999999998</v>
      </c>
      <c r="R59" s="67"/>
      <c r="S59" s="212">
        <v>0</v>
      </c>
      <c r="T59" s="212">
        <v>19.056945821679882</v>
      </c>
      <c r="U59" s="212">
        <v>13.026999999999999</v>
      </c>
      <c r="V59" s="212">
        <v>0</v>
      </c>
      <c r="W59" s="67"/>
      <c r="X59" s="67"/>
      <c r="Y59" s="327"/>
      <c r="Z59" s="149"/>
      <c r="AA59" s="28">
        <v>41.333775016362765</v>
      </c>
      <c r="AB59" s="67">
        <f t="shared" si="32"/>
        <v>2.953991471691098</v>
      </c>
      <c r="AC59" s="328"/>
      <c r="AD59" s="103"/>
      <c r="AE59" s="64">
        <v>2.953991471691098</v>
      </c>
      <c r="AF59" s="64"/>
      <c r="AG59" s="64"/>
      <c r="AH59" s="64">
        <v>0</v>
      </c>
      <c r="AI59" s="64"/>
      <c r="AJ59" s="64"/>
      <c r="AK59" s="64"/>
      <c r="AL59" s="64">
        <v>0</v>
      </c>
      <c r="AM59" s="65">
        <v>0</v>
      </c>
      <c r="AN59" s="66"/>
      <c r="AO59" s="28">
        <v>179.40067565490287</v>
      </c>
      <c r="AP59" s="67"/>
      <c r="AQ59" s="92">
        <f t="shared" si="16"/>
        <v>260.55338721275689</v>
      </c>
    </row>
    <row r="60" spans="1:45" s="471" customFormat="1" ht="12.75" customHeight="1">
      <c r="A60" s="17" t="s">
        <v>176</v>
      </c>
      <c r="B60" s="491" t="s">
        <v>177</v>
      </c>
      <c r="C60" s="19">
        <f t="shared" si="26"/>
        <v>0</v>
      </c>
      <c r="D60" s="27">
        <v>0</v>
      </c>
      <c r="E60" s="26"/>
      <c r="F60" s="26"/>
      <c r="G60" s="346"/>
      <c r="H60" s="23">
        <f t="shared" si="27"/>
        <v>0</v>
      </c>
      <c r="I60" s="20"/>
      <c r="J60" s="280"/>
      <c r="K60" s="20"/>
      <c r="L60" s="23">
        <f t="shared" si="28"/>
        <v>20.190052309859936</v>
      </c>
      <c r="M60" s="21"/>
      <c r="N60" s="169"/>
      <c r="O60" s="169"/>
      <c r="P60" s="26"/>
      <c r="Q60" s="212">
        <v>1.33</v>
      </c>
      <c r="R60" s="26"/>
      <c r="S60" s="212">
        <v>0</v>
      </c>
      <c r="T60" s="212">
        <v>2.8360523098599377</v>
      </c>
      <c r="U60" s="212">
        <v>16.024000000000001</v>
      </c>
      <c r="V60" s="212">
        <v>0</v>
      </c>
      <c r="W60" s="26"/>
      <c r="X60" s="26"/>
      <c r="Y60" s="169"/>
      <c r="Z60" s="20"/>
      <c r="AA60" s="28">
        <v>17.644605592364588</v>
      </c>
      <c r="AB60" s="26">
        <f t="shared" si="32"/>
        <v>0.12302140142343206</v>
      </c>
      <c r="AC60" s="329"/>
      <c r="AD60" s="21"/>
      <c r="AE60" s="25">
        <v>0.12302140142343206</v>
      </c>
      <c r="AF60" s="25"/>
      <c r="AG60" s="25"/>
      <c r="AH60" s="25">
        <v>0</v>
      </c>
      <c r="AI60" s="25"/>
      <c r="AJ60" s="25"/>
      <c r="AK60" s="25"/>
      <c r="AL60" s="25">
        <v>0</v>
      </c>
      <c r="AM60" s="22">
        <v>0</v>
      </c>
      <c r="AN60" s="23"/>
      <c r="AO60" s="28">
        <v>50.477099522695454</v>
      </c>
      <c r="AP60" s="26"/>
      <c r="AQ60" s="29">
        <f t="shared" si="16"/>
        <v>88.434778826343404</v>
      </c>
    </row>
    <row r="61" spans="1:45" s="471" customFormat="1" ht="12.75" customHeight="1">
      <c r="A61" s="17" t="s">
        <v>178</v>
      </c>
      <c r="B61" s="491" t="s">
        <v>179</v>
      </c>
      <c r="C61" s="19">
        <f t="shared" si="26"/>
        <v>0.19397082706766919</v>
      </c>
      <c r="D61" s="27">
        <v>0.19397082706766919</v>
      </c>
      <c r="E61" s="26"/>
      <c r="F61" s="26"/>
      <c r="G61" s="346"/>
      <c r="H61" s="23">
        <f t="shared" si="27"/>
        <v>0</v>
      </c>
      <c r="I61" s="20"/>
      <c r="J61" s="280"/>
      <c r="K61" s="20"/>
      <c r="L61" s="23">
        <f t="shared" si="28"/>
        <v>12.373697718829778</v>
      </c>
      <c r="M61" s="21"/>
      <c r="N61" s="169"/>
      <c r="O61" s="169"/>
      <c r="P61" s="26"/>
      <c r="Q61" s="212">
        <v>1.714</v>
      </c>
      <c r="R61" s="26"/>
      <c r="S61" s="212">
        <v>0</v>
      </c>
      <c r="T61" s="212">
        <v>9.4976977188297766</v>
      </c>
      <c r="U61" s="212">
        <v>1.1619999999999999</v>
      </c>
      <c r="V61" s="212">
        <v>0</v>
      </c>
      <c r="W61" s="26"/>
      <c r="X61" s="26"/>
      <c r="Y61" s="169"/>
      <c r="Z61" s="20"/>
      <c r="AA61" s="28">
        <v>24.931348525229666</v>
      </c>
      <c r="AB61" s="26">
        <f t="shared" si="32"/>
        <v>2.357645660068898</v>
      </c>
      <c r="AC61" s="329"/>
      <c r="AD61" s="21"/>
      <c r="AE61" s="25">
        <v>2.357645660068898</v>
      </c>
      <c r="AF61" s="25"/>
      <c r="AG61" s="25"/>
      <c r="AH61" s="25">
        <v>0</v>
      </c>
      <c r="AI61" s="25"/>
      <c r="AJ61" s="25"/>
      <c r="AK61" s="25"/>
      <c r="AL61" s="25">
        <v>0</v>
      </c>
      <c r="AM61" s="22">
        <v>0</v>
      </c>
      <c r="AN61" s="23"/>
      <c r="AO61" s="28">
        <v>112.04200347400047</v>
      </c>
      <c r="AP61" s="26"/>
      <c r="AQ61" s="29">
        <f t="shared" si="16"/>
        <v>151.89866620519649</v>
      </c>
    </row>
    <row r="62" spans="1:45" s="471" customFormat="1" ht="12.75" customHeight="1">
      <c r="A62" s="17" t="s">
        <v>180</v>
      </c>
      <c r="B62" s="491" t="s">
        <v>181</v>
      </c>
      <c r="C62" s="19">
        <f t="shared" si="26"/>
        <v>0</v>
      </c>
      <c r="D62" s="27">
        <v>0</v>
      </c>
      <c r="E62" s="26"/>
      <c r="F62" s="26"/>
      <c r="G62" s="346"/>
      <c r="H62" s="23">
        <f t="shared" si="27"/>
        <v>0</v>
      </c>
      <c r="I62" s="20"/>
      <c r="J62" s="280"/>
      <c r="K62" s="20"/>
      <c r="L62" s="23">
        <f t="shared" si="28"/>
        <v>3.082380038593298</v>
      </c>
      <c r="M62" s="21"/>
      <c r="N62" s="169"/>
      <c r="O62" s="169"/>
      <c r="P62" s="26"/>
      <c r="Q62" s="212">
        <v>9.5000000000000001E-2</v>
      </c>
      <c r="R62" s="26"/>
      <c r="S62" s="212">
        <v>0</v>
      </c>
      <c r="T62" s="212">
        <v>8.8380038593298016E-2</v>
      </c>
      <c r="U62" s="212">
        <v>2.899</v>
      </c>
      <c r="V62" s="212">
        <v>0</v>
      </c>
      <c r="W62" s="26"/>
      <c r="X62" s="26"/>
      <c r="Y62" s="169"/>
      <c r="Z62" s="20"/>
      <c r="AA62" s="28">
        <v>25.466441061144764</v>
      </c>
      <c r="AB62" s="26">
        <f t="shared" si="32"/>
        <v>7.2817550228223948E-2</v>
      </c>
      <c r="AC62" s="329"/>
      <c r="AD62" s="21"/>
      <c r="AE62" s="25">
        <v>7.2817550228223948E-2</v>
      </c>
      <c r="AF62" s="25"/>
      <c r="AG62" s="25"/>
      <c r="AH62" s="25">
        <v>0</v>
      </c>
      <c r="AI62" s="25"/>
      <c r="AJ62" s="25"/>
      <c r="AK62" s="25"/>
      <c r="AL62" s="25">
        <v>0</v>
      </c>
      <c r="AM62" s="22">
        <v>0</v>
      </c>
      <c r="AN62" s="23"/>
      <c r="AO62" s="28">
        <v>533.64301329401553</v>
      </c>
      <c r="AP62" s="26"/>
      <c r="AQ62" s="29">
        <f t="shared" si="16"/>
        <v>562.26465194398179</v>
      </c>
      <c r="AR62" s="506">
        <f>AQ62/AQ29</f>
        <v>4.6741664922577211E-2</v>
      </c>
      <c r="AS62" s="506">
        <f>AO62/AO29</f>
        <v>0.20457638459117472</v>
      </c>
    </row>
    <row r="63" spans="1:45" s="471" customFormat="1" ht="12.75" customHeight="1">
      <c r="A63" s="17" t="s">
        <v>182</v>
      </c>
      <c r="B63" s="491" t="s">
        <v>183</v>
      </c>
      <c r="C63" s="19">
        <f t="shared" si="26"/>
        <v>5.9990977443609029E-3</v>
      </c>
      <c r="D63" s="140">
        <v>5.9990977443609029E-3</v>
      </c>
      <c r="E63" s="26"/>
      <c r="F63" s="26"/>
      <c r="G63" s="346"/>
      <c r="H63" s="23">
        <f t="shared" si="27"/>
        <v>0</v>
      </c>
      <c r="I63" s="20"/>
      <c r="J63" s="280"/>
      <c r="K63" s="20"/>
      <c r="L63" s="23">
        <f t="shared" si="28"/>
        <v>2.1532293670358778</v>
      </c>
      <c r="M63" s="21"/>
      <c r="N63" s="169"/>
      <c r="O63" s="169"/>
      <c r="P63" s="26"/>
      <c r="Q63" s="224">
        <v>1.147</v>
      </c>
      <c r="R63" s="26"/>
      <c r="S63" s="224">
        <v>0</v>
      </c>
      <c r="T63" s="224">
        <v>0.18622936703587795</v>
      </c>
      <c r="U63" s="224">
        <v>0.82</v>
      </c>
      <c r="V63" s="224">
        <v>0</v>
      </c>
      <c r="W63" s="26"/>
      <c r="X63" s="26"/>
      <c r="Y63" s="169"/>
      <c r="Z63" s="20"/>
      <c r="AA63" s="236">
        <v>16.226185695573758</v>
      </c>
      <c r="AB63" s="26">
        <f t="shared" si="32"/>
        <v>1.8928904823305523</v>
      </c>
      <c r="AC63" s="329"/>
      <c r="AD63" s="21"/>
      <c r="AE63" s="25">
        <v>1.8928904823305523</v>
      </c>
      <c r="AF63" s="25"/>
      <c r="AG63" s="25"/>
      <c r="AH63" s="25">
        <v>0</v>
      </c>
      <c r="AI63" s="25"/>
      <c r="AJ63" s="25"/>
      <c r="AK63" s="25"/>
      <c r="AL63" s="25">
        <v>0</v>
      </c>
      <c r="AM63" s="22">
        <v>0</v>
      </c>
      <c r="AN63" s="23"/>
      <c r="AO63" s="236">
        <v>41.339291121765285</v>
      </c>
      <c r="AP63" s="26"/>
      <c r="AQ63" s="29">
        <f t="shared" si="16"/>
        <v>61.617595764449831</v>
      </c>
      <c r="AR63" s="506"/>
    </row>
    <row r="64" spans="1:45" s="471" customFormat="1" ht="12.75" customHeight="1">
      <c r="A64" s="72" t="s">
        <v>184</v>
      </c>
      <c r="B64" s="496"/>
      <c r="C64" s="74">
        <f t="shared" si="26"/>
        <v>6.9989473684210534E-3</v>
      </c>
      <c r="D64" s="140">
        <v>6.9989473684210534E-3</v>
      </c>
      <c r="E64" s="79"/>
      <c r="F64" s="79"/>
      <c r="G64" s="347"/>
      <c r="H64" s="78">
        <f t="shared" si="27"/>
        <v>0</v>
      </c>
      <c r="I64" s="150"/>
      <c r="J64" s="283"/>
      <c r="K64" s="150"/>
      <c r="L64" s="78">
        <f t="shared" si="28"/>
        <v>13.608101736698409</v>
      </c>
      <c r="M64" s="151"/>
      <c r="N64" s="331"/>
      <c r="O64" s="331"/>
      <c r="P64" s="79"/>
      <c r="Q64" s="224">
        <v>2.6320000000000001</v>
      </c>
      <c r="R64" s="79"/>
      <c r="S64" s="224">
        <v>0</v>
      </c>
      <c r="T64" s="224">
        <v>3.9771017366984101</v>
      </c>
      <c r="U64" s="224">
        <v>6.9989999999999997</v>
      </c>
      <c r="V64" s="224">
        <v>0</v>
      </c>
      <c r="W64" s="79"/>
      <c r="X64" s="79"/>
      <c r="Y64" s="331"/>
      <c r="Z64" s="150"/>
      <c r="AA64" s="236">
        <v>58.220332849514278</v>
      </c>
      <c r="AB64" s="79">
        <f t="shared" si="32"/>
        <v>27.568394246044882</v>
      </c>
      <c r="AC64" s="332"/>
      <c r="AD64" s="151"/>
      <c r="AE64" s="76">
        <v>2.2356660098123098</v>
      </c>
      <c r="AF64" s="76"/>
      <c r="AG64" s="76"/>
      <c r="AH64" s="76">
        <v>2.0397431544</v>
      </c>
      <c r="AI64" s="76"/>
      <c r="AJ64" s="76"/>
      <c r="AK64" s="76"/>
      <c r="AL64" s="76">
        <v>0.16649466165720572</v>
      </c>
      <c r="AM64" s="77">
        <v>23.126490420175365</v>
      </c>
      <c r="AN64" s="78"/>
      <c r="AO64" s="236">
        <v>103.94946790371105</v>
      </c>
      <c r="AP64" s="79"/>
      <c r="AQ64" s="82">
        <f t="shared" si="16"/>
        <v>203.35329568333705</v>
      </c>
    </row>
    <row r="65" spans="1:43" ht="12.75" customHeight="1">
      <c r="A65" s="168" t="s">
        <v>195</v>
      </c>
      <c r="B65" s="152"/>
      <c r="C65" s="74">
        <f>SUM(D65:G65)</f>
        <v>0</v>
      </c>
      <c r="D65" s="177">
        <f>SUM(D66:D69)</f>
        <v>0</v>
      </c>
      <c r="E65" s="213"/>
      <c r="F65" s="213"/>
      <c r="G65" s="348"/>
      <c r="H65" s="78">
        <f>SUM(I65:K65)</f>
        <v>0</v>
      </c>
      <c r="I65" s="75"/>
      <c r="J65" s="255">
        <v>0</v>
      </c>
      <c r="K65" s="76">
        <v>0</v>
      </c>
      <c r="L65" s="78">
        <f>SUM(M65:Z65)</f>
        <v>101.64111028184448</v>
      </c>
      <c r="M65" s="76"/>
      <c r="N65" s="77"/>
      <c r="O65" s="77"/>
      <c r="P65" s="213"/>
      <c r="Q65" s="147">
        <v>34.548000000000002</v>
      </c>
      <c r="R65" s="213"/>
      <c r="S65" s="147">
        <v>0.2093031229578676</v>
      </c>
      <c r="T65" s="147">
        <v>24.572807158886604</v>
      </c>
      <c r="U65" s="147">
        <v>42.311</v>
      </c>
      <c r="V65" s="147">
        <f>SUM(V66:V69)</f>
        <v>0</v>
      </c>
      <c r="W65" s="213"/>
      <c r="X65" s="213"/>
      <c r="Y65" s="77"/>
      <c r="Z65" s="76"/>
      <c r="AA65" s="145">
        <v>161.83930372301097</v>
      </c>
      <c r="AB65" s="79">
        <f t="shared" si="32"/>
        <v>16.221391588250963</v>
      </c>
      <c r="AC65" s="80"/>
      <c r="AD65" s="76"/>
      <c r="AE65" s="76">
        <f>SUM(AE66:AE69)</f>
        <v>11.479390558931781</v>
      </c>
      <c r="AF65" s="76"/>
      <c r="AG65" s="76"/>
      <c r="AH65" s="76">
        <v>4.7420010293191828</v>
      </c>
      <c r="AI65" s="76"/>
      <c r="AJ65" s="76"/>
      <c r="AK65" s="76"/>
      <c r="AL65" s="76"/>
      <c r="AM65" s="77"/>
      <c r="AN65" s="78"/>
      <c r="AO65" s="145">
        <v>247.23409326486126</v>
      </c>
      <c r="AP65" s="79"/>
      <c r="AQ65" s="244">
        <f t="shared" si="16"/>
        <v>526.93589885796769</v>
      </c>
    </row>
    <row r="66" spans="1:43" ht="12.75" customHeight="1">
      <c r="A66" s="60" t="s">
        <v>185</v>
      </c>
      <c r="B66" s="497" t="s">
        <v>186</v>
      </c>
      <c r="C66" s="62">
        <f t="shared" ref="C66:C69" si="35">SUM(D66:G66)</f>
        <v>0</v>
      </c>
      <c r="D66" s="68">
        <v>0</v>
      </c>
      <c r="E66" s="69"/>
      <c r="F66" s="69"/>
      <c r="G66" s="349"/>
      <c r="H66" s="66">
        <f t="shared" ref="H66:H69" si="36">SUM(I66:K66)</f>
        <v>0</v>
      </c>
      <c r="I66" s="318"/>
      <c r="J66" s="252"/>
      <c r="K66" s="219"/>
      <c r="L66" s="66">
        <f t="shared" ref="L66:L69" si="37">SUM(M66:Z66)</f>
        <v>3.0213037773836935</v>
      </c>
      <c r="M66" s="318"/>
      <c r="N66" s="69"/>
      <c r="O66" s="65"/>
      <c r="P66" s="69"/>
      <c r="Q66" s="69">
        <v>9.2999999999999999E-2</v>
      </c>
      <c r="R66" s="69"/>
      <c r="S66" s="69">
        <v>7.8624794368147982E-2</v>
      </c>
      <c r="T66" s="69">
        <v>0.12467898301554542</v>
      </c>
      <c r="U66" s="69">
        <v>2.7250000000000001</v>
      </c>
      <c r="V66" s="69">
        <v>0</v>
      </c>
      <c r="W66" s="69"/>
      <c r="X66" s="69"/>
      <c r="Y66" s="65"/>
      <c r="Z66" s="64"/>
      <c r="AA66" s="70">
        <v>7.7184974922674741</v>
      </c>
      <c r="AB66" s="67">
        <f t="shared" si="32"/>
        <v>4.746894597084415</v>
      </c>
      <c r="AC66" s="68"/>
      <c r="AD66" s="64"/>
      <c r="AE66" s="64">
        <v>4.8935677652323902E-3</v>
      </c>
      <c r="AF66" s="64"/>
      <c r="AG66" s="64"/>
      <c r="AH66" s="64">
        <v>4.7420010293191828</v>
      </c>
      <c r="AI66" s="64"/>
      <c r="AJ66" s="64"/>
      <c r="AK66" s="64"/>
      <c r="AL66" s="64"/>
      <c r="AM66" s="65"/>
      <c r="AN66" s="66"/>
      <c r="AO66" s="70">
        <v>60.724729474883617</v>
      </c>
      <c r="AP66" s="67"/>
      <c r="AQ66" s="92">
        <f t="shared" si="16"/>
        <v>76.211425341619204</v>
      </c>
    </row>
    <row r="67" spans="1:43" ht="12.75" customHeight="1">
      <c r="A67" s="499" t="s">
        <v>187</v>
      </c>
      <c r="B67" s="500">
        <v>84</v>
      </c>
      <c r="C67" s="19">
        <f t="shared" si="35"/>
        <v>0</v>
      </c>
      <c r="D67" s="132">
        <v>0</v>
      </c>
      <c r="E67" s="212"/>
      <c r="F67" s="212"/>
      <c r="G67" s="350"/>
      <c r="H67" s="23">
        <f t="shared" si="36"/>
        <v>0</v>
      </c>
      <c r="I67" s="319"/>
      <c r="J67" s="249"/>
      <c r="K67" s="215"/>
      <c r="L67" s="23">
        <f t="shared" si="37"/>
        <v>32.519764802829116</v>
      </c>
      <c r="M67" s="319"/>
      <c r="N67" s="212"/>
      <c r="O67" s="22"/>
      <c r="P67" s="212"/>
      <c r="Q67" s="223">
        <v>5.9909999999999997</v>
      </c>
      <c r="R67" s="212"/>
      <c r="S67" s="223">
        <v>1.2196644001707165E-2</v>
      </c>
      <c r="T67" s="223">
        <v>8.8695681588274073</v>
      </c>
      <c r="U67" s="223">
        <v>17.646999999999998</v>
      </c>
      <c r="V67" s="223">
        <v>0</v>
      </c>
      <c r="W67" s="212"/>
      <c r="X67" s="212"/>
      <c r="Y67" s="22"/>
      <c r="Z67" s="25"/>
      <c r="AA67" s="130">
        <v>45.583372351857847</v>
      </c>
      <c r="AB67" s="26">
        <f t="shared" si="32"/>
        <v>8.061077067344451</v>
      </c>
      <c r="AC67" s="27"/>
      <c r="AD67" s="25"/>
      <c r="AE67" s="25">
        <v>8.061077067344451</v>
      </c>
      <c r="AF67" s="25"/>
      <c r="AG67" s="25"/>
      <c r="AH67" s="25">
        <v>0</v>
      </c>
      <c r="AI67" s="25"/>
      <c r="AJ67" s="25"/>
      <c r="AK67" s="25"/>
      <c r="AL67" s="25"/>
      <c r="AM67" s="22"/>
      <c r="AN67" s="23"/>
      <c r="AO67" s="130">
        <v>79.154430319507711</v>
      </c>
      <c r="AP67" s="26"/>
      <c r="AQ67" s="29">
        <f t="shared" si="16"/>
        <v>165.31864454153913</v>
      </c>
    </row>
    <row r="68" spans="1:43" ht="12.75" customHeight="1">
      <c r="A68" s="17" t="s">
        <v>188</v>
      </c>
      <c r="B68" s="491">
        <v>85</v>
      </c>
      <c r="C68" s="19">
        <f t="shared" si="35"/>
        <v>0</v>
      </c>
      <c r="D68" s="132">
        <v>0</v>
      </c>
      <c r="E68" s="212"/>
      <c r="F68" s="212"/>
      <c r="G68" s="350"/>
      <c r="H68" s="23">
        <f t="shared" si="36"/>
        <v>0</v>
      </c>
      <c r="I68" s="319"/>
      <c r="J68" s="249"/>
      <c r="K68" s="215"/>
      <c r="L68" s="23">
        <f t="shared" si="37"/>
        <v>50.370406337492099</v>
      </c>
      <c r="M68" s="319"/>
      <c r="N68" s="212"/>
      <c r="O68" s="22"/>
      <c r="P68" s="212"/>
      <c r="Q68" s="223">
        <v>22.042000000000002</v>
      </c>
      <c r="R68" s="212"/>
      <c r="S68" s="223">
        <v>3.5936540362172906E-2</v>
      </c>
      <c r="T68" s="223">
        <v>11.803469797129925</v>
      </c>
      <c r="U68" s="223">
        <v>16.489000000000001</v>
      </c>
      <c r="V68" s="223">
        <v>0</v>
      </c>
      <c r="W68" s="212"/>
      <c r="X68" s="212"/>
      <c r="Y68" s="22"/>
      <c r="Z68" s="25"/>
      <c r="AA68" s="130">
        <v>36.692767399966812</v>
      </c>
      <c r="AB68" s="26">
        <f t="shared" si="32"/>
        <v>2.5315534419978705</v>
      </c>
      <c r="AC68" s="27"/>
      <c r="AD68" s="25"/>
      <c r="AE68" s="25">
        <v>2.5315534419978705</v>
      </c>
      <c r="AF68" s="25"/>
      <c r="AG68" s="25"/>
      <c r="AH68" s="25">
        <v>0</v>
      </c>
      <c r="AI68" s="25"/>
      <c r="AJ68" s="25"/>
      <c r="AK68" s="25"/>
      <c r="AL68" s="25"/>
      <c r="AM68" s="22"/>
      <c r="AN68" s="23"/>
      <c r="AO68" s="130">
        <v>57.537896671505784</v>
      </c>
      <c r="AP68" s="26"/>
      <c r="AQ68" s="29">
        <f t="shared" si="16"/>
        <v>147.13262385096257</v>
      </c>
    </row>
    <row r="69" spans="1:43" ht="12.75" customHeight="1">
      <c r="A69" s="72" t="s">
        <v>189</v>
      </c>
      <c r="B69" s="496" t="s">
        <v>190</v>
      </c>
      <c r="C69" s="134">
        <f t="shared" si="35"/>
        <v>0</v>
      </c>
      <c r="D69" s="80">
        <v>0</v>
      </c>
      <c r="E69" s="213"/>
      <c r="F69" s="213"/>
      <c r="G69" s="348"/>
      <c r="H69" s="137">
        <f t="shared" si="36"/>
        <v>0</v>
      </c>
      <c r="I69" s="320"/>
      <c r="J69" s="255"/>
      <c r="K69" s="220"/>
      <c r="L69" s="137">
        <f t="shared" si="37"/>
        <v>15.729635364139568</v>
      </c>
      <c r="M69" s="320"/>
      <c r="N69" s="213"/>
      <c r="O69" s="77"/>
      <c r="P69" s="213"/>
      <c r="Q69" s="213">
        <v>6.4219999999999997</v>
      </c>
      <c r="R69" s="213"/>
      <c r="S69" s="213">
        <v>8.254514422583957E-2</v>
      </c>
      <c r="T69" s="213">
        <v>3.7750902199137295</v>
      </c>
      <c r="U69" s="213">
        <v>5.45</v>
      </c>
      <c r="V69" s="213">
        <v>0</v>
      </c>
      <c r="W69" s="213"/>
      <c r="X69" s="213"/>
      <c r="Y69" s="77"/>
      <c r="Z69" s="76"/>
      <c r="AA69" s="81">
        <v>71.844666478918839</v>
      </c>
      <c r="AB69" s="139">
        <f t="shared" si="32"/>
        <v>0.88186648182422689</v>
      </c>
      <c r="AC69" s="140"/>
      <c r="AD69" s="135"/>
      <c r="AE69" s="135">
        <v>0.88186648182422689</v>
      </c>
      <c r="AF69" s="135"/>
      <c r="AG69" s="135"/>
      <c r="AH69" s="135">
        <v>0</v>
      </c>
      <c r="AI69" s="135"/>
      <c r="AJ69" s="135"/>
      <c r="AK69" s="135"/>
      <c r="AL69" s="135"/>
      <c r="AM69" s="136"/>
      <c r="AN69" s="137"/>
      <c r="AO69" s="81">
        <v>49.817036798964139</v>
      </c>
      <c r="AP69" s="139"/>
      <c r="AQ69" s="141">
        <f t="shared" si="16"/>
        <v>138.27320512384676</v>
      </c>
    </row>
    <row r="70" spans="1:43" s="471" customFormat="1" ht="12.75" customHeight="1">
      <c r="A70" s="93" t="s">
        <v>41</v>
      </c>
      <c r="B70" s="94"/>
      <c r="C70" s="95">
        <f>SUM(D70:G70)</f>
        <v>0</v>
      </c>
      <c r="D70" s="153">
        <v>0</v>
      </c>
      <c r="E70" s="154"/>
      <c r="F70" s="155"/>
      <c r="G70" s="155"/>
      <c r="H70" s="99">
        <f>SUM(I70:K70)</f>
        <v>0</v>
      </c>
      <c r="I70" s="153"/>
      <c r="J70" s="262"/>
      <c r="K70" s="154"/>
      <c r="L70" s="99">
        <f>SUM(M70:Z70)</f>
        <v>253.79651776589762</v>
      </c>
      <c r="M70" s="154"/>
      <c r="N70" s="154"/>
      <c r="O70" s="154"/>
      <c r="P70" s="154">
        <v>0</v>
      </c>
      <c r="Q70" s="154">
        <v>0</v>
      </c>
      <c r="R70" s="154"/>
      <c r="S70" s="154"/>
      <c r="T70" s="508">
        <v>0</v>
      </c>
      <c r="U70" s="154">
        <v>253.79651776589762</v>
      </c>
      <c r="V70" s="64"/>
      <c r="W70" s="155"/>
      <c r="X70" s="155"/>
      <c r="Y70" s="155"/>
      <c r="Z70" s="154"/>
      <c r="AA70" s="99">
        <v>0</v>
      </c>
      <c r="AB70" s="100">
        <f t="shared" si="32"/>
        <v>0</v>
      </c>
      <c r="AC70" s="178"/>
      <c r="AD70" s="154"/>
      <c r="AE70" s="154"/>
      <c r="AF70" s="154"/>
      <c r="AG70" s="154"/>
      <c r="AH70" s="154"/>
      <c r="AI70" s="154"/>
      <c r="AJ70" s="154"/>
      <c r="AK70" s="153"/>
      <c r="AL70" s="155"/>
      <c r="AM70" s="154"/>
      <c r="AN70" s="99"/>
      <c r="AO70" s="99">
        <v>45.960850282723918</v>
      </c>
      <c r="AP70" s="100"/>
      <c r="AQ70" s="91">
        <f t="shared" si="16"/>
        <v>299.75736804862152</v>
      </c>
    </row>
    <row r="71" spans="1:43" s="471" customFormat="1" ht="12.75" customHeight="1" thickBot="1">
      <c r="A71" s="242" t="s">
        <v>133</v>
      </c>
      <c r="B71" s="73"/>
      <c r="C71" s="74">
        <f>SUM(D71:G71)</f>
        <v>0</v>
      </c>
      <c r="D71" s="75"/>
      <c r="E71" s="76"/>
      <c r="F71" s="77"/>
      <c r="G71" s="77"/>
      <c r="H71" s="78">
        <f>SUM(I71:K71)</f>
        <v>0</v>
      </c>
      <c r="I71" s="75"/>
      <c r="J71" s="255"/>
      <c r="K71" s="76"/>
      <c r="L71" s="78">
        <f>SUM(M71:Z71)</f>
        <v>17.28690504142012</v>
      </c>
      <c r="M71" s="76"/>
      <c r="N71" s="76"/>
      <c r="O71" s="76"/>
      <c r="P71" s="76"/>
      <c r="Q71" s="76"/>
      <c r="R71" s="76"/>
      <c r="S71" s="76"/>
      <c r="T71" s="76"/>
      <c r="U71" s="151">
        <v>17.28690504142012</v>
      </c>
      <c r="V71" s="76"/>
      <c r="W71" s="77"/>
      <c r="X71" s="77"/>
      <c r="Y71" s="77"/>
      <c r="Z71" s="76"/>
      <c r="AA71" s="78"/>
      <c r="AB71" s="79">
        <f t="shared" si="32"/>
        <v>0</v>
      </c>
      <c r="AC71" s="80"/>
      <c r="AD71" s="76"/>
      <c r="AE71" s="76"/>
      <c r="AF71" s="76"/>
      <c r="AG71" s="76"/>
      <c r="AH71" s="76"/>
      <c r="AI71" s="76"/>
      <c r="AJ71" s="76"/>
      <c r="AK71" s="75"/>
      <c r="AL71" s="77"/>
      <c r="AM71" s="76"/>
      <c r="AN71" s="78"/>
      <c r="AO71" s="81"/>
      <c r="AP71" s="79"/>
      <c r="AQ71" s="244">
        <f t="shared" si="16"/>
        <v>17.28690504142012</v>
      </c>
    </row>
    <row r="72" spans="1:43" s="471" customFormat="1" ht="12.75" customHeight="1" thickBot="1">
      <c r="A72" s="42" t="s">
        <v>42</v>
      </c>
      <c r="B72" s="43"/>
      <c r="C72" s="44">
        <f t="shared" ref="C72:AP72" si="38">C26-C27-C29</f>
        <v>-9.7494991631380685</v>
      </c>
      <c r="D72" s="108">
        <f t="shared" si="38"/>
        <v>-2.5662828608063819</v>
      </c>
      <c r="E72" s="46">
        <f t="shared" si="38"/>
        <v>-5.5986232602454891</v>
      </c>
      <c r="F72" s="109">
        <f t="shared" si="38"/>
        <v>0</v>
      </c>
      <c r="G72" s="109">
        <f t="shared" si="38"/>
        <v>-1.5892480420862407</v>
      </c>
      <c r="H72" s="47">
        <f t="shared" si="38"/>
        <v>-2.265152144576092</v>
      </c>
      <c r="I72" s="108">
        <f t="shared" si="38"/>
        <v>-2.8773967470319803</v>
      </c>
      <c r="J72" s="259">
        <f t="shared" si="38"/>
        <v>0</v>
      </c>
      <c r="K72" s="46">
        <f t="shared" si="38"/>
        <v>0.61224460245592383</v>
      </c>
      <c r="L72" s="47">
        <f t="shared" si="38"/>
        <v>-87.111453176861687</v>
      </c>
      <c r="M72" s="46">
        <f t="shared" si="38"/>
        <v>0</v>
      </c>
      <c r="N72" s="46">
        <f t="shared" si="38"/>
        <v>2.1661421905413647E-2</v>
      </c>
      <c r="O72" s="46">
        <f t="shared" si="38"/>
        <v>-0.7674587180194834</v>
      </c>
      <c r="P72" s="46">
        <f t="shared" si="38"/>
        <v>-5.8038232111110801</v>
      </c>
      <c r="Q72" s="46">
        <f t="shared" si="38"/>
        <v>0.72977428160004365</v>
      </c>
      <c r="R72" s="46">
        <f t="shared" si="38"/>
        <v>-22.792445491919921</v>
      </c>
      <c r="S72" s="46">
        <f t="shared" si="38"/>
        <v>-5.7716286788411502</v>
      </c>
      <c r="T72" s="46">
        <f t="shared" si="38"/>
        <v>11.508900313622689</v>
      </c>
      <c r="U72" s="46">
        <f t="shared" si="38"/>
        <v>-64.173839575989859</v>
      </c>
      <c r="V72" s="46">
        <f t="shared" si="38"/>
        <v>-0.45934456645136379</v>
      </c>
      <c r="W72" s="109">
        <f t="shared" si="38"/>
        <v>0.39675104834254604</v>
      </c>
      <c r="X72" s="109">
        <f t="shared" si="38"/>
        <v>0</v>
      </c>
      <c r="Y72" s="109">
        <f t="shared" si="38"/>
        <v>0</v>
      </c>
      <c r="Z72" s="46">
        <f t="shared" si="38"/>
        <v>0</v>
      </c>
      <c r="AA72" s="47">
        <f t="shared" si="38"/>
        <v>1.1127411500312974</v>
      </c>
      <c r="AB72" s="45">
        <f t="shared" si="38"/>
        <v>1.9070715496633284</v>
      </c>
      <c r="AC72" s="110">
        <f t="shared" si="38"/>
        <v>0</v>
      </c>
      <c r="AD72" s="46">
        <f t="shared" si="38"/>
        <v>0</v>
      </c>
      <c r="AE72" s="46">
        <f t="shared" si="38"/>
        <v>-8.2955445140809161</v>
      </c>
      <c r="AF72" s="46">
        <f t="shared" si="38"/>
        <v>0</v>
      </c>
      <c r="AG72" s="46">
        <f t="shared" si="38"/>
        <v>0</v>
      </c>
      <c r="AH72" s="46">
        <f t="shared" si="38"/>
        <v>0</v>
      </c>
      <c r="AI72" s="46">
        <f t="shared" si="38"/>
        <v>10.043949358272016</v>
      </c>
      <c r="AJ72" s="46">
        <f t="shared" si="38"/>
        <v>0.15866670547200101</v>
      </c>
      <c r="AK72" s="108">
        <f t="shared" si="38"/>
        <v>0</v>
      </c>
      <c r="AL72" s="109">
        <f t="shared" si="38"/>
        <v>0</v>
      </c>
      <c r="AM72" s="46">
        <f t="shared" si="38"/>
        <v>0</v>
      </c>
      <c r="AN72" s="47">
        <f t="shared" si="38"/>
        <v>0</v>
      </c>
      <c r="AO72" s="47">
        <f t="shared" si="38"/>
        <v>-1.4218934049554264</v>
      </c>
      <c r="AP72" s="45">
        <f t="shared" si="38"/>
        <v>0</v>
      </c>
      <c r="AQ72" s="48">
        <f t="shared" si="16"/>
        <v>-97.528185189836648</v>
      </c>
    </row>
    <row r="73" spans="1:43" ht="12.75" customHeight="1">
      <c r="A73" s="472"/>
      <c r="B73" s="472"/>
      <c r="C73" s="472"/>
      <c r="D73" s="472"/>
      <c r="E73" s="472"/>
      <c r="F73" s="472"/>
      <c r="G73" s="472"/>
      <c r="H73" s="472"/>
      <c r="I73" s="472"/>
      <c r="J73" s="472"/>
      <c r="K73" s="472"/>
      <c r="L73" s="472"/>
      <c r="M73" s="472"/>
      <c r="N73" s="472"/>
      <c r="O73" s="472"/>
      <c r="P73" s="472"/>
      <c r="Q73" s="472"/>
      <c r="R73" s="472"/>
      <c r="S73" s="472"/>
      <c r="T73" s="472"/>
      <c r="U73" s="472"/>
      <c r="V73" s="472"/>
      <c r="W73" s="472"/>
      <c r="X73" s="472"/>
      <c r="Y73" s="472"/>
      <c r="Z73" s="472"/>
      <c r="AA73" s="472"/>
      <c r="AB73" s="472"/>
      <c r="AC73" s="472"/>
      <c r="AD73" s="472"/>
      <c r="AE73" s="472"/>
      <c r="AF73" s="472"/>
      <c r="AG73" s="472"/>
      <c r="AH73" s="472"/>
      <c r="AI73" s="472"/>
      <c r="AJ73" s="472"/>
      <c r="AK73" s="473"/>
      <c r="AL73" s="474"/>
      <c r="AM73" s="472"/>
      <c r="AN73" s="472"/>
      <c r="AO73" s="472"/>
      <c r="AP73" s="472"/>
      <c r="AQ73" s="472"/>
    </row>
    <row r="74" spans="1:43" s="471" customFormat="1" ht="15" customHeight="1">
      <c r="A74" s="162"/>
      <c r="B74" s="89"/>
      <c r="C74" s="89"/>
      <c r="D74" s="89"/>
      <c r="E74" s="89"/>
      <c r="F74" s="89"/>
      <c r="G74" s="89"/>
      <c r="H74" s="89"/>
      <c r="I74" s="89"/>
      <c r="J74" s="89"/>
      <c r="K74" s="89"/>
      <c r="L74" s="475"/>
      <c r="M74" s="89"/>
      <c r="N74" s="89"/>
      <c r="Q74" s="89"/>
      <c r="R74" s="89"/>
      <c r="S74" s="89"/>
      <c r="T74" s="89"/>
      <c r="U74" s="89"/>
      <c r="V74" s="89"/>
      <c r="W74" s="83"/>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c r="B75" s="472"/>
      <c r="C75" s="472"/>
      <c r="D75" s="472"/>
      <c r="E75" s="472"/>
      <c r="F75" s="472"/>
      <c r="G75" s="472"/>
      <c r="H75" s="472"/>
      <c r="I75" s="472"/>
      <c r="J75" s="472"/>
      <c r="K75" s="472"/>
      <c r="L75" s="472"/>
      <c r="M75" s="472"/>
      <c r="N75" s="472"/>
      <c r="O75" s="472"/>
      <c r="P75" s="472"/>
      <c r="Q75" s="472"/>
      <c r="R75" s="472"/>
      <c r="S75" s="472"/>
      <c r="T75" s="472"/>
      <c r="U75" s="472"/>
      <c r="V75" s="472"/>
      <c r="W75" s="472"/>
      <c r="X75" s="472"/>
      <c r="Y75" s="472"/>
      <c r="Z75" s="472"/>
      <c r="AA75" s="472"/>
      <c r="AB75" s="472"/>
      <c r="AC75" s="472"/>
      <c r="AD75" s="472"/>
      <c r="AE75" s="472"/>
      <c r="AF75" s="472"/>
      <c r="AG75" s="472"/>
      <c r="AH75" s="472"/>
      <c r="AI75" s="472"/>
      <c r="AJ75" s="472"/>
      <c r="AK75" s="472"/>
      <c r="AL75" s="472"/>
      <c r="AM75" s="472"/>
      <c r="AN75" s="472"/>
      <c r="AO75" s="472"/>
      <c r="AP75" s="472"/>
      <c r="AQ75" s="472"/>
    </row>
    <row r="76" spans="1:43" ht="12.75" customHeight="1">
      <c r="A76" s="263"/>
      <c r="B76" s="234"/>
      <c r="C76" s="472"/>
      <c r="D76" s="472"/>
      <c r="E76" s="472"/>
      <c r="F76" s="472"/>
      <c r="G76" s="472"/>
      <c r="H76" s="472"/>
      <c r="I76" s="472"/>
      <c r="J76" s="472"/>
      <c r="K76" s="472"/>
      <c r="L76" s="472"/>
      <c r="M76" s="472"/>
      <c r="N76" s="472"/>
      <c r="O76" s="472"/>
      <c r="P76" s="472"/>
      <c r="Q76" s="472"/>
      <c r="R76" s="472"/>
      <c r="S76" s="472"/>
      <c r="T76" s="472"/>
      <c r="U76" s="472"/>
      <c r="V76" s="472"/>
      <c r="W76" s="472"/>
      <c r="X76" s="472"/>
      <c r="Y76" s="472"/>
      <c r="Z76" s="472"/>
      <c r="AA76" s="472"/>
      <c r="AB76" s="472"/>
      <c r="AC76" s="472"/>
      <c r="AD76" s="472"/>
      <c r="AE76" s="472"/>
      <c r="AF76" s="472"/>
      <c r="AG76" s="472"/>
      <c r="AH76" s="472"/>
      <c r="AI76" s="472"/>
      <c r="AJ76" s="472"/>
      <c r="AK76" s="472"/>
      <c r="AL76" s="472"/>
      <c r="AM76" s="472"/>
      <c r="AN76" s="472"/>
      <c r="AO76" s="472"/>
      <c r="AP76" s="472"/>
      <c r="AQ76" s="472"/>
    </row>
    <row r="77" spans="1:43" ht="12.75" customHeight="1">
      <c r="B77" s="195"/>
      <c r="C77" s="472"/>
      <c r="D77" s="472"/>
      <c r="E77" s="472"/>
      <c r="F77" s="472"/>
      <c r="G77" s="472"/>
      <c r="H77" s="472"/>
      <c r="I77" s="472"/>
      <c r="J77" s="472"/>
      <c r="K77" s="472"/>
      <c r="L77" s="472"/>
      <c r="M77" s="472"/>
      <c r="N77" s="472"/>
      <c r="O77" s="472"/>
      <c r="P77" s="472"/>
      <c r="Q77" s="472"/>
      <c r="R77" s="472"/>
      <c r="S77" s="472"/>
      <c r="T77" s="472"/>
      <c r="U77" s="472"/>
      <c r="V77" s="472"/>
      <c r="W77" s="472"/>
      <c r="X77" s="472"/>
      <c r="Y77" s="472"/>
      <c r="Z77" s="472"/>
      <c r="AA77" s="472"/>
      <c r="AB77" s="472"/>
      <c r="AC77" s="472"/>
      <c r="AD77" s="472"/>
      <c r="AE77" s="472"/>
      <c r="AF77" s="472"/>
      <c r="AG77" s="472"/>
      <c r="AH77" s="472"/>
      <c r="AI77" s="472"/>
      <c r="AJ77" s="472"/>
      <c r="AK77" s="472"/>
      <c r="AL77" s="472"/>
      <c r="AM77" s="472"/>
      <c r="AN77" s="472"/>
      <c r="AO77" s="472"/>
      <c r="AP77" s="472"/>
      <c r="AQ77" s="472"/>
    </row>
    <row r="79" spans="1:43">
      <c r="L79" s="157"/>
    </row>
    <row r="80" spans="1:43">
      <c r="L80" s="157"/>
    </row>
    <row r="81" spans="1:43">
      <c r="L81" s="157"/>
    </row>
    <row r="82" spans="1:43">
      <c r="L82" s="157"/>
    </row>
    <row r="83" spans="1:43">
      <c r="L83" s="157"/>
    </row>
    <row r="85" spans="1:43" s="106" customFormat="1">
      <c r="A85" s="476"/>
      <c r="B85" s="470"/>
      <c r="C85" s="89"/>
      <c r="D85" s="89"/>
      <c r="E85" s="89"/>
      <c r="H85" s="89"/>
      <c r="L85" s="157"/>
      <c r="M85" s="157"/>
      <c r="N85" s="157"/>
      <c r="O85" s="157"/>
      <c r="P85" s="157"/>
      <c r="Q85" s="159"/>
      <c r="R85" s="157"/>
      <c r="S85" s="157"/>
      <c r="T85" s="157"/>
      <c r="U85" s="157"/>
      <c r="V85" s="157"/>
      <c r="W85" s="157"/>
      <c r="X85" s="157"/>
      <c r="Y85" s="159"/>
      <c r="AA85" s="158"/>
      <c r="AB85" s="158"/>
      <c r="AC85" s="157"/>
      <c r="AD85" s="157"/>
      <c r="AE85" s="157"/>
      <c r="AF85" s="157"/>
      <c r="AG85" s="157"/>
      <c r="AH85" s="157"/>
      <c r="AI85" s="157"/>
      <c r="AJ85" s="157"/>
      <c r="AK85" s="157"/>
      <c r="AL85" s="157"/>
      <c r="AM85" s="157"/>
      <c r="AN85" s="157"/>
      <c r="AO85" s="158"/>
      <c r="AP85" s="158"/>
      <c r="AQ85" s="157"/>
    </row>
    <row r="86" spans="1:43">
      <c r="A86" s="476" t="s">
        <v>308</v>
      </c>
      <c r="C86" s="89">
        <f>C10+C22</f>
        <v>564.16446931607618</v>
      </c>
      <c r="D86" s="89">
        <f t="shared" ref="D86:AN86" si="39">D10+D22</f>
        <v>564.16446931607618</v>
      </c>
      <c r="E86" s="89">
        <f t="shared" si="39"/>
        <v>0</v>
      </c>
      <c r="F86" s="89">
        <f t="shared" si="39"/>
        <v>0</v>
      </c>
      <c r="G86" s="89">
        <f t="shared" si="39"/>
        <v>0</v>
      </c>
      <c r="H86" s="89">
        <f t="shared" si="39"/>
        <v>50.01778562299129</v>
      </c>
      <c r="I86" s="89">
        <f t="shared" si="39"/>
        <v>50.01778562299129</v>
      </c>
      <c r="J86" s="89">
        <f t="shared" si="39"/>
        <v>0</v>
      </c>
      <c r="K86" s="89">
        <f t="shared" si="39"/>
        <v>0</v>
      </c>
      <c r="L86" s="89">
        <f t="shared" si="39"/>
        <v>254.86823999468135</v>
      </c>
      <c r="M86" s="89">
        <f t="shared" si="39"/>
        <v>0</v>
      </c>
      <c r="N86" s="89">
        <f t="shared" si="39"/>
        <v>0</v>
      </c>
      <c r="O86" s="89">
        <f t="shared" si="39"/>
        <v>0</v>
      </c>
      <c r="P86" s="89">
        <f t="shared" si="39"/>
        <v>0</v>
      </c>
      <c r="Q86" s="89">
        <f t="shared" si="39"/>
        <v>0</v>
      </c>
      <c r="R86" s="89">
        <f t="shared" si="39"/>
        <v>0</v>
      </c>
      <c r="S86" s="89">
        <f t="shared" si="39"/>
        <v>226.52365412421747</v>
      </c>
      <c r="T86" s="89">
        <f t="shared" si="39"/>
        <v>0</v>
      </c>
      <c r="U86" s="89">
        <f t="shared" si="39"/>
        <v>28.344585870463867</v>
      </c>
      <c r="V86" s="89">
        <f t="shared" si="39"/>
        <v>0</v>
      </c>
      <c r="W86" s="89">
        <f t="shared" si="39"/>
        <v>0</v>
      </c>
      <c r="X86" s="89">
        <f t="shared" si="39"/>
        <v>0</v>
      </c>
      <c r="Y86" s="89">
        <f t="shared" si="39"/>
        <v>0</v>
      </c>
      <c r="Z86" s="89">
        <f t="shared" si="39"/>
        <v>0</v>
      </c>
      <c r="AA86" s="89">
        <f t="shared" si="39"/>
        <v>2350.7535726930028</v>
      </c>
      <c r="AB86" s="89">
        <f>AB10-AB22</f>
        <v>1264.0961342801543</v>
      </c>
      <c r="AC86" s="89">
        <f>AC10-AC22</f>
        <v>60.30334748066673</v>
      </c>
      <c r="AD86" s="89">
        <f>AD10-AD22</f>
        <v>963.92511148232609</v>
      </c>
      <c r="AE86" s="89">
        <f>AE10-AE22</f>
        <v>103.52605130487083</v>
      </c>
      <c r="AF86" s="89">
        <f t="shared" ref="AF86:AM86" si="40">AF10-AF22</f>
        <v>97.775234898977814</v>
      </c>
      <c r="AG86" s="89">
        <f t="shared" si="40"/>
        <v>25.781253351946191</v>
      </c>
      <c r="AH86" s="89">
        <f t="shared" si="40"/>
        <v>0</v>
      </c>
      <c r="AI86" s="89">
        <f t="shared" si="40"/>
        <v>0</v>
      </c>
      <c r="AJ86" s="89">
        <f t="shared" si="40"/>
        <v>0</v>
      </c>
      <c r="AK86" s="89">
        <f t="shared" si="40"/>
        <v>12.785135761366538</v>
      </c>
      <c r="AL86" s="89">
        <f t="shared" si="40"/>
        <v>0</v>
      </c>
      <c r="AM86" s="89">
        <f t="shared" si="40"/>
        <v>0</v>
      </c>
      <c r="AN86" s="89">
        <f t="shared" si="39"/>
        <v>90.000579195481436</v>
      </c>
      <c r="AO86" s="89"/>
      <c r="AP86" s="89"/>
      <c r="AQ86" s="89"/>
    </row>
  </sheetData>
  <pageMargins left="0.19685039370078741" right="0.19685039370078741" top="0.59055118110236227" bottom="0.78740157480314965" header="0.31496062992125984" footer="0.19685039370078741"/>
  <pageSetup paperSize="9" scale="42" orientation="landscape" cellComments="asDisplayed" r:id="rId1"/>
  <headerFooter alignWithMargins="0">
    <oddHeader>&amp;C&amp;"Myriad Pro,Regular"&amp;14Ireland's Energy Balance &amp;A</oddHeader>
    <oddFooter>&amp;L&amp;G&amp;RPage &amp;P of &amp;N</oddFooter>
  </headerFooter>
  <drawing r:id="rId2"/>
  <legacyDrawing r:id="rId3"/>
  <legacyDrawingHF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8DCB-EDBB-40E0-AAB3-A736FF9044E6}">
  <dimension ref="A1:AS86"/>
  <sheetViews>
    <sheetView zoomScale="118" zoomScaleNormal="118" zoomScaleSheetLayoutView="70" workbookViewId="0">
      <pane xSplit="2" ySplit="1" topLeftCell="C2" activePane="bottomRight" state="frozen"/>
      <selection activeCell="A86" sqref="A86:XFD86"/>
      <selection pane="topRight" activeCell="A86" sqref="A86:XFD86"/>
      <selection pane="bottomLeft" activeCell="A86" sqref="A86:XFD86"/>
      <selection pane="bottomRight" activeCell="A30" sqref="A30"/>
    </sheetView>
  </sheetViews>
  <sheetFormatPr defaultColWidth="9.1796875" defaultRowHeight="13"/>
  <cols>
    <col min="1" max="1" width="38.1796875" style="161" customWidth="1"/>
    <col min="2" max="2" width="13" style="2" bestFit="1" customWidth="1"/>
    <col min="3" max="3" width="7.453125" style="89" bestFit="1" customWidth="1"/>
    <col min="4" max="4" width="8"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7.36328125" style="158" bestFit="1" customWidth="1"/>
    <col min="29" max="33" width="5.453125" style="157" customWidth="1"/>
    <col min="34" max="34" width="6" style="157" customWidth="1"/>
    <col min="35" max="35" width="7" style="157" customWidth="1"/>
    <col min="36" max="36" width="7.453125" style="157" bestFit="1" customWidth="1"/>
    <col min="37" max="38" width="5.453125" style="157" customWidth="1"/>
    <col min="39" max="39" width="7.36328125" style="157" bestFit="1" customWidth="1"/>
    <col min="40" max="40" width="5.453125" style="157" customWidth="1"/>
    <col min="41" max="41" width="8.81640625" style="158" bestFit="1" customWidth="1"/>
    <col min="42" max="42" width="7.6328125" style="158" bestFit="1" customWidth="1"/>
    <col min="43" max="43" width="9.453125" style="157" bestFit="1" customWidth="1"/>
    <col min="44" max="16384" width="9.1796875" style="2"/>
  </cols>
  <sheetData>
    <row r="1" spans="1:45" ht="105.75" customHeight="1" thickBot="1">
      <c r="A1" s="163" t="s">
        <v>218</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38</v>
      </c>
    </row>
    <row r="2" spans="1:45" ht="12.75" customHeight="1">
      <c r="A2" s="3" t="s">
        <v>65</v>
      </c>
      <c r="B2" s="4"/>
      <c r="C2" s="5">
        <f>SUM(D2:G2)</f>
        <v>0</v>
      </c>
      <c r="D2" s="6">
        <v>0</v>
      </c>
      <c r="E2" s="7"/>
      <c r="F2" s="8"/>
      <c r="G2" s="8"/>
      <c r="H2" s="9">
        <f>SUM(I2:K2)</f>
        <v>127.70399999999999</v>
      </c>
      <c r="I2" s="10">
        <v>0</v>
      </c>
      <c r="J2" s="299">
        <v>127.70399999999999</v>
      </c>
      <c r="K2" s="11"/>
      <c r="L2" s="9">
        <f>SUM(M2:Z2)</f>
        <v>0</v>
      </c>
      <c r="M2" s="10"/>
      <c r="N2" s="393"/>
      <c r="O2" s="12"/>
      <c r="P2" s="12"/>
      <c r="Q2" s="12"/>
      <c r="R2" s="12"/>
      <c r="S2" s="12"/>
      <c r="T2" s="12"/>
      <c r="U2" s="12"/>
      <c r="V2" s="12"/>
      <c r="W2" s="8"/>
      <c r="X2" s="8"/>
      <c r="Y2" s="8"/>
      <c r="Z2" s="11"/>
      <c r="AA2" s="9">
        <v>1258.1586865025404</v>
      </c>
      <c r="AB2" s="13">
        <f>SUM(AC2:AM2)</f>
        <v>1505.979051449066</v>
      </c>
      <c r="AC2" s="14">
        <v>64.443382927957998</v>
      </c>
      <c r="AD2" s="11">
        <v>840.7283971325262</v>
      </c>
      <c r="AE2" s="11">
        <v>248.12888343080843</v>
      </c>
      <c r="AF2" s="11">
        <v>143.90327131115362</v>
      </c>
      <c r="AG2" s="11">
        <v>29.401516213591378</v>
      </c>
      <c r="AH2" s="11">
        <v>22.674403886425171</v>
      </c>
      <c r="AI2" s="11">
        <v>70.651467073343994</v>
      </c>
      <c r="AJ2" s="11">
        <v>3.1832405268479995</v>
      </c>
      <c r="AK2" s="10">
        <v>7.9963136756834938</v>
      </c>
      <c r="AL2" s="10">
        <v>14.011375971201144</v>
      </c>
      <c r="AM2" s="8">
        <v>60.856799299526209</v>
      </c>
      <c r="AN2" s="15">
        <v>142.81319437013514</v>
      </c>
      <c r="AO2" s="15"/>
      <c r="AP2" s="13"/>
      <c r="AQ2" s="16">
        <f t="shared" ref="AQ2:AQ20" si="0">C2+H2+L2+AA2+AB2+AN2+AO2+AP2</f>
        <v>3034.6549323217414</v>
      </c>
      <c r="AS2" s="294"/>
    </row>
    <row r="3" spans="1:45" ht="12.75" customHeight="1">
      <c r="A3" s="17" t="s">
        <v>1</v>
      </c>
      <c r="B3" s="18"/>
      <c r="C3" s="19">
        <f>SUM(D3:G3)</f>
        <v>1004.2416704657828</v>
      </c>
      <c r="D3" s="20">
        <v>921.66674635356151</v>
      </c>
      <c r="E3" s="169">
        <v>69.63743672637564</v>
      </c>
      <c r="F3" s="22"/>
      <c r="G3" s="22">
        <v>12.937487385845692</v>
      </c>
      <c r="H3" s="23">
        <f>SUM(I3:K3)</f>
        <v>0</v>
      </c>
      <c r="I3" s="24"/>
      <c r="J3" s="249"/>
      <c r="K3" s="25"/>
      <c r="L3" s="23">
        <f>SUM(M3:Z3)</f>
        <v>8487.8656164662134</v>
      </c>
      <c r="M3" s="24">
        <v>3118.6115255463997</v>
      </c>
      <c r="N3" s="24">
        <v>6.1836804383999997</v>
      </c>
      <c r="O3" s="25">
        <v>0</v>
      </c>
      <c r="P3" s="25">
        <v>208.01548286666664</v>
      </c>
      <c r="Q3" s="25">
        <v>366.79325714303997</v>
      </c>
      <c r="R3" s="25">
        <v>755.11072702535967</v>
      </c>
      <c r="S3" s="25">
        <v>365.54681743644068</v>
      </c>
      <c r="T3" s="25">
        <v>163.43759826302875</v>
      </c>
      <c r="U3" s="25">
        <v>2914.9405885267965</v>
      </c>
      <c r="V3" s="25">
        <v>194.14804282564569</v>
      </c>
      <c r="W3" s="22">
        <v>0</v>
      </c>
      <c r="X3" s="22">
        <v>339.8413971723628</v>
      </c>
      <c r="Y3" s="22">
        <v>0.95235964480021496</v>
      </c>
      <c r="Z3" s="25">
        <v>54.284139577274459</v>
      </c>
      <c r="AA3" s="23">
        <v>3125.5692350126933</v>
      </c>
      <c r="AB3" s="26">
        <f>SUM(AC3:AM3)</f>
        <v>158.77988190568263</v>
      </c>
      <c r="AC3" s="27"/>
      <c r="AD3" s="25"/>
      <c r="AE3" s="25">
        <v>48.738653571138599</v>
      </c>
      <c r="AF3" s="25"/>
      <c r="AG3" s="25"/>
      <c r="AH3" s="25"/>
      <c r="AI3" s="25">
        <v>92.660886266496007</v>
      </c>
      <c r="AJ3" s="25">
        <v>17.380342068047998</v>
      </c>
      <c r="AK3" s="24"/>
      <c r="AL3" s="24"/>
      <c r="AM3" s="22"/>
      <c r="AN3" s="28"/>
      <c r="AO3" s="28">
        <v>210.76152354000004</v>
      </c>
      <c r="AP3" s="26"/>
      <c r="AQ3" s="29">
        <f t="shared" si="0"/>
        <v>12987.217927390373</v>
      </c>
      <c r="AS3" s="294"/>
    </row>
    <row r="4" spans="1:45" ht="12.75" customHeight="1">
      <c r="A4" s="17" t="s">
        <v>2</v>
      </c>
      <c r="B4" s="18"/>
      <c r="C4" s="19">
        <f>SUM(D4:G4)</f>
        <v>35.103826805547996</v>
      </c>
      <c r="D4" s="20">
        <v>0</v>
      </c>
      <c r="E4" s="21">
        <v>33.851929874499994</v>
      </c>
      <c r="F4" s="22"/>
      <c r="G4" s="22">
        <v>1.2518969310479999</v>
      </c>
      <c r="H4" s="23">
        <f>SUM(I4:K4)</f>
        <v>2.6034888500000002</v>
      </c>
      <c r="I4" s="24"/>
      <c r="J4" s="249"/>
      <c r="K4" s="25">
        <v>2.6034888500000002</v>
      </c>
      <c r="L4" s="23">
        <f>SUM(M4:Z4)</f>
        <v>1710.6950449543406</v>
      </c>
      <c r="M4" s="24">
        <v>84.3463345336</v>
      </c>
      <c r="N4" s="24">
        <v>0</v>
      </c>
      <c r="O4" s="25"/>
      <c r="P4" s="25">
        <v>327.14106575555553</v>
      </c>
      <c r="Q4" s="25">
        <v>0</v>
      </c>
      <c r="R4" s="25">
        <v>140.76404928983999</v>
      </c>
      <c r="S4" s="25">
        <v>947.24915747909608</v>
      </c>
      <c r="T4" s="25">
        <v>22.034979663550917</v>
      </c>
      <c r="U4" s="25">
        <v>76.071455697717667</v>
      </c>
      <c r="V4" s="25">
        <v>2.5602853248707587</v>
      </c>
      <c r="W4" s="22">
        <v>96.129826777624302</v>
      </c>
      <c r="X4" s="22">
        <v>5.0348218485828076</v>
      </c>
      <c r="Y4" s="22">
        <v>7.8001622777764207E-2</v>
      </c>
      <c r="Z4" s="25">
        <v>9.2850669611246701</v>
      </c>
      <c r="AA4" s="23">
        <v>0</v>
      </c>
      <c r="AB4" s="26">
        <f>SUM(AC4:AM4)</f>
        <v>17.513650267200003</v>
      </c>
      <c r="AC4" s="27"/>
      <c r="AD4" s="25"/>
      <c r="AE4" s="25">
        <v>2.2327322399999995E-2</v>
      </c>
      <c r="AF4" s="25"/>
      <c r="AG4" s="25"/>
      <c r="AH4" s="25"/>
      <c r="AI4" s="25">
        <v>17.491322944800004</v>
      </c>
      <c r="AJ4" s="25">
        <v>0</v>
      </c>
      <c r="AK4" s="24"/>
      <c r="AL4" s="24"/>
      <c r="AM4" s="22"/>
      <c r="AN4" s="28"/>
      <c r="AO4" s="28">
        <v>74.228516079999991</v>
      </c>
      <c r="AP4" s="26"/>
      <c r="AQ4" s="29">
        <f t="shared" si="0"/>
        <v>1840.1445269570886</v>
      </c>
      <c r="AS4" s="294"/>
    </row>
    <row r="5" spans="1:45" ht="12.75" customHeight="1">
      <c r="A5" s="17" t="s">
        <v>3</v>
      </c>
      <c r="B5" s="18"/>
      <c r="C5" s="19">
        <f>SUM(D5:G5)</f>
        <v>0</v>
      </c>
      <c r="D5" s="20"/>
      <c r="E5" s="21"/>
      <c r="F5" s="22"/>
      <c r="G5" s="22"/>
      <c r="H5" s="23">
        <f>SUM(I5:K5)</f>
        <v>0</v>
      </c>
      <c r="I5" s="24"/>
      <c r="J5" s="249"/>
      <c r="K5" s="25"/>
      <c r="L5" s="23">
        <f>SUM(M5:Z5)</f>
        <v>171.78193617661432</v>
      </c>
      <c r="M5" s="24"/>
      <c r="N5" s="24"/>
      <c r="O5" s="25"/>
      <c r="P5" s="25"/>
      <c r="Q5" s="25"/>
      <c r="R5" s="25"/>
      <c r="S5" s="25">
        <v>6.7254842449152532</v>
      </c>
      <c r="T5" s="25"/>
      <c r="U5" s="25">
        <v>165.05645193169906</v>
      </c>
      <c r="V5" s="25"/>
      <c r="W5" s="22"/>
      <c r="X5" s="22"/>
      <c r="Y5" s="22"/>
      <c r="Z5" s="25"/>
      <c r="AA5" s="23"/>
      <c r="AB5" s="26">
        <f>SUM(AC5:AM5)</f>
        <v>0</v>
      </c>
      <c r="AC5" s="27"/>
      <c r="AD5" s="25"/>
      <c r="AE5" s="25"/>
      <c r="AF5" s="25"/>
      <c r="AG5" s="25"/>
      <c r="AH5" s="25"/>
      <c r="AI5" s="25"/>
      <c r="AJ5" s="25"/>
      <c r="AK5" s="24"/>
      <c r="AL5" s="24"/>
      <c r="AM5" s="22"/>
      <c r="AN5" s="28"/>
      <c r="AO5" s="28"/>
      <c r="AP5" s="26"/>
      <c r="AQ5" s="29">
        <f t="shared" si="0"/>
        <v>171.78193617661432</v>
      </c>
      <c r="AS5" s="294"/>
    </row>
    <row r="6" spans="1:45" ht="12.75" customHeight="1" thickBot="1">
      <c r="A6" s="30" t="s">
        <v>4</v>
      </c>
      <c r="B6" s="31"/>
      <c r="C6" s="19">
        <f>SUM(D6:G6)</f>
        <v>-54.291376483376133</v>
      </c>
      <c r="D6" s="32">
        <v>-54.220521841799972</v>
      </c>
      <c r="E6" s="22">
        <v>0.1136135211</v>
      </c>
      <c r="F6" s="33"/>
      <c r="G6" s="33">
        <v>-0.18446816267615943</v>
      </c>
      <c r="H6" s="34">
        <f>SUM(I6:K6)</f>
        <v>139.90350040164418</v>
      </c>
      <c r="I6" s="35">
        <v>139.81662440702419</v>
      </c>
      <c r="J6" s="300">
        <v>0</v>
      </c>
      <c r="K6" s="35">
        <v>8.6875994620000146E-2</v>
      </c>
      <c r="L6" s="34">
        <f>SUM(M6:Z6)</f>
        <v>132.85987970353617</v>
      </c>
      <c r="M6" s="24">
        <v>58.858587873200001</v>
      </c>
      <c r="N6" s="24">
        <v>-3.2775450167999982</v>
      </c>
      <c r="O6" s="25"/>
      <c r="P6" s="25">
        <v>147.58484185555557</v>
      </c>
      <c r="Q6" s="25">
        <v>10.3839920912</v>
      </c>
      <c r="R6" s="25">
        <v>135.29433232895994</v>
      </c>
      <c r="S6" s="25">
        <v>-14.689704670903957</v>
      </c>
      <c r="T6" s="25">
        <v>-6.3770406106005222</v>
      </c>
      <c r="U6" s="25">
        <v>-179.85481354184273</v>
      </c>
      <c r="V6" s="25">
        <v>-17.869169241281888</v>
      </c>
      <c r="W6" s="33">
        <v>2.8063986360497242</v>
      </c>
      <c r="X6" s="33">
        <v>0</v>
      </c>
      <c r="Y6" s="33">
        <v>0</v>
      </c>
      <c r="Z6" s="35">
        <v>0</v>
      </c>
      <c r="AA6" s="34">
        <v>-1.6225241430580444</v>
      </c>
      <c r="AB6" s="37">
        <f>SUM(AC6:AM6)</f>
        <v>3.2481462481644012</v>
      </c>
      <c r="AC6" s="38"/>
      <c r="AD6" s="36"/>
      <c r="AE6" s="36">
        <v>-3.529426283211599</v>
      </c>
      <c r="AF6" s="36"/>
      <c r="AG6" s="36"/>
      <c r="AH6" s="36"/>
      <c r="AI6" s="36">
        <v>7.4291305847039997</v>
      </c>
      <c r="AJ6" s="36">
        <v>-0.65155805332799943</v>
      </c>
      <c r="AK6" s="35"/>
      <c r="AL6" s="35"/>
      <c r="AM6" s="33"/>
      <c r="AN6" s="40"/>
      <c r="AO6" s="40"/>
      <c r="AP6" s="37"/>
      <c r="AQ6" s="41">
        <f t="shared" si="0"/>
        <v>220.09762572691056</v>
      </c>
      <c r="AS6" s="294"/>
    </row>
    <row r="7" spans="1:45" s="49" customFormat="1" ht="12.75" customHeight="1">
      <c r="A7" s="50" t="s">
        <v>66</v>
      </c>
      <c r="B7" s="51"/>
      <c r="C7" s="52">
        <f t="shared" ref="C7:AP7" si="1">C2+C3-C4-C5+C6</f>
        <v>914.84646717685871</v>
      </c>
      <c r="D7" s="57">
        <f t="shared" si="1"/>
        <v>867.44622451176156</v>
      </c>
      <c r="E7" s="54">
        <f t="shared" si="1"/>
        <v>35.899120372975645</v>
      </c>
      <c r="F7" s="54">
        <f t="shared" si="1"/>
        <v>0</v>
      </c>
      <c r="G7" s="54">
        <f t="shared" si="1"/>
        <v>11.501122292121533</v>
      </c>
      <c r="H7" s="56">
        <f t="shared" si="1"/>
        <v>265.00401155164417</v>
      </c>
      <c r="I7" s="57">
        <f t="shared" si="1"/>
        <v>139.81662440702419</v>
      </c>
      <c r="J7" s="250">
        <f t="shared" si="1"/>
        <v>127.70399999999999</v>
      </c>
      <c r="K7" s="54">
        <f t="shared" si="1"/>
        <v>-2.51661285538</v>
      </c>
      <c r="L7" s="56">
        <f t="shared" si="1"/>
        <v>6738.2485150387956</v>
      </c>
      <c r="M7" s="57">
        <f t="shared" si="1"/>
        <v>3093.1237788859999</v>
      </c>
      <c r="N7" s="57">
        <f t="shared" si="1"/>
        <v>2.9061354216000015</v>
      </c>
      <c r="O7" s="54">
        <f t="shared" si="1"/>
        <v>0</v>
      </c>
      <c r="P7" s="54">
        <f t="shared" si="1"/>
        <v>28.459258966666681</v>
      </c>
      <c r="Q7" s="54">
        <f t="shared" si="1"/>
        <v>377.17724923423998</v>
      </c>
      <c r="R7" s="54">
        <f t="shared" si="1"/>
        <v>749.6410100644797</v>
      </c>
      <c r="S7" s="54">
        <f t="shared" si="1"/>
        <v>-603.11752895847462</v>
      </c>
      <c r="T7" s="54">
        <f t="shared" si="1"/>
        <v>135.0255779888773</v>
      </c>
      <c r="U7" s="54">
        <f t="shared" si="1"/>
        <v>2493.957867355537</v>
      </c>
      <c r="V7" s="54">
        <f t="shared" si="1"/>
        <v>173.71858825949303</v>
      </c>
      <c r="W7" s="54">
        <f t="shared" si="1"/>
        <v>-93.323428141574581</v>
      </c>
      <c r="X7" s="54">
        <f t="shared" si="1"/>
        <v>334.80657532378001</v>
      </c>
      <c r="Y7" s="54">
        <f t="shared" si="1"/>
        <v>0.87435802202245072</v>
      </c>
      <c r="Z7" s="54">
        <f t="shared" si="1"/>
        <v>44.999072616149789</v>
      </c>
      <c r="AA7" s="56">
        <f t="shared" si="1"/>
        <v>4382.1053973721755</v>
      </c>
      <c r="AB7" s="56">
        <f t="shared" si="1"/>
        <v>1650.493429335713</v>
      </c>
      <c r="AC7" s="57">
        <f t="shared" si="1"/>
        <v>64.443382927957998</v>
      </c>
      <c r="AD7" s="54">
        <f t="shared" si="1"/>
        <v>840.7283971325262</v>
      </c>
      <c r="AE7" s="54">
        <f t="shared" si="1"/>
        <v>293.31578339633546</v>
      </c>
      <c r="AF7" s="54">
        <f t="shared" si="1"/>
        <v>143.90327131115362</v>
      </c>
      <c r="AG7" s="54">
        <f t="shared" si="1"/>
        <v>29.401516213591378</v>
      </c>
      <c r="AH7" s="54">
        <f t="shared" si="1"/>
        <v>22.674403886425171</v>
      </c>
      <c r="AI7" s="54">
        <f t="shared" si="1"/>
        <v>153.25016097974401</v>
      </c>
      <c r="AJ7" s="54">
        <f t="shared" si="1"/>
        <v>19.912024541567998</v>
      </c>
      <c r="AK7" s="53">
        <f t="shared" si="1"/>
        <v>7.9963136756834938</v>
      </c>
      <c r="AL7" s="53">
        <f t="shared" si="1"/>
        <v>14.011375971201144</v>
      </c>
      <c r="AM7" s="57">
        <f t="shared" si="1"/>
        <v>60.856799299526209</v>
      </c>
      <c r="AN7" s="56">
        <f t="shared" si="1"/>
        <v>142.81319437013514</v>
      </c>
      <c r="AO7" s="56">
        <f t="shared" si="1"/>
        <v>136.53300746000005</v>
      </c>
      <c r="AP7" s="182">
        <f t="shared" si="1"/>
        <v>0</v>
      </c>
      <c r="AQ7" s="111">
        <f t="shared" si="0"/>
        <v>14230.044022305323</v>
      </c>
      <c r="AR7" s="2"/>
      <c r="AS7" s="294"/>
    </row>
    <row r="8" spans="1:45" s="49" customFormat="1" ht="12.75" customHeight="1" thickBot="1">
      <c r="A8" s="183" t="s">
        <v>67</v>
      </c>
      <c r="B8" s="184"/>
      <c r="C8" s="187">
        <f t="shared" ref="C8:AP8" si="2">C7-C27</f>
        <v>914.84646717685871</v>
      </c>
      <c r="D8" s="185">
        <f t="shared" si="2"/>
        <v>867.44622451176156</v>
      </c>
      <c r="E8" s="188">
        <f t="shared" si="2"/>
        <v>35.899120372975645</v>
      </c>
      <c r="F8" s="189">
        <f t="shared" si="2"/>
        <v>0</v>
      </c>
      <c r="G8" s="189">
        <f t="shared" si="2"/>
        <v>11.501122292121533</v>
      </c>
      <c r="H8" s="190">
        <f t="shared" si="2"/>
        <v>265.00401155164417</v>
      </c>
      <c r="I8" s="185">
        <f t="shared" si="2"/>
        <v>139.81662440702419</v>
      </c>
      <c r="J8" s="301">
        <f t="shared" si="2"/>
        <v>127.70399999999999</v>
      </c>
      <c r="K8" s="188">
        <f t="shared" si="2"/>
        <v>-2.51661285538</v>
      </c>
      <c r="L8" s="190">
        <f t="shared" si="2"/>
        <v>6357.5685090768438</v>
      </c>
      <c r="M8" s="185">
        <f t="shared" si="2"/>
        <v>3093.1237788859999</v>
      </c>
      <c r="N8" s="185">
        <f t="shared" si="2"/>
        <v>2.9061354216000015</v>
      </c>
      <c r="O8" s="188">
        <f t="shared" si="2"/>
        <v>0</v>
      </c>
      <c r="P8" s="188">
        <f t="shared" si="2"/>
        <v>28.459258966666681</v>
      </c>
      <c r="Q8" s="188">
        <f t="shared" si="2"/>
        <v>377.17724923423998</v>
      </c>
      <c r="R8" s="188">
        <f t="shared" si="2"/>
        <v>749.6410100644797</v>
      </c>
      <c r="S8" s="188">
        <f t="shared" si="2"/>
        <v>-603.11752895847462</v>
      </c>
      <c r="T8" s="188">
        <f t="shared" si="2"/>
        <v>135.0255779888773</v>
      </c>
      <c r="U8" s="188">
        <f t="shared" si="2"/>
        <v>2493.957867355537</v>
      </c>
      <c r="V8" s="188">
        <f t="shared" si="2"/>
        <v>173.71858825949303</v>
      </c>
      <c r="W8" s="189">
        <f t="shared" si="2"/>
        <v>-93.323428141574581</v>
      </c>
      <c r="X8" s="189">
        <f t="shared" si="2"/>
        <v>0</v>
      </c>
      <c r="Y8" s="189">
        <f t="shared" si="2"/>
        <v>0</v>
      </c>
      <c r="Z8" s="188">
        <f t="shared" si="2"/>
        <v>0</v>
      </c>
      <c r="AA8" s="190">
        <f t="shared" si="2"/>
        <v>4382.1053973721755</v>
      </c>
      <c r="AB8" s="196">
        <f t="shared" si="2"/>
        <v>1650.493429335713</v>
      </c>
      <c r="AC8" s="185">
        <f t="shared" si="2"/>
        <v>64.443382927957998</v>
      </c>
      <c r="AD8" s="188">
        <f t="shared" si="2"/>
        <v>840.7283971325262</v>
      </c>
      <c r="AE8" s="188">
        <f t="shared" si="2"/>
        <v>293.31578339633546</v>
      </c>
      <c r="AF8" s="188">
        <f t="shared" si="2"/>
        <v>143.90327131115362</v>
      </c>
      <c r="AG8" s="188">
        <f t="shared" si="2"/>
        <v>29.401516213591378</v>
      </c>
      <c r="AH8" s="188">
        <f t="shared" si="2"/>
        <v>22.674403886425171</v>
      </c>
      <c r="AI8" s="188">
        <f t="shared" si="2"/>
        <v>153.25016097974401</v>
      </c>
      <c r="AJ8" s="188">
        <f t="shared" si="2"/>
        <v>19.912024541567998</v>
      </c>
      <c r="AK8" s="210">
        <f t="shared" si="2"/>
        <v>7.9963136756834938</v>
      </c>
      <c r="AL8" s="210">
        <f t="shared" si="2"/>
        <v>14.011375971201144</v>
      </c>
      <c r="AM8" s="185">
        <f t="shared" si="2"/>
        <v>60.856799299526209</v>
      </c>
      <c r="AN8" s="190">
        <f t="shared" si="2"/>
        <v>142.81319437013514</v>
      </c>
      <c r="AO8" s="190">
        <f t="shared" si="2"/>
        <v>136.53300746000005</v>
      </c>
      <c r="AP8" s="185">
        <f t="shared" si="2"/>
        <v>0</v>
      </c>
      <c r="AQ8" s="186">
        <f t="shared" si="0"/>
        <v>13849.364016343372</v>
      </c>
      <c r="AR8" s="2"/>
      <c r="AS8" s="294"/>
    </row>
    <row r="9" spans="1:45" s="49" customFormat="1" ht="12.75" customHeight="1">
      <c r="A9" s="50" t="s">
        <v>5</v>
      </c>
      <c r="B9" s="51"/>
      <c r="C9" s="52">
        <f t="shared" ref="C9:AP9" si="3">SUM(C10:C14)</f>
        <v>672.78570211449551</v>
      </c>
      <c r="D9" s="53">
        <f t="shared" si="3"/>
        <v>672.78570211449551</v>
      </c>
      <c r="E9" s="54">
        <f t="shared" si="3"/>
        <v>0</v>
      </c>
      <c r="F9" s="55">
        <f t="shared" si="3"/>
        <v>0</v>
      </c>
      <c r="G9" s="55">
        <f t="shared" si="3"/>
        <v>0</v>
      </c>
      <c r="H9" s="56">
        <f t="shared" si="3"/>
        <v>129.36175734289282</v>
      </c>
      <c r="I9" s="53">
        <f t="shared" si="3"/>
        <v>129.36175734289282</v>
      </c>
      <c r="J9" s="250">
        <f t="shared" si="3"/>
        <v>0</v>
      </c>
      <c r="K9" s="54">
        <f t="shared" si="3"/>
        <v>0</v>
      </c>
      <c r="L9" s="56">
        <f t="shared" si="3"/>
        <v>3488.1701553068197</v>
      </c>
      <c r="M9" s="54">
        <f t="shared" si="3"/>
        <v>3093.1237788859994</v>
      </c>
      <c r="N9" s="54">
        <f t="shared" ref="N9" si="4">SUM(N10:N14)</f>
        <v>35.136316982680086</v>
      </c>
      <c r="O9" s="54">
        <f t="shared" si="3"/>
        <v>0</v>
      </c>
      <c r="P9" s="54">
        <f t="shared" si="3"/>
        <v>0</v>
      </c>
      <c r="Q9" s="54">
        <f t="shared" si="3"/>
        <v>0</v>
      </c>
      <c r="R9" s="54">
        <f t="shared" si="3"/>
        <v>0</v>
      </c>
      <c r="S9" s="54">
        <f t="shared" si="3"/>
        <v>328.83388410655067</v>
      </c>
      <c r="T9" s="54">
        <f t="shared" si="3"/>
        <v>0.45660113346239994</v>
      </c>
      <c r="U9" s="54">
        <f t="shared" si="3"/>
        <v>30.61957419812699</v>
      </c>
      <c r="V9" s="54">
        <f t="shared" si="3"/>
        <v>0</v>
      </c>
      <c r="W9" s="55">
        <f t="shared" si="3"/>
        <v>0</v>
      </c>
      <c r="X9" s="55">
        <f t="shared" si="3"/>
        <v>0</v>
      </c>
      <c r="Y9" s="55">
        <f t="shared" si="3"/>
        <v>0</v>
      </c>
      <c r="Z9" s="54">
        <f t="shared" si="3"/>
        <v>0</v>
      </c>
      <c r="AA9" s="56">
        <f t="shared" si="3"/>
        <v>2375.4439030971744</v>
      </c>
      <c r="AB9" s="57">
        <f t="shared" si="3"/>
        <v>236.86674836652452</v>
      </c>
      <c r="AC9" s="58">
        <f t="shared" si="3"/>
        <v>0</v>
      </c>
      <c r="AD9" s="54">
        <f t="shared" si="3"/>
        <v>0</v>
      </c>
      <c r="AE9" s="54">
        <f t="shared" si="3"/>
        <v>100.36314458117718</v>
      </c>
      <c r="AF9" s="54">
        <f t="shared" ref="AF9" si="5">SUM(AF10:AF14)</f>
        <v>97.260479359108899</v>
      </c>
      <c r="AG9" s="54">
        <f t="shared" si="3"/>
        <v>29.401516213591378</v>
      </c>
      <c r="AH9" s="54">
        <f t="shared" si="3"/>
        <v>9.8416082126470759</v>
      </c>
      <c r="AI9" s="54">
        <f t="shared" si="3"/>
        <v>0</v>
      </c>
      <c r="AJ9" s="54">
        <f t="shared" ref="AJ9" si="6">SUM(AJ10:AJ14)</f>
        <v>0</v>
      </c>
      <c r="AK9" s="53">
        <f t="shared" si="3"/>
        <v>0</v>
      </c>
      <c r="AL9" s="53">
        <f t="shared" ref="AL9" si="7">SUM(AL10:AL14)</f>
        <v>0</v>
      </c>
      <c r="AM9" s="55">
        <f t="shared" si="3"/>
        <v>0</v>
      </c>
      <c r="AN9" s="56">
        <f t="shared" si="3"/>
        <v>88.900326252915676</v>
      </c>
      <c r="AO9" s="56">
        <f t="shared" si="3"/>
        <v>53.473718120000001</v>
      </c>
      <c r="AP9" s="57">
        <f t="shared" si="3"/>
        <v>0</v>
      </c>
      <c r="AQ9" s="59">
        <f t="shared" si="0"/>
        <v>7045.002310600823</v>
      </c>
      <c r="AR9" s="2"/>
      <c r="AS9" s="294"/>
    </row>
    <row r="10" spans="1:45" ht="12.75" customHeight="1">
      <c r="A10" s="60" t="s">
        <v>221</v>
      </c>
      <c r="B10" s="61"/>
      <c r="C10" s="62">
        <f>SUM(D10:G10)</f>
        <v>672.78570211449551</v>
      </c>
      <c r="D10" s="63">
        <v>672.78570211449551</v>
      </c>
      <c r="E10" s="64"/>
      <c r="F10" s="65"/>
      <c r="G10" s="65"/>
      <c r="H10" s="66">
        <f>SUM(I10:K10)</f>
        <v>66.477586998939529</v>
      </c>
      <c r="I10" s="63">
        <v>66.477586998939529</v>
      </c>
      <c r="J10" s="252">
        <v>0</v>
      </c>
      <c r="K10" s="64"/>
      <c r="L10" s="66">
        <f>SUM(M10:Z10)</f>
        <v>359.45345830467767</v>
      </c>
      <c r="M10" s="64"/>
      <c r="N10" s="64"/>
      <c r="O10" s="64"/>
      <c r="P10" s="64"/>
      <c r="Q10" s="64"/>
      <c r="R10" s="64"/>
      <c r="S10" s="64">
        <v>328.83388410655067</v>
      </c>
      <c r="T10" s="64"/>
      <c r="U10" s="64">
        <v>30.61957419812699</v>
      </c>
      <c r="V10" s="64"/>
      <c r="W10" s="65"/>
      <c r="X10" s="65"/>
      <c r="Y10" s="65"/>
      <c r="Z10" s="64"/>
      <c r="AA10" s="66">
        <v>2087.6867920143859</v>
      </c>
      <c r="AB10" s="67">
        <f>SUM(AC10:AM10)</f>
        <v>223.38461641444889</v>
      </c>
      <c r="AC10" s="68"/>
      <c r="AD10" s="64"/>
      <c r="AE10" s="64">
        <v>96.722620841748608</v>
      </c>
      <c r="AF10" s="64">
        <v>97.260479359108899</v>
      </c>
      <c r="AG10" s="64">
        <v>29.401516213591378</v>
      </c>
      <c r="AH10" s="64"/>
      <c r="AI10" s="64"/>
      <c r="AJ10" s="64"/>
      <c r="AK10" s="63"/>
      <c r="AL10" s="63"/>
      <c r="AM10" s="65"/>
      <c r="AN10" s="70">
        <v>88.900326252915676</v>
      </c>
      <c r="AO10" s="66"/>
      <c r="AP10" s="67"/>
      <c r="AQ10" s="71">
        <f t="shared" si="0"/>
        <v>3498.688482099863</v>
      </c>
      <c r="AS10" s="294"/>
    </row>
    <row r="11" spans="1:45" ht="12.75" customHeight="1">
      <c r="A11" s="17" t="s">
        <v>222</v>
      </c>
      <c r="B11" s="18"/>
      <c r="C11" s="19">
        <f>SUM(D11:G11)</f>
        <v>0</v>
      </c>
      <c r="D11" s="24">
        <v>0</v>
      </c>
      <c r="E11" s="25"/>
      <c r="F11" s="22"/>
      <c r="G11" s="22"/>
      <c r="H11" s="23">
        <f>SUM(I11:K11)</f>
        <v>4.9669183165848452</v>
      </c>
      <c r="I11" s="24">
        <v>4.9669183165848452</v>
      </c>
      <c r="J11" s="249"/>
      <c r="K11" s="25"/>
      <c r="L11" s="23">
        <f>SUM(M11:Z11)</f>
        <v>0.45660113346239994</v>
      </c>
      <c r="M11" s="25"/>
      <c r="N11" s="127"/>
      <c r="O11" s="127">
        <v>0</v>
      </c>
      <c r="P11" s="25"/>
      <c r="Q11" s="25"/>
      <c r="R11" s="25"/>
      <c r="S11" s="25">
        <v>0</v>
      </c>
      <c r="T11" s="25">
        <v>0.45660113346239994</v>
      </c>
      <c r="U11" s="25">
        <v>0</v>
      </c>
      <c r="V11" s="25"/>
      <c r="W11" s="22"/>
      <c r="X11" s="22"/>
      <c r="Y11" s="22"/>
      <c r="Z11" s="25"/>
      <c r="AA11" s="23">
        <v>254.88005368973529</v>
      </c>
      <c r="AB11" s="26">
        <f>SUM(AC11:AM11)</f>
        <v>13.482131952075648</v>
      </c>
      <c r="AC11" s="27"/>
      <c r="AD11" s="25"/>
      <c r="AE11" s="25">
        <v>3.6405237394285717</v>
      </c>
      <c r="AF11" s="25"/>
      <c r="AG11" s="25"/>
      <c r="AH11" s="25">
        <v>9.8416082126470759</v>
      </c>
      <c r="AI11" s="25"/>
      <c r="AJ11" s="25"/>
      <c r="AK11" s="24"/>
      <c r="AL11" s="24"/>
      <c r="AM11" s="22"/>
      <c r="AN11" s="28"/>
      <c r="AO11" s="28"/>
      <c r="AP11" s="26"/>
      <c r="AQ11" s="29">
        <f t="shared" si="0"/>
        <v>273.78570509185818</v>
      </c>
      <c r="AS11" s="294"/>
    </row>
    <row r="12" spans="1:45" ht="12.75" customHeight="1">
      <c r="A12" s="17" t="s">
        <v>223</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44.327411720000001</v>
      </c>
      <c r="AP12" s="26"/>
      <c r="AQ12" s="29">
        <f t="shared" si="0"/>
        <v>44.327411720000001</v>
      </c>
      <c r="AS12" s="294"/>
    </row>
    <row r="13" spans="1:45" ht="12.75" customHeight="1">
      <c r="A13" s="17" t="s">
        <v>224</v>
      </c>
      <c r="B13" s="18"/>
      <c r="C13" s="19">
        <f>SUM(D13:G13)</f>
        <v>0</v>
      </c>
      <c r="D13" s="24"/>
      <c r="E13" s="22"/>
      <c r="F13" s="22"/>
      <c r="G13" s="22"/>
      <c r="H13" s="23">
        <f>SUM(I13:K13)</f>
        <v>57.917252027368434</v>
      </c>
      <c r="I13" s="24">
        <v>57.917252027368434</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57.917252027368434</v>
      </c>
      <c r="AS13" s="294"/>
    </row>
    <row r="14" spans="1:45" ht="12.75" customHeight="1">
      <c r="A14" s="72" t="s">
        <v>225</v>
      </c>
      <c r="B14" s="73"/>
      <c r="C14" s="74">
        <f>SUM(D14:G14)</f>
        <v>0</v>
      </c>
      <c r="D14" s="75"/>
      <c r="E14" s="76"/>
      <c r="F14" s="77"/>
      <c r="G14" s="77"/>
      <c r="H14" s="78">
        <f>SUM(I14:K14)</f>
        <v>0</v>
      </c>
      <c r="I14" s="75"/>
      <c r="J14" s="255"/>
      <c r="K14" s="76"/>
      <c r="L14" s="78">
        <f>SUM(M14:Z14)</f>
        <v>3128.2600958686794</v>
      </c>
      <c r="M14" s="76">
        <v>3093.1237788859994</v>
      </c>
      <c r="N14" s="76">
        <v>35.136316982680086</v>
      </c>
      <c r="O14" s="76"/>
      <c r="P14" s="76"/>
      <c r="Q14" s="76"/>
      <c r="R14" s="76"/>
      <c r="S14" s="76"/>
      <c r="T14" s="76"/>
      <c r="U14" s="76"/>
      <c r="V14" s="76"/>
      <c r="W14" s="77"/>
      <c r="X14" s="77"/>
      <c r="Y14" s="77"/>
      <c r="Z14" s="76"/>
      <c r="AA14" s="78">
        <v>32.877057393053079</v>
      </c>
      <c r="AB14" s="79">
        <f>SUM(AC14:AM14)</f>
        <v>0</v>
      </c>
      <c r="AC14" s="80"/>
      <c r="AD14" s="76"/>
      <c r="AE14" s="76"/>
      <c r="AF14" s="76"/>
      <c r="AG14" s="76"/>
      <c r="AH14" s="76"/>
      <c r="AI14" s="76"/>
      <c r="AJ14" s="76"/>
      <c r="AK14" s="75"/>
      <c r="AL14" s="75"/>
      <c r="AM14" s="77"/>
      <c r="AN14" s="81"/>
      <c r="AO14" s="81">
        <v>9.1463063999999985</v>
      </c>
      <c r="AP14" s="79"/>
      <c r="AQ14" s="82">
        <f t="shared" si="0"/>
        <v>3170.2834596617326</v>
      </c>
      <c r="AS14" s="294"/>
    </row>
    <row r="15" spans="1:45" s="49" customFormat="1" ht="12.75" customHeight="1">
      <c r="A15" s="83" t="s">
        <v>6</v>
      </c>
      <c r="B15" s="1"/>
      <c r="C15" s="84">
        <f t="shared" ref="C15:AP15" si="8">SUM(C16:C20)</f>
        <v>0</v>
      </c>
      <c r="D15" s="85">
        <f t="shared" si="8"/>
        <v>0</v>
      </c>
      <c r="E15" s="86">
        <f t="shared" si="8"/>
        <v>0</v>
      </c>
      <c r="F15" s="87">
        <f t="shared" si="8"/>
        <v>0</v>
      </c>
      <c r="G15" s="87">
        <f t="shared" si="8"/>
        <v>0</v>
      </c>
      <c r="H15" s="88">
        <f t="shared" si="8"/>
        <v>55.021389426000013</v>
      </c>
      <c r="I15" s="85">
        <f t="shared" si="8"/>
        <v>0</v>
      </c>
      <c r="J15" s="302">
        <f t="shared" si="8"/>
        <v>0</v>
      </c>
      <c r="K15" s="86">
        <f t="shared" si="8"/>
        <v>55.021389426000013</v>
      </c>
      <c r="L15" s="88">
        <f t="shared" si="8"/>
        <v>3183.709026417519</v>
      </c>
      <c r="M15" s="86">
        <f t="shared" si="8"/>
        <v>0</v>
      </c>
      <c r="N15" s="86">
        <f t="shared" si="8"/>
        <v>0</v>
      </c>
      <c r="O15" s="86">
        <f t="shared" si="8"/>
        <v>97.440566086436775</v>
      </c>
      <c r="P15" s="86">
        <f t="shared" si="8"/>
        <v>584.61907413333336</v>
      </c>
      <c r="Q15" s="86">
        <f t="shared" si="8"/>
        <v>268.86374956896009</v>
      </c>
      <c r="R15" s="86">
        <f t="shared" si="8"/>
        <v>0</v>
      </c>
      <c r="S15" s="86">
        <f t="shared" si="8"/>
        <v>956.4914553694914</v>
      </c>
      <c r="T15" s="86">
        <f t="shared" si="8"/>
        <v>47.239381054464758</v>
      </c>
      <c r="U15" s="86">
        <f t="shared" si="8"/>
        <v>1135.2489180618768</v>
      </c>
      <c r="V15" s="86">
        <f t="shared" si="8"/>
        <v>0</v>
      </c>
      <c r="W15" s="87">
        <f t="shared" si="8"/>
        <v>93.805882142955795</v>
      </c>
      <c r="X15" s="87">
        <f t="shared" si="8"/>
        <v>0</v>
      </c>
      <c r="Y15" s="87">
        <f t="shared" si="8"/>
        <v>0</v>
      </c>
      <c r="Z15" s="86">
        <f t="shared" si="8"/>
        <v>0</v>
      </c>
      <c r="AA15" s="88">
        <f t="shared" si="8"/>
        <v>0</v>
      </c>
      <c r="AB15" s="89">
        <f t="shared" si="8"/>
        <v>0</v>
      </c>
      <c r="AC15" s="90">
        <f t="shared" si="8"/>
        <v>0</v>
      </c>
      <c r="AD15" s="86">
        <f t="shared" si="8"/>
        <v>0</v>
      </c>
      <c r="AE15" s="86">
        <f t="shared" si="8"/>
        <v>0</v>
      </c>
      <c r="AF15" s="86">
        <f t="shared" si="8"/>
        <v>0</v>
      </c>
      <c r="AG15" s="143">
        <f t="shared" si="8"/>
        <v>0</v>
      </c>
      <c r="AH15" s="143">
        <f t="shared" si="8"/>
        <v>0</v>
      </c>
      <c r="AI15" s="143">
        <f t="shared" si="8"/>
        <v>0</v>
      </c>
      <c r="AJ15" s="143">
        <f t="shared" ref="AJ15" si="9">SUM(AJ16:AJ20)</f>
        <v>0</v>
      </c>
      <c r="AK15" s="85">
        <f t="shared" si="8"/>
        <v>0</v>
      </c>
      <c r="AL15" s="85">
        <f t="shared" si="8"/>
        <v>0</v>
      </c>
      <c r="AM15" s="87">
        <f t="shared" si="8"/>
        <v>0</v>
      </c>
      <c r="AN15" s="88">
        <f t="shared" si="8"/>
        <v>0</v>
      </c>
      <c r="AO15" s="88">
        <f t="shared" si="8"/>
        <v>1842.6931816219669</v>
      </c>
      <c r="AP15" s="89">
        <f t="shared" si="8"/>
        <v>0</v>
      </c>
      <c r="AQ15" s="91">
        <f t="shared" si="0"/>
        <v>5081.4235974654857</v>
      </c>
      <c r="AR15" s="2"/>
      <c r="AS15" s="294"/>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1625.7321642262305</v>
      </c>
      <c r="AP16" s="67"/>
      <c r="AQ16" s="92">
        <f>C16+H16+L16+AA16+AO16+AP16</f>
        <v>1625.7321642262305</v>
      </c>
      <c r="AS16" s="294"/>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192.34447394690443</v>
      </c>
      <c r="AP17" s="26"/>
      <c r="AQ17" s="29">
        <f>C17+H17+L17+AA17+AO17+AP17</f>
        <v>192.34447394690443</v>
      </c>
      <c r="AS17" s="294"/>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24.616543448831997</v>
      </c>
      <c r="AP18" s="26"/>
      <c r="AQ18" s="29">
        <f t="shared" si="0"/>
        <v>24.616543448831997</v>
      </c>
      <c r="AS18" s="294"/>
    </row>
    <row r="19" spans="1:45" ht="12.75" customHeight="1">
      <c r="A19" s="17" t="s">
        <v>229</v>
      </c>
      <c r="B19" s="18"/>
      <c r="C19" s="19"/>
      <c r="D19" s="2"/>
      <c r="E19" s="25"/>
      <c r="F19" s="22"/>
      <c r="G19" s="22"/>
      <c r="H19" s="23">
        <f>SUM(I19:K19)</f>
        <v>55.021389426000013</v>
      </c>
      <c r="I19" s="24"/>
      <c r="J19" s="25"/>
      <c r="K19" s="25">
        <v>55.021389426000013</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55.021389426000013</v>
      </c>
      <c r="AS19" s="294"/>
    </row>
    <row r="20" spans="1:45" ht="12.75" customHeight="1">
      <c r="A20" s="72" t="s">
        <v>230</v>
      </c>
      <c r="B20" s="73"/>
      <c r="C20" s="74"/>
      <c r="D20" s="75"/>
      <c r="E20" s="76"/>
      <c r="F20" s="77"/>
      <c r="G20" s="77"/>
      <c r="H20" s="78">
        <f>SUM(I20:K20)</f>
        <v>0</v>
      </c>
      <c r="I20" s="75"/>
      <c r="J20" s="76"/>
      <c r="K20" s="76"/>
      <c r="L20" s="78">
        <f>SUM(M20:Z20)</f>
        <v>3183.709026417519</v>
      </c>
      <c r="M20" s="76"/>
      <c r="N20" s="76"/>
      <c r="O20" s="76">
        <v>97.440566086436775</v>
      </c>
      <c r="P20" s="76">
        <v>584.61907413333336</v>
      </c>
      <c r="Q20" s="76">
        <v>268.86374956896009</v>
      </c>
      <c r="R20" s="76">
        <v>0</v>
      </c>
      <c r="S20" s="76">
        <v>956.4914553694914</v>
      </c>
      <c r="T20" s="76">
        <v>47.239381054464758</v>
      </c>
      <c r="U20" s="76">
        <v>1135.2489180618768</v>
      </c>
      <c r="V20" s="76"/>
      <c r="W20" s="77">
        <v>93.805882142955795</v>
      </c>
      <c r="X20" s="77"/>
      <c r="Y20" s="77"/>
      <c r="Z20" s="76"/>
      <c r="AA20" s="78"/>
      <c r="AB20" s="79">
        <f>SUM(AC20:AL20)</f>
        <v>0</v>
      </c>
      <c r="AC20" s="80"/>
      <c r="AD20" s="76"/>
      <c r="AE20" s="76"/>
      <c r="AF20" s="76"/>
      <c r="AG20" s="76"/>
      <c r="AH20" s="76"/>
      <c r="AI20" s="76"/>
      <c r="AJ20" s="76"/>
      <c r="AK20" s="75"/>
      <c r="AL20" s="75"/>
      <c r="AM20" s="77"/>
      <c r="AN20" s="81"/>
      <c r="AO20" s="81"/>
      <c r="AP20" s="79"/>
      <c r="AQ20" s="82">
        <f t="shared" si="0"/>
        <v>3183.709026417519</v>
      </c>
      <c r="AS20" s="294"/>
    </row>
    <row r="21" spans="1:45" ht="12.75" customHeight="1">
      <c r="A21" s="93" t="s">
        <v>7</v>
      </c>
      <c r="B21" s="94"/>
      <c r="C21" s="95">
        <f>SUM(C22:C24)</f>
        <v>22.804305404571668</v>
      </c>
      <c r="D21" s="96">
        <f>SUM(D22:D24)</f>
        <v>-21.641990090000004</v>
      </c>
      <c r="E21" s="97">
        <f>SUM(E22:E24)</f>
        <v>44.446295494571672</v>
      </c>
      <c r="F21" s="98">
        <f>SUM(F22:F24)</f>
        <v>0</v>
      </c>
      <c r="G21" s="98">
        <f>SUM(G22:G24)</f>
        <v>0</v>
      </c>
      <c r="H21" s="99">
        <f>SUM(I21:K21)</f>
        <v>0</v>
      </c>
      <c r="I21" s="96">
        <f>SUM(I22:I24)</f>
        <v>0</v>
      </c>
      <c r="J21" s="97">
        <f>SUM(J22:J24)</f>
        <v>0</v>
      </c>
      <c r="K21" s="97">
        <f>SUM(K22:K24)</f>
        <v>0</v>
      </c>
      <c r="L21" s="99">
        <f>SUM(M21:Z21)</f>
        <v>-34.057524751635938</v>
      </c>
      <c r="M21" s="97">
        <f t="shared" ref="M21:AQ21" si="10">SUM(M22:M24)</f>
        <v>0</v>
      </c>
      <c r="N21" s="97">
        <f t="shared" si="10"/>
        <v>32.20625870827056</v>
      </c>
      <c r="O21" s="97">
        <f t="shared" si="10"/>
        <v>0</v>
      </c>
      <c r="P21" s="97">
        <f t="shared" si="10"/>
        <v>-8.6147849999999995</v>
      </c>
      <c r="Q21" s="97">
        <f t="shared" si="10"/>
        <v>317.24232994272</v>
      </c>
      <c r="R21" s="97">
        <f t="shared" si="10"/>
        <v>-323.60824756991997</v>
      </c>
      <c r="S21" s="97">
        <f t="shared" si="10"/>
        <v>0.12602639435028248</v>
      </c>
      <c r="T21" s="97">
        <f t="shared" si="10"/>
        <v>0</v>
      </c>
      <c r="U21" s="97">
        <f t="shared" si="10"/>
        <v>-28.604801822485136</v>
      </c>
      <c r="V21" s="97">
        <f t="shared" si="10"/>
        <v>-22.804305404571664</v>
      </c>
      <c r="W21" s="98">
        <f t="shared" si="10"/>
        <v>0</v>
      </c>
      <c r="X21" s="98">
        <f t="shared" si="10"/>
        <v>0</v>
      </c>
      <c r="Y21" s="98">
        <f t="shared" si="10"/>
        <v>0</v>
      </c>
      <c r="Z21" s="97">
        <f t="shared" si="10"/>
        <v>0</v>
      </c>
      <c r="AA21" s="99">
        <f t="shared" si="10"/>
        <v>0</v>
      </c>
      <c r="AB21" s="100">
        <f t="shared" si="10"/>
        <v>-913.16809373616775</v>
      </c>
      <c r="AC21" s="101">
        <f t="shared" si="10"/>
        <v>-64.443382927957998</v>
      </c>
      <c r="AD21" s="97">
        <f t="shared" si="10"/>
        <v>-840.7283971325262</v>
      </c>
      <c r="AE21" s="97">
        <f t="shared" si="10"/>
        <v>0</v>
      </c>
      <c r="AF21" s="97">
        <f t="shared" si="10"/>
        <v>0</v>
      </c>
      <c r="AG21" s="175">
        <f t="shared" si="10"/>
        <v>0</v>
      </c>
      <c r="AH21" s="175">
        <f t="shared" si="10"/>
        <v>0</v>
      </c>
      <c r="AI21" s="175">
        <f t="shared" si="10"/>
        <v>0</v>
      </c>
      <c r="AJ21" s="175">
        <f t="shared" si="10"/>
        <v>0</v>
      </c>
      <c r="AK21" s="96">
        <f t="shared" si="10"/>
        <v>-7.9963136756834938</v>
      </c>
      <c r="AL21" s="175">
        <f t="shared" si="10"/>
        <v>0</v>
      </c>
      <c r="AM21" s="98">
        <f t="shared" si="10"/>
        <v>0</v>
      </c>
      <c r="AN21" s="115">
        <f t="shared" si="10"/>
        <v>0</v>
      </c>
      <c r="AO21" s="99">
        <f t="shared" si="10"/>
        <v>913.16809373616775</v>
      </c>
      <c r="AP21" s="100">
        <f t="shared" si="10"/>
        <v>0</v>
      </c>
      <c r="AQ21" s="102">
        <f t="shared" si="10"/>
        <v>-11.25321934706427</v>
      </c>
      <c r="AS21" s="294"/>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-913.16809373616775</v>
      </c>
      <c r="AC22" s="68">
        <f>-AC2</f>
        <v>-64.443382927957998</v>
      </c>
      <c r="AD22" s="64">
        <f>-AD2</f>
        <v>-840.7283971325262</v>
      </c>
      <c r="AE22" s="64"/>
      <c r="AF22" s="64"/>
      <c r="AG22" s="127"/>
      <c r="AH22" s="127"/>
      <c r="AI22" s="127"/>
      <c r="AJ22" s="127"/>
      <c r="AK22" s="63">
        <v>-7.9963136756834938</v>
      </c>
      <c r="AL22" s="127"/>
      <c r="AM22" s="65"/>
      <c r="AN22" s="70"/>
      <c r="AO22" s="66">
        <f>-(C22+H22+L22+AA22+AB22)</f>
        <v>913.16809373616775</v>
      </c>
      <c r="AP22" s="67"/>
      <c r="AQ22" s="92">
        <f>C22+H22+L22+AA22+AB22+AN22+AO22+AP22</f>
        <v>0</v>
      </c>
      <c r="AS22" s="448">
        <f>AK7/'2020'!AK7-1</f>
        <v>0.50482509144251986</v>
      </c>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c r="AS23" s="294"/>
    </row>
    <row r="24" spans="1:45" ht="12.75" customHeight="1" thickBot="1">
      <c r="A24" s="30" t="s">
        <v>233</v>
      </c>
      <c r="B24" s="31"/>
      <c r="C24" s="173">
        <f>SUM(D24:G24)</f>
        <v>22.804305404571668</v>
      </c>
      <c r="D24" s="207">
        <v>-21.641990090000004</v>
      </c>
      <c r="E24" s="36">
        <f>-D24-V24</f>
        <v>44.446295494571672</v>
      </c>
      <c r="F24" s="33"/>
      <c r="G24" s="33"/>
      <c r="H24" s="34"/>
      <c r="I24" s="39"/>
      <c r="J24" s="36"/>
      <c r="K24" s="36"/>
      <c r="L24" s="34">
        <f>SUM(N24:Z24)</f>
        <v>-34.057524751635938</v>
      </c>
      <c r="M24" s="36"/>
      <c r="N24" s="36">
        <v>32.20625870827056</v>
      </c>
      <c r="O24" s="36"/>
      <c r="P24" s="36">
        <v>-8.6147849999999995</v>
      </c>
      <c r="Q24" s="36">
        <v>317.24232994272</v>
      </c>
      <c r="R24" s="36">
        <v>-323.60824756991997</v>
      </c>
      <c r="S24" s="36">
        <v>0.12602639435028248</v>
      </c>
      <c r="T24" s="36"/>
      <c r="U24" s="36">
        <v>-28.604801822485136</v>
      </c>
      <c r="V24" s="33">
        <v>-22.804305404571664</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-11.25321934706427</v>
      </c>
      <c r="AS24" s="294"/>
    </row>
    <row r="25" spans="1:45" ht="12.75" customHeight="1" thickBot="1">
      <c r="A25" s="83" t="s">
        <v>8</v>
      </c>
      <c r="B25" s="1"/>
      <c r="C25" s="84">
        <f>SUM(D25:G25)</f>
        <v>0</v>
      </c>
      <c r="D25" s="85"/>
      <c r="E25" s="86"/>
      <c r="F25" s="104"/>
      <c r="G25" s="104"/>
      <c r="H25" s="88">
        <f>SUM(I25:K25)</f>
        <v>10.469112896752314</v>
      </c>
      <c r="I25" s="104">
        <v>10.469112896752314</v>
      </c>
      <c r="J25" s="258"/>
      <c r="K25" s="105"/>
      <c r="L25" s="88">
        <f>SUM(O25:Z25)</f>
        <v>99.993768447536056</v>
      </c>
      <c r="M25" s="105"/>
      <c r="N25" s="105"/>
      <c r="O25" s="105">
        <v>99.385536260942132</v>
      </c>
      <c r="P25" s="105"/>
      <c r="Q25" s="105"/>
      <c r="R25" s="105"/>
      <c r="S25" s="105">
        <v>0</v>
      </c>
      <c r="T25" s="105">
        <v>1.8276471195184864E-3</v>
      </c>
      <c r="U25" s="105">
        <v>0.60640453947441786</v>
      </c>
      <c r="V25" s="105"/>
      <c r="W25" s="104"/>
      <c r="X25" s="104"/>
      <c r="Y25" s="104"/>
      <c r="Z25" s="105"/>
      <c r="AA25" s="88">
        <v>54.817977940294135</v>
      </c>
      <c r="AB25" s="89">
        <f>SUM(AC25:AI25)</f>
        <v>0</v>
      </c>
      <c r="AC25" s="90"/>
      <c r="AD25" s="105"/>
      <c r="AE25" s="105"/>
      <c r="AF25" s="105"/>
      <c r="AG25" s="105"/>
      <c r="AH25" s="105"/>
      <c r="AI25" s="105"/>
      <c r="AJ25" s="105"/>
      <c r="AK25" s="181"/>
      <c r="AL25" s="181"/>
      <c r="AM25" s="104"/>
      <c r="AN25" s="194"/>
      <c r="AO25" s="88">
        <v>279.98691916873361</v>
      </c>
      <c r="AP25" s="89"/>
      <c r="AQ25" s="107">
        <f>C25+H25+L25+AA25+AB25+AN25+AO25+AP25</f>
        <v>445.26777845331611</v>
      </c>
      <c r="AS25" s="294"/>
    </row>
    <row r="26" spans="1:45" s="49" customFormat="1" ht="12.75" customHeight="1" thickBot="1">
      <c r="A26" s="42" t="s">
        <v>9</v>
      </c>
      <c r="B26" s="43"/>
      <c r="C26" s="44">
        <f t="shared" ref="C26:AP26" si="11">C7-C9+C15+C21-C25</f>
        <v>264.86507046693487</v>
      </c>
      <c r="D26" s="108">
        <f t="shared" si="11"/>
        <v>173.01853230726604</v>
      </c>
      <c r="E26" s="46">
        <f t="shared" si="11"/>
        <v>80.345415867547317</v>
      </c>
      <c r="F26" s="46">
        <f t="shared" si="11"/>
        <v>0</v>
      </c>
      <c r="G26" s="46">
        <f t="shared" si="11"/>
        <v>11.501122292121533</v>
      </c>
      <c r="H26" s="47">
        <f t="shared" si="11"/>
        <v>180.19453073799906</v>
      </c>
      <c r="I26" s="108">
        <f t="shared" si="11"/>
        <v>-1.4245832620936483E-2</v>
      </c>
      <c r="J26" s="259">
        <f t="shared" si="11"/>
        <v>127.70399999999999</v>
      </c>
      <c r="K26" s="46">
        <f t="shared" si="11"/>
        <v>52.50477657062001</v>
      </c>
      <c r="L26" s="47">
        <f t="shared" si="11"/>
        <v>6299.7360929503229</v>
      </c>
      <c r="M26" s="46">
        <f t="shared" si="11"/>
        <v>4.5474735088646412E-13</v>
      </c>
      <c r="N26" s="46">
        <f t="shared" si="11"/>
        <v>-2.3922852809526773E-2</v>
      </c>
      <c r="O26" s="46">
        <f t="shared" si="11"/>
        <v>-1.9449701745053574</v>
      </c>
      <c r="P26" s="46">
        <f t="shared" si="11"/>
        <v>604.46354810000003</v>
      </c>
      <c r="Q26" s="46">
        <f t="shared" si="11"/>
        <v>963.28332874592002</v>
      </c>
      <c r="R26" s="46">
        <f t="shared" si="11"/>
        <v>426.03276249455973</v>
      </c>
      <c r="S26" s="46">
        <f t="shared" si="11"/>
        <v>24.666068698816453</v>
      </c>
      <c r="T26" s="46">
        <f t="shared" si="11"/>
        <v>181.80653026276013</v>
      </c>
      <c r="U26" s="46">
        <f t="shared" si="11"/>
        <v>3569.3760048573272</v>
      </c>
      <c r="V26" s="46">
        <f t="shared" si="11"/>
        <v>150.91428285492137</v>
      </c>
      <c r="W26" s="46">
        <f t="shared" si="11"/>
        <v>0.48245400138121397</v>
      </c>
      <c r="X26" s="46">
        <f t="shared" si="11"/>
        <v>334.80657532378001</v>
      </c>
      <c r="Y26" s="46">
        <f t="shared" si="11"/>
        <v>0.87435802202245072</v>
      </c>
      <c r="Z26" s="46">
        <f t="shared" si="11"/>
        <v>44.999072616149789</v>
      </c>
      <c r="AA26" s="47">
        <f t="shared" si="11"/>
        <v>1951.8435163347069</v>
      </c>
      <c r="AB26" s="45">
        <f t="shared" si="11"/>
        <v>500.45858723302081</v>
      </c>
      <c r="AC26" s="58">
        <f t="shared" si="11"/>
        <v>0</v>
      </c>
      <c r="AD26" s="54">
        <f t="shared" si="11"/>
        <v>0</v>
      </c>
      <c r="AE26" s="54">
        <f t="shared" si="11"/>
        <v>192.95263881515828</v>
      </c>
      <c r="AF26" s="54">
        <f t="shared" si="11"/>
        <v>46.642791952044718</v>
      </c>
      <c r="AG26" s="54">
        <f t="shared" si="11"/>
        <v>0</v>
      </c>
      <c r="AH26" s="54">
        <f t="shared" si="11"/>
        <v>12.832795673778095</v>
      </c>
      <c r="AI26" s="54">
        <f t="shared" si="11"/>
        <v>153.25016097974401</v>
      </c>
      <c r="AJ26" s="54">
        <f t="shared" si="11"/>
        <v>19.912024541567998</v>
      </c>
      <c r="AK26" s="53">
        <f t="shared" si="11"/>
        <v>0</v>
      </c>
      <c r="AL26" s="53">
        <f t="shared" si="11"/>
        <v>14.011375971201144</v>
      </c>
      <c r="AM26" s="109">
        <f t="shared" si="11"/>
        <v>60.856799299526209</v>
      </c>
      <c r="AN26" s="47">
        <f t="shared" si="11"/>
        <v>53.91286811721946</v>
      </c>
      <c r="AO26" s="47">
        <f t="shared" si="11"/>
        <v>2558.933645529401</v>
      </c>
      <c r="AP26" s="45">
        <f t="shared" si="11"/>
        <v>0</v>
      </c>
      <c r="AQ26" s="48">
        <f>C26+H26+L26+AA26+AB26+AN26+AO26+AP26</f>
        <v>11809.944311369605</v>
      </c>
      <c r="AR26" s="2"/>
      <c r="AS26" s="294"/>
    </row>
    <row r="27" spans="1:45" s="49" customFormat="1" ht="12.75" customHeight="1">
      <c r="A27" s="50" t="s">
        <v>10</v>
      </c>
      <c r="B27" s="51"/>
      <c r="C27" s="52">
        <f t="shared" ref="C27:V27" si="12">C28</f>
        <v>0</v>
      </c>
      <c r="D27" s="53">
        <f t="shared" si="12"/>
        <v>0</v>
      </c>
      <c r="E27" s="54">
        <f t="shared" si="12"/>
        <v>0</v>
      </c>
      <c r="F27" s="55">
        <f t="shared" si="12"/>
        <v>0</v>
      </c>
      <c r="G27" s="55">
        <f t="shared" si="12"/>
        <v>0</v>
      </c>
      <c r="H27" s="56">
        <f t="shared" si="12"/>
        <v>0</v>
      </c>
      <c r="I27" s="53">
        <f t="shared" si="12"/>
        <v>0</v>
      </c>
      <c r="J27" s="250">
        <f t="shared" si="12"/>
        <v>0</v>
      </c>
      <c r="K27" s="54">
        <f t="shared" si="12"/>
        <v>0</v>
      </c>
      <c r="L27" s="56">
        <f t="shared" si="12"/>
        <v>380.68000596195225</v>
      </c>
      <c r="M27" s="54">
        <f t="shared" si="12"/>
        <v>0</v>
      </c>
      <c r="N27" s="54">
        <f t="shared" si="12"/>
        <v>0</v>
      </c>
      <c r="O27" s="54">
        <f t="shared" si="12"/>
        <v>0</v>
      </c>
      <c r="P27" s="54">
        <f t="shared" si="12"/>
        <v>0</v>
      </c>
      <c r="Q27" s="54">
        <f t="shared" si="12"/>
        <v>0</v>
      </c>
      <c r="R27" s="54">
        <f t="shared" si="12"/>
        <v>0</v>
      </c>
      <c r="S27" s="54">
        <f t="shared" si="12"/>
        <v>0</v>
      </c>
      <c r="T27" s="54">
        <f t="shared" si="12"/>
        <v>0</v>
      </c>
      <c r="U27" s="54">
        <f t="shared" si="12"/>
        <v>0</v>
      </c>
      <c r="V27" s="54">
        <f t="shared" si="12"/>
        <v>0</v>
      </c>
      <c r="W27" s="55"/>
      <c r="X27" s="55">
        <f t="shared" ref="X27:AQ27" si="13">X28</f>
        <v>334.80657532378001</v>
      </c>
      <c r="Y27" s="55">
        <f t="shared" si="13"/>
        <v>0.87435802202245072</v>
      </c>
      <c r="Z27" s="54">
        <f t="shared" si="13"/>
        <v>44.999072616149789</v>
      </c>
      <c r="AA27" s="56">
        <f t="shared" si="13"/>
        <v>0</v>
      </c>
      <c r="AB27" s="57">
        <f t="shared" si="13"/>
        <v>0</v>
      </c>
      <c r="AC27" s="58">
        <f t="shared" si="13"/>
        <v>0</v>
      </c>
      <c r="AD27" s="54">
        <f t="shared" si="13"/>
        <v>0</v>
      </c>
      <c r="AE27" s="54">
        <f t="shared" si="13"/>
        <v>0</v>
      </c>
      <c r="AF27" s="54">
        <f t="shared" si="13"/>
        <v>0</v>
      </c>
      <c r="AG27" s="54">
        <f t="shared" si="13"/>
        <v>0</v>
      </c>
      <c r="AH27" s="54">
        <f t="shared" si="13"/>
        <v>0</v>
      </c>
      <c r="AI27" s="54">
        <f t="shared" si="13"/>
        <v>0</v>
      </c>
      <c r="AJ27" s="54">
        <f t="shared" si="13"/>
        <v>0</v>
      </c>
      <c r="AK27" s="53">
        <f t="shared" si="13"/>
        <v>0</v>
      </c>
      <c r="AL27" s="53">
        <f t="shared" si="13"/>
        <v>0</v>
      </c>
      <c r="AM27" s="55">
        <f t="shared" si="13"/>
        <v>0</v>
      </c>
      <c r="AN27" s="56">
        <f t="shared" si="13"/>
        <v>0</v>
      </c>
      <c r="AO27" s="56">
        <f t="shared" si="13"/>
        <v>0</v>
      </c>
      <c r="AP27" s="57">
        <f t="shared" si="13"/>
        <v>0</v>
      </c>
      <c r="AQ27" s="111">
        <f t="shared" si="13"/>
        <v>380.68000596195225</v>
      </c>
      <c r="AR27" s="2"/>
      <c r="AS27" s="294"/>
    </row>
    <row r="28" spans="1:45" ht="12.75" customHeight="1" thickBot="1">
      <c r="A28" s="112" t="s">
        <v>11</v>
      </c>
      <c r="B28" s="113"/>
      <c r="C28" s="114">
        <f>SUM(D28:G28)</f>
        <v>0</v>
      </c>
      <c r="D28" s="96"/>
      <c r="E28" s="97"/>
      <c r="F28" s="98"/>
      <c r="G28" s="98"/>
      <c r="H28" s="115">
        <f>SUM(I28:K28)</f>
        <v>0</v>
      </c>
      <c r="I28" s="96"/>
      <c r="J28" s="303"/>
      <c r="K28" s="97"/>
      <c r="L28" s="115">
        <f>SUM(M28:Z28)</f>
        <v>380.68000596195225</v>
      </c>
      <c r="M28" s="97"/>
      <c r="N28" s="97"/>
      <c r="O28" s="97"/>
      <c r="P28" s="97"/>
      <c r="Q28" s="97"/>
      <c r="R28" s="97"/>
      <c r="S28" s="97"/>
      <c r="T28" s="97"/>
      <c r="U28" s="97"/>
      <c r="V28" s="97"/>
      <c r="W28" s="98"/>
      <c r="X28" s="98">
        <f>X26</f>
        <v>334.80657532378001</v>
      </c>
      <c r="Y28" s="98">
        <f>Y26</f>
        <v>0.87435802202245072</v>
      </c>
      <c r="Z28" s="97">
        <f>Z26</f>
        <v>44.999072616149789</v>
      </c>
      <c r="AA28" s="115">
        <v>0</v>
      </c>
      <c r="AB28" s="116">
        <f>SUM(AC28:AI28)</f>
        <v>0</v>
      </c>
      <c r="AC28" s="101"/>
      <c r="AD28" s="97"/>
      <c r="AE28" s="97"/>
      <c r="AF28" s="97"/>
      <c r="AG28" s="97"/>
      <c r="AH28" s="97"/>
      <c r="AI28" s="97"/>
      <c r="AJ28" s="97"/>
      <c r="AK28" s="96"/>
      <c r="AL28" s="96"/>
      <c r="AM28" s="98"/>
      <c r="AN28" s="115"/>
      <c r="AO28" s="115"/>
      <c r="AP28" s="116"/>
      <c r="AQ28" s="102">
        <f>C28+H28+L28+AA28+AB28+AN28+AO28+AP28</f>
        <v>380.68000596195225</v>
      </c>
      <c r="AS28" s="294"/>
    </row>
    <row r="29" spans="1:45" s="49" customFormat="1" ht="12.75" customHeight="1" thickBot="1">
      <c r="A29" s="50" t="s">
        <v>12</v>
      </c>
      <c r="B29" s="51"/>
      <c r="C29" s="52">
        <f t="shared" ref="C29:AQ29" si="14">C30+C45+C56+C58+C65+C70+C71</f>
        <v>274.75963173432615</v>
      </c>
      <c r="D29" s="53">
        <f t="shared" si="14"/>
        <v>177.39722461962668</v>
      </c>
      <c r="E29" s="54">
        <f t="shared" si="14"/>
        <v>85.322939087575648</v>
      </c>
      <c r="F29" s="55">
        <f t="shared" si="14"/>
        <v>0</v>
      </c>
      <c r="G29" s="55">
        <f t="shared" si="14"/>
        <v>12.039468027123773</v>
      </c>
      <c r="H29" s="56">
        <f t="shared" si="14"/>
        <v>179.95417103</v>
      </c>
      <c r="I29" s="53">
        <f t="shared" si="14"/>
        <v>0</v>
      </c>
      <c r="J29" s="251">
        <f t="shared" si="14"/>
        <v>127.70399999999999</v>
      </c>
      <c r="K29" s="53">
        <f t="shared" si="14"/>
        <v>52.250171030000004</v>
      </c>
      <c r="L29" s="56">
        <f t="shared" si="14"/>
        <v>5976.789978623824</v>
      </c>
      <c r="M29" s="54">
        <f t="shared" si="14"/>
        <v>0</v>
      </c>
      <c r="N29" s="54">
        <f t="shared" si="14"/>
        <v>0</v>
      </c>
      <c r="O29" s="54">
        <f t="shared" si="14"/>
        <v>0</v>
      </c>
      <c r="P29" s="54">
        <f t="shared" si="14"/>
        <v>612.74491157777788</v>
      </c>
      <c r="Q29" s="54">
        <f t="shared" si="14"/>
        <v>943.81500350592023</v>
      </c>
      <c r="R29" s="54">
        <f t="shared" si="14"/>
        <v>445.76882293992008</v>
      </c>
      <c r="S29" s="54">
        <f t="shared" si="14"/>
        <v>21.575486332510842</v>
      </c>
      <c r="T29" s="54">
        <f t="shared" si="14"/>
        <v>178.08896330005223</v>
      </c>
      <c r="U29" s="54">
        <f t="shared" si="14"/>
        <v>3624.1679650347</v>
      </c>
      <c r="V29" s="54">
        <f t="shared" si="14"/>
        <v>150.62882593294179</v>
      </c>
      <c r="W29" s="55">
        <f t="shared" si="14"/>
        <v>0</v>
      </c>
      <c r="X29" s="55">
        <f t="shared" si="14"/>
        <v>0</v>
      </c>
      <c r="Y29" s="55">
        <f t="shared" si="14"/>
        <v>0</v>
      </c>
      <c r="Z29" s="53">
        <f t="shared" si="14"/>
        <v>0</v>
      </c>
      <c r="AA29" s="47">
        <f t="shared" si="14"/>
        <v>1950.890518641294</v>
      </c>
      <c r="AB29" s="57">
        <f t="shared" si="14"/>
        <v>503.96982518519394</v>
      </c>
      <c r="AC29" s="58">
        <f t="shared" si="14"/>
        <v>0</v>
      </c>
      <c r="AD29" s="54">
        <f t="shared" si="14"/>
        <v>0</v>
      </c>
      <c r="AE29" s="54">
        <f t="shared" si="14"/>
        <v>191.71615695344377</v>
      </c>
      <c r="AF29" s="54">
        <f t="shared" si="14"/>
        <v>46.642791952044703</v>
      </c>
      <c r="AG29" s="54">
        <f t="shared" si="14"/>
        <v>0</v>
      </c>
      <c r="AH29" s="54">
        <f t="shared" si="14"/>
        <v>12.403967775042096</v>
      </c>
      <c r="AI29" s="54">
        <f t="shared" si="14"/>
        <v>158.015300260224</v>
      </c>
      <c r="AJ29" s="54">
        <f t="shared" si="14"/>
        <v>20.323432973711995</v>
      </c>
      <c r="AK29" s="57">
        <f t="shared" si="14"/>
        <v>0</v>
      </c>
      <c r="AL29" s="57">
        <f t="shared" si="14"/>
        <v>14.011375971201142</v>
      </c>
      <c r="AM29" s="57">
        <f t="shared" si="14"/>
        <v>60.856799299526216</v>
      </c>
      <c r="AN29" s="57">
        <f t="shared" si="14"/>
        <v>53.912868117219482</v>
      </c>
      <c r="AO29" s="56">
        <f t="shared" si="14"/>
        <v>2535.0248729169034</v>
      </c>
      <c r="AP29" s="57">
        <f t="shared" si="14"/>
        <v>0</v>
      </c>
      <c r="AQ29" s="48">
        <f t="shared" si="14"/>
        <v>11475.301866248758</v>
      </c>
      <c r="AR29" s="2"/>
      <c r="AS29" s="293"/>
    </row>
    <row r="30" spans="1:45" s="49" customFormat="1" ht="12.75" customHeight="1">
      <c r="A30" s="164" t="s">
        <v>43</v>
      </c>
      <c r="B30" s="117"/>
      <c r="C30" s="118">
        <f>SUM(C31:C44)</f>
        <v>89.376412526600021</v>
      </c>
      <c r="D30" s="120">
        <v>89.376412526600021</v>
      </c>
      <c r="E30" s="120">
        <v>0</v>
      </c>
      <c r="F30" s="121"/>
      <c r="G30" s="121"/>
      <c r="H30" s="122">
        <f>SUM(H31:H44)</f>
        <v>0</v>
      </c>
      <c r="I30" s="119">
        <f t="shared" ref="I30:K30" si="15">SUM(I31:I44)</f>
        <v>0</v>
      </c>
      <c r="J30" s="120">
        <f t="shared" si="15"/>
        <v>0</v>
      </c>
      <c r="K30" s="120">
        <f t="shared" si="15"/>
        <v>0</v>
      </c>
      <c r="L30" s="122">
        <f>SUM(L31:L44)</f>
        <v>329.0193698303159</v>
      </c>
      <c r="M30" s="120">
        <f>SUM(M31:M44)</f>
        <v>0</v>
      </c>
      <c r="N30" s="120">
        <f>SUM(N31:N44)</f>
        <v>0</v>
      </c>
      <c r="O30" s="120">
        <f>SUM(O31:O44)</f>
        <v>0</v>
      </c>
      <c r="P30" s="120">
        <f>SUM(P31:P44)</f>
        <v>0</v>
      </c>
      <c r="Q30" s="379">
        <v>6.0969456844200121</v>
      </c>
      <c r="R30" s="120">
        <f>SUM(R31:R44)</f>
        <v>0</v>
      </c>
      <c r="S30" s="379">
        <v>21.366183209552975</v>
      </c>
      <c r="T30" s="379">
        <v>58.123995838461454</v>
      </c>
      <c r="U30" s="379">
        <v>99.48065253177036</v>
      </c>
      <c r="V30" s="120">
        <v>143.95159256611112</v>
      </c>
      <c r="W30" s="120">
        <f>SUM(W31:W44)</f>
        <v>0</v>
      </c>
      <c r="X30" s="120">
        <f>SUM(X31:X44)</f>
        <v>0</v>
      </c>
      <c r="Y30" s="120">
        <f>SUM(Y31:Y44)</f>
        <v>0</v>
      </c>
      <c r="Z30" s="120">
        <f>SUM(Z31:Z44)</f>
        <v>0</v>
      </c>
      <c r="AA30" s="380">
        <v>1003.6634305490658</v>
      </c>
      <c r="AB30" s="123">
        <f t="shared" ref="AB30:AN30" si="16">SUM(AB31:AB44)</f>
        <v>199.07889552905357</v>
      </c>
      <c r="AC30" s="176">
        <f t="shared" si="16"/>
        <v>0</v>
      </c>
      <c r="AD30" s="120">
        <f t="shared" si="16"/>
        <v>0</v>
      </c>
      <c r="AE30" s="120">
        <f t="shared" si="16"/>
        <v>146.1783075013162</v>
      </c>
      <c r="AF30" s="120">
        <f t="shared" ref="AF30" si="17">SUM(AF31:AF44)</f>
        <v>46.642791952044703</v>
      </c>
      <c r="AG30" s="120">
        <f t="shared" si="16"/>
        <v>0</v>
      </c>
      <c r="AH30" s="120">
        <f t="shared" si="16"/>
        <v>6.2577960756926894</v>
      </c>
      <c r="AI30" s="120">
        <f t="shared" si="16"/>
        <v>0</v>
      </c>
      <c r="AJ30" s="120">
        <f t="shared" ref="AJ30" si="18">SUM(AJ31:AJ44)</f>
        <v>0</v>
      </c>
      <c r="AK30" s="120">
        <f t="shared" si="16"/>
        <v>0</v>
      </c>
      <c r="AL30" s="120">
        <f t="shared" ref="AL30" si="19">SUM(AL31:AL44)</f>
        <v>0</v>
      </c>
      <c r="AM30" s="228">
        <f t="shared" si="16"/>
        <v>0</v>
      </c>
      <c r="AN30" s="119">
        <f t="shared" si="16"/>
        <v>53.912868117219482</v>
      </c>
      <c r="AO30" s="380">
        <v>533.50606911485693</v>
      </c>
      <c r="AP30" s="123">
        <f>SUM(AP31:AP44)</f>
        <v>0</v>
      </c>
      <c r="AQ30" s="59">
        <f t="shared" ref="AQ30:AQ72" si="20">C30+H30+L30+AA30+AB30+AN30+AO30+AP30</f>
        <v>2208.5570456671117</v>
      </c>
      <c r="AR30" s="2"/>
      <c r="AS30" s="293"/>
    </row>
    <row r="31" spans="1:45" ht="12.75" customHeight="1">
      <c r="A31" s="165" t="s">
        <v>13</v>
      </c>
      <c r="B31" s="124" t="s">
        <v>122</v>
      </c>
      <c r="C31" s="125">
        <f t="shared" ref="C31:C43" si="21">SUM(D31:G31)</f>
        <v>0</v>
      </c>
      <c r="D31" s="68">
        <v>0</v>
      </c>
      <c r="E31" s="223"/>
      <c r="F31" s="223"/>
      <c r="G31" s="351"/>
      <c r="H31" s="129">
        <f t="shared" ref="H31:H43" si="22">SUM(I31:K31)</f>
        <v>0</v>
      </c>
      <c r="I31" s="126"/>
      <c r="J31" s="254"/>
      <c r="K31" s="127"/>
      <c r="L31" s="129">
        <f t="shared" ref="L31:L43" si="23">SUM(M31:Z31)</f>
        <v>30.781395452160016</v>
      </c>
      <c r="M31" s="127"/>
      <c r="N31" s="127"/>
      <c r="O31" s="127"/>
      <c r="P31" s="128"/>
      <c r="Q31" s="353">
        <v>0.17531351509141987</v>
      </c>
      <c r="R31" s="223"/>
      <c r="S31" s="353">
        <v>0</v>
      </c>
      <c r="T31" s="353">
        <v>1.6312466623779592E-2</v>
      </c>
      <c r="U31" s="353">
        <v>30.589769470444818</v>
      </c>
      <c r="V31" s="69">
        <v>0</v>
      </c>
      <c r="W31" s="223"/>
      <c r="X31" s="126"/>
      <c r="Y31" s="128"/>
      <c r="Z31" s="127"/>
      <c r="AA31" s="356">
        <v>14.496693804916042</v>
      </c>
      <c r="AB31" s="131">
        <f t="shared" ref="AB31:AB43" si="24">SUM(AC31:AM31)</f>
        <v>0</v>
      </c>
      <c r="AC31" s="132"/>
      <c r="AD31" s="127"/>
      <c r="AE31" s="127"/>
      <c r="AF31" s="127"/>
      <c r="AG31" s="127"/>
      <c r="AH31" s="127"/>
      <c r="AI31" s="127"/>
      <c r="AJ31" s="127"/>
      <c r="AK31" s="63"/>
      <c r="AL31" s="65"/>
      <c r="AM31" s="127"/>
      <c r="AN31" s="70"/>
      <c r="AO31" s="356">
        <v>24.370762493115389</v>
      </c>
      <c r="AP31" s="131"/>
      <c r="AQ31" s="71">
        <f t="shared" si="20"/>
        <v>69.648851750191454</v>
      </c>
    </row>
    <row r="32" spans="1:45" ht="12.75" customHeight="1">
      <c r="A32" s="166" t="s">
        <v>111</v>
      </c>
      <c r="B32" s="206" t="s">
        <v>123</v>
      </c>
      <c r="C32" s="19">
        <f t="shared" si="21"/>
        <v>0</v>
      </c>
      <c r="D32" s="27">
        <v>0</v>
      </c>
      <c r="E32" s="212"/>
      <c r="F32" s="212"/>
      <c r="G32" s="350"/>
      <c r="H32" s="23">
        <f t="shared" si="22"/>
        <v>0</v>
      </c>
      <c r="I32" s="24">
        <v>0</v>
      </c>
      <c r="J32" s="249"/>
      <c r="K32" s="25"/>
      <c r="L32" s="23">
        <f t="shared" si="23"/>
        <v>65.674183220725553</v>
      </c>
      <c r="M32" s="25"/>
      <c r="N32" s="25"/>
      <c r="O32" s="25"/>
      <c r="P32" s="128"/>
      <c r="Q32" s="354">
        <v>1.6362594741865852</v>
      </c>
      <c r="R32" s="212"/>
      <c r="S32" s="354">
        <v>16.447259565618001</v>
      </c>
      <c r="T32" s="354">
        <v>36.221090662346953</v>
      </c>
      <c r="U32" s="354">
        <v>11.369573518574009</v>
      </c>
      <c r="V32" s="212">
        <v>0</v>
      </c>
      <c r="W32" s="212"/>
      <c r="X32" s="24"/>
      <c r="Y32" s="22"/>
      <c r="Z32" s="25"/>
      <c r="AA32" s="357">
        <v>307.96540496808188</v>
      </c>
      <c r="AB32" s="26">
        <f t="shared" si="24"/>
        <v>26.06264304925261</v>
      </c>
      <c r="AC32" s="27"/>
      <c r="AD32" s="25"/>
      <c r="AE32" s="25">
        <v>19.804846973559922</v>
      </c>
      <c r="AF32" s="25"/>
      <c r="AG32" s="127"/>
      <c r="AH32" s="127">
        <v>6.2577960756926894</v>
      </c>
      <c r="AI32" s="127"/>
      <c r="AJ32" s="127"/>
      <c r="AK32" s="24"/>
      <c r="AL32" s="22"/>
      <c r="AM32" s="25"/>
      <c r="AN32" s="28"/>
      <c r="AO32" s="357">
        <v>91.612971687753827</v>
      </c>
      <c r="AP32" s="26"/>
      <c r="AQ32" s="29">
        <f t="shared" si="20"/>
        <v>491.31520292581388</v>
      </c>
    </row>
    <row r="33" spans="1:45" ht="12.75" customHeight="1">
      <c r="A33" s="166" t="s">
        <v>16</v>
      </c>
      <c r="B33" s="133" t="s">
        <v>14</v>
      </c>
      <c r="C33" s="19">
        <f t="shared" si="21"/>
        <v>0</v>
      </c>
      <c r="D33" s="27">
        <v>0</v>
      </c>
      <c r="E33" s="212"/>
      <c r="F33" s="212"/>
      <c r="G33" s="350"/>
      <c r="H33" s="23">
        <f t="shared" si="22"/>
        <v>0</v>
      </c>
      <c r="I33" s="24"/>
      <c r="J33" s="249"/>
      <c r="K33" s="25"/>
      <c r="L33" s="23">
        <f t="shared" si="23"/>
        <v>2.18273487371013</v>
      </c>
      <c r="M33" s="25"/>
      <c r="N33" s="25"/>
      <c r="O33" s="25"/>
      <c r="P33" s="128"/>
      <c r="Q33" s="354">
        <v>9.5625553686229017E-3</v>
      </c>
      <c r="R33" s="212"/>
      <c r="S33" s="354">
        <v>0</v>
      </c>
      <c r="T33" s="354">
        <v>1.8210644558183036</v>
      </c>
      <c r="U33" s="354">
        <v>0.35210786252320331</v>
      </c>
      <c r="V33" s="212">
        <v>0</v>
      </c>
      <c r="W33" s="212"/>
      <c r="X33" s="24"/>
      <c r="Y33" s="22"/>
      <c r="Z33" s="25"/>
      <c r="AA33" s="357">
        <v>12.067612339269951</v>
      </c>
      <c r="AB33" s="26">
        <f t="shared" si="24"/>
        <v>0</v>
      </c>
      <c r="AC33" s="27"/>
      <c r="AD33" s="25"/>
      <c r="AE33" s="25"/>
      <c r="AF33" s="25"/>
      <c r="AG33" s="127"/>
      <c r="AH33" s="127"/>
      <c r="AI33" s="127"/>
      <c r="AJ33" s="127"/>
      <c r="AK33" s="24"/>
      <c r="AL33" s="22"/>
      <c r="AM33" s="25"/>
      <c r="AN33" s="28"/>
      <c r="AO33" s="357">
        <v>3.200698065731534</v>
      </c>
      <c r="AP33" s="26"/>
      <c r="AQ33" s="29">
        <f t="shared" si="20"/>
        <v>17.451045278711614</v>
      </c>
    </row>
    <row r="34" spans="1:45" ht="12.75" customHeight="1">
      <c r="A34" s="166" t="s">
        <v>18</v>
      </c>
      <c r="B34" s="133" t="s">
        <v>124</v>
      </c>
      <c r="C34" s="19">
        <f t="shared" si="21"/>
        <v>0</v>
      </c>
      <c r="D34" s="27">
        <v>0</v>
      </c>
      <c r="E34" s="212"/>
      <c r="F34" s="212"/>
      <c r="G34" s="350"/>
      <c r="H34" s="23">
        <f t="shared" si="22"/>
        <v>0</v>
      </c>
      <c r="I34" s="24"/>
      <c r="J34" s="249"/>
      <c r="K34" s="25"/>
      <c r="L34" s="23">
        <f t="shared" si="23"/>
        <v>2.6309197225713685</v>
      </c>
      <c r="M34" s="25"/>
      <c r="N34" s="25"/>
      <c r="O34" s="25"/>
      <c r="P34" s="128"/>
      <c r="Q34" s="354">
        <v>0.10412560290278271</v>
      </c>
      <c r="R34" s="212"/>
      <c r="S34" s="354">
        <v>0</v>
      </c>
      <c r="T34" s="354">
        <v>0.61839078019237181</v>
      </c>
      <c r="U34" s="354">
        <v>1.9084033394762139</v>
      </c>
      <c r="V34" s="212">
        <v>0</v>
      </c>
      <c r="W34" s="212"/>
      <c r="X34" s="24"/>
      <c r="Y34" s="22"/>
      <c r="Z34" s="25"/>
      <c r="AA34" s="357">
        <v>9.0463500524848488</v>
      </c>
      <c r="AB34" s="26">
        <f t="shared" si="24"/>
        <v>123.76456927670695</v>
      </c>
      <c r="AC34" s="27"/>
      <c r="AD34" s="25"/>
      <c r="AE34" s="25">
        <v>123.76456927670695</v>
      </c>
      <c r="AF34" s="25"/>
      <c r="AG34" s="127"/>
      <c r="AH34" s="127"/>
      <c r="AI34" s="127"/>
      <c r="AJ34" s="127"/>
      <c r="AK34" s="24"/>
      <c r="AL34" s="22"/>
      <c r="AM34" s="25"/>
      <c r="AN34" s="28"/>
      <c r="AO34" s="357">
        <v>22.075272610744758</v>
      </c>
      <c r="AP34" s="26"/>
      <c r="AQ34" s="29">
        <f t="shared" si="20"/>
        <v>157.51711166250792</v>
      </c>
    </row>
    <row r="35" spans="1:45" ht="12.75" customHeight="1">
      <c r="A35" s="166" t="s">
        <v>20</v>
      </c>
      <c r="B35" s="133" t="s">
        <v>125</v>
      </c>
      <c r="C35" s="19">
        <f t="shared" si="21"/>
        <v>0</v>
      </c>
      <c r="D35" s="27">
        <v>0</v>
      </c>
      <c r="E35" s="212"/>
      <c r="F35" s="212"/>
      <c r="G35" s="350"/>
      <c r="H35" s="23">
        <f t="shared" si="22"/>
        <v>0</v>
      </c>
      <c r="I35" s="24"/>
      <c r="J35" s="249"/>
      <c r="K35" s="25"/>
      <c r="L35" s="23">
        <f t="shared" si="23"/>
        <v>0.67667563964850475</v>
      </c>
      <c r="M35" s="25"/>
      <c r="N35" s="25"/>
      <c r="O35" s="25"/>
      <c r="P35" s="128"/>
      <c r="Q35" s="354">
        <v>3.4000196866214763E-2</v>
      </c>
      <c r="R35" s="212"/>
      <c r="S35" s="354">
        <v>0</v>
      </c>
      <c r="T35" s="354">
        <v>0.36184016874565644</v>
      </c>
      <c r="U35" s="354">
        <v>0.2808352740366335</v>
      </c>
      <c r="V35" s="212">
        <v>0</v>
      </c>
      <c r="W35" s="212"/>
      <c r="X35" s="24"/>
      <c r="Y35" s="22"/>
      <c r="Z35" s="25"/>
      <c r="AA35" s="357">
        <v>6.4442418010472906</v>
      </c>
      <c r="AB35" s="26">
        <f t="shared" si="24"/>
        <v>0</v>
      </c>
      <c r="AC35" s="27"/>
      <c r="AD35" s="25"/>
      <c r="AE35" s="25"/>
      <c r="AF35" s="25"/>
      <c r="AG35" s="127"/>
      <c r="AH35" s="127"/>
      <c r="AI35" s="127"/>
      <c r="AJ35" s="127"/>
      <c r="AK35" s="24"/>
      <c r="AL35" s="22"/>
      <c r="AM35" s="25"/>
      <c r="AN35" s="28"/>
      <c r="AO35" s="357">
        <v>6.0540716871952442</v>
      </c>
      <c r="AP35" s="26"/>
      <c r="AQ35" s="29">
        <f t="shared" si="20"/>
        <v>13.174989127891038</v>
      </c>
    </row>
    <row r="36" spans="1:45" ht="12.75" customHeight="1">
      <c r="A36" s="166" t="s">
        <v>22</v>
      </c>
      <c r="B36" s="133" t="s">
        <v>126</v>
      </c>
      <c r="C36" s="19">
        <f t="shared" si="21"/>
        <v>0</v>
      </c>
      <c r="D36" s="132">
        <v>0</v>
      </c>
      <c r="E36" s="212"/>
      <c r="F36" s="212"/>
      <c r="G36" s="350"/>
      <c r="H36" s="23">
        <f t="shared" si="22"/>
        <v>0</v>
      </c>
      <c r="I36" s="24"/>
      <c r="J36" s="249"/>
      <c r="K36" s="25"/>
      <c r="L36" s="23">
        <f t="shared" si="23"/>
        <v>15.806066183907301</v>
      </c>
      <c r="M36" s="25"/>
      <c r="N36" s="25"/>
      <c r="O36" s="25"/>
      <c r="P36" s="128"/>
      <c r="Q36" s="355">
        <v>0.32618938868524788</v>
      </c>
      <c r="R36" s="212"/>
      <c r="S36" s="355">
        <v>1.1441721186</v>
      </c>
      <c r="T36" s="355">
        <v>3.458242924241274</v>
      </c>
      <c r="U36" s="355">
        <v>4.0370070642766063</v>
      </c>
      <c r="V36" s="223">
        <v>6.8404546881041739</v>
      </c>
      <c r="W36" s="212"/>
      <c r="X36" s="24"/>
      <c r="Y36" s="22"/>
      <c r="Z36" s="25"/>
      <c r="AA36" s="358">
        <v>124.67384692023025</v>
      </c>
      <c r="AB36" s="26">
        <f t="shared" si="24"/>
        <v>0</v>
      </c>
      <c r="AC36" s="27"/>
      <c r="AD36" s="25"/>
      <c r="AE36" s="25">
        <v>0</v>
      </c>
      <c r="AF36" s="25"/>
      <c r="AG36" s="127"/>
      <c r="AH36" s="127"/>
      <c r="AI36" s="127"/>
      <c r="AJ36" s="127"/>
      <c r="AK36" s="126"/>
      <c r="AL36" s="128"/>
      <c r="AM36" s="25"/>
      <c r="AN36" s="130"/>
      <c r="AO36" s="358">
        <v>80.491702017614386</v>
      </c>
      <c r="AP36" s="26"/>
      <c r="AQ36" s="29">
        <f t="shared" si="20"/>
        <v>220.97161512175194</v>
      </c>
    </row>
    <row r="37" spans="1:45" ht="12.75" customHeight="1">
      <c r="A37" s="166" t="s">
        <v>24</v>
      </c>
      <c r="B37" s="133" t="s">
        <v>127</v>
      </c>
      <c r="C37" s="19">
        <f t="shared" si="21"/>
        <v>0</v>
      </c>
      <c r="D37" s="27">
        <v>0</v>
      </c>
      <c r="E37" s="212"/>
      <c r="F37" s="212"/>
      <c r="G37" s="350"/>
      <c r="H37" s="23">
        <f t="shared" si="22"/>
        <v>0</v>
      </c>
      <c r="I37" s="24"/>
      <c r="J37" s="249"/>
      <c r="K37" s="25"/>
      <c r="L37" s="23">
        <f t="shared" si="23"/>
        <v>3.5674771079434349</v>
      </c>
      <c r="M37" s="25"/>
      <c r="N37" s="25"/>
      <c r="O37" s="25"/>
      <c r="P37" s="128"/>
      <c r="Q37" s="354">
        <v>0.67256639425981068</v>
      </c>
      <c r="R37" s="212"/>
      <c r="S37" s="354">
        <v>0</v>
      </c>
      <c r="T37" s="354">
        <v>2.0524048915737234</v>
      </c>
      <c r="U37" s="354">
        <v>0.84250582210990044</v>
      </c>
      <c r="V37" s="212">
        <v>0</v>
      </c>
      <c r="W37" s="212"/>
      <c r="X37" s="24"/>
      <c r="Y37" s="22"/>
      <c r="Z37" s="25"/>
      <c r="AA37" s="357">
        <v>11.872454220412134</v>
      </c>
      <c r="AB37" s="26">
        <f t="shared" si="24"/>
        <v>0</v>
      </c>
      <c r="AC37" s="27"/>
      <c r="AD37" s="25"/>
      <c r="AE37" s="25"/>
      <c r="AF37" s="25"/>
      <c r="AG37" s="127"/>
      <c r="AH37" s="127"/>
      <c r="AI37" s="127"/>
      <c r="AJ37" s="127"/>
      <c r="AK37" s="24"/>
      <c r="AL37" s="22"/>
      <c r="AM37" s="25"/>
      <c r="AN37" s="28"/>
      <c r="AO37" s="357">
        <v>20.134978548149434</v>
      </c>
      <c r="AP37" s="26"/>
      <c r="AQ37" s="29">
        <f t="shared" si="20"/>
        <v>35.574909876505004</v>
      </c>
    </row>
    <row r="38" spans="1:45" ht="12.75" customHeight="1">
      <c r="A38" s="166" t="s">
        <v>26</v>
      </c>
      <c r="B38" s="133" t="s">
        <v>128</v>
      </c>
      <c r="C38" s="19">
        <f t="shared" si="21"/>
        <v>89.376412526600021</v>
      </c>
      <c r="D38" s="27">
        <v>89.376412526600021</v>
      </c>
      <c r="E38" s="212"/>
      <c r="F38" s="212"/>
      <c r="G38" s="350"/>
      <c r="H38" s="23">
        <f t="shared" si="22"/>
        <v>0</v>
      </c>
      <c r="I38" s="24"/>
      <c r="J38" s="249"/>
      <c r="K38" s="25"/>
      <c r="L38" s="23">
        <f t="shared" si="23"/>
        <v>152.99278886904418</v>
      </c>
      <c r="M38" s="25"/>
      <c r="N38" s="25"/>
      <c r="O38" s="25"/>
      <c r="P38" s="128"/>
      <c r="Q38" s="354">
        <v>0.98494320296815896</v>
      </c>
      <c r="R38" s="212"/>
      <c r="S38" s="354">
        <v>0</v>
      </c>
      <c r="T38" s="354">
        <v>2.3208191151104605</v>
      </c>
      <c r="U38" s="354">
        <v>12.575888672958639</v>
      </c>
      <c r="V38" s="212">
        <v>137.11113787800693</v>
      </c>
      <c r="W38" s="212"/>
      <c r="X38" s="24"/>
      <c r="Y38" s="22"/>
      <c r="Z38" s="25"/>
      <c r="AA38" s="357">
        <v>33.732846118313844</v>
      </c>
      <c r="AB38" s="26">
        <f t="shared" si="24"/>
        <v>49.251683203094025</v>
      </c>
      <c r="AC38" s="27"/>
      <c r="AD38" s="25"/>
      <c r="AE38" s="25">
        <v>2.6088912510493198</v>
      </c>
      <c r="AF38" s="25">
        <v>46.642791952044703</v>
      </c>
      <c r="AG38" s="127"/>
      <c r="AH38" s="127"/>
      <c r="AI38" s="127"/>
      <c r="AJ38" s="127"/>
      <c r="AK38" s="24"/>
      <c r="AL38" s="22"/>
      <c r="AM38" s="25"/>
      <c r="AN38" s="28">
        <v>53.912868117219482</v>
      </c>
      <c r="AO38" s="357">
        <v>61.96641976074585</v>
      </c>
      <c r="AP38" s="26"/>
      <c r="AQ38" s="29">
        <f t="shared" si="20"/>
        <v>441.23301859501743</v>
      </c>
    </row>
    <row r="39" spans="1:45" ht="12.75" customHeight="1">
      <c r="A39" s="166" t="s">
        <v>28</v>
      </c>
      <c r="B39" s="133" t="s">
        <v>129</v>
      </c>
      <c r="C39" s="19">
        <f t="shared" si="21"/>
        <v>0</v>
      </c>
      <c r="D39" s="27">
        <v>0</v>
      </c>
      <c r="E39" s="212"/>
      <c r="F39" s="212"/>
      <c r="G39" s="350"/>
      <c r="H39" s="23">
        <f t="shared" si="22"/>
        <v>0</v>
      </c>
      <c r="I39" s="24"/>
      <c r="J39" s="249"/>
      <c r="K39" s="25"/>
      <c r="L39" s="23">
        <f t="shared" si="23"/>
        <v>4.0417169341852723</v>
      </c>
      <c r="M39" s="25"/>
      <c r="N39" s="25"/>
      <c r="O39" s="25"/>
      <c r="P39" s="128"/>
      <c r="Q39" s="354">
        <v>0.41650241161113083</v>
      </c>
      <c r="R39" s="212"/>
      <c r="S39" s="354">
        <v>0.74378131254000013</v>
      </c>
      <c r="T39" s="354">
        <v>1.2219520452722168</v>
      </c>
      <c r="U39" s="354">
        <v>1.659481164761925</v>
      </c>
      <c r="V39" s="212">
        <v>0</v>
      </c>
      <c r="W39" s="212"/>
      <c r="X39" s="24"/>
      <c r="Y39" s="22"/>
      <c r="Z39" s="25"/>
      <c r="AA39" s="357">
        <v>401.7285430845439</v>
      </c>
      <c r="AB39" s="26">
        <f t="shared" si="24"/>
        <v>0</v>
      </c>
      <c r="AC39" s="27"/>
      <c r="AD39" s="25"/>
      <c r="AE39" s="25"/>
      <c r="AF39" s="25"/>
      <c r="AG39" s="127"/>
      <c r="AH39" s="127"/>
      <c r="AI39" s="127"/>
      <c r="AJ39" s="127"/>
      <c r="AK39" s="24"/>
      <c r="AL39" s="22"/>
      <c r="AM39" s="25"/>
      <c r="AN39" s="28"/>
      <c r="AO39" s="357">
        <v>57.864449199407176</v>
      </c>
      <c r="AP39" s="26"/>
      <c r="AQ39" s="29">
        <f t="shared" si="20"/>
        <v>463.63470921813632</v>
      </c>
    </row>
    <row r="40" spans="1:45" ht="12.75" customHeight="1">
      <c r="A40" s="166" t="s">
        <v>30</v>
      </c>
      <c r="B40" s="133" t="s">
        <v>130</v>
      </c>
      <c r="C40" s="19">
        <f t="shared" si="21"/>
        <v>0</v>
      </c>
      <c r="D40" s="27">
        <v>0</v>
      </c>
      <c r="E40" s="212"/>
      <c r="F40" s="212"/>
      <c r="G40" s="350"/>
      <c r="H40" s="23">
        <f t="shared" si="22"/>
        <v>0</v>
      </c>
      <c r="I40" s="24"/>
      <c r="J40" s="249"/>
      <c r="K40" s="25"/>
      <c r="L40" s="23">
        <f t="shared" si="23"/>
        <v>3.3919342651208808</v>
      </c>
      <c r="M40" s="25"/>
      <c r="N40" s="25"/>
      <c r="O40" s="25"/>
      <c r="P40" s="128"/>
      <c r="Q40" s="354">
        <v>0.2943142041231715</v>
      </c>
      <c r="R40" s="212"/>
      <c r="S40" s="354">
        <v>0</v>
      </c>
      <c r="T40" s="354">
        <v>1.81364969826204</v>
      </c>
      <c r="U40" s="354">
        <v>1.2839703627356689</v>
      </c>
      <c r="V40" s="212">
        <v>0</v>
      </c>
      <c r="W40" s="212"/>
      <c r="X40" s="24"/>
      <c r="Y40" s="22"/>
      <c r="Z40" s="25"/>
      <c r="AA40" s="357">
        <v>14.592596248203561</v>
      </c>
      <c r="AB40" s="26">
        <f t="shared" si="24"/>
        <v>0</v>
      </c>
      <c r="AC40" s="27"/>
      <c r="AD40" s="25"/>
      <c r="AE40" s="25"/>
      <c r="AF40" s="25"/>
      <c r="AG40" s="127"/>
      <c r="AH40" s="127"/>
      <c r="AI40" s="127"/>
      <c r="AJ40" s="127"/>
      <c r="AK40" s="24"/>
      <c r="AL40" s="22"/>
      <c r="AM40" s="25"/>
      <c r="AN40" s="28"/>
      <c r="AO40" s="357">
        <v>16.520049346336446</v>
      </c>
      <c r="AP40" s="26"/>
      <c r="AQ40" s="29">
        <f t="shared" si="20"/>
        <v>34.504579859660893</v>
      </c>
    </row>
    <row r="41" spans="1:45" ht="12.75" customHeight="1">
      <c r="A41" s="166" t="s">
        <v>32</v>
      </c>
      <c r="B41" s="133" t="s">
        <v>131</v>
      </c>
      <c r="C41" s="19">
        <f t="shared" si="21"/>
        <v>0</v>
      </c>
      <c r="D41" s="132">
        <v>0</v>
      </c>
      <c r="E41" s="212"/>
      <c r="F41" s="212"/>
      <c r="G41" s="350"/>
      <c r="H41" s="23">
        <f t="shared" si="22"/>
        <v>0</v>
      </c>
      <c r="I41" s="24"/>
      <c r="J41" s="249"/>
      <c r="K41" s="25"/>
      <c r="L41" s="23">
        <f t="shared" si="23"/>
        <v>2.3851524668045321</v>
      </c>
      <c r="M41" s="25"/>
      <c r="N41" s="25"/>
      <c r="O41" s="25"/>
      <c r="P41" s="128"/>
      <c r="Q41" s="355">
        <v>0.25818899495281827</v>
      </c>
      <c r="R41" s="212"/>
      <c r="S41" s="355">
        <v>0</v>
      </c>
      <c r="T41" s="355">
        <v>1.6312466623779593</v>
      </c>
      <c r="U41" s="355">
        <v>0.49571680947375452</v>
      </c>
      <c r="V41" s="223">
        <v>0</v>
      </c>
      <c r="W41" s="212"/>
      <c r="X41" s="24"/>
      <c r="Y41" s="22"/>
      <c r="Z41" s="25"/>
      <c r="AA41" s="358">
        <v>20.035562889612638</v>
      </c>
      <c r="AB41" s="26">
        <f t="shared" si="24"/>
        <v>0</v>
      </c>
      <c r="AC41" s="27"/>
      <c r="AD41" s="25"/>
      <c r="AE41" s="25"/>
      <c r="AF41" s="25"/>
      <c r="AG41" s="127"/>
      <c r="AH41" s="127"/>
      <c r="AI41" s="127"/>
      <c r="AJ41" s="127"/>
      <c r="AK41" s="126"/>
      <c r="AL41" s="128"/>
      <c r="AM41" s="25"/>
      <c r="AN41" s="130"/>
      <c r="AO41" s="358">
        <v>90.480477536614259</v>
      </c>
      <c r="AP41" s="26"/>
      <c r="AQ41" s="29">
        <f t="shared" si="20"/>
        <v>112.90119289303144</v>
      </c>
    </row>
    <row r="42" spans="1:45" ht="12.75" customHeight="1">
      <c r="A42" s="166" t="s">
        <v>34</v>
      </c>
      <c r="B42" s="133" t="s">
        <v>132</v>
      </c>
      <c r="C42" s="19">
        <f t="shared" si="21"/>
        <v>0</v>
      </c>
      <c r="D42" s="27">
        <v>0</v>
      </c>
      <c r="E42" s="212"/>
      <c r="F42" s="212"/>
      <c r="G42" s="350"/>
      <c r="H42" s="23">
        <f t="shared" si="22"/>
        <v>0</v>
      </c>
      <c r="I42" s="24"/>
      <c r="J42" s="249"/>
      <c r="K42" s="25"/>
      <c r="L42" s="23">
        <f t="shared" si="23"/>
        <v>1.3629959293979583</v>
      </c>
      <c r="M42" s="25"/>
      <c r="N42" s="25"/>
      <c r="O42" s="25"/>
      <c r="P42" s="128"/>
      <c r="Q42" s="354">
        <v>8.1812973709329259E-2</v>
      </c>
      <c r="R42" s="212"/>
      <c r="S42" s="354">
        <v>0</v>
      </c>
      <c r="T42" s="354">
        <v>1.0024752216068187</v>
      </c>
      <c r="U42" s="354">
        <v>0.27870773408181054</v>
      </c>
      <c r="V42" s="212">
        <v>0</v>
      </c>
      <c r="W42" s="212"/>
      <c r="X42" s="24"/>
      <c r="Y42" s="22"/>
      <c r="Z42" s="25"/>
      <c r="AA42" s="357">
        <v>1.2494143485639613</v>
      </c>
      <c r="AB42" s="26">
        <f t="shared" si="24"/>
        <v>0</v>
      </c>
      <c r="AC42" s="27"/>
      <c r="AD42" s="25"/>
      <c r="AE42" s="25"/>
      <c r="AF42" s="25"/>
      <c r="AG42" s="127"/>
      <c r="AH42" s="127"/>
      <c r="AI42" s="127"/>
      <c r="AJ42" s="127"/>
      <c r="AK42" s="181"/>
      <c r="AL42" s="104"/>
      <c r="AM42" s="25"/>
      <c r="AN42" s="194"/>
      <c r="AO42" s="357">
        <v>3.4939068033853906</v>
      </c>
      <c r="AP42" s="26"/>
      <c r="AQ42" s="29">
        <f t="shared" si="20"/>
        <v>6.10631708134731</v>
      </c>
    </row>
    <row r="43" spans="1:45" ht="12.75" customHeight="1">
      <c r="A43" s="166" t="s">
        <v>36</v>
      </c>
      <c r="B43" s="133" t="s">
        <v>142</v>
      </c>
      <c r="C43" s="19">
        <f t="shared" si="21"/>
        <v>0</v>
      </c>
      <c r="D43" s="27">
        <v>0</v>
      </c>
      <c r="E43" s="212"/>
      <c r="F43" s="212"/>
      <c r="G43" s="350"/>
      <c r="H43" s="23">
        <f t="shared" si="22"/>
        <v>0</v>
      </c>
      <c r="I43" s="24"/>
      <c r="J43" s="249"/>
      <c r="K43" s="25">
        <v>0</v>
      </c>
      <c r="L43" s="23">
        <f t="shared" si="23"/>
        <v>10.073348216446458</v>
      </c>
      <c r="M43" s="25"/>
      <c r="N43" s="25"/>
      <c r="O43" s="25"/>
      <c r="P43" s="22"/>
      <c r="Q43" s="354">
        <v>0.37187715322422382</v>
      </c>
      <c r="R43" s="212"/>
      <c r="S43" s="354">
        <v>3.0309702127950002</v>
      </c>
      <c r="T43" s="354">
        <v>4.9812341262977871</v>
      </c>
      <c r="U43" s="354">
        <v>1.6892667241294468</v>
      </c>
      <c r="V43" s="212">
        <v>0</v>
      </c>
      <c r="W43" s="212"/>
      <c r="X43" s="24"/>
      <c r="Y43" s="22"/>
      <c r="Z43" s="25"/>
      <c r="AA43" s="357">
        <v>42.455273932282111</v>
      </c>
      <c r="AB43" s="26">
        <f t="shared" si="24"/>
        <v>0</v>
      </c>
      <c r="AC43" s="27"/>
      <c r="AD43" s="25"/>
      <c r="AE43" s="25"/>
      <c r="AF43" s="25"/>
      <c r="AG43" s="25"/>
      <c r="AH43" s="25"/>
      <c r="AI43" s="25"/>
      <c r="AJ43" s="25"/>
      <c r="AK43" s="24"/>
      <c r="AL43" s="22"/>
      <c r="AM43" s="25"/>
      <c r="AN43" s="28"/>
      <c r="AO43" s="357">
        <v>46.430292352845171</v>
      </c>
      <c r="AP43" s="26"/>
      <c r="AQ43" s="29">
        <f t="shared" si="20"/>
        <v>98.958914501573744</v>
      </c>
    </row>
    <row r="44" spans="1:45" ht="12.75" customHeight="1">
      <c r="A44" s="395" t="s">
        <v>172</v>
      </c>
      <c r="B44" s="396" t="s">
        <v>173</v>
      </c>
      <c r="C44" s="74">
        <f>SUM(D44:G44)</f>
        <v>0</v>
      </c>
      <c r="D44" s="80">
        <v>0</v>
      </c>
      <c r="E44" s="213"/>
      <c r="F44" s="213"/>
      <c r="G44" s="348"/>
      <c r="H44" s="78">
        <f>SUM(I44:K44)</f>
        <v>0</v>
      </c>
      <c r="I44" s="75"/>
      <c r="J44" s="76"/>
      <c r="K44" s="76"/>
      <c r="L44" s="78">
        <f>SUM(M44:Z44)</f>
        <v>33.451980948650331</v>
      </c>
      <c r="M44" s="76"/>
      <c r="N44" s="76"/>
      <c r="O44" s="76"/>
      <c r="P44" s="77"/>
      <c r="Q44" s="213">
        <v>0.73128961647049617</v>
      </c>
      <c r="R44" s="213"/>
      <c r="S44" s="213">
        <v>0</v>
      </c>
      <c r="T44" s="213">
        <v>0.6032726199921028</v>
      </c>
      <c r="U44" s="213">
        <v>32.117418712187728</v>
      </c>
      <c r="V44" s="213">
        <v>0</v>
      </c>
      <c r="W44" s="213"/>
      <c r="X44" s="75"/>
      <c r="Y44" s="77"/>
      <c r="Z44" s="76"/>
      <c r="AA44" s="81">
        <v>3.3025898211032834</v>
      </c>
      <c r="AB44" s="79">
        <f>SUM(AC44:AM44)</f>
        <v>0</v>
      </c>
      <c r="AC44" s="80"/>
      <c r="AD44" s="76"/>
      <c r="AE44" s="76"/>
      <c r="AF44" s="76"/>
      <c r="AG44" s="76"/>
      <c r="AH44" s="76"/>
      <c r="AI44" s="76"/>
      <c r="AJ44" s="76"/>
      <c r="AK44" s="75"/>
      <c r="AL44" s="77"/>
      <c r="AM44" s="76"/>
      <c r="AN44" s="81"/>
      <c r="AO44" s="81">
        <v>8.8100170052180591</v>
      </c>
      <c r="AP44" s="79"/>
      <c r="AQ44" s="82">
        <f>C44+H44+L44+AA44+AB44+AN44+AO44+AP44</f>
        <v>45.56458777497167</v>
      </c>
    </row>
    <row r="45" spans="1:45" s="49" customFormat="1" ht="12.75" customHeight="1">
      <c r="A45" s="83" t="s">
        <v>37</v>
      </c>
      <c r="B45" s="1"/>
      <c r="C45" s="306">
        <f t="shared" ref="C45:AP45" si="25">SUM(C46:C55)</f>
        <v>0</v>
      </c>
      <c r="D45" s="307">
        <f t="shared" si="25"/>
        <v>0</v>
      </c>
      <c r="E45" s="307">
        <f t="shared" si="25"/>
        <v>0</v>
      </c>
      <c r="F45" s="308">
        <f t="shared" si="25"/>
        <v>0</v>
      </c>
      <c r="G45" s="308">
        <f t="shared" si="25"/>
        <v>0</v>
      </c>
      <c r="H45" s="309">
        <f t="shared" si="25"/>
        <v>0</v>
      </c>
      <c r="I45" s="310">
        <f t="shared" si="25"/>
        <v>0</v>
      </c>
      <c r="J45" s="315">
        <f t="shared" si="25"/>
        <v>0</v>
      </c>
      <c r="K45" s="307">
        <f t="shared" si="25"/>
        <v>0</v>
      </c>
      <c r="L45" s="309">
        <f t="shared" si="25"/>
        <v>3950.4664140450905</v>
      </c>
      <c r="M45" s="307">
        <f t="shared" si="25"/>
        <v>0</v>
      </c>
      <c r="N45" s="307">
        <f t="shared" ref="N45" si="26">SUM(N46:N55)</f>
        <v>0</v>
      </c>
      <c r="O45" s="307">
        <f t="shared" si="25"/>
        <v>0</v>
      </c>
      <c r="P45" s="307">
        <f t="shared" si="25"/>
        <v>612.74491157777788</v>
      </c>
      <c r="Q45" s="307">
        <f t="shared" si="25"/>
        <v>0</v>
      </c>
      <c r="R45" s="307">
        <f t="shared" si="25"/>
        <v>445.76882293992008</v>
      </c>
      <c r="S45" s="307">
        <f t="shared" si="25"/>
        <v>0</v>
      </c>
      <c r="T45" s="307">
        <f t="shared" si="25"/>
        <v>1.1651176501305485</v>
      </c>
      <c r="U45" s="307">
        <f>SUM(U46:U55)</f>
        <v>2890.7875618772619</v>
      </c>
      <c r="V45" s="307">
        <f t="shared" si="25"/>
        <v>0</v>
      </c>
      <c r="W45" s="308">
        <f t="shared" si="25"/>
        <v>0</v>
      </c>
      <c r="X45" s="308">
        <f t="shared" si="25"/>
        <v>0</v>
      </c>
      <c r="Y45" s="308">
        <f t="shared" si="25"/>
        <v>0</v>
      </c>
      <c r="Z45" s="307">
        <f t="shared" si="25"/>
        <v>0</v>
      </c>
      <c r="AA45" s="309">
        <f t="shared" si="25"/>
        <v>16.679762707720784</v>
      </c>
      <c r="AB45" s="311">
        <f t="shared" si="25"/>
        <v>178.33873323393598</v>
      </c>
      <c r="AC45" s="312">
        <f t="shared" si="25"/>
        <v>0</v>
      </c>
      <c r="AD45" s="307">
        <f t="shared" si="25"/>
        <v>0</v>
      </c>
      <c r="AE45" s="307">
        <f t="shared" si="25"/>
        <v>0</v>
      </c>
      <c r="AF45" s="307">
        <f t="shared" ref="AF45" si="27">SUM(AF46:AF55)</f>
        <v>0</v>
      </c>
      <c r="AG45" s="307">
        <f t="shared" si="25"/>
        <v>0</v>
      </c>
      <c r="AH45" s="307">
        <f t="shared" si="25"/>
        <v>0</v>
      </c>
      <c r="AI45" s="307">
        <f t="shared" si="25"/>
        <v>158.015300260224</v>
      </c>
      <c r="AJ45" s="307">
        <f t="shared" ref="AJ45" si="28">SUM(AJ46:AJ55)</f>
        <v>20.323432973711995</v>
      </c>
      <c r="AK45" s="310">
        <f t="shared" si="25"/>
        <v>0</v>
      </c>
      <c r="AL45" s="308">
        <f t="shared" ref="AL45" si="29">SUM(AL46:AL55)</f>
        <v>0</v>
      </c>
      <c r="AM45" s="307">
        <f t="shared" si="25"/>
        <v>0</v>
      </c>
      <c r="AN45" s="309">
        <f t="shared" si="25"/>
        <v>0</v>
      </c>
      <c r="AO45" s="309">
        <f t="shared" si="25"/>
        <v>9.6630369669992078</v>
      </c>
      <c r="AP45" s="311">
        <f t="shared" si="25"/>
        <v>0</v>
      </c>
      <c r="AQ45" s="314">
        <f t="shared" si="20"/>
        <v>4155.1479469537462</v>
      </c>
      <c r="AR45" s="2"/>
      <c r="AS45" s="293"/>
    </row>
    <row r="46" spans="1:45" ht="12.75" customHeight="1">
      <c r="A46" s="167" t="s">
        <v>70</v>
      </c>
      <c r="B46" s="61"/>
      <c r="C46" s="62">
        <f t="shared" ref="C46:C64" si="30">SUM(D46:G46)</f>
        <v>0</v>
      </c>
      <c r="D46" s="149"/>
      <c r="E46" s="103"/>
      <c r="F46" s="65"/>
      <c r="G46" s="65"/>
      <c r="H46" s="66">
        <f t="shared" ref="H46:H64" si="31">SUM(I46:K46)</f>
        <v>0</v>
      </c>
      <c r="I46" s="63"/>
      <c r="J46" s="252"/>
      <c r="K46" s="64"/>
      <c r="L46" s="66">
        <f t="shared" ref="L46:L64" si="32">SUM(M46:Z46)</f>
        <v>750.6885351801825</v>
      </c>
      <c r="M46" s="64"/>
      <c r="N46" s="64"/>
      <c r="O46" s="64"/>
      <c r="P46" s="64"/>
      <c r="Q46" s="64"/>
      <c r="R46" s="64"/>
      <c r="S46" s="64"/>
      <c r="T46" s="64"/>
      <c r="U46" s="64">
        <v>750.6885351801825</v>
      </c>
      <c r="V46" s="64"/>
      <c r="W46" s="65"/>
      <c r="X46" s="65"/>
      <c r="Y46" s="65"/>
      <c r="Z46" s="64"/>
      <c r="AA46" s="70">
        <v>1.5422209556599999</v>
      </c>
      <c r="AB46" s="67">
        <f t="shared" ref="AB46:AB56" si="33">SUM(AC46:AM46)</f>
        <v>43.357464819817523</v>
      </c>
      <c r="AC46" s="68"/>
      <c r="AD46" s="64"/>
      <c r="AE46" s="64"/>
      <c r="AF46" s="64"/>
      <c r="AG46" s="64"/>
      <c r="AH46" s="64"/>
      <c r="AI46" s="64">
        <v>43.357464819817523</v>
      </c>
      <c r="AJ46" s="64">
        <v>0</v>
      </c>
      <c r="AK46" s="63"/>
      <c r="AL46" s="65"/>
      <c r="AM46" s="64"/>
      <c r="AN46" s="66"/>
      <c r="AO46" s="70"/>
      <c r="AP46" s="67"/>
      <c r="AQ46" s="92">
        <f t="shared" si="20"/>
        <v>795.58822095566006</v>
      </c>
    </row>
    <row r="47" spans="1:45" ht="12.75" customHeight="1">
      <c r="A47" s="165" t="s">
        <v>150</v>
      </c>
      <c r="B47" s="289"/>
      <c r="C47" s="19">
        <f t="shared" si="30"/>
        <v>0</v>
      </c>
      <c r="D47" s="290"/>
      <c r="E47" s="291"/>
      <c r="F47" s="128"/>
      <c r="G47" s="128"/>
      <c r="H47" s="23">
        <f t="shared" si="31"/>
        <v>0</v>
      </c>
      <c r="I47" s="126"/>
      <c r="J47" s="254"/>
      <c r="K47" s="127"/>
      <c r="L47" s="129">
        <f t="shared" si="32"/>
        <v>264.16957015874345</v>
      </c>
      <c r="M47" s="127"/>
      <c r="N47" s="127"/>
      <c r="O47" s="127"/>
      <c r="P47" s="127"/>
      <c r="Q47" s="127"/>
      <c r="R47" s="127"/>
      <c r="S47" s="127"/>
      <c r="T47" s="127"/>
      <c r="U47" s="127">
        <v>264.16957015874345</v>
      </c>
      <c r="V47" s="127"/>
      <c r="W47" s="128"/>
      <c r="X47" s="128"/>
      <c r="Y47" s="128"/>
      <c r="Z47" s="127"/>
      <c r="AA47" s="297"/>
      <c r="AB47" s="131">
        <f t="shared" si="33"/>
        <v>15.257623245671226</v>
      </c>
      <c r="AC47" s="132"/>
      <c r="AD47" s="127"/>
      <c r="AE47" s="127"/>
      <c r="AF47" s="127"/>
      <c r="AG47" s="127"/>
      <c r="AH47" s="127"/>
      <c r="AI47" s="127">
        <v>15.257623245671226</v>
      </c>
      <c r="AJ47" s="127">
        <v>0</v>
      </c>
      <c r="AK47" s="126"/>
      <c r="AL47" s="128"/>
      <c r="AM47" s="127"/>
      <c r="AN47" s="129"/>
      <c r="AO47" s="130"/>
      <c r="AP47" s="131"/>
      <c r="AQ47" s="71">
        <f t="shared" si="20"/>
        <v>279.42719340441465</v>
      </c>
    </row>
    <row r="48" spans="1:45" ht="12.75" customHeight="1">
      <c r="A48" s="166" t="s">
        <v>71</v>
      </c>
      <c r="B48" s="18"/>
      <c r="C48" s="19">
        <f t="shared" si="30"/>
        <v>0</v>
      </c>
      <c r="D48" s="20"/>
      <c r="E48" s="21"/>
      <c r="F48" s="22"/>
      <c r="G48" s="22"/>
      <c r="H48" s="23">
        <f t="shared" si="31"/>
        <v>0</v>
      </c>
      <c r="I48" s="24"/>
      <c r="J48" s="249"/>
      <c r="K48" s="25"/>
      <c r="L48" s="23">
        <f t="shared" si="32"/>
        <v>1702.5510697247998</v>
      </c>
      <c r="M48" s="25"/>
      <c r="N48" s="25"/>
      <c r="O48" s="25"/>
      <c r="P48" s="25">
        <v>490.32148720695693</v>
      </c>
      <c r="Q48" s="25"/>
      <c r="R48" s="25"/>
      <c r="S48" s="25"/>
      <c r="T48" s="25">
        <v>1.1651176501305485</v>
      </c>
      <c r="U48" s="25">
        <v>1211.0644648677123</v>
      </c>
      <c r="V48" s="25"/>
      <c r="W48" s="22"/>
      <c r="X48" s="22"/>
      <c r="Y48" s="22"/>
      <c r="Z48" s="25"/>
      <c r="AA48" s="28"/>
      <c r="AB48" s="26">
        <f t="shared" si="33"/>
        <v>86.230799945115393</v>
      </c>
      <c r="AC48" s="27"/>
      <c r="AD48" s="25"/>
      <c r="AE48" s="25"/>
      <c r="AF48" s="25"/>
      <c r="AG48" s="25"/>
      <c r="AH48" s="25"/>
      <c r="AI48" s="25">
        <v>69.947364944676664</v>
      </c>
      <c r="AJ48" s="25">
        <v>16.283435000438729</v>
      </c>
      <c r="AK48" s="24"/>
      <c r="AL48" s="22"/>
      <c r="AM48" s="25"/>
      <c r="AN48" s="23"/>
      <c r="AO48" s="28">
        <v>5.4346019529992065</v>
      </c>
      <c r="AP48" s="26"/>
      <c r="AQ48" s="29">
        <f t="shared" si="20"/>
        <v>1794.2164716229145</v>
      </c>
    </row>
    <row r="49" spans="1:45" ht="12.75" customHeight="1">
      <c r="A49" s="166" t="s">
        <v>72</v>
      </c>
      <c r="B49" s="18"/>
      <c r="C49" s="19">
        <f t="shared" si="30"/>
        <v>0</v>
      </c>
      <c r="D49" s="20"/>
      <c r="E49" s="21"/>
      <c r="F49" s="22"/>
      <c r="G49" s="22"/>
      <c r="H49" s="23">
        <f t="shared" si="31"/>
        <v>0</v>
      </c>
      <c r="I49" s="24"/>
      <c r="J49" s="249"/>
      <c r="K49" s="25"/>
      <c r="L49" s="23">
        <f t="shared" si="32"/>
        <v>106.94613292070962</v>
      </c>
      <c r="M49" s="25"/>
      <c r="N49" s="25"/>
      <c r="O49" s="25"/>
      <c r="P49" s="25">
        <v>2.8104851369520385</v>
      </c>
      <c r="Q49" s="25"/>
      <c r="R49" s="25"/>
      <c r="S49" s="25"/>
      <c r="T49" s="25"/>
      <c r="U49" s="25">
        <v>104.13564778375758</v>
      </c>
      <c r="V49" s="25"/>
      <c r="W49" s="22"/>
      <c r="X49" s="22"/>
      <c r="Y49" s="22"/>
      <c r="Z49" s="25"/>
      <c r="AA49" s="28"/>
      <c r="AB49" s="26">
        <f t="shared" si="33"/>
        <v>6.1078906696525159</v>
      </c>
      <c r="AC49" s="27"/>
      <c r="AD49" s="25"/>
      <c r="AE49" s="25"/>
      <c r="AF49" s="25"/>
      <c r="AG49" s="25"/>
      <c r="AH49" s="25"/>
      <c r="AI49" s="25">
        <v>6.0145552698356584</v>
      </c>
      <c r="AJ49" s="25">
        <v>9.3335399816857817E-2</v>
      </c>
      <c r="AK49" s="24"/>
      <c r="AL49" s="22"/>
      <c r="AM49" s="25"/>
      <c r="AN49" s="23"/>
      <c r="AO49" s="28"/>
      <c r="AP49" s="26"/>
      <c r="AQ49" s="29">
        <f t="shared" si="20"/>
        <v>113.05402359036214</v>
      </c>
    </row>
    <row r="50" spans="1:45" ht="12.75" customHeight="1">
      <c r="A50" s="166" t="s">
        <v>38</v>
      </c>
      <c r="B50" s="18"/>
      <c r="C50" s="19">
        <f t="shared" si="30"/>
        <v>0</v>
      </c>
      <c r="D50" s="20"/>
      <c r="E50" s="21"/>
      <c r="F50" s="22"/>
      <c r="G50" s="22"/>
      <c r="H50" s="23">
        <f t="shared" si="31"/>
        <v>0</v>
      </c>
      <c r="I50" s="24"/>
      <c r="J50" s="249"/>
      <c r="K50" s="25"/>
      <c r="L50" s="23">
        <f t="shared" si="32"/>
        <v>34.300961069822492</v>
      </c>
      <c r="M50" s="25"/>
      <c r="N50" s="25"/>
      <c r="O50" s="25"/>
      <c r="P50" s="25"/>
      <c r="Q50" s="25"/>
      <c r="R50" s="135"/>
      <c r="S50" s="25"/>
      <c r="T50" s="25"/>
      <c r="U50" s="25">
        <v>34.300961069822492</v>
      </c>
      <c r="V50" s="25"/>
      <c r="W50" s="22"/>
      <c r="X50" s="22"/>
      <c r="Y50" s="22"/>
      <c r="Z50" s="25"/>
      <c r="AA50" s="28"/>
      <c r="AB50" s="26">
        <f t="shared" si="33"/>
        <v>0</v>
      </c>
      <c r="AC50" s="27"/>
      <c r="AD50" s="25"/>
      <c r="AE50" s="25"/>
      <c r="AF50" s="25"/>
      <c r="AG50" s="25"/>
      <c r="AH50" s="25"/>
      <c r="AI50" s="25">
        <v>0</v>
      </c>
      <c r="AJ50" s="25"/>
      <c r="AK50" s="24"/>
      <c r="AL50" s="22"/>
      <c r="AM50" s="25"/>
      <c r="AN50" s="23"/>
      <c r="AO50" s="28">
        <v>4.2284350140000004</v>
      </c>
      <c r="AP50" s="26"/>
      <c r="AQ50" s="29">
        <f t="shared" si="20"/>
        <v>38.52939608382249</v>
      </c>
    </row>
    <row r="51" spans="1:45" ht="12.75" customHeight="1">
      <c r="A51" s="166" t="s">
        <v>39</v>
      </c>
      <c r="B51" s="18"/>
      <c r="C51" s="19">
        <f t="shared" si="30"/>
        <v>0</v>
      </c>
      <c r="D51" s="20"/>
      <c r="E51" s="21"/>
      <c r="F51" s="22"/>
      <c r="G51" s="22"/>
      <c r="H51" s="23">
        <f t="shared" si="31"/>
        <v>0</v>
      </c>
      <c r="I51" s="24"/>
      <c r="J51" s="249"/>
      <c r="K51" s="25"/>
      <c r="L51" s="23">
        <f t="shared" si="32"/>
        <v>2.8676894342374828</v>
      </c>
      <c r="M51" s="25"/>
      <c r="N51" s="25"/>
      <c r="O51" s="25"/>
      <c r="P51" s="25">
        <v>0.77232222222222213</v>
      </c>
      <c r="Q51" s="25"/>
      <c r="R51" s="25">
        <v>2.0953672120152609</v>
      </c>
      <c r="S51" s="25"/>
      <c r="T51" s="25"/>
      <c r="U51" s="25"/>
      <c r="V51" s="25"/>
      <c r="W51" s="22"/>
      <c r="X51" s="22"/>
      <c r="Y51" s="22"/>
      <c r="Z51" s="25"/>
      <c r="AA51" s="28"/>
      <c r="AB51" s="26">
        <f t="shared" si="33"/>
        <v>0</v>
      </c>
      <c r="AC51" s="27"/>
      <c r="AD51" s="25"/>
      <c r="AE51" s="25"/>
      <c r="AF51" s="25"/>
      <c r="AG51" s="25"/>
      <c r="AH51" s="25"/>
      <c r="AI51" s="25"/>
      <c r="AJ51" s="25"/>
      <c r="AK51" s="24"/>
      <c r="AL51" s="22"/>
      <c r="AM51" s="25"/>
      <c r="AN51" s="23"/>
      <c r="AO51" s="28"/>
      <c r="AP51" s="26"/>
      <c r="AQ51" s="29">
        <f t="shared" si="20"/>
        <v>2.8676894342374828</v>
      </c>
    </row>
    <row r="52" spans="1:45" ht="12.75" customHeight="1">
      <c r="A52" s="166" t="s">
        <v>76</v>
      </c>
      <c r="B52" s="133"/>
      <c r="C52" s="134">
        <f t="shared" si="30"/>
        <v>0</v>
      </c>
      <c r="D52" s="135"/>
      <c r="E52" s="135"/>
      <c r="F52" s="136"/>
      <c r="G52" s="136"/>
      <c r="H52" s="137">
        <f t="shared" si="31"/>
        <v>0</v>
      </c>
      <c r="I52" s="138"/>
      <c r="J52" s="260"/>
      <c r="K52" s="135"/>
      <c r="L52" s="137">
        <f t="shared" si="32"/>
        <v>443.67345572790481</v>
      </c>
      <c r="M52" s="135"/>
      <c r="N52" s="135"/>
      <c r="O52" s="135"/>
      <c r="P52" s="127"/>
      <c r="Q52" s="135"/>
      <c r="R52" s="135">
        <v>443.67345572790481</v>
      </c>
      <c r="S52" s="135"/>
      <c r="T52" s="135"/>
      <c r="U52" s="135"/>
      <c r="V52" s="135"/>
      <c r="W52" s="136"/>
      <c r="X52" s="136"/>
      <c r="Y52" s="136"/>
      <c r="Z52" s="135"/>
      <c r="AA52" s="130"/>
      <c r="AB52" s="139">
        <f t="shared" si="33"/>
        <v>0</v>
      </c>
      <c r="AC52" s="140"/>
      <c r="AD52" s="135"/>
      <c r="AE52" s="135"/>
      <c r="AF52" s="135"/>
      <c r="AG52" s="135"/>
      <c r="AH52" s="135"/>
      <c r="AI52" s="135"/>
      <c r="AJ52" s="135"/>
      <c r="AK52" s="126"/>
      <c r="AL52" s="128"/>
      <c r="AM52" s="135"/>
      <c r="AN52" s="130"/>
      <c r="AO52" s="130"/>
      <c r="AP52" s="139"/>
      <c r="AQ52" s="141">
        <f t="shared" si="20"/>
        <v>443.67345572790481</v>
      </c>
    </row>
    <row r="53" spans="1:45" ht="12.75" customHeight="1">
      <c r="A53" s="166" t="s">
        <v>73</v>
      </c>
      <c r="B53" s="133"/>
      <c r="C53" s="134">
        <f t="shared" si="30"/>
        <v>0</v>
      </c>
      <c r="D53" s="138"/>
      <c r="E53" s="135"/>
      <c r="F53" s="136"/>
      <c r="G53" s="136"/>
      <c r="H53" s="137">
        <f t="shared" si="31"/>
        <v>0</v>
      </c>
      <c r="I53" s="138"/>
      <c r="J53" s="260"/>
      <c r="K53" s="135"/>
      <c r="L53" s="137">
        <f t="shared" si="32"/>
        <v>194.54628765102007</v>
      </c>
      <c r="M53" s="135"/>
      <c r="N53" s="135"/>
      <c r="O53" s="135"/>
      <c r="P53" s="135">
        <v>0</v>
      </c>
      <c r="Q53" s="135"/>
      <c r="R53" s="135"/>
      <c r="S53" s="135"/>
      <c r="T53" s="135"/>
      <c r="U53" s="135">
        <v>194.54628765102007</v>
      </c>
      <c r="V53" s="135"/>
      <c r="W53" s="136"/>
      <c r="X53" s="136"/>
      <c r="Y53" s="136"/>
      <c r="Z53" s="135"/>
      <c r="AA53" s="130"/>
      <c r="AB53" s="139">
        <f t="shared" si="33"/>
        <v>11.23639622474133</v>
      </c>
      <c r="AC53" s="140"/>
      <c r="AD53" s="135"/>
      <c r="AE53" s="135"/>
      <c r="AF53" s="135"/>
      <c r="AG53" s="135"/>
      <c r="AH53" s="135"/>
      <c r="AI53" s="25">
        <v>11.23639622474133</v>
      </c>
      <c r="AJ53" s="25">
        <v>0</v>
      </c>
      <c r="AK53" s="135"/>
      <c r="AL53" s="135"/>
      <c r="AM53" s="135"/>
      <c r="AN53" s="130"/>
      <c r="AO53" s="28"/>
      <c r="AP53" s="139"/>
      <c r="AQ53" s="141">
        <f t="shared" si="20"/>
        <v>205.78268387576139</v>
      </c>
    </row>
    <row r="54" spans="1:45" ht="12.75" customHeight="1">
      <c r="A54" s="17" t="s">
        <v>134</v>
      </c>
      <c r="B54" s="18"/>
      <c r="C54" s="134">
        <f t="shared" si="30"/>
        <v>0</v>
      </c>
      <c r="D54" s="138"/>
      <c r="E54" s="135"/>
      <c r="F54" s="136"/>
      <c r="G54" s="136"/>
      <c r="H54" s="137">
        <f t="shared" si="31"/>
        <v>0</v>
      </c>
      <c r="I54" s="138"/>
      <c r="J54" s="260"/>
      <c r="K54" s="135"/>
      <c r="L54" s="137">
        <f t="shared" si="32"/>
        <v>120.61920677599325</v>
      </c>
      <c r="M54" s="135"/>
      <c r="N54" s="135"/>
      <c r="O54" s="135"/>
      <c r="P54" s="135"/>
      <c r="Q54" s="135"/>
      <c r="R54" s="135"/>
      <c r="S54" s="135"/>
      <c r="T54" s="135"/>
      <c r="U54" s="135">
        <v>120.61920677599325</v>
      </c>
      <c r="V54" s="135"/>
      <c r="W54" s="136"/>
      <c r="X54" s="136"/>
      <c r="Y54" s="136"/>
      <c r="Z54" s="135"/>
      <c r="AA54" s="194"/>
      <c r="AB54" s="139">
        <f t="shared" si="33"/>
        <v>0</v>
      </c>
      <c r="AC54" s="140"/>
      <c r="AD54" s="135"/>
      <c r="AE54" s="135"/>
      <c r="AF54" s="135"/>
      <c r="AG54" s="135"/>
      <c r="AH54" s="135"/>
      <c r="AI54" s="135"/>
      <c r="AJ54" s="135"/>
      <c r="AK54" s="135"/>
      <c r="AL54" s="135"/>
      <c r="AM54" s="135"/>
      <c r="AN54" s="194"/>
      <c r="AO54" s="130"/>
      <c r="AP54" s="139"/>
      <c r="AQ54" s="141">
        <f t="shared" si="20"/>
        <v>120.61920677599325</v>
      </c>
    </row>
    <row r="55" spans="1:45" ht="12.75" customHeight="1">
      <c r="A55" s="72" t="s">
        <v>74</v>
      </c>
      <c r="B55" s="73"/>
      <c r="C55" s="74">
        <f t="shared" si="30"/>
        <v>0</v>
      </c>
      <c r="D55" s="150"/>
      <c r="E55" s="151"/>
      <c r="F55" s="77"/>
      <c r="G55" s="77"/>
      <c r="H55" s="78">
        <f t="shared" si="31"/>
        <v>0</v>
      </c>
      <c r="I55" s="75"/>
      <c r="J55" s="255"/>
      <c r="K55" s="76"/>
      <c r="L55" s="78">
        <f t="shared" si="32"/>
        <v>330.10350540167678</v>
      </c>
      <c r="M55" s="76"/>
      <c r="N55" s="76"/>
      <c r="O55" s="76"/>
      <c r="P55" s="76">
        <v>118.84061701164666</v>
      </c>
      <c r="Q55" s="76"/>
      <c r="R55" s="76"/>
      <c r="S55" s="76">
        <v>0</v>
      </c>
      <c r="T55" s="76"/>
      <c r="U55" s="76">
        <v>211.26288839003013</v>
      </c>
      <c r="V55" s="76"/>
      <c r="W55" s="77"/>
      <c r="X55" s="77"/>
      <c r="Y55" s="77"/>
      <c r="Z55" s="76"/>
      <c r="AA55" s="296">
        <v>15.137541752060784</v>
      </c>
      <c r="AB55" s="79">
        <f t="shared" si="33"/>
        <v>16.148558328938005</v>
      </c>
      <c r="AC55" s="80"/>
      <c r="AD55" s="76"/>
      <c r="AE55" s="76"/>
      <c r="AF55" s="76"/>
      <c r="AG55" s="76"/>
      <c r="AH55" s="76"/>
      <c r="AI55" s="76">
        <v>12.201895755481598</v>
      </c>
      <c r="AJ55" s="76">
        <v>3.9466625734564071</v>
      </c>
      <c r="AK55" s="75"/>
      <c r="AL55" s="77"/>
      <c r="AM55" s="76"/>
      <c r="AN55" s="78"/>
      <c r="AO55" s="81"/>
      <c r="AP55" s="79"/>
      <c r="AQ55" s="82">
        <f t="shared" si="20"/>
        <v>361.38960548267556</v>
      </c>
    </row>
    <row r="56" spans="1:45" s="49" customFormat="1" ht="12.75" customHeight="1">
      <c r="A56" s="168" t="s">
        <v>40</v>
      </c>
      <c r="B56" s="152"/>
      <c r="C56" s="142">
        <f t="shared" si="30"/>
        <v>184.982279508478</v>
      </c>
      <c r="D56" s="146">
        <v>87.619872393778564</v>
      </c>
      <c r="E56" s="169">
        <v>85.322939087575648</v>
      </c>
      <c r="F56" s="144"/>
      <c r="G56" s="144">
        <v>12.039468027123773</v>
      </c>
      <c r="H56" s="145">
        <f t="shared" si="31"/>
        <v>179.95417103</v>
      </c>
      <c r="I56" s="146"/>
      <c r="J56" s="257">
        <v>127.70399999999999</v>
      </c>
      <c r="K56" s="143">
        <v>52.250171030000004</v>
      </c>
      <c r="L56" s="145">
        <f t="shared" si="32"/>
        <v>1270.3623346487946</v>
      </c>
      <c r="M56" s="143"/>
      <c r="N56" s="143"/>
      <c r="O56" s="143"/>
      <c r="P56" s="143">
        <v>0</v>
      </c>
      <c r="Q56" s="359">
        <v>872.60769683390004</v>
      </c>
      <c r="R56" s="143"/>
      <c r="S56" s="143">
        <v>0</v>
      </c>
      <c r="T56" s="359">
        <v>47.769438325478852</v>
      </c>
      <c r="U56" s="359">
        <v>343.30796612258484</v>
      </c>
      <c r="V56" s="143">
        <v>6.677233366830678</v>
      </c>
      <c r="W56" s="144"/>
      <c r="X56" s="144"/>
      <c r="Y56" s="144"/>
      <c r="Z56" s="143"/>
      <c r="AA56" s="145">
        <v>594.99540666478595</v>
      </c>
      <c r="AB56" s="147">
        <f t="shared" si="33"/>
        <v>85.409201804918865</v>
      </c>
      <c r="AC56" s="177"/>
      <c r="AD56" s="143"/>
      <c r="AE56" s="143">
        <v>26.981024736024086</v>
      </c>
      <c r="AF56" s="143"/>
      <c r="AG56" s="143"/>
      <c r="AH56" s="143"/>
      <c r="AI56" s="143"/>
      <c r="AJ56" s="143"/>
      <c r="AK56" s="146"/>
      <c r="AL56" s="144">
        <v>13.844881309543936</v>
      </c>
      <c r="AM56" s="143">
        <v>44.583295759350854</v>
      </c>
      <c r="AN56" s="145"/>
      <c r="AO56" s="145">
        <v>750.50980776582253</v>
      </c>
      <c r="AP56" s="147"/>
      <c r="AQ56" s="91">
        <f t="shared" si="20"/>
        <v>3066.2132014228</v>
      </c>
      <c r="AR56" s="2"/>
      <c r="AS56" s="293"/>
    </row>
    <row r="57" spans="1:45" s="49" customFormat="1" ht="12.75" customHeight="1">
      <c r="A57" s="168" t="s">
        <v>193</v>
      </c>
      <c r="B57" s="152"/>
      <c r="C57" s="142">
        <f>C58+C65</f>
        <v>0.40093969924812034</v>
      </c>
      <c r="D57" s="359">
        <f t="shared" ref="D57:AP57" si="34">D58+D65</f>
        <v>0.40093969924812034</v>
      </c>
      <c r="E57" s="143">
        <f t="shared" si="34"/>
        <v>0</v>
      </c>
      <c r="F57" s="144">
        <f t="shared" si="34"/>
        <v>0</v>
      </c>
      <c r="G57" s="144">
        <f t="shared" si="34"/>
        <v>0</v>
      </c>
      <c r="H57" s="145">
        <f t="shared" si="34"/>
        <v>0</v>
      </c>
      <c r="I57" s="146">
        <f t="shared" si="34"/>
        <v>0</v>
      </c>
      <c r="J57" s="146">
        <f t="shared" si="34"/>
        <v>0</v>
      </c>
      <c r="K57" s="146">
        <f t="shared" si="34"/>
        <v>0</v>
      </c>
      <c r="L57" s="145">
        <f t="shared" si="34"/>
        <v>225.31993931711571</v>
      </c>
      <c r="M57" s="143">
        <f t="shared" si="34"/>
        <v>0</v>
      </c>
      <c r="N57" s="143">
        <f t="shared" si="34"/>
        <v>0</v>
      </c>
      <c r="O57" s="143">
        <f t="shared" si="34"/>
        <v>0</v>
      </c>
      <c r="P57" s="143">
        <f t="shared" si="34"/>
        <v>0</v>
      </c>
      <c r="Q57" s="359">
        <f t="shared" si="34"/>
        <v>65.11036098760016</v>
      </c>
      <c r="R57" s="143">
        <f t="shared" si="34"/>
        <v>0</v>
      </c>
      <c r="S57" s="359">
        <f t="shared" si="34"/>
        <v>0.2093031229578676</v>
      </c>
      <c r="T57" s="359">
        <f t="shared" si="34"/>
        <v>71.030411485981347</v>
      </c>
      <c r="U57" s="359">
        <f t="shared" si="34"/>
        <v>88.969863720576313</v>
      </c>
      <c r="V57" s="143">
        <f t="shared" si="34"/>
        <v>0</v>
      </c>
      <c r="W57" s="144">
        <f t="shared" si="34"/>
        <v>0</v>
      </c>
      <c r="X57" s="144">
        <f t="shared" si="34"/>
        <v>0</v>
      </c>
      <c r="Y57" s="144">
        <f t="shared" si="34"/>
        <v>0</v>
      </c>
      <c r="Z57" s="146">
        <f t="shared" si="34"/>
        <v>0</v>
      </c>
      <c r="AA57" s="373">
        <f t="shared" si="34"/>
        <v>335.55191871972141</v>
      </c>
      <c r="AB57" s="147">
        <f t="shared" si="34"/>
        <v>41.14299461728546</v>
      </c>
      <c r="AC57" s="177">
        <f t="shared" si="34"/>
        <v>0</v>
      </c>
      <c r="AD57" s="143">
        <f t="shared" si="34"/>
        <v>0</v>
      </c>
      <c r="AE57" s="143">
        <f t="shared" si="34"/>
        <v>18.556824716103485</v>
      </c>
      <c r="AF57" s="143">
        <f t="shared" si="34"/>
        <v>0</v>
      </c>
      <c r="AG57" s="143">
        <f t="shared" si="34"/>
        <v>0</v>
      </c>
      <c r="AH57" s="143">
        <f t="shared" si="34"/>
        <v>6.1461716993494075</v>
      </c>
      <c r="AI57" s="143">
        <f t="shared" si="34"/>
        <v>0</v>
      </c>
      <c r="AJ57" s="143">
        <f t="shared" si="34"/>
        <v>0</v>
      </c>
      <c r="AK57" s="143">
        <f t="shared" si="34"/>
        <v>0</v>
      </c>
      <c r="AL57" s="143">
        <f t="shared" si="34"/>
        <v>0.16649466165720572</v>
      </c>
      <c r="AM57" s="146">
        <f t="shared" si="34"/>
        <v>16.273503540175366</v>
      </c>
      <c r="AN57" s="145">
        <f t="shared" si="34"/>
        <v>0</v>
      </c>
      <c r="AO57" s="373">
        <f t="shared" si="34"/>
        <v>1191.6257668350472</v>
      </c>
      <c r="AP57" s="147">
        <f t="shared" si="34"/>
        <v>0</v>
      </c>
      <c r="AQ57" s="148">
        <f t="shared" si="20"/>
        <v>1794.041559188418</v>
      </c>
      <c r="AR57" s="2"/>
      <c r="AS57" s="293"/>
    </row>
    <row r="58" spans="1:45" s="49" customFormat="1" ht="12.75" customHeight="1">
      <c r="A58" s="168" t="s">
        <v>194</v>
      </c>
      <c r="B58" s="152"/>
      <c r="C58" s="142">
        <f t="shared" si="30"/>
        <v>0.39794015037593988</v>
      </c>
      <c r="D58" s="360">
        <v>0.39794015037593988</v>
      </c>
      <c r="E58" s="147">
        <v>0</v>
      </c>
      <c r="F58" s="147">
        <f>SUM(F59:F64)</f>
        <v>0</v>
      </c>
      <c r="G58" s="345">
        <v>0</v>
      </c>
      <c r="H58" s="145">
        <f t="shared" si="31"/>
        <v>0</v>
      </c>
      <c r="I58" s="146">
        <f>SUM(I59:I64)</f>
        <v>0</v>
      </c>
      <c r="J58" s="261">
        <f>SUM(J59:J64)</f>
        <v>0</v>
      </c>
      <c r="K58" s="146">
        <f>SUM(K59:K64)</f>
        <v>0</v>
      </c>
      <c r="L58" s="145">
        <f t="shared" si="32"/>
        <v>105.69813986669266</v>
      </c>
      <c r="M58" s="143">
        <f t="shared" ref="M58:AJ58" si="35">SUM(M59:M64)</f>
        <v>0</v>
      </c>
      <c r="N58" s="144">
        <f t="shared" si="35"/>
        <v>0</v>
      </c>
      <c r="O58" s="144">
        <f t="shared" si="35"/>
        <v>0</v>
      </c>
      <c r="P58" s="147">
        <f t="shared" si="35"/>
        <v>0</v>
      </c>
      <c r="Q58" s="366">
        <v>18.91437691147916</v>
      </c>
      <c r="R58" s="147">
        <f t="shared" si="35"/>
        <v>0</v>
      </c>
      <c r="S58" s="366">
        <v>0</v>
      </c>
      <c r="T58" s="366">
        <v>45.528094346968842</v>
      </c>
      <c r="U58" s="366">
        <v>41.255668608244662</v>
      </c>
      <c r="V58" s="147">
        <f t="shared" si="35"/>
        <v>0</v>
      </c>
      <c r="W58" s="147">
        <f t="shared" si="35"/>
        <v>0</v>
      </c>
      <c r="X58" s="147">
        <f t="shared" si="35"/>
        <v>0</v>
      </c>
      <c r="Y58" s="144">
        <f t="shared" si="35"/>
        <v>0</v>
      </c>
      <c r="Z58" s="146">
        <f t="shared" si="35"/>
        <v>0</v>
      </c>
      <c r="AA58" s="373">
        <v>209.84460560993824</v>
      </c>
      <c r="AB58" s="147">
        <f t="shared" ref="AB58:AB71" si="36">SUM(AC58:AM58)</f>
        <v>22.359947874888334</v>
      </c>
      <c r="AC58" s="177">
        <f t="shared" si="35"/>
        <v>0</v>
      </c>
      <c r="AD58" s="143">
        <f t="shared" si="35"/>
        <v>0</v>
      </c>
      <c r="AE58" s="359">
        <f t="shared" si="35"/>
        <v>3.8821169186557629</v>
      </c>
      <c r="AF58" s="143"/>
      <c r="AG58" s="143">
        <f t="shared" si="35"/>
        <v>0</v>
      </c>
      <c r="AH58" s="143">
        <f t="shared" si="35"/>
        <v>2.0378327544000001</v>
      </c>
      <c r="AI58" s="143">
        <f t="shared" si="35"/>
        <v>0</v>
      </c>
      <c r="AJ58" s="143">
        <f t="shared" si="35"/>
        <v>0</v>
      </c>
      <c r="AK58" s="143"/>
      <c r="AL58" s="143">
        <v>0.16649466165720572</v>
      </c>
      <c r="AM58" s="144">
        <v>16.273503540175366</v>
      </c>
      <c r="AN58" s="145">
        <f t="shared" ref="AN58" si="37">SUM(AN59:AN64)</f>
        <v>0</v>
      </c>
      <c r="AO58" s="373">
        <v>942.52133007157317</v>
      </c>
      <c r="AP58" s="147">
        <f t="shared" ref="AP58" si="38">SUM(AP59:AP64)</f>
        <v>0</v>
      </c>
      <c r="AQ58" s="148">
        <f t="shared" si="20"/>
        <v>1280.8219635734683</v>
      </c>
      <c r="AR58" s="2"/>
      <c r="AS58" s="293"/>
    </row>
    <row r="59" spans="1:45" s="49" customFormat="1" ht="12.75" customHeight="1">
      <c r="A59" s="398" t="s">
        <v>174</v>
      </c>
      <c r="B59" s="399" t="s">
        <v>175</v>
      </c>
      <c r="C59" s="62">
        <f t="shared" si="30"/>
        <v>1.9996992481203005E-3</v>
      </c>
      <c r="D59" s="361">
        <v>1.9996992481203005E-3</v>
      </c>
      <c r="E59" s="67"/>
      <c r="F59" s="67"/>
      <c r="G59" s="170"/>
      <c r="H59" s="66">
        <f t="shared" si="31"/>
        <v>0</v>
      </c>
      <c r="I59" s="149"/>
      <c r="J59" s="274"/>
      <c r="K59" s="149"/>
      <c r="L59" s="66">
        <f t="shared" si="32"/>
        <v>28.298812819706448</v>
      </c>
      <c r="M59" s="103"/>
      <c r="N59" s="327"/>
      <c r="O59" s="327"/>
      <c r="P59" s="67"/>
      <c r="Q59" s="367">
        <v>6.1924967210597073</v>
      </c>
      <c r="R59" s="67"/>
      <c r="S59" s="367">
        <v>0</v>
      </c>
      <c r="T59" s="367">
        <v>12.250662434458475</v>
      </c>
      <c r="U59" s="367">
        <v>9.8556536641882673</v>
      </c>
      <c r="V59" s="381">
        <v>0</v>
      </c>
      <c r="W59" s="67"/>
      <c r="X59" s="67"/>
      <c r="Y59" s="327"/>
      <c r="Z59" s="149"/>
      <c r="AA59" s="374">
        <v>53.199700812766935</v>
      </c>
      <c r="AB59" s="67">
        <f t="shared" si="36"/>
        <v>0.85513283545707919</v>
      </c>
      <c r="AC59" s="328"/>
      <c r="AD59" s="103"/>
      <c r="AE59" s="421">
        <v>0.85513283545707919</v>
      </c>
      <c r="AF59" s="342"/>
      <c r="AG59" s="342"/>
      <c r="AH59" s="342">
        <v>0</v>
      </c>
      <c r="AI59" s="342"/>
      <c r="AJ59" s="342"/>
      <c r="AK59" s="342"/>
      <c r="AL59" s="342">
        <v>0</v>
      </c>
      <c r="AM59" s="386">
        <v>0</v>
      </c>
      <c r="AN59" s="66"/>
      <c r="AO59" s="374">
        <v>208.61604899684247</v>
      </c>
      <c r="AP59" s="67"/>
      <c r="AQ59" s="334">
        <f t="shared" si="20"/>
        <v>290.97169516402107</v>
      </c>
      <c r="AR59" s="2"/>
      <c r="AS59" s="293"/>
    </row>
    <row r="60" spans="1:45" s="49" customFormat="1" ht="12.75" customHeight="1">
      <c r="A60" s="398" t="s">
        <v>176</v>
      </c>
      <c r="B60" s="399" t="s">
        <v>177</v>
      </c>
      <c r="C60" s="19">
        <f t="shared" si="30"/>
        <v>5.9990977443609029E-3</v>
      </c>
      <c r="D60" s="361">
        <v>5.9990977443609029E-3</v>
      </c>
      <c r="E60" s="26"/>
      <c r="F60" s="26"/>
      <c r="G60" s="346"/>
      <c r="H60" s="23">
        <f t="shared" si="31"/>
        <v>0</v>
      </c>
      <c r="I60" s="20"/>
      <c r="J60" s="280"/>
      <c r="K60" s="20"/>
      <c r="L60" s="23">
        <f t="shared" si="32"/>
        <v>23.118874722380422</v>
      </c>
      <c r="M60" s="21"/>
      <c r="N60" s="169"/>
      <c r="O60" s="169"/>
      <c r="P60" s="26"/>
      <c r="Q60" s="367">
        <v>4.2924554606475143</v>
      </c>
      <c r="R60" s="26"/>
      <c r="S60" s="367">
        <v>0</v>
      </c>
      <c r="T60" s="367">
        <v>3.4048566698361769</v>
      </c>
      <c r="U60" s="367">
        <v>15.421562591896731</v>
      </c>
      <c r="V60" s="381">
        <v>0</v>
      </c>
      <c r="W60" s="26"/>
      <c r="X60" s="26"/>
      <c r="Y60" s="169"/>
      <c r="Z60" s="20"/>
      <c r="AA60" s="374">
        <v>19.600983985764305</v>
      </c>
      <c r="AB60" s="26">
        <f t="shared" si="36"/>
        <v>5.4979837870948831E-2</v>
      </c>
      <c r="AC60" s="329"/>
      <c r="AD60" s="21"/>
      <c r="AE60" s="422">
        <v>5.4979837870948831E-2</v>
      </c>
      <c r="AF60" s="343"/>
      <c r="AG60" s="343"/>
      <c r="AH60" s="343">
        <v>0</v>
      </c>
      <c r="AI60" s="343"/>
      <c r="AJ60" s="343"/>
      <c r="AK60" s="343"/>
      <c r="AL60" s="343">
        <v>0</v>
      </c>
      <c r="AM60" s="387">
        <v>0</v>
      </c>
      <c r="AN60" s="23"/>
      <c r="AO60" s="374">
        <v>61.034645685047195</v>
      </c>
      <c r="AP60" s="26"/>
      <c r="AQ60" s="335">
        <f t="shared" si="20"/>
        <v>103.81548332880723</v>
      </c>
      <c r="AR60" s="2"/>
      <c r="AS60" s="293"/>
    </row>
    <row r="61" spans="1:45" s="49" customFormat="1" ht="12.75" customHeight="1">
      <c r="A61" s="398" t="s">
        <v>178</v>
      </c>
      <c r="B61" s="399" t="s">
        <v>179</v>
      </c>
      <c r="C61" s="19">
        <f t="shared" si="30"/>
        <v>0.37494360902255641</v>
      </c>
      <c r="D61" s="361">
        <v>0.37494360902255641</v>
      </c>
      <c r="E61" s="26"/>
      <c r="F61" s="26"/>
      <c r="G61" s="346"/>
      <c r="H61" s="23">
        <f t="shared" si="31"/>
        <v>0</v>
      </c>
      <c r="I61" s="20"/>
      <c r="J61" s="280"/>
      <c r="K61" s="20"/>
      <c r="L61" s="23">
        <f t="shared" si="32"/>
        <v>31.320482426704977</v>
      </c>
      <c r="M61" s="21"/>
      <c r="N61" s="169"/>
      <c r="O61" s="169"/>
      <c r="P61" s="26"/>
      <c r="Q61" s="367">
        <v>4.1722128058696564</v>
      </c>
      <c r="R61" s="26"/>
      <c r="S61" s="367">
        <v>0</v>
      </c>
      <c r="T61" s="367">
        <v>22.752925037150025</v>
      </c>
      <c r="U61" s="367">
        <v>4.3953445836852953</v>
      </c>
      <c r="V61" s="381">
        <v>0</v>
      </c>
      <c r="W61" s="26"/>
      <c r="X61" s="26"/>
      <c r="Y61" s="169"/>
      <c r="Z61" s="20"/>
      <c r="AA61" s="374">
        <v>37.042486381418058</v>
      </c>
      <c r="AB61" s="26">
        <f t="shared" si="36"/>
        <v>1.100578540238101</v>
      </c>
      <c r="AC61" s="329"/>
      <c r="AD61" s="21"/>
      <c r="AE61" s="422">
        <v>1.100578540238101</v>
      </c>
      <c r="AF61" s="343"/>
      <c r="AG61" s="343"/>
      <c r="AH61" s="343">
        <v>0</v>
      </c>
      <c r="AI61" s="343"/>
      <c r="AJ61" s="343"/>
      <c r="AK61" s="343"/>
      <c r="AL61" s="343">
        <v>0</v>
      </c>
      <c r="AM61" s="387">
        <v>0</v>
      </c>
      <c r="AN61" s="23"/>
      <c r="AO61" s="374">
        <v>115.15920759646002</v>
      </c>
      <c r="AP61" s="26"/>
      <c r="AQ61" s="335">
        <f t="shared" si="20"/>
        <v>184.99769855384372</v>
      </c>
      <c r="AR61" s="2"/>
      <c r="AS61" s="293"/>
    </row>
    <row r="62" spans="1:45" s="49" customFormat="1" ht="12.75" customHeight="1">
      <c r="A62" s="398" t="s">
        <v>180</v>
      </c>
      <c r="B62" s="399" t="s">
        <v>181</v>
      </c>
      <c r="C62" s="19">
        <f t="shared" si="30"/>
        <v>1.0998345864661654E-2</v>
      </c>
      <c r="D62" s="361">
        <v>1.0998345864661654E-2</v>
      </c>
      <c r="E62" s="26"/>
      <c r="F62" s="26"/>
      <c r="G62" s="346"/>
      <c r="H62" s="23">
        <f t="shared" si="31"/>
        <v>0</v>
      </c>
      <c r="I62" s="20"/>
      <c r="J62" s="280"/>
      <c r="K62" s="20"/>
      <c r="L62" s="23">
        <f t="shared" si="32"/>
        <v>3.3145138724301684</v>
      </c>
      <c r="M62" s="21"/>
      <c r="N62" s="169"/>
      <c r="O62" s="169"/>
      <c r="P62" s="26"/>
      <c r="Q62" s="367">
        <v>0.4944460890434349</v>
      </c>
      <c r="R62" s="26"/>
      <c r="S62" s="367">
        <v>0</v>
      </c>
      <c r="T62" s="367">
        <v>0.94019125813420568</v>
      </c>
      <c r="U62" s="367">
        <v>1.8798765252525278</v>
      </c>
      <c r="V62" s="381">
        <v>0</v>
      </c>
      <c r="W62" s="26"/>
      <c r="X62" s="26"/>
      <c r="Y62" s="169"/>
      <c r="Z62" s="20"/>
      <c r="AA62" s="374">
        <v>19.606349157416755</v>
      </c>
      <c r="AB62" s="26">
        <f t="shared" si="36"/>
        <v>9.4251150635912287E-2</v>
      </c>
      <c r="AC62" s="329"/>
      <c r="AD62" s="21"/>
      <c r="AE62" s="422">
        <v>9.4251150635912287E-2</v>
      </c>
      <c r="AF62" s="343"/>
      <c r="AG62" s="343"/>
      <c r="AH62" s="343">
        <v>0</v>
      </c>
      <c r="AI62" s="343"/>
      <c r="AJ62" s="343"/>
      <c r="AK62" s="343"/>
      <c r="AL62" s="343">
        <v>0</v>
      </c>
      <c r="AM62" s="387">
        <v>0</v>
      </c>
      <c r="AN62" s="23"/>
      <c r="AO62" s="374">
        <v>419.12307099873118</v>
      </c>
      <c r="AP62" s="26"/>
      <c r="AQ62" s="335">
        <f t="shared" si="20"/>
        <v>442.14918352507868</v>
      </c>
      <c r="AR62" s="2"/>
      <c r="AS62" s="293"/>
    </row>
    <row r="63" spans="1:45" s="49" customFormat="1" ht="12.75" customHeight="1">
      <c r="A63" s="398" t="s">
        <v>182</v>
      </c>
      <c r="B63" s="399" t="s">
        <v>183</v>
      </c>
      <c r="C63" s="19">
        <f t="shared" si="30"/>
        <v>3.9993984962406011E-3</v>
      </c>
      <c r="D63" s="362">
        <v>3.9993984962406011E-3</v>
      </c>
      <c r="E63" s="26"/>
      <c r="F63" s="26"/>
      <c r="G63" s="346"/>
      <c r="H63" s="23">
        <f t="shared" si="31"/>
        <v>0</v>
      </c>
      <c r="I63" s="20"/>
      <c r="J63" s="280"/>
      <c r="K63" s="20"/>
      <c r="L63" s="23">
        <f t="shared" si="32"/>
        <v>1.1472193816013303</v>
      </c>
      <c r="M63" s="21"/>
      <c r="N63" s="169"/>
      <c r="O63" s="169"/>
      <c r="P63" s="26"/>
      <c r="Q63" s="368">
        <v>0.69139526497268589</v>
      </c>
      <c r="R63" s="26"/>
      <c r="S63" s="368">
        <v>0</v>
      </c>
      <c r="T63" s="368">
        <v>0.1230849754339733</v>
      </c>
      <c r="U63" s="368">
        <v>0.33273914119467107</v>
      </c>
      <c r="V63" s="382">
        <v>0</v>
      </c>
      <c r="W63" s="26"/>
      <c r="X63" s="26"/>
      <c r="Y63" s="169"/>
      <c r="Z63" s="20"/>
      <c r="AA63" s="375">
        <v>12.596081747036134</v>
      </c>
      <c r="AB63" s="26">
        <f t="shared" si="36"/>
        <v>0.52427202541226203</v>
      </c>
      <c r="AC63" s="329"/>
      <c r="AD63" s="21"/>
      <c r="AE63" s="422">
        <v>0.52427202541226203</v>
      </c>
      <c r="AF63" s="343"/>
      <c r="AG63" s="343"/>
      <c r="AH63" s="343">
        <v>0</v>
      </c>
      <c r="AI63" s="343"/>
      <c r="AJ63" s="343"/>
      <c r="AK63" s="343"/>
      <c r="AL63" s="343">
        <v>0</v>
      </c>
      <c r="AM63" s="387">
        <v>0</v>
      </c>
      <c r="AN63" s="23"/>
      <c r="AO63" s="375">
        <v>39.425752073120982</v>
      </c>
      <c r="AP63" s="26"/>
      <c r="AQ63" s="335">
        <f t="shared" si="20"/>
        <v>53.697324625666951</v>
      </c>
      <c r="AR63" s="2"/>
      <c r="AS63" s="293"/>
    </row>
    <row r="64" spans="1:45" ht="12.75" customHeight="1">
      <c r="A64" s="400" t="s">
        <v>184</v>
      </c>
      <c r="B64" s="401"/>
      <c r="C64" s="74">
        <f t="shared" si="30"/>
        <v>0</v>
      </c>
      <c r="D64" s="362">
        <v>0</v>
      </c>
      <c r="E64" s="79"/>
      <c r="F64" s="79"/>
      <c r="G64" s="347"/>
      <c r="H64" s="78">
        <f t="shared" si="31"/>
        <v>0</v>
      </c>
      <c r="I64" s="150"/>
      <c r="J64" s="283"/>
      <c r="K64" s="150"/>
      <c r="L64" s="78">
        <f t="shared" si="32"/>
        <v>18.498236643869323</v>
      </c>
      <c r="M64" s="151"/>
      <c r="N64" s="331"/>
      <c r="O64" s="331"/>
      <c r="P64" s="79"/>
      <c r="Q64" s="368">
        <v>3.0713705698861591</v>
      </c>
      <c r="R64" s="79"/>
      <c r="S64" s="368">
        <v>0</v>
      </c>
      <c r="T64" s="368">
        <v>6.0563739719559866</v>
      </c>
      <c r="U64" s="368">
        <v>9.3704921020271765</v>
      </c>
      <c r="V64" s="382">
        <v>0</v>
      </c>
      <c r="W64" s="79"/>
      <c r="X64" s="79"/>
      <c r="Y64" s="331"/>
      <c r="Z64" s="150"/>
      <c r="AA64" s="375">
        <v>67.799003525536065</v>
      </c>
      <c r="AB64" s="79">
        <f t="shared" si="36"/>
        <v>19.73073348527403</v>
      </c>
      <c r="AC64" s="332"/>
      <c r="AD64" s="151"/>
      <c r="AE64" s="423">
        <v>1.2529025290414595</v>
      </c>
      <c r="AF64" s="344"/>
      <c r="AG64" s="344"/>
      <c r="AH64" s="344">
        <v>2.0378327544000001</v>
      </c>
      <c r="AI64" s="344"/>
      <c r="AJ64" s="344"/>
      <c r="AK64" s="344"/>
      <c r="AL64" s="344">
        <v>0.16649466165720572</v>
      </c>
      <c r="AM64" s="388">
        <v>16.273503540175366</v>
      </c>
      <c r="AN64" s="78"/>
      <c r="AO64" s="375">
        <v>99.162604721371409</v>
      </c>
      <c r="AP64" s="79"/>
      <c r="AQ64" s="336">
        <f t="shared" si="20"/>
        <v>205.19057837605084</v>
      </c>
    </row>
    <row r="65" spans="1:45" ht="12.75" customHeight="1">
      <c r="A65" s="168" t="s">
        <v>195</v>
      </c>
      <c r="B65" s="152"/>
      <c r="C65" s="74">
        <f>SUM(D65:G65)</f>
        <v>2.9995488721804506E-3</v>
      </c>
      <c r="D65" s="360">
        <f>SUM(D66:D69)</f>
        <v>2.9995488721804506E-3</v>
      </c>
      <c r="E65" s="213"/>
      <c r="F65" s="213"/>
      <c r="G65" s="348"/>
      <c r="H65" s="78">
        <f>SUM(I65:K65)</f>
        <v>0</v>
      </c>
      <c r="I65" s="75"/>
      <c r="J65" s="255">
        <v>0</v>
      </c>
      <c r="K65" s="76">
        <v>0</v>
      </c>
      <c r="L65" s="78">
        <f>SUM(M65:Z65)</f>
        <v>119.62179945042304</v>
      </c>
      <c r="M65" s="76"/>
      <c r="N65" s="77"/>
      <c r="O65" s="77"/>
      <c r="P65" s="213"/>
      <c r="Q65" s="366">
        <v>46.195984076121007</v>
      </c>
      <c r="R65" s="213"/>
      <c r="S65" s="366">
        <v>0.2093031229578676</v>
      </c>
      <c r="T65" s="366">
        <v>25.502317139012511</v>
      </c>
      <c r="U65" s="366">
        <v>47.714195112331652</v>
      </c>
      <c r="V65" s="147">
        <f>SUM(V66:V69)</f>
        <v>0</v>
      </c>
      <c r="W65" s="213"/>
      <c r="X65" s="213"/>
      <c r="Y65" s="77"/>
      <c r="Z65" s="76"/>
      <c r="AA65" s="373">
        <v>125.70731310978317</v>
      </c>
      <c r="AB65" s="79">
        <f t="shared" si="36"/>
        <v>18.783046742397126</v>
      </c>
      <c r="AC65" s="80"/>
      <c r="AD65" s="76"/>
      <c r="AE65" s="424">
        <f>SUM(AE66:AE69)</f>
        <v>14.67470779744772</v>
      </c>
      <c r="AF65" s="76"/>
      <c r="AG65" s="76"/>
      <c r="AH65" s="76">
        <v>4.1083389449494074</v>
      </c>
      <c r="AI65" s="76"/>
      <c r="AJ65" s="76"/>
      <c r="AK65" s="76"/>
      <c r="AL65" s="76"/>
      <c r="AM65" s="77"/>
      <c r="AN65" s="78"/>
      <c r="AO65" s="373">
        <v>249.10443676347404</v>
      </c>
      <c r="AP65" s="79"/>
      <c r="AQ65" s="340">
        <f t="shared" si="20"/>
        <v>513.21959561494964</v>
      </c>
    </row>
    <row r="66" spans="1:45" ht="12.75" customHeight="1">
      <c r="A66" s="402" t="s">
        <v>185</v>
      </c>
      <c r="B66" s="403" t="s">
        <v>186</v>
      </c>
      <c r="C66" s="62">
        <f t="shared" ref="C66:C69" si="39">SUM(D66:G66)</f>
        <v>0</v>
      </c>
      <c r="D66" s="363">
        <v>0</v>
      </c>
      <c r="E66" s="69"/>
      <c r="F66" s="69"/>
      <c r="G66" s="349"/>
      <c r="H66" s="66">
        <f t="shared" ref="H66:H69" si="40">SUM(I66:K66)</f>
        <v>0</v>
      </c>
      <c r="I66" s="318"/>
      <c r="J66" s="252"/>
      <c r="K66" s="219"/>
      <c r="L66" s="66">
        <f t="shared" ref="L66:L69" si="41">SUM(M66:Z66)</f>
        <v>3.339895010168223</v>
      </c>
      <c r="M66" s="318"/>
      <c r="N66" s="69"/>
      <c r="O66" s="65"/>
      <c r="P66" s="69"/>
      <c r="Q66" s="369">
        <v>0.12646210243878211</v>
      </c>
      <c r="R66" s="69"/>
      <c r="S66" s="369">
        <v>1.0374380320092571E-3</v>
      </c>
      <c r="T66" s="369">
        <v>0.76965183434014628</v>
      </c>
      <c r="U66" s="369">
        <v>2.4427436353572856</v>
      </c>
      <c r="V66" s="383">
        <v>0</v>
      </c>
      <c r="W66" s="69"/>
      <c r="X66" s="69"/>
      <c r="Y66" s="65"/>
      <c r="Z66" s="64"/>
      <c r="AA66" s="376">
        <v>7.8418690165101443</v>
      </c>
      <c r="AB66" s="67">
        <f t="shared" si="36"/>
        <v>4.1083389449494074</v>
      </c>
      <c r="AC66" s="68"/>
      <c r="AD66" s="64"/>
      <c r="AE66" s="425">
        <v>0</v>
      </c>
      <c r="AF66" s="64"/>
      <c r="AG66" s="64"/>
      <c r="AH66" s="64">
        <v>4.1083389449494074</v>
      </c>
      <c r="AI66" s="64"/>
      <c r="AJ66" s="64"/>
      <c r="AK66" s="64"/>
      <c r="AL66" s="64"/>
      <c r="AM66" s="65"/>
      <c r="AN66" s="66"/>
      <c r="AO66" s="376">
        <v>76.026664260992888</v>
      </c>
      <c r="AP66" s="67"/>
      <c r="AQ66" s="92">
        <f t="shared" si="20"/>
        <v>91.316767232620663</v>
      </c>
    </row>
    <row r="67" spans="1:45" ht="12.75" customHeight="1">
      <c r="A67" s="404" t="s">
        <v>187</v>
      </c>
      <c r="B67" s="405">
        <v>84</v>
      </c>
      <c r="C67" s="19">
        <f t="shared" si="39"/>
        <v>1.9996992481203005E-3</v>
      </c>
      <c r="D67" s="364">
        <v>1.9996992481203005E-3</v>
      </c>
      <c r="E67" s="212"/>
      <c r="F67" s="212"/>
      <c r="G67" s="350"/>
      <c r="H67" s="23">
        <f t="shared" si="40"/>
        <v>0</v>
      </c>
      <c r="I67" s="319"/>
      <c r="J67" s="249"/>
      <c r="K67" s="215"/>
      <c r="L67" s="23">
        <f t="shared" si="41"/>
        <v>34.826195356904009</v>
      </c>
      <c r="M67" s="319"/>
      <c r="N67" s="212"/>
      <c r="O67" s="22"/>
      <c r="P67" s="212"/>
      <c r="Q67" s="370">
        <v>7.0082809392508674</v>
      </c>
      <c r="R67" s="212"/>
      <c r="S67" s="370">
        <v>0.11783566980238479</v>
      </c>
      <c r="T67" s="370">
        <v>6.2224645412162882</v>
      </c>
      <c r="U67" s="370">
        <v>21.47761420663447</v>
      </c>
      <c r="V67" s="384">
        <v>0</v>
      </c>
      <c r="W67" s="212"/>
      <c r="X67" s="212"/>
      <c r="Y67" s="22"/>
      <c r="Z67" s="25"/>
      <c r="AA67" s="377">
        <v>48.494445273569532</v>
      </c>
      <c r="AB67" s="26">
        <f t="shared" si="36"/>
        <v>2.964984113754741</v>
      </c>
      <c r="AC67" s="27"/>
      <c r="AD67" s="25"/>
      <c r="AE67" s="426">
        <v>2.964984113754741</v>
      </c>
      <c r="AF67" s="25"/>
      <c r="AG67" s="25"/>
      <c r="AH67" s="25">
        <v>0</v>
      </c>
      <c r="AI67" s="25"/>
      <c r="AJ67" s="25"/>
      <c r="AK67" s="25"/>
      <c r="AL67" s="25"/>
      <c r="AM67" s="22"/>
      <c r="AN67" s="23"/>
      <c r="AO67" s="377">
        <v>88.469341094451551</v>
      </c>
      <c r="AP67" s="26"/>
      <c r="AQ67" s="29">
        <f t="shared" si="20"/>
        <v>174.75696553792795</v>
      </c>
    </row>
    <row r="68" spans="1:45" ht="12.75" customHeight="1">
      <c r="A68" s="398" t="s">
        <v>188</v>
      </c>
      <c r="B68" s="399">
        <v>85</v>
      </c>
      <c r="C68" s="19">
        <f t="shared" si="39"/>
        <v>9.9984962406015026E-4</v>
      </c>
      <c r="D68" s="364">
        <v>9.9984962406015026E-4</v>
      </c>
      <c r="E68" s="212"/>
      <c r="F68" s="212"/>
      <c r="G68" s="350"/>
      <c r="H68" s="23">
        <f t="shared" si="40"/>
        <v>0</v>
      </c>
      <c r="I68" s="319"/>
      <c r="J68" s="249"/>
      <c r="K68" s="215"/>
      <c r="L68" s="23">
        <f t="shared" si="41"/>
        <v>55.379346700753132</v>
      </c>
      <c r="M68" s="319"/>
      <c r="N68" s="212"/>
      <c r="O68" s="22"/>
      <c r="P68" s="212"/>
      <c r="Q68" s="370">
        <v>24.079628193876292</v>
      </c>
      <c r="R68" s="212"/>
      <c r="S68" s="370">
        <v>1.7636446544157369E-2</v>
      </c>
      <c r="T68" s="370">
        <v>15.554678401529468</v>
      </c>
      <c r="U68" s="370">
        <v>15.72740365880321</v>
      </c>
      <c r="V68" s="384">
        <v>0</v>
      </c>
      <c r="W68" s="212"/>
      <c r="X68" s="212"/>
      <c r="Y68" s="22"/>
      <c r="Z68" s="25"/>
      <c r="AA68" s="377">
        <v>29.523868956967942</v>
      </c>
      <c r="AB68" s="26">
        <f t="shared" si="36"/>
        <v>10.336209519738382</v>
      </c>
      <c r="AC68" s="27"/>
      <c r="AD68" s="25"/>
      <c r="AE68" s="426">
        <v>10.336209519738382</v>
      </c>
      <c r="AF68" s="25"/>
      <c r="AG68" s="25"/>
      <c r="AH68" s="25">
        <v>0</v>
      </c>
      <c r="AI68" s="25"/>
      <c r="AJ68" s="25"/>
      <c r="AK68" s="25"/>
      <c r="AL68" s="25"/>
      <c r="AM68" s="22"/>
      <c r="AN68" s="23"/>
      <c r="AO68" s="377">
        <v>52.276756511030477</v>
      </c>
      <c r="AP68" s="26"/>
      <c r="AQ68" s="29">
        <f t="shared" si="20"/>
        <v>147.51718153811399</v>
      </c>
    </row>
    <row r="69" spans="1:45" s="49" customFormat="1" ht="12.75" customHeight="1">
      <c r="A69" s="400" t="s">
        <v>189</v>
      </c>
      <c r="B69" s="401" t="s">
        <v>190</v>
      </c>
      <c r="C69" s="134">
        <f t="shared" si="39"/>
        <v>0</v>
      </c>
      <c r="D69" s="365">
        <v>0</v>
      </c>
      <c r="E69" s="213"/>
      <c r="F69" s="213"/>
      <c r="G69" s="348"/>
      <c r="H69" s="137">
        <f t="shared" si="40"/>
        <v>0</v>
      </c>
      <c r="I69" s="320"/>
      <c r="J69" s="255"/>
      <c r="K69" s="220"/>
      <c r="L69" s="137">
        <f t="shared" si="41"/>
        <v>26.076362382597672</v>
      </c>
      <c r="M69" s="320"/>
      <c r="N69" s="213"/>
      <c r="O69" s="77"/>
      <c r="P69" s="213"/>
      <c r="Q69" s="371">
        <v>14.981612840555064</v>
      </c>
      <c r="R69" s="213"/>
      <c r="S69" s="371">
        <v>7.2793568579316195E-2</v>
      </c>
      <c r="T69" s="371">
        <v>2.9555223619266116</v>
      </c>
      <c r="U69" s="371">
        <v>8.0664336115366808</v>
      </c>
      <c r="V69" s="385">
        <v>0</v>
      </c>
      <c r="W69" s="213"/>
      <c r="X69" s="213"/>
      <c r="Y69" s="77"/>
      <c r="Z69" s="76"/>
      <c r="AA69" s="378">
        <v>39.847129862735549</v>
      </c>
      <c r="AB69" s="139">
        <f t="shared" si="36"/>
        <v>1.3735141639545967</v>
      </c>
      <c r="AC69" s="140"/>
      <c r="AD69" s="135"/>
      <c r="AE69" s="427">
        <v>1.3735141639545967</v>
      </c>
      <c r="AF69" s="135"/>
      <c r="AG69" s="135"/>
      <c r="AH69" s="135">
        <v>0</v>
      </c>
      <c r="AI69" s="135"/>
      <c r="AJ69" s="135"/>
      <c r="AK69" s="135"/>
      <c r="AL69" s="135"/>
      <c r="AM69" s="136"/>
      <c r="AN69" s="137"/>
      <c r="AO69" s="378">
        <v>32.331674896999139</v>
      </c>
      <c r="AP69" s="139"/>
      <c r="AQ69" s="141">
        <f t="shared" si="20"/>
        <v>99.62868130628695</v>
      </c>
      <c r="AR69" s="2"/>
      <c r="AS69" s="293"/>
    </row>
    <row r="70" spans="1:45" s="49" customFormat="1" ht="12.75" customHeight="1">
      <c r="A70" s="93" t="s">
        <v>41</v>
      </c>
      <c r="B70" s="94"/>
      <c r="C70" s="95">
        <f>SUM(D70:G70)</f>
        <v>0</v>
      </c>
      <c r="D70" s="153">
        <v>0</v>
      </c>
      <c r="E70" s="154"/>
      <c r="F70" s="155"/>
      <c r="G70" s="155"/>
      <c r="H70" s="99">
        <f>SUM(I70:K70)</f>
        <v>0</v>
      </c>
      <c r="I70" s="153"/>
      <c r="J70" s="262"/>
      <c r="K70" s="154"/>
      <c r="L70" s="99">
        <f>SUM(M70:Z70)</f>
        <v>182.59186374784878</v>
      </c>
      <c r="M70" s="154"/>
      <c r="N70" s="154"/>
      <c r="O70" s="154"/>
      <c r="P70" s="154">
        <v>0</v>
      </c>
      <c r="Q70" s="154">
        <v>0</v>
      </c>
      <c r="R70" s="154"/>
      <c r="S70" s="154"/>
      <c r="T70" s="341">
        <v>0</v>
      </c>
      <c r="U70" s="372">
        <v>182.59186374784878</v>
      </c>
      <c r="V70" s="64"/>
      <c r="W70" s="155"/>
      <c r="X70" s="155"/>
      <c r="Y70" s="155"/>
      <c r="Z70" s="154"/>
      <c r="AA70" s="99">
        <v>0</v>
      </c>
      <c r="AB70" s="100">
        <f t="shared" si="36"/>
        <v>0</v>
      </c>
      <c r="AC70" s="178"/>
      <c r="AD70" s="154"/>
      <c r="AE70" s="154"/>
      <c r="AF70" s="154"/>
      <c r="AG70" s="154"/>
      <c r="AH70" s="154"/>
      <c r="AI70" s="154"/>
      <c r="AJ70" s="154"/>
      <c r="AK70" s="153"/>
      <c r="AL70" s="155"/>
      <c r="AM70" s="154"/>
      <c r="AN70" s="99"/>
      <c r="AO70" s="99">
        <v>49.72019223417734</v>
      </c>
      <c r="AP70" s="100"/>
      <c r="AQ70" s="91">
        <f t="shared" si="20"/>
        <v>232.31205598202612</v>
      </c>
      <c r="AR70" s="2"/>
      <c r="AS70" s="293"/>
    </row>
    <row r="71" spans="1:45" s="49" customFormat="1" ht="12.75" customHeight="1" thickBot="1">
      <c r="A71" s="242" t="s">
        <v>133</v>
      </c>
      <c r="B71" s="73"/>
      <c r="C71" s="74">
        <f>SUM(D71:G71)</f>
        <v>0</v>
      </c>
      <c r="D71" s="75"/>
      <c r="E71" s="76"/>
      <c r="F71" s="77"/>
      <c r="G71" s="77"/>
      <c r="H71" s="78">
        <f>SUM(I71:K71)</f>
        <v>0</v>
      </c>
      <c r="I71" s="75"/>
      <c r="J71" s="255"/>
      <c r="K71" s="76"/>
      <c r="L71" s="78">
        <f>SUM(M71:Z71)</f>
        <v>19.030057034657652</v>
      </c>
      <c r="M71" s="76"/>
      <c r="N71" s="76"/>
      <c r="O71" s="76"/>
      <c r="P71" s="76"/>
      <c r="Q71" s="76"/>
      <c r="R71" s="76"/>
      <c r="S71" s="76"/>
      <c r="T71" s="76"/>
      <c r="U71" s="151">
        <v>19.030057034657652</v>
      </c>
      <c r="V71" s="76"/>
      <c r="W71" s="77"/>
      <c r="X71" s="77"/>
      <c r="Y71" s="77"/>
      <c r="Z71" s="76"/>
      <c r="AA71" s="78"/>
      <c r="AB71" s="79">
        <f t="shared" si="36"/>
        <v>0</v>
      </c>
      <c r="AC71" s="80"/>
      <c r="AD71" s="76"/>
      <c r="AE71" s="76"/>
      <c r="AF71" s="76"/>
      <c r="AG71" s="76"/>
      <c r="AH71" s="76"/>
      <c r="AI71" s="76"/>
      <c r="AJ71" s="76"/>
      <c r="AK71" s="75"/>
      <c r="AL71" s="77"/>
      <c r="AM71" s="76"/>
      <c r="AN71" s="78"/>
      <c r="AO71" s="81"/>
      <c r="AP71" s="79"/>
      <c r="AQ71" s="244">
        <f t="shared" si="20"/>
        <v>19.030057034657652</v>
      </c>
      <c r="AR71" s="2"/>
    </row>
    <row r="72" spans="1:45" ht="12.75" customHeight="1" thickBot="1">
      <c r="A72" s="42" t="s">
        <v>42</v>
      </c>
      <c r="B72" s="43"/>
      <c r="C72" s="44">
        <f t="shared" ref="C72:AP72" si="42">C26-C27-C29</f>
        <v>-9.8945612673912819</v>
      </c>
      <c r="D72" s="108">
        <f t="shared" si="42"/>
        <v>-4.3786923123606414</v>
      </c>
      <c r="E72" s="46">
        <f t="shared" si="42"/>
        <v>-4.9775232200283313</v>
      </c>
      <c r="F72" s="109">
        <f t="shared" si="42"/>
        <v>0</v>
      </c>
      <c r="G72" s="109">
        <f t="shared" si="42"/>
        <v>-0.53834573500224003</v>
      </c>
      <c r="H72" s="47">
        <f t="shared" si="42"/>
        <v>0.24035970799906181</v>
      </c>
      <c r="I72" s="108">
        <f t="shared" si="42"/>
        <v>-1.4245832620936483E-2</v>
      </c>
      <c r="J72" s="259">
        <f t="shared" si="42"/>
        <v>0</v>
      </c>
      <c r="K72" s="46">
        <f t="shared" si="42"/>
        <v>0.2546055406200054</v>
      </c>
      <c r="L72" s="47">
        <f t="shared" si="42"/>
        <v>-57.733891635453801</v>
      </c>
      <c r="M72" s="46">
        <f t="shared" si="42"/>
        <v>4.5474735088646412E-13</v>
      </c>
      <c r="N72" s="46">
        <f t="shared" si="42"/>
        <v>-2.3922852809526773E-2</v>
      </c>
      <c r="O72" s="46">
        <f t="shared" si="42"/>
        <v>-1.9449701745053574</v>
      </c>
      <c r="P72" s="46">
        <f t="shared" si="42"/>
        <v>-8.2813634777778589</v>
      </c>
      <c r="Q72" s="46">
        <f t="shared" si="42"/>
        <v>19.468325239999785</v>
      </c>
      <c r="R72" s="46">
        <f t="shared" si="42"/>
        <v>-19.736060445360351</v>
      </c>
      <c r="S72" s="46">
        <f t="shared" si="42"/>
        <v>3.0905823663056111</v>
      </c>
      <c r="T72" s="46">
        <f t="shared" si="42"/>
        <v>3.717566962707906</v>
      </c>
      <c r="U72" s="46">
        <f t="shared" si="42"/>
        <v>-54.791960177372857</v>
      </c>
      <c r="V72" s="46">
        <f t="shared" si="42"/>
        <v>0.28545692197957351</v>
      </c>
      <c r="W72" s="109">
        <f t="shared" si="42"/>
        <v>0.48245400138121397</v>
      </c>
      <c r="X72" s="109">
        <f t="shared" si="42"/>
        <v>0</v>
      </c>
      <c r="Y72" s="109">
        <f t="shared" si="42"/>
        <v>0</v>
      </c>
      <c r="Z72" s="46">
        <f t="shared" si="42"/>
        <v>0</v>
      </c>
      <c r="AA72" s="47">
        <f t="shared" si="42"/>
        <v>0.95299769341295359</v>
      </c>
      <c r="AB72" s="45">
        <f t="shared" si="42"/>
        <v>-3.5112379521731327</v>
      </c>
      <c r="AC72" s="110">
        <f t="shared" si="42"/>
        <v>0</v>
      </c>
      <c r="AD72" s="46">
        <f t="shared" si="42"/>
        <v>0</v>
      </c>
      <c r="AE72" s="46">
        <f t="shared" si="42"/>
        <v>1.236481861714509</v>
      </c>
      <c r="AF72" s="46">
        <f t="shared" si="42"/>
        <v>0</v>
      </c>
      <c r="AG72" s="46">
        <f t="shared" si="42"/>
        <v>0</v>
      </c>
      <c r="AH72" s="46">
        <f t="shared" si="42"/>
        <v>0.42882789873599947</v>
      </c>
      <c r="AI72" s="46">
        <f t="shared" si="42"/>
        <v>-4.7651392804799855</v>
      </c>
      <c r="AJ72" s="46">
        <f t="shared" si="42"/>
        <v>-0.41140843214399681</v>
      </c>
      <c r="AK72" s="108">
        <f t="shared" si="42"/>
        <v>0</v>
      </c>
      <c r="AL72" s="109">
        <f t="shared" si="42"/>
        <v>0</v>
      </c>
      <c r="AM72" s="46">
        <f t="shared" si="42"/>
        <v>0</v>
      </c>
      <c r="AN72" s="47">
        <f t="shared" si="42"/>
        <v>0</v>
      </c>
      <c r="AO72" s="47">
        <f t="shared" si="42"/>
        <v>23.908772612497614</v>
      </c>
      <c r="AP72" s="45">
        <f t="shared" si="42"/>
        <v>0</v>
      </c>
      <c r="AQ72" s="48">
        <f t="shared" si="20"/>
        <v>-46.037560841108586</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256</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219</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352" t="s">
        <v>237</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98" t="s">
        <v>220</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672.78570211449551</v>
      </c>
      <c r="D86" s="89">
        <f t="shared" ref="D86:AN86" si="43">D10+D22</f>
        <v>672.78570211449551</v>
      </c>
      <c r="E86" s="89">
        <f t="shared" si="43"/>
        <v>0</v>
      </c>
      <c r="F86" s="89">
        <f t="shared" si="43"/>
        <v>0</v>
      </c>
      <c r="G86" s="89">
        <f t="shared" si="43"/>
        <v>0</v>
      </c>
      <c r="H86" s="89">
        <f t="shared" si="43"/>
        <v>66.477586998939529</v>
      </c>
      <c r="I86" s="89">
        <f t="shared" si="43"/>
        <v>66.477586998939529</v>
      </c>
      <c r="J86" s="89">
        <f t="shared" si="43"/>
        <v>0</v>
      </c>
      <c r="K86" s="89">
        <f t="shared" si="43"/>
        <v>0</v>
      </c>
      <c r="L86" s="89">
        <f t="shared" si="43"/>
        <v>359.45345830467767</v>
      </c>
      <c r="M86" s="89">
        <f t="shared" si="43"/>
        <v>0</v>
      </c>
      <c r="N86" s="89">
        <f t="shared" si="43"/>
        <v>0</v>
      </c>
      <c r="O86" s="89">
        <f t="shared" si="43"/>
        <v>0</v>
      </c>
      <c r="P86" s="89">
        <f t="shared" si="43"/>
        <v>0</v>
      </c>
      <c r="Q86" s="89">
        <f t="shared" si="43"/>
        <v>0</v>
      </c>
      <c r="R86" s="89">
        <f t="shared" si="43"/>
        <v>0</v>
      </c>
      <c r="S86" s="89">
        <f t="shared" si="43"/>
        <v>328.83388410655067</v>
      </c>
      <c r="T86" s="89">
        <f t="shared" si="43"/>
        <v>0</v>
      </c>
      <c r="U86" s="89">
        <f t="shared" si="43"/>
        <v>30.61957419812699</v>
      </c>
      <c r="V86" s="89">
        <f t="shared" si="43"/>
        <v>0</v>
      </c>
      <c r="W86" s="89">
        <f t="shared" si="43"/>
        <v>0</v>
      </c>
      <c r="X86" s="89">
        <f t="shared" si="43"/>
        <v>0</v>
      </c>
      <c r="Y86" s="89">
        <f t="shared" si="43"/>
        <v>0</v>
      </c>
      <c r="Z86" s="89">
        <f t="shared" si="43"/>
        <v>0</v>
      </c>
      <c r="AA86" s="89">
        <f t="shared" si="43"/>
        <v>2087.6867920143859</v>
      </c>
      <c r="AB86" s="89">
        <f>AB10-AB22</f>
        <v>1136.5527101506166</v>
      </c>
      <c r="AC86" s="89">
        <f>AC10-AC22</f>
        <v>64.443382927957998</v>
      </c>
      <c r="AD86" s="89">
        <f>AD10-AD22</f>
        <v>840.7283971325262</v>
      </c>
      <c r="AE86" s="89">
        <f>AE10-AE22</f>
        <v>96.722620841748608</v>
      </c>
      <c r="AF86" s="89">
        <f t="shared" ref="AF86:AM86" si="44">AF10-AF22</f>
        <v>97.260479359108899</v>
      </c>
      <c r="AG86" s="89">
        <f t="shared" si="44"/>
        <v>29.401516213591378</v>
      </c>
      <c r="AH86" s="89">
        <f t="shared" si="44"/>
        <v>0</v>
      </c>
      <c r="AI86" s="89">
        <f t="shared" si="44"/>
        <v>0</v>
      </c>
      <c r="AJ86" s="89">
        <f t="shared" si="44"/>
        <v>0</v>
      </c>
      <c r="AK86" s="89">
        <f t="shared" si="44"/>
        <v>7.9963136756834938</v>
      </c>
      <c r="AL86" s="89">
        <f t="shared" si="44"/>
        <v>0</v>
      </c>
      <c r="AM86" s="89">
        <f t="shared" si="44"/>
        <v>0</v>
      </c>
      <c r="AN86" s="89">
        <f t="shared" si="43"/>
        <v>88.900326252915676</v>
      </c>
      <c r="AO86" s="89"/>
      <c r="AP86" s="89"/>
      <c r="AQ86" s="89"/>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B7084-FA55-4DF8-96EB-5C7E67EABA37}">
  <dimension ref="A1:AS86"/>
  <sheetViews>
    <sheetView zoomScale="118" zoomScaleNormal="118" zoomScaleSheetLayoutView="70" workbookViewId="0">
      <pane xSplit="2" ySplit="1" topLeftCell="C22" activePane="bottomRight" state="frozen"/>
      <selection activeCell="A86" sqref="A86:XFD86"/>
      <selection pane="topRight" activeCell="A86" sqref="A86:XFD86"/>
      <selection pane="bottomLeft" activeCell="A86" sqref="A86:XFD86"/>
      <selection pane="bottomRight" activeCell="A10" sqref="A10"/>
    </sheetView>
  </sheetViews>
  <sheetFormatPr defaultColWidth="9.1796875" defaultRowHeight="13"/>
  <cols>
    <col min="1" max="1" width="38.1796875" style="161" customWidth="1"/>
    <col min="2" max="2" width="13" style="2" bestFit="1" customWidth="1"/>
    <col min="3" max="3" width="7.453125" style="89" bestFit="1" customWidth="1"/>
    <col min="4" max="4" width="8"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81640625" style="158" bestFit="1" customWidth="1"/>
    <col min="28" max="28" width="7.36328125" style="158" bestFit="1" customWidth="1"/>
    <col min="29" max="33" width="5.453125" style="157" customWidth="1"/>
    <col min="34" max="34" width="6" style="157" customWidth="1"/>
    <col min="35" max="35" width="7" style="157" customWidth="1"/>
    <col min="36" max="36" width="7.453125" style="157" bestFit="1" customWidth="1"/>
    <col min="37" max="38" width="5.453125" style="157" customWidth="1"/>
    <col min="39" max="39" width="7.36328125" style="157" bestFit="1" customWidth="1"/>
    <col min="40" max="40" width="5.453125" style="157" customWidth="1"/>
    <col min="41" max="41" width="8.81640625" style="158" bestFit="1" customWidth="1"/>
    <col min="42" max="42" width="7.6328125" style="158" bestFit="1" customWidth="1"/>
    <col min="43" max="43" width="9.453125" style="157" bestFit="1" customWidth="1"/>
    <col min="44" max="16384" width="9.1796875" style="2"/>
  </cols>
  <sheetData>
    <row r="1" spans="1:45" ht="105.75" customHeight="1" thickBot="1">
      <c r="A1" s="163" t="s">
        <v>214</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37</v>
      </c>
    </row>
    <row r="2" spans="1:45" ht="12.75" customHeight="1">
      <c r="A2" s="3" t="s">
        <v>65</v>
      </c>
      <c r="B2" s="4"/>
      <c r="C2" s="5">
        <f>SUM(D2:G2)</f>
        <v>0</v>
      </c>
      <c r="D2" s="6">
        <v>0</v>
      </c>
      <c r="E2" s="7"/>
      <c r="F2" s="8"/>
      <c r="G2" s="8"/>
      <c r="H2" s="9">
        <f>SUM(I2:K2)</f>
        <v>127.70399999999999</v>
      </c>
      <c r="I2" s="10">
        <v>0</v>
      </c>
      <c r="J2" s="299">
        <v>127.70399999999999</v>
      </c>
      <c r="K2" s="11"/>
      <c r="L2" s="9">
        <f>SUM(M2:Z2)</f>
        <v>0</v>
      </c>
      <c r="M2" s="10"/>
      <c r="N2" s="393"/>
      <c r="O2" s="12"/>
      <c r="P2" s="12"/>
      <c r="Q2" s="12"/>
      <c r="R2" s="12"/>
      <c r="S2" s="12"/>
      <c r="T2" s="12"/>
      <c r="U2" s="12"/>
      <c r="V2" s="12"/>
      <c r="W2" s="8"/>
      <c r="X2" s="8"/>
      <c r="Y2" s="8"/>
      <c r="Z2" s="11"/>
      <c r="AA2" s="9">
        <v>1654.3924823476359</v>
      </c>
      <c r="AB2" s="13">
        <f>SUM(AC2:AM2)</f>
        <v>1629.2626072895341</v>
      </c>
      <c r="AC2" s="14">
        <v>80.208366922723997</v>
      </c>
      <c r="AD2" s="11">
        <v>993.25012277472592</v>
      </c>
      <c r="AE2" s="11">
        <v>224.50041832322552</v>
      </c>
      <c r="AF2" s="11">
        <v>144.97518876199405</v>
      </c>
      <c r="AG2" s="11">
        <v>29.2973095191293</v>
      </c>
      <c r="AH2" s="11">
        <v>20.978752439278033</v>
      </c>
      <c r="AI2" s="11">
        <v>54.202103779200016</v>
      </c>
      <c r="AJ2" s="11">
        <v>3.2458319936639999</v>
      </c>
      <c r="AK2" s="10">
        <v>5.3137827918713505</v>
      </c>
      <c r="AL2" s="10">
        <v>14.065106577357614</v>
      </c>
      <c r="AM2" s="8">
        <v>59.225623406363823</v>
      </c>
      <c r="AN2" s="15">
        <v>146.72404491084089</v>
      </c>
      <c r="AO2" s="15"/>
      <c r="AP2" s="13"/>
      <c r="AQ2" s="16">
        <f t="shared" ref="AQ2:AQ20" si="0">C2+H2+L2+AA2+AB2+AN2+AO2+AP2</f>
        <v>3558.0831345480105</v>
      </c>
      <c r="AS2" s="294"/>
    </row>
    <row r="3" spans="1:45" ht="12.75" customHeight="1">
      <c r="A3" s="17" t="s">
        <v>1</v>
      </c>
      <c r="B3" s="18"/>
      <c r="C3" s="19">
        <f>SUM(D3:G3)</f>
        <v>257.34316849423209</v>
      </c>
      <c r="D3" s="20">
        <v>203.40002042076546</v>
      </c>
      <c r="E3" s="169">
        <v>46.75532469190032</v>
      </c>
      <c r="F3" s="22"/>
      <c r="G3" s="22">
        <v>7.1878233815663108</v>
      </c>
      <c r="H3" s="23">
        <f>SUM(I3:K3)</f>
        <v>0</v>
      </c>
      <c r="I3" s="24"/>
      <c r="J3" s="249"/>
      <c r="K3" s="25"/>
      <c r="L3" s="23">
        <f>SUM(M3:Z3)</f>
        <v>8333.3823706978674</v>
      </c>
      <c r="M3" s="24">
        <v>3172.5022326307999</v>
      </c>
      <c r="N3" s="24">
        <v>0</v>
      </c>
      <c r="O3" s="25">
        <v>0</v>
      </c>
      <c r="P3" s="25">
        <v>439.74746020000003</v>
      </c>
      <c r="Q3" s="25">
        <v>377.13460637216002</v>
      </c>
      <c r="R3" s="25">
        <v>1027.8236736410399</v>
      </c>
      <c r="S3" s="25">
        <v>169.73261815564973</v>
      </c>
      <c r="T3" s="25">
        <v>143.70103224882507</v>
      </c>
      <c r="U3" s="25">
        <v>2621.9421551492815</v>
      </c>
      <c r="V3" s="25">
        <v>136.58528059798618</v>
      </c>
      <c r="W3" s="22">
        <v>0</v>
      </c>
      <c r="X3" s="22">
        <v>194.87328007089118</v>
      </c>
      <c r="Y3" s="22">
        <v>1.4948381959455914</v>
      </c>
      <c r="Z3" s="25">
        <v>47.84519343528769</v>
      </c>
      <c r="AA3" s="23">
        <v>2909.7374350890341</v>
      </c>
      <c r="AB3" s="26">
        <f>SUM(AC3:AM3)</f>
        <v>187.2317112966426</v>
      </c>
      <c r="AC3" s="27"/>
      <c r="AD3" s="25"/>
      <c r="AE3" s="25">
        <v>50.600999703858598</v>
      </c>
      <c r="AF3" s="25"/>
      <c r="AG3" s="25"/>
      <c r="AH3" s="25"/>
      <c r="AI3" s="25">
        <v>121.459214065824</v>
      </c>
      <c r="AJ3" s="25">
        <v>15.171497526959998</v>
      </c>
      <c r="AK3" s="24"/>
      <c r="AL3" s="24"/>
      <c r="AM3" s="22"/>
      <c r="AN3" s="28"/>
      <c r="AO3" s="28">
        <v>151.45561480000001</v>
      </c>
      <c r="AP3" s="26"/>
      <c r="AQ3" s="29">
        <f t="shared" si="0"/>
        <v>11839.150300377776</v>
      </c>
      <c r="AS3" s="294"/>
    </row>
    <row r="4" spans="1:45" ht="12.75" customHeight="1">
      <c r="A4" s="17" t="s">
        <v>2</v>
      </c>
      <c r="B4" s="18"/>
      <c r="C4" s="19">
        <f>SUM(D4:G4)</f>
        <v>7.5800968179327999</v>
      </c>
      <c r="D4" s="20">
        <v>0</v>
      </c>
      <c r="E4" s="21">
        <v>7.0104982209999998</v>
      </c>
      <c r="F4" s="22"/>
      <c r="G4" s="22">
        <v>0.56959859693280002</v>
      </c>
      <c r="H4" s="23">
        <f>SUM(I4:K4)</f>
        <v>5.6650840000000002</v>
      </c>
      <c r="I4" s="24"/>
      <c r="J4" s="249"/>
      <c r="K4" s="25">
        <v>5.6650840000000002</v>
      </c>
      <c r="L4" s="23">
        <f>SUM(M4:Z4)</f>
        <v>1746.2391008491654</v>
      </c>
      <c r="M4" s="24">
        <v>203.14203525139999</v>
      </c>
      <c r="N4" s="24">
        <v>0</v>
      </c>
      <c r="O4" s="25"/>
      <c r="P4" s="25">
        <v>344.2324058555555</v>
      </c>
      <c r="Q4" s="25">
        <v>10.65323596064</v>
      </c>
      <c r="R4" s="25">
        <v>0</v>
      </c>
      <c r="S4" s="25">
        <v>805.00220575932201</v>
      </c>
      <c r="T4" s="25">
        <v>23.693008540208883</v>
      </c>
      <c r="U4" s="25">
        <v>250.84630548233304</v>
      </c>
      <c r="V4" s="25">
        <v>1.0910931891622191E-3</v>
      </c>
      <c r="W4" s="22">
        <v>95.404369672651924</v>
      </c>
      <c r="X4" s="22">
        <v>5.9765350582651875</v>
      </c>
      <c r="Y4" s="22">
        <v>1.5873254727394804E-2</v>
      </c>
      <c r="Z4" s="25">
        <v>7.2720349208723203</v>
      </c>
      <c r="AA4" s="23">
        <v>0</v>
      </c>
      <c r="AB4" s="26">
        <f>SUM(AC4:AM4)</f>
        <v>16.625089489535998</v>
      </c>
      <c r="AC4" s="27"/>
      <c r="AD4" s="25"/>
      <c r="AE4" s="25">
        <v>4.1487913223999993</v>
      </c>
      <c r="AF4" s="25"/>
      <c r="AG4" s="25"/>
      <c r="AH4" s="25"/>
      <c r="AI4" s="25">
        <v>12.476298167135999</v>
      </c>
      <c r="AJ4" s="25">
        <v>0</v>
      </c>
      <c r="AK4" s="24"/>
      <c r="AL4" s="24"/>
      <c r="AM4" s="22"/>
      <c r="AN4" s="28"/>
      <c r="AO4" s="28">
        <v>164.51504245999999</v>
      </c>
      <c r="AP4" s="26"/>
      <c r="AQ4" s="29">
        <f t="shared" si="0"/>
        <v>1940.6244136166342</v>
      </c>
      <c r="AS4" s="294"/>
    </row>
    <row r="5" spans="1:45" ht="12.75" customHeight="1">
      <c r="A5" s="17" t="s">
        <v>3</v>
      </c>
      <c r="B5" s="18"/>
      <c r="C5" s="19">
        <f>SUM(D5:G5)</f>
        <v>0</v>
      </c>
      <c r="D5" s="20"/>
      <c r="E5" s="21"/>
      <c r="F5" s="22"/>
      <c r="G5" s="22"/>
      <c r="H5" s="23">
        <f>SUM(I5:K5)</f>
        <v>0</v>
      </c>
      <c r="I5" s="24"/>
      <c r="J5" s="249"/>
      <c r="K5" s="25"/>
      <c r="L5" s="23">
        <f>SUM(M5:Z5)</f>
        <v>154.96697482028239</v>
      </c>
      <c r="M5" s="24"/>
      <c r="N5" s="24"/>
      <c r="O5" s="25"/>
      <c r="P5" s="25"/>
      <c r="Q5" s="25"/>
      <c r="R5" s="25"/>
      <c r="S5" s="25">
        <v>10.364723131355934</v>
      </c>
      <c r="T5" s="25"/>
      <c r="U5" s="25">
        <v>144.60225168892646</v>
      </c>
      <c r="V5" s="25"/>
      <c r="W5" s="22"/>
      <c r="X5" s="22"/>
      <c r="Y5" s="22"/>
      <c r="Z5" s="25"/>
      <c r="AA5" s="23"/>
      <c r="AB5" s="26">
        <f>SUM(AC5:AM5)</f>
        <v>0</v>
      </c>
      <c r="AC5" s="27"/>
      <c r="AD5" s="25"/>
      <c r="AE5" s="25"/>
      <c r="AF5" s="25"/>
      <c r="AG5" s="25"/>
      <c r="AH5" s="25"/>
      <c r="AI5" s="25"/>
      <c r="AJ5" s="25"/>
      <c r="AK5" s="24"/>
      <c r="AL5" s="24"/>
      <c r="AM5" s="22"/>
      <c r="AN5" s="28"/>
      <c r="AO5" s="28"/>
      <c r="AP5" s="26"/>
      <c r="AQ5" s="29">
        <f t="shared" si="0"/>
        <v>154.96697482028239</v>
      </c>
      <c r="AS5" s="294"/>
    </row>
    <row r="6" spans="1:45" ht="12.75" customHeight="1" thickBot="1">
      <c r="A6" s="30" t="s">
        <v>4</v>
      </c>
      <c r="B6" s="31"/>
      <c r="C6" s="19">
        <f>SUM(D6:G6)</f>
        <v>197.61899859560791</v>
      </c>
      <c r="D6" s="32">
        <v>194.25286480959983</v>
      </c>
      <c r="E6" s="22">
        <v>3.7949396872999941</v>
      </c>
      <c r="F6" s="33"/>
      <c r="G6" s="33">
        <v>-0.42880590129192003</v>
      </c>
      <c r="H6" s="34">
        <f>SUM(I6:K6)</f>
        <v>295.53180469315566</v>
      </c>
      <c r="I6" s="35">
        <v>288.83629383315565</v>
      </c>
      <c r="J6" s="300">
        <v>0</v>
      </c>
      <c r="K6" s="35">
        <v>6.6955108599999997</v>
      </c>
      <c r="L6" s="34">
        <f>SUM(M6:Z6)</f>
        <v>-190.36066886165742</v>
      </c>
      <c r="M6" s="24">
        <v>-67.58936669560002</v>
      </c>
      <c r="N6" s="24">
        <v>4.2156341015999974</v>
      </c>
      <c r="O6" s="25"/>
      <c r="P6" s="25">
        <v>-96.117885366666698</v>
      </c>
      <c r="Q6" s="25">
        <v>16.688286101760003</v>
      </c>
      <c r="R6" s="25">
        <v>-225.04359515519994</v>
      </c>
      <c r="S6" s="25">
        <v>-37.703638539830507</v>
      </c>
      <c r="T6" s="25">
        <v>7.9377671657441242</v>
      </c>
      <c r="U6" s="25">
        <v>182.3905546427726</v>
      </c>
      <c r="V6" s="25">
        <v>20.904027125475771</v>
      </c>
      <c r="W6" s="33">
        <v>3.9575477582872911</v>
      </c>
      <c r="X6" s="33">
        <v>0</v>
      </c>
      <c r="Y6" s="33">
        <v>0</v>
      </c>
      <c r="Z6" s="35">
        <v>0</v>
      </c>
      <c r="AA6" s="34">
        <v>0</v>
      </c>
      <c r="AB6" s="37">
        <f>SUM(AC6:AM6)</f>
        <v>-5.8042222214435997</v>
      </c>
      <c r="AC6" s="38"/>
      <c r="AD6" s="36"/>
      <c r="AE6" s="36">
        <v>-1.1634774429635997</v>
      </c>
      <c r="AF6" s="36"/>
      <c r="AG6" s="36"/>
      <c r="AH6" s="36"/>
      <c r="AI6" s="36">
        <v>-6.284147436864</v>
      </c>
      <c r="AJ6" s="36">
        <v>1.643402658384</v>
      </c>
      <c r="AK6" s="35"/>
      <c r="AL6" s="35"/>
      <c r="AM6" s="33"/>
      <c r="AN6" s="40"/>
      <c r="AO6" s="40"/>
      <c r="AP6" s="37"/>
      <c r="AQ6" s="41">
        <f t="shared" si="0"/>
        <v>296.98591220566254</v>
      </c>
      <c r="AS6" s="294"/>
    </row>
    <row r="7" spans="1:45" s="49" customFormat="1" ht="12.75" customHeight="1">
      <c r="A7" s="50" t="s">
        <v>66</v>
      </c>
      <c r="B7" s="51"/>
      <c r="C7" s="52">
        <f t="shared" ref="C7:AP7" si="1">C2+C3-C4-C5+C6</f>
        <v>447.3820702719072</v>
      </c>
      <c r="D7" s="57">
        <f t="shared" si="1"/>
        <v>397.65288523036531</v>
      </c>
      <c r="E7" s="54">
        <f t="shared" si="1"/>
        <v>43.539766158200315</v>
      </c>
      <c r="F7" s="54">
        <f t="shared" si="1"/>
        <v>0</v>
      </c>
      <c r="G7" s="54">
        <f t="shared" si="1"/>
        <v>6.1894188833415908</v>
      </c>
      <c r="H7" s="56">
        <f t="shared" si="1"/>
        <v>417.57072069315564</v>
      </c>
      <c r="I7" s="57">
        <f t="shared" si="1"/>
        <v>288.83629383315565</v>
      </c>
      <c r="J7" s="250">
        <f t="shared" si="1"/>
        <v>127.70399999999999</v>
      </c>
      <c r="K7" s="54">
        <f t="shared" si="1"/>
        <v>1.0304268599999995</v>
      </c>
      <c r="L7" s="56">
        <f t="shared" si="1"/>
        <v>6241.8156261667627</v>
      </c>
      <c r="M7" s="57">
        <f t="shared" si="1"/>
        <v>2901.7708306837999</v>
      </c>
      <c r="N7" s="57">
        <f t="shared" si="1"/>
        <v>4.2156341015999974</v>
      </c>
      <c r="O7" s="54">
        <f t="shared" si="1"/>
        <v>0</v>
      </c>
      <c r="P7" s="54">
        <f t="shared" si="1"/>
        <v>-0.60283102222216201</v>
      </c>
      <c r="Q7" s="54">
        <f t="shared" si="1"/>
        <v>383.16965651328002</v>
      </c>
      <c r="R7" s="54">
        <f t="shared" si="1"/>
        <v>802.78007848584002</v>
      </c>
      <c r="S7" s="54">
        <f t="shared" si="1"/>
        <v>-683.33794927485883</v>
      </c>
      <c r="T7" s="54">
        <f t="shared" si="1"/>
        <v>127.94579087436031</v>
      </c>
      <c r="U7" s="54">
        <f t="shared" si="1"/>
        <v>2408.8841526207943</v>
      </c>
      <c r="V7" s="54">
        <f t="shared" si="1"/>
        <v>157.4882166302728</v>
      </c>
      <c r="W7" s="54">
        <f t="shared" si="1"/>
        <v>-91.446821914364634</v>
      </c>
      <c r="X7" s="54">
        <f t="shared" si="1"/>
        <v>188.89674501262598</v>
      </c>
      <c r="Y7" s="54">
        <f t="shared" si="1"/>
        <v>1.4789649412181967</v>
      </c>
      <c r="Z7" s="54">
        <f t="shared" si="1"/>
        <v>40.573158514415368</v>
      </c>
      <c r="AA7" s="56">
        <f t="shared" si="1"/>
        <v>4564.1299174366704</v>
      </c>
      <c r="AB7" s="56">
        <f t="shared" si="1"/>
        <v>1794.065006875197</v>
      </c>
      <c r="AC7" s="57">
        <f t="shared" si="1"/>
        <v>80.208366922723997</v>
      </c>
      <c r="AD7" s="54">
        <f t="shared" si="1"/>
        <v>993.25012277472592</v>
      </c>
      <c r="AE7" s="54">
        <f t="shared" si="1"/>
        <v>269.78914926172052</v>
      </c>
      <c r="AF7" s="54">
        <f t="shared" si="1"/>
        <v>144.97518876199405</v>
      </c>
      <c r="AG7" s="54">
        <f t="shared" si="1"/>
        <v>29.2973095191293</v>
      </c>
      <c r="AH7" s="54">
        <f t="shared" si="1"/>
        <v>20.978752439278033</v>
      </c>
      <c r="AI7" s="54">
        <f t="shared" si="1"/>
        <v>156.90087224102402</v>
      </c>
      <c r="AJ7" s="54">
        <f t="shared" si="1"/>
        <v>20.060732179007999</v>
      </c>
      <c r="AK7" s="53">
        <f t="shared" si="1"/>
        <v>5.3137827918713505</v>
      </c>
      <c r="AL7" s="53">
        <f t="shared" si="1"/>
        <v>14.065106577357614</v>
      </c>
      <c r="AM7" s="57">
        <f t="shared" si="1"/>
        <v>59.225623406363823</v>
      </c>
      <c r="AN7" s="56">
        <f t="shared" si="1"/>
        <v>146.72404491084089</v>
      </c>
      <c r="AO7" s="56">
        <f t="shared" si="1"/>
        <v>-13.059427659999983</v>
      </c>
      <c r="AP7" s="182">
        <f t="shared" si="1"/>
        <v>0</v>
      </c>
      <c r="AQ7" s="111">
        <f t="shared" si="0"/>
        <v>13598.627958694533</v>
      </c>
      <c r="AR7" s="2"/>
      <c r="AS7" s="294"/>
    </row>
    <row r="8" spans="1:45" s="49" customFormat="1" ht="12.75" customHeight="1" thickBot="1">
      <c r="A8" s="183" t="s">
        <v>67</v>
      </c>
      <c r="B8" s="184"/>
      <c r="C8" s="187">
        <f t="shared" ref="C8:AP8" si="2">C7-C27</f>
        <v>447.3820702719072</v>
      </c>
      <c r="D8" s="185">
        <f t="shared" si="2"/>
        <v>397.65288523036531</v>
      </c>
      <c r="E8" s="188">
        <f t="shared" si="2"/>
        <v>43.539766158200315</v>
      </c>
      <c r="F8" s="189">
        <f t="shared" si="2"/>
        <v>0</v>
      </c>
      <c r="G8" s="189">
        <f t="shared" si="2"/>
        <v>6.1894188833415908</v>
      </c>
      <c r="H8" s="190">
        <f t="shared" si="2"/>
        <v>417.57072069315564</v>
      </c>
      <c r="I8" s="185">
        <f t="shared" si="2"/>
        <v>288.83629383315565</v>
      </c>
      <c r="J8" s="301">
        <f t="shared" si="2"/>
        <v>127.70399999999999</v>
      </c>
      <c r="K8" s="188">
        <f t="shared" si="2"/>
        <v>1.0304268599999995</v>
      </c>
      <c r="L8" s="190">
        <f t="shared" si="2"/>
        <v>6010.8667576985035</v>
      </c>
      <c r="M8" s="185">
        <f t="shared" si="2"/>
        <v>2901.7708306837999</v>
      </c>
      <c r="N8" s="185">
        <f t="shared" si="2"/>
        <v>4.2156341015999974</v>
      </c>
      <c r="O8" s="188">
        <f t="shared" si="2"/>
        <v>0</v>
      </c>
      <c r="P8" s="188">
        <f t="shared" si="2"/>
        <v>-0.60283102222216201</v>
      </c>
      <c r="Q8" s="188">
        <f t="shared" si="2"/>
        <v>383.16965651328002</v>
      </c>
      <c r="R8" s="188">
        <f t="shared" si="2"/>
        <v>802.78007848584002</v>
      </c>
      <c r="S8" s="188">
        <f t="shared" si="2"/>
        <v>-683.33794927485883</v>
      </c>
      <c r="T8" s="188">
        <f t="shared" si="2"/>
        <v>127.94579087436031</v>
      </c>
      <c r="U8" s="188">
        <f t="shared" si="2"/>
        <v>2408.8841526207943</v>
      </c>
      <c r="V8" s="188">
        <f t="shared" si="2"/>
        <v>157.4882166302728</v>
      </c>
      <c r="W8" s="189">
        <f t="shared" si="2"/>
        <v>-91.446821914364634</v>
      </c>
      <c r="X8" s="189">
        <f t="shared" si="2"/>
        <v>0</v>
      </c>
      <c r="Y8" s="189">
        <f t="shared" si="2"/>
        <v>0</v>
      </c>
      <c r="Z8" s="188">
        <f t="shared" si="2"/>
        <v>0</v>
      </c>
      <c r="AA8" s="190">
        <f t="shared" si="2"/>
        <v>4564.1299174366704</v>
      </c>
      <c r="AB8" s="196">
        <f t="shared" si="2"/>
        <v>1794.065006875197</v>
      </c>
      <c r="AC8" s="185">
        <f t="shared" si="2"/>
        <v>80.208366922723997</v>
      </c>
      <c r="AD8" s="188">
        <f t="shared" si="2"/>
        <v>993.25012277472592</v>
      </c>
      <c r="AE8" s="188">
        <f t="shared" si="2"/>
        <v>269.78914926172052</v>
      </c>
      <c r="AF8" s="188">
        <f t="shared" si="2"/>
        <v>144.97518876199405</v>
      </c>
      <c r="AG8" s="188">
        <f t="shared" si="2"/>
        <v>29.2973095191293</v>
      </c>
      <c r="AH8" s="188">
        <f t="shared" si="2"/>
        <v>20.978752439278033</v>
      </c>
      <c r="AI8" s="188">
        <f t="shared" si="2"/>
        <v>156.90087224102402</v>
      </c>
      <c r="AJ8" s="188">
        <f t="shared" si="2"/>
        <v>20.060732179007999</v>
      </c>
      <c r="AK8" s="210">
        <f t="shared" si="2"/>
        <v>5.3137827918713505</v>
      </c>
      <c r="AL8" s="210">
        <f t="shared" si="2"/>
        <v>14.065106577357614</v>
      </c>
      <c r="AM8" s="185">
        <f t="shared" si="2"/>
        <v>59.225623406363823</v>
      </c>
      <c r="AN8" s="190">
        <f t="shared" si="2"/>
        <v>146.72404491084089</v>
      </c>
      <c r="AO8" s="190">
        <f t="shared" si="2"/>
        <v>-13.059427659999983</v>
      </c>
      <c r="AP8" s="185">
        <f t="shared" si="2"/>
        <v>0</v>
      </c>
      <c r="AQ8" s="186">
        <f t="shared" si="0"/>
        <v>13367.679090226275</v>
      </c>
      <c r="AR8" s="2"/>
      <c r="AS8" s="294"/>
    </row>
    <row r="9" spans="1:45" s="49" customFormat="1" ht="12.75" customHeight="1">
      <c r="A9" s="50" t="s">
        <v>5</v>
      </c>
      <c r="B9" s="51"/>
      <c r="C9" s="52">
        <f t="shared" ref="C9:AP9" si="3">SUM(C10:C14)</f>
        <v>194.72093486121517</v>
      </c>
      <c r="D9" s="53">
        <f t="shared" si="3"/>
        <v>194.72093486121517</v>
      </c>
      <c r="E9" s="54">
        <f t="shared" si="3"/>
        <v>0</v>
      </c>
      <c r="F9" s="55">
        <f t="shared" si="3"/>
        <v>0</v>
      </c>
      <c r="G9" s="55">
        <f t="shared" si="3"/>
        <v>0</v>
      </c>
      <c r="H9" s="56">
        <f t="shared" si="3"/>
        <v>279.42575379585639</v>
      </c>
      <c r="I9" s="53">
        <f t="shared" si="3"/>
        <v>279.42575379585639</v>
      </c>
      <c r="J9" s="250">
        <f t="shared" si="3"/>
        <v>0</v>
      </c>
      <c r="K9" s="54">
        <f t="shared" si="3"/>
        <v>0</v>
      </c>
      <c r="L9" s="56">
        <f t="shared" si="3"/>
        <v>3066.0953819620245</v>
      </c>
      <c r="M9" s="54">
        <f t="shared" si="3"/>
        <v>2901.7708306837999</v>
      </c>
      <c r="N9" s="54">
        <f t="shared" ref="N9" si="4">SUM(N10:N14)</f>
        <v>57.172654417181427</v>
      </c>
      <c r="O9" s="54">
        <f t="shared" si="3"/>
        <v>0</v>
      </c>
      <c r="P9" s="54">
        <f t="shared" si="3"/>
        <v>0</v>
      </c>
      <c r="Q9" s="54">
        <f t="shared" si="3"/>
        <v>0</v>
      </c>
      <c r="R9" s="54">
        <f t="shared" si="3"/>
        <v>0</v>
      </c>
      <c r="S9" s="54">
        <f t="shared" si="3"/>
        <v>95.284528897257388</v>
      </c>
      <c r="T9" s="54">
        <f t="shared" si="3"/>
        <v>0.43028177235839993</v>
      </c>
      <c r="U9" s="54">
        <f t="shared" si="3"/>
        <v>11.437086191427156</v>
      </c>
      <c r="V9" s="54">
        <f t="shared" si="3"/>
        <v>0</v>
      </c>
      <c r="W9" s="55">
        <f t="shared" si="3"/>
        <v>0</v>
      </c>
      <c r="X9" s="55">
        <f t="shared" si="3"/>
        <v>0</v>
      </c>
      <c r="Y9" s="55">
        <f t="shared" si="3"/>
        <v>0</v>
      </c>
      <c r="Z9" s="54">
        <f t="shared" si="3"/>
        <v>0</v>
      </c>
      <c r="AA9" s="56">
        <f t="shared" si="3"/>
        <v>2610.5177304438848</v>
      </c>
      <c r="AB9" s="57">
        <f t="shared" si="3"/>
        <v>237.70290130691623</v>
      </c>
      <c r="AC9" s="58">
        <f t="shared" si="3"/>
        <v>0</v>
      </c>
      <c r="AD9" s="54">
        <f t="shared" si="3"/>
        <v>0</v>
      </c>
      <c r="AE9" s="54">
        <f t="shared" si="3"/>
        <v>98.039012347565588</v>
      </c>
      <c r="AF9" s="54">
        <f t="shared" ref="AF9" si="5">SUM(AF10:AF14)</f>
        <v>101.61830092169394</v>
      </c>
      <c r="AG9" s="54">
        <f t="shared" si="3"/>
        <v>29.2973095191293</v>
      </c>
      <c r="AH9" s="54">
        <f t="shared" si="3"/>
        <v>8.7482785185274174</v>
      </c>
      <c r="AI9" s="54">
        <f t="shared" si="3"/>
        <v>0</v>
      </c>
      <c r="AJ9" s="54">
        <f t="shared" ref="AJ9" si="6">SUM(AJ10:AJ14)</f>
        <v>0</v>
      </c>
      <c r="AK9" s="53">
        <f t="shared" si="3"/>
        <v>0</v>
      </c>
      <c r="AL9" s="53">
        <f t="shared" ref="AL9" si="7">SUM(AL10:AL14)</f>
        <v>0</v>
      </c>
      <c r="AM9" s="55">
        <f t="shared" si="3"/>
        <v>0</v>
      </c>
      <c r="AN9" s="56">
        <f t="shared" si="3"/>
        <v>93.128910481319267</v>
      </c>
      <c r="AO9" s="56">
        <f t="shared" si="3"/>
        <v>57.940724099999997</v>
      </c>
      <c r="AP9" s="57">
        <f t="shared" si="3"/>
        <v>0</v>
      </c>
      <c r="AQ9" s="59">
        <f t="shared" si="0"/>
        <v>6539.5323369512162</v>
      </c>
      <c r="AR9" s="2"/>
      <c r="AS9" s="294"/>
    </row>
    <row r="10" spans="1:45" ht="12.75" customHeight="1">
      <c r="A10" s="60" t="s">
        <v>221</v>
      </c>
      <c r="B10" s="61"/>
      <c r="C10" s="62">
        <f>SUM(D10:G10)</f>
        <v>194.72093486121517</v>
      </c>
      <c r="D10" s="63">
        <v>194.72093486121517</v>
      </c>
      <c r="E10" s="64"/>
      <c r="F10" s="65"/>
      <c r="G10" s="65"/>
      <c r="H10" s="66">
        <f>SUM(I10:K10)</f>
        <v>208.62191350617647</v>
      </c>
      <c r="I10" s="63">
        <v>208.62191350617647</v>
      </c>
      <c r="J10" s="252">
        <v>0</v>
      </c>
      <c r="K10" s="64"/>
      <c r="L10" s="66">
        <f>SUM(M10:Z10)</f>
        <v>106.72161508868454</v>
      </c>
      <c r="M10" s="64"/>
      <c r="N10" s="64"/>
      <c r="O10" s="64"/>
      <c r="P10" s="64"/>
      <c r="Q10" s="64"/>
      <c r="R10" s="64"/>
      <c r="S10" s="64">
        <v>95.284528897257388</v>
      </c>
      <c r="T10" s="64"/>
      <c r="U10" s="64">
        <v>11.437086191427156</v>
      </c>
      <c r="V10" s="64"/>
      <c r="W10" s="65"/>
      <c r="X10" s="65"/>
      <c r="Y10" s="65"/>
      <c r="Z10" s="64"/>
      <c r="AA10" s="66">
        <v>2290.6684276394058</v>
      </c>
      <c r="AB10" s="67">
        <f>SUM(AC10:AM10)</f>
        <v>225.35350571159839</v>
      </c>
      <c r="AC10" s="68"/>
      <c r="AD10" s="64"/>
      <c r="AE10" s="64">
        <v>94.437895270775158</v>
      </c>
      <c r="AF10" s="64">
        <v>101.61830092169394</v>
      </c>
      <c r="AG10" s="64">
        <v>29.2973095191293</v>
      </c>
      <c r="AH10" s="64"/>
      <c r="AI10" s="64"/>
      <c r="AJ10" s="64"/>
      <c r="AK10" s="63"/>
      <c r="AL10" s="63"/>
      <c r="AM10" s="65"/>
      <c r="AN10" s="70">
        <v>93.128910481319267</v>
      </c>
      <c r="AO10" s="66"/>
      <c r="AP10" s="67"/>
      <c r="AQ10" s="71">
        <f t="shared" si="0"/>
        <v>3119.2153072883993</v>
      </c>
      <c r="AS10" s="294"/>
    </row>
    <row r="11" spans="1:45" ht="12.75" customHeight="1">
      <c r="A11" s="17" t="s">
        <v>222</v>
      </c>
      <c r="B11" s="18"/>
      <c r="C11" s="19">
        <f>SUM(D11:G11)</f>
        <v>0</v>
      </c>
      <c r="D11" s="24">
        <v>0</v>
      </c>
      <c r="E11" s="25"/>
      <c r="F11" s="22"/>
      <c r="G11" s="22"/>
      <c r="H11" s="23">
        <f>SUM(I11:K11)</f>
        <v>5.2105929633641628</v>
      </c>
      <c r="I11" s="24">
        <v>5.2105929633641628</v>
      </c>
      <c r="J11" s="249"/>
      <c r="K11" s="25"/>
      <c r="L11" s="23">
        <f>SUM(M11:Z11)</f>
        <v>0.43028177235839993</v>
      </c>
      <c r="M11" s="25"/>
      <c r="N11" s="127"/>
      <c r="O11" s="127">
        <v>0</v>
      </c>
      <c r="P11" s="25"/>
      <c r="Q11" s="25"/>
      <c r="R11" s="25"/>
      <c r="S11" s="25">
        <v>0</v>
      </c>
      <c r="T11" s="25">
        <v>0.43028177235839993</v>
      </c>
      <c r="U11" s="25">
        <v>0</v>
      </c>
      <c r="V11" s="25"/>
      <c r="W11" s="22"/>
      <c r="X11" s="22"/>
      <c r="Y11" s="22"/>
      <c r="Z11" s="25"/>
      <c r="AA11" s="23">
        <v>276.565405781967</v>
      </c>
      <c r="AB11" s="26">
        <f>SUM(AC11:AM11)</f>
        <v>12.349395595317848</v>
      </c>
      <c r="AC11" s="27"/>
      <c r="AD11" s="25"/>
      <c r="AE11" s="25">
        <v>3.6011170767904312</v>
      </c>
      <c r="AF11" s="25"/>
      <c r="AG11" s="25"/>
      <c r="AH11" s="25">
        <v>8.7482785185274174</v>
      </c>
      <c r="AI11" s="25"/>
      <c r="AJ11" s="25"/>
      <c r="AK11" s="24"/>
      <c r="AL11" s="24"/>
      <c r="AM11" s="22"/>
      <c r="AN11" s="28"/>
      <c r="AO11" s="28"/>
      <c r="AP11" s="26"/>
      <c r="AQ11" s="29">
        <f t="shared" si="0"/>
        <v>294.55567611300739</v>
      </c>
      <c r="AS11" s="294"/>
    </row>
    <row r="12" spans="1:45" ht="12.75" customHeight="1">
      <c r="A12" s="17" t="s">
        <v>223</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46.077264899999996</v>
      </c>
      <c r="AP12" s="26"/>
      <c r="AQ12" s="29">
        <f t="shared" si="0"/>
        <v>46.077264899999996</v>
      </c>
      <c r="AS12" s="294"/>
    </row>
    <row r="13" spans="1:45" ht="12.75" customHeight="1">
      <c r="A13" s="17" t="s">
        <v>224</v>
      </c>
      <c r="B13" s="18"/>
      <c r="C13" s="19">
        <f>SUM(D13:G13)</f>
        <v>0</v>
      </c>
      <c r="D13" s="24"/>
      <c r="E13" s="22"/>
      <c r="F13" s="22"/>
      <c r="G13" s="22"/>
      <c r="H13" s="23">
        <f>SUM(I13:K13)</f>
        <v>65.593247326315804</v>
      </c>
      <c r="I13" s="24">
        <v>65.593247326315804</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65.593247326315804</v>
      </c>
      <c r="AS13" s="294"/>
    </row>
    <row r="14" spans="1:45" ht="12.75" customHeight="1">
      <c r="A14" s="72" t="s">
        <v>225</v>
      </c>
      <c r="B14" s="73"/>
      <c r="C14" s="74">
        <f>SUM(D14:G14)</f>
        <v>0</v>
      </c>
      <c r="D14" s="75"/>
      <c r="E14" s="76"/>
      <c r="F14" s="77"/>
      <c r="G14" s="77"/>
      <c r="H14" s="78">
        <f>SUM(I14:K14)</f>
        <v>0</v>
      </c>
      <c r="I14" s="75"/>
      <c r="J14" s="255"/>
      <c r="K14" s="76"/>
      <c r="L14" s="78">
        <f>SUM(M14:Z14)</f>
        <v>2958.9434851009814</v>
      </c>
      <c r="M14" s="76">
        <v>2901.7708306837999</v>
      </c>
      <c r="N14" s="76">
        <v>57.172654417181427</v>
      </c>
      <c r="O14" s="76"/>
      <c r="P14" s="76"/>
      <c r="Q14" s="76"/>
      <c r="R14" s="76"/>
      <c r="S14" s="76"/>
      <c r="T14" s="76"/>
      <c r="U14" s="76"/>
      <c r="V14" s="76"/>
      <c r="W14" s="77"/>
      <c r="X14" s="77"/>
      <c r="Y14" s="77"/>
      <c r="Z14" s="76"/>
      <c r="AA14" s="78">
        <v>43.283897022512029</v>
      </c>
      <c r="AB14" s="79">
        <f>SUM(AC14:AM14)</f>
        <v>0</v>
      </c>
      <c r="AC14" s="80"/>
      <c r="AD14" s="76"/>
      <c r="AE14" s="76"/>
      <c r="AF14" s="76"/>
      <c r="AG14" s="76"/>
      <c r="AH14" s="76"/>
      <c r="AI14" s="76"/>
      <c r="AJ14" s="76"/>
      <c r="AK14" s="75"/>
      <c r="AL14" s="75"/>
      <c r="AM14" s="77"/>
      <c r="AN14" s="81"/>
      <c r="AO14" s="81">
        <v>11.863459199999998</v>
      </c>
      <c r="AP14" s="79"/>
      <c r="AQ14" s="82">
        <f t="shared" si="0"/>
        <v>3014.0908413234934</v>
      </c>
      <c r="AS14" s="294"/>
    </row>
    <row r="15" spans="1:45" s="49" customFormat="1" ht="12.75" customHeight="1">
      <c r="A15" s="83" t="s">
        <v>6</v>
      </c>
      <c r="B15" s="1"/>
      <c r="C15" s="84">
        <f t="shared" ref="C15:AP15" si="8">SUM(C16:C20)</f>
        <v>0</v>
      </c>
      <c r="D15" s="85">
        <f t="shared" si="8"/>
        <v>0</v>
      </c>
      <c r="E15" s="86">
        <f t="shared" si="8"/>
        <v>0</v>
      </c>
      <c r="F15" s="87">
        <f t="shared" si="8"/>
        <v>0</v>
      </c>
      <c r="G15" s="87">
        <f t="shared" si="8"/>
        <v>0</v>
      </c>
      <c r="H15" s="88">
        <f t="shared" si="8"/>
        <v>62.313584960000007</v>
      </c>
      <c r="I15" s="85">
        <f t="shared" si="8"/>
        <v>0</v>
      </c>
      <c r="J15" s="302">
        <f t="shared" si="8"/>
        <v>0</v>
      </c>
      <c r="K15" s="86">
        <f t="shared" si="8"/>
        <v>62.313584960000007</v>
      </c>
      <c r="L15" s="88">
        <f t="shared" si="8"/>
        <v>2984.4667834879215</v>
      </c>
      <c r="M15" s="86">
        <f t="shared" si="8"/>
        <v>0</v>
      </c>
      <c r="N15" s="86">
        <f t="shared" si="8"/>
        <v>0</v>
      </c>
      <c r="O15" s="86">
        <f t="shared" si="8"/>
        <v>84.87332423959397</v>
      </c>
      <c r="P15" s="86">
        <f t="shared" si="8"/>
        <v>563.95853326666668</v>
      </c>
      <c r="Q15" s="86">
        <f t="shared" si="8"/>
        <v>292.80808059776007</v>
      </c>
      <c r="R15" s="86">
        <f t="shared" si="8"/>
        <v>0</v>
      </c>
      <c r="S15" s="86">
        <f t="shared" si="8"/>
        <v>811.56918787711868</v>
      </c>
      <c r="T15" s="86">
        <f t="shared" si="8"/>
        <v>58.857046748929513</v>
      </c>
      <c r="U15" s="86">
        <f t="shared" si="8"/>
        <v>1078.6036657440404</v>
      </c>
      <c r="V15" s="86">
        <f t="shared" si="8"/>
        <v>0</v>
      </c>
      <c r="W15" s="87">
        <f t="shared" si="8"/>
        <v>93.796945013812149</v>
      </c>
      <c r="X15" s="87">
        <f t="shared" si="8"/>
        <v>0</v>
      </c>
      <c r="Y15" s="87">
        <f t="shared" si="8"/>
        <v>0</v>
      </c>
      <c r="Z15" s="86">
        <f t="shared" si="8"/>
        <v>0</v>
      </c>
      <c r="AA15" s="88">
        <f t="shared" si="8"/>
        <v>0</v>
      </c>
      <c r="AB15" s="89">
        <f t="shared" si="8"/>
        <v>0</v>
      </c>
      <c r="AC15" s="90">
        <f t="shared" si="8"/>
        <v>0</v>
      </c>
      <c r="AD15" s="86">
        <f t="shared" si="8"/>
        <v>0</v>
      </c>
      <c r="AE15" s="86">
        <f t="shared" si="8"/>
        <v>0</v>
      </c>
      <c r="AF15" s="86">
        <f t="shared" si="8"/>
        <v>0</v>
      </c>
      <c r="AG15" s="143">
        <f t="shared" si="8"/>
        <v>0</v>
      </c>
      <c r="AH15" s="143">
        <f t="shared" si="8"/>
        <v>0</v>
      </c>
      <c r="AI15" s="143">
        <f t="shared" si="8"/>
        <v>0</v>
      </c>
      <c r="AJ15" s="143">
        <f t="shared" ref="AJ15" si="9">SUM(AJ16:AJ20)</f>
        <v>0</v>
      </c>
      <c r="AK15" s="85">
        <f t="shared" si="8"/>
        <v>0</v>
      </c>
      <c r="AL15" s="85">
        <f t="shared" si="8"/>
        <v>0</v>
      </c>
      <c r="AM15" s="87">
        <f t="shared" si="8"/>
        <v>0</v>
      </c>
      <c r="AN15" s="88">
        <f t="shared" si="8"/>
        <v>0</v>
      </c>
      <c r="AO15" s="88">
        <f t="shared" si="8"/>
        <v>1696.8790007913435</v>
      </c>
      <c r="AP15" s="89">
        <f t="shared" si="8"/>
        <v>0</v>
      </c>
      <c r="AQ15" s="91">
        <f t="shared" si="0"/>
        <v>4743.6593692392653</v>
      </c>
      <c r="AR15" s="2"/>
      <c r="AS15" s="294"/>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1492.3004122481516</v>
      </c>
      <c r="AP16" s="67"/>
      <c r="AQ16" s="92">
        <f>C16+H16+L16+AA16+AO16+AP16</f>
        <v>1492.3004122481516</v>
      </c>
      <c r="AS16" s="294"/>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179.50422993685575</v>
      </c>
      <c r="AP17" s="26"/>
      <c r="AQ17" s="29">
        <f>C17+H17+L17+AA17+AO17+AP17</f>
        <v>179.50422993685575</v>
      </c>
      <c r="AS17" s="294"/>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25.074358606335995</v>
      </c>
      <c r="AP18" s="26"/>
      <c r="AQ18" s="29">
        <f t="shared" si="0"/>
        <v>25.074358606335995</v>
      </c>
      <c r="AS18" s="294"/>
    </row>
    <row r="19" spans="1:45" ht="12.75" customHeight="1">
      <c r="A19" s="17" t="s">
        <v>229</v>
      </c>
      <c r="B19" s="18"/>
      <c r="C19" s="19"/>
      <c r="D19" s="2"/>
      <c r="E19" s="25"/>
      <c r="F19" s="22"/>
      <c r="G19" s="22"/>
      <c r="H19" s="23">
        <f>SUM(I19:K19)</f>
        <v>62.313584960000007</v>
      </c>
      <c r="I19" s="24"/>
      <c r="J19" s="25"/>
      <c r="K19" s="25">
        <v>62.313584960000007</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62.313584960000007</v>
      </c>
      <c r="AS19" s="294"/>
    </row>
    <row r="20" spans="1:45" ht="12.75" customHeight="1">
      <c r="A20" s="72" t="s">
        <v>230</v>
      </c>
      <c r="B20" s="73"/>
      <c r="C20" s="74"/>
      <c r="D20" s="75"/>
      <c r="E20" s="76"/>
      <c r="F20" s="77"/>
      <c r="G20" s="77"/>
      <c r="H20" s="78">
        <f>SUM(I20:K20)</f>
        <v>0</v>
      </c>
      <c r="I20" s="75"/>
      <c r="J20" s="76"/>
      <c r="K20" s="76"/>
      <c r="L20" s="78">
        <f>SUM(M20:Z20)</f>
        <v>2984.4667834879215</v>
      </c>
      <c r="M20" s="76"/>
      <c r="N20" s="76"/>
      <c r="O20" s="76">
        <v>84.87332423959397</v>
      </c>
      <c r="P20" s="76">
        <v>563.95853326666668</v>
      </c>
      <c r="Q20" s="76">
        <v>292.80808059776007</v>
      </c>
      <c r="R20" s="76">
        <v>0</v>
      </c>
      <c r="S20" s="76">
        <v>811.56918787711868</v>
      </c>
      <c r="T20" s="76">
        <v>58.857046748929513</v>
      </c>
      <c r="U20" s="76">
        <v>1078.6036657440404</v>
      </c>
      <c r="V20" s="76"/>
      <c r="W20" s="77">
        <v>93.796945013812149</v>
      </c>
      <c r="X20" s="77"/>
      <c r="Y20" s="77"/>
      <c r="Z20" s="76"/>
      <c r="AA20" s="78"/>
      <c r="AB20" s="79">
        <f>SUM(AC20:AL20)</f>
        <v>0</v>
      </c>
      <c r="AC20" s="80"/>
      <c r="AD20" s="76"/>
      <c r="AE20" s="76"/>
      <c r="AF20" s="76"/>
      <c r="AG20" s="76"/>
      <c r="AH20" s="76"/>
      <c r="AI20" s="76"/>
      <c r="AJ20" s="76"/>
      <c r="AK20" s="75"/>
      <c r="AL20" s="75"/>
      <c r="AM20" s="77"/>
      <c r="AN20" s="81"/>
      <c r="AO20" s="81"/>
      <c r="AP20" s="79"/>
      <c r="AQ20" s="82">
        <f t="shared" si="0"/>
        <v>2984.4667834879215</v>
      </c>
      <c r="AS20" s="294"/>
    </row>
    <row r="21" spans="1:45" ht="12.75" customHeight="1">
      <c r="A21" s="93" t="s">
        <v>7</v>
      </c>
      <c r="B21" s="94"/>
      <c r="C21" s="95">
        <f>SUM(C22:C24)</f>
        <v>23.598411100970441</v>
      </c>
      <c r="D21" s="96">
        <f>SUM(D22:D24)</f>
        <v>-20.463504062400002</v>
      </c>
      <c r="E21" s="97">
        <f>SUM(E22:E24)</f>
        <v>44.061915163370443</v>
      </c>
      <c r="F21" s="98">
        <f>SUM(F22:F24)</f>
        <v>0</v>
      </c>
      <c r="G21" s="98">
        <f>SUM(G22:G24)</f>
        <v>0</v>
      </c>
      <c r="H21" s="99">
        <f>SUM(I21:K21)</f>
        <v>0</v>
      </c>
      <c r="I21" s="96">
        <f>SUM(I22:I24)</f>
        <v>0</v>
      </c>
      <c r="J21" s="97">
        <f>SUM(J22:J24)</f>
        <v>0</v>
      </c>
      <c r="K21" s="97">
        <f>SUM(K22:K24)</f>
        <v>0</v>
      </c>
      <c r="L21" s="99">
        <f>SUM(M21:Z21)</f>
        <v>-77.579883281588792</v>
      </c>
      <c r="M21" s="97">
        <f t="shared" ref="M21:AQ21" si="10">SUM(M22:M24)</f>
        <v>0</v>
      </c>
      <c r="N21" s="97">
        <f t="shared" si="10"/>
        <v>52.921960273414683</v>
      </c>
      <c r="O21" s="97">
        <f t="shared" si="10"/>
        <v>0</v>
      </c>
      <c r="P21" s="97">
        <f t="shared" si="10"/>
        <v>-43.695545777777845</v>
      </c>
      <c r="Q21" s="97">
        <f t="shared" si="10"/>
        <v>404.83171025024006</v>
      </c>
      <c r="R21" s="97">
        <f t="shared" si="10"/>
        <v>-403.94964040031999</v>
      </c>
      <c r="S21" s="97">
        <f t="shared" si="10"/>
        <v>-0.67111475508474583</v>
      </c>
      <c r="T21" s="97">
        <f t="shared" si="10"/>
        <v>0</v>
      </c>
      <c r="U21" s="97">
        <f t="shared" si="10"/>
        <v>-61.068805771090524</v>
      </c>
      <c r="V21" s="97">
        <f t="shared" si="10"/>
        <v>-23.598411100970441</v>
      </c>
      <c r="W21" s="98">
        <f t="shared" si="10"/>
        <v>-2.3500360000000002</v>
      </c>
      <c r="X21" s="98">
        <f t="shared" si="10"/>
        <v>0</v>
      </c>
      <c r="Y21" s="98">
        <f t="shared" si="10"/>
        <v>0</v>
      </c>
      <c r="Z21" s="97">
        <f t="shared" si="10"/>
        <v>0</v>
      </c>
      <c r="AA21" s="99">
        <f t="shared" si="10"/>
        <v>0</v>
      </c>
      <c r="AB21" s="100">
        <f t="shared" si="10"/>
        <v>-1078.7722724893213</v>
      </c>
      <c r="AC21" s="101">
        <f t="shared" si="10"/>
        <v>-80.208366922723997</v>
      </c>
      <c r="AD21" s="97">
        <f t="shared" si="10"/>
        <v>-993.25012277472592</v>
      </c>
      <c r="AE21" s="97">
        <f t="shared" si="10"/>
        <v>0</v>
      </c>
      <c r="AF21" s="97">
        <f t="shared" si="10"/>
        <v>0</v>
      </c>
      <c r="AG21" s="175">
        <f t="shared" si="10"/>
        <v>0</v>
      </c>
      <c r="AH21" s="175">
        <f t="shared" si="10"/>
        <v>0</v>
      </c>
      <c r="AI21" s="175">
        <f t="shared" si="10"/>
        <v>0</v>
      </c>
      <c r="AJ21" s="175">
        <f t="shared" si="10"/>
        <v>0</v>
      </c>
      <c r="AK21" s="96">
        <f t="shared" si="10"/>
        <v>-5.3137827918713505</v>
      </c>
      <c r="AL21" s="175">
        <f t="shared" si="10"/>
        <v>0</v>
      </c>
      <c r="AM21" s="98">
        <f t="shared" si="10"/>
        <v>0</v>
      </c>
      <c r="AN21" s="115">
        <f t="shared" si="10"/>
        <v>0</v>
      </c>
      <c r="AO21" s="99">
        <f t="shared" si="10"/>
        <v>1078.7722724893213</v>
      </c>
      <c r="AP21" s="100">
        <f t="shared" si="10"/>
        <v>0</v>
      </c>
      <c r="AQ21" s="102">
        <f t="shared" si="10"/>
        <v>-53.981472180618354</v>
      </c>
      <c r="AS21" s="294"/>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-1078.7722724893213</v>
      </c>
      <c r="AC22" s="68">
        <f>-AC2</f>
        <v>-80.208366922723997</v>
      </c>
      <c r="AD22" s="64">
        <f>-AD2</f>
        <v>-993.25012277472592</v>
      </c>
      <c r="AE22" s="64"/>
      <c r="AF22" s="64"/>
      <c r="AG22" s="127"/>
      <c r="AH22" s="127"/>
      <c r="AI22" s="127"/>
      <c r="AJ22" s="127"/>
      <c r="AK22" s="63">
        <v>-5.3137827918713505</v>
      </c>
      <c r="AL22" s="127"/>
      <c r="AM22" s="65"/>
      <c r="AN22" s="70"/>
      <c r="AO22" s="66">
        <f>-(C22+H22+L22+AA22+AB22)</f>
        <v>1078.7722724893213</v>
      </c>
      <c r="AP22" s="67"/>
      <c r="AQ22" s="92">
        <f>C22+H22+L22+AA22+AB22+AN22+AO22+AP22</f>
        <v>0</v>
      </c>
      <c r="AS22" s="294"/>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c r="AS23" s="294"/>
    </row>
    <row r="24" spans="1:45" ht="12.75" customHeight="1" thickBot="1">
      <c r="A24" s="30" t="s">
        <v>233</v>
      </c>
      <c r="B24" s="31"/>
      <c r="C24" s="173">
        <f>SUM(D24:G24)</f>
        <v>23.598411100970441</v>
      </c>
      <c r="D24" s="207">
        <v>-20.463504062400002</v>
      </c>
      <c r="E24" s="36">
        <f>-D24-V24</f>
        <v>44.061915163370443</v>
      </c>
      <c r="F24" s="33"/>
      <c r="G24" s="33"/>
      <c r="H24" s="34"/>
      <c r="I24" s="39"/>
      <c r="J24" s="36"/>
      <c r="K24" s="36"/>
      <c r="L24" s="34">
        <f>SUM(N24:Z24)</f>
        <v>-77.579883281588792</v>
      </c>
      <c r="M24" s="36"/>
      <c r="N24" s="36">
        <v>52.921960273414683</v>
      </c>
      <c r="O24" s="36"/>
      <c r="P24" s="36">
        <v>-43.695545777777845</v>
      </c>
      <c r="Q24" s="36">
        <v>404.83171025024006</v>
      </c>
      <c r="R24" s="36">
        <v>-403.94964040031999</v>
      </c>
      <c r="S24" s="36">
        <v>-0.67111475508474583</v>
      </c>
      <c r="T24" s="36"/>
      <c r="U24" s="36">
        <v>-61.068805771090524</v>
      </c>
      <c r="V24" s="33">
        <v>-23.598411100970441</v>
      </c>
      <c r="W24" s="33">
        <v>-2.3500360000000002</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-53.981472180618354</v>
      </c>
      <c r="AS24" s="294"/>
    </row>
    <row r="25" spans="1:45" ht="12.75" customHeight="1" thickBot="1">
      <c r="A25" s="83" t="s">
        <v>8</v>
      </c>
      <c r="B25" s="1"/>
      <c r="C25" s="84">
        <f>SUM(D25:G25)</f>
        <v>0</v>
      </c>
      <c r="D25" s="85"/>
      <c r="E25" s="86"/>
      <c r="F25" s="104"/>
      <c r="G25" s="104"/>
      <c r="H25" s="88">
        <f>SUM(I25:K25)</f>
        <v>9.048846725801786</v>
      </c>
      <c r="I25" s="104">
        <v>9.048846725801786</v>
      </c>
      <c r="J25" s="258"/>
      <c r="K25" s="105"/>
      <c r="L25" s="88">
        <f>SUM(O25:Z25)</f>
        <v>93.567081565085488</v>
      </c>
      <c r="M25" s="105"/>
      <c r="N25" s="105"/>
      <c r="O25" s="105">
        <v>88.228997027992975</v>
      </c>
      <c r="P25" s="105"/>
      <c r="Q25" s="105"/>
      <c r="R25" s="105"/>
      <c r="S25" s="105">
        <v>0</v>
      </c>
      <c r="T25" s="105">
        <v>4.1693256233877908E-3</v>
      </c>
      <c r="U25" s="105">
        <v>5.3339152114691144</v>
      </c>
      <c r="V25" s="105"/>
      <c r="W25" s="104"/>
      <c r="X25" s="104"/>
      <c r="Y25" s="104"/>
      <c r="Z25" s="105"/>
      <c r="AA25" s="88">
        <v>60.96626883535253</v>
      </c>
      <c r="AB25" s="89">
        <f>SUM(AC25:AI25)</f>
        <v>0</v>
      </c>
      <c r="AC25" s="90"/>
      <c r="AD25" s="105"/>
      <c r="AE25" s="105"/>
      <c r="AF25" s="105"/>
      <c r="AG25" s="105"/>
      <c r="AH25" s="105"/>
      <c r="AI25" s="105"/>
      <c r="AJ25" s="105"/>
      <c r="AK25" s="181"/>
      <c r="AL25" s="181"/>
      <c r="AM25" s="104"/>
      <c r="AN25" s="194"/>
      <c r="AO25" s="88">
        <v>263.99224205001815</v>
      </c>
      <c r="AP25" s="89"/>
      <c r="AQ25" s="107">
        <f>C25+H25+L25+AA25+AB25+AN25+AO25+AP25</f>
        <v>427.57443917625795</v>
      </c>
      <c r="AS25" s="294"/>
    </row>
    <row r="26" spans="1:45" s="49" customFormat="1" ht="12.75" customHeight="1" thickBot="1">
      <c r="A26" s="42" t="s">
        <v>9</v>
      </c>
      <c r="B26" s="43"/>
      <c r="C26" s="44">
        <f t="shared" ref="C26:AP26" si="11">C7-C9+C15+C21-C25</f>
        <v>276.25954651166245</v>
      </c>
      <c r="D26" s="108">
        <f t="shared" si="11"/>
        <v>182.46844630675014</v>
      </c>
      <c r="E26" s="46">
        <f t="shared" si="11"/>
        <v>87.601681321570766</v>
      </c>
      <c r="F26" s="46">
        <f t="shared" si="11"/>
        <v>0</v>
      </c>
      <c r="G26" s="46">
        <f t="shared" si="11"/>
        <v>6.1894188833415908</v>
      </c>
      <c r="H26" s="47">
        <f t="shared" si="11"/>
        <v>191.40970513149747</v>
      </c>
      <c r="I26" s="108">
        <f t="shared" si="11"/>
        <v>0.3616933114974703</v>
      </c>
      <c r="J26" s="259">
        <f t="shared" si="11"/>
        <v>127.70399999999999</v>
      </c>
      <c r="K26" s="46">
        <f t="shared" si="11"/>
        <v>63.344011820000006</v>
      </c>
      <c r="L26" s="47">
        <f t="shared" si="11"/>
        <v>5989.0400628459856</v>
      </c>
      <c r="M26" s="46">
        <f t="shared" si="11"/>
        <v>0</v>
      </c>
      <c r="N26" s="46">
        <f t="shared" si="11"/>
        <v>-3.5060042166747962E-2</v>
      </c>
      <c r="O26" s="46">
        <f t="shared" si="11"/>
        <v>-3.355672788399005</v>
      </c>
      <c r="P26" s="46">
        <f t="shared" si="11"/>
        <v>519.66015646666665</v>
      </c>
      <c r="Q26" s="46">
        <f t="shared" si="11"/>
        <v>1080.8094473612803</v>
      </c>
      <c r="R26" s="46">
        <f t="shared" si="11"/>
        <v>398.83043808552003</v>
      </c>
      <c r="S26" s="46">
        <f t="shared" si="11"/>
        <v>32.275594949917746</v>
      </c>
      <c r="T26" s="46">
        <f t="shared" si="11"/>
        <v>186.36838652530804</v>
      </c>
      <c r="U26" s="46">
        <f t="shared" si="11"/>
        <v>3409.6480111908481</v>
      </c>
      <c r="V26" s="46">
        <f t="shared" si="11"/>
        <v>133.88980552930235</v>
      </c>
      <c r="W26" s="46">
        <f t="shared" si="11"/>
        <v>8.7099447514837891E-5</v>
      </c>
      <c r="X26" s="46">
        <f t="shared" si="11"/>
        <v>188.89674501262598</v>
      </c>
      <c r="Y26" s="46">
        <f t="shared" si="11"/>
        <v>1.4789649412181967</v>
      </c>
      <c r="Z26" s="46">
        <f t="shared" si="11"/>
        <v>40.573158514415368</v>
      </c>
      <c r="AA26" s="47">
        <f t="shared" si="11"/>
        <v>1892.645918157433</v>
      </c>
      <c r="AB26" s="45">
        <f t="shared" si="11"/>
        <v>477.5898330789596</v>
      </c>
      <c r="AC26" s="58">
        <f t="shared" si="11"/>
        <v>0</v>
      </c>
      <c r="AD26" s="54">
        <f t="shared" si="11"/>
        <v>0</v>
      </c>
      <c r="AE26" s="54">
        <f t="shared" si="11"/>
        <v>171.75013691415495</v>
      </c>
      <c r="AF26" s="54">
        <f t="shared" si="11"/>
        <v>43.356887840300104</v>
      </c>
      <c r="AG26" s="54">
        <f t="shared" si="11"/>
        <v>0</v>
      </c>
      <c r="AH26" s="54">
        <f t="shared" si="11"/>
        <v>12.230473920750615</v>
      </c>
      <c r="AI26" s="54">
        <f t="shared" si="11"/>
        <v>156.90087224102402</v>
      </c>
      <c r="AJ26" s="54">
        <f t="shared" si="11"/>
        <v>20.060732179007999</v>
      </c>
      <c r="AK26" s="53">
        <f t="shared" si="11"/>
        <v>0</v>
      </c>
      <c r="AL26" s="53">
        <f t="shared" si="11"/>
        <v>14.065106577357614</v>
      </c>
      <c r="AM26" s="109">
        <f t="shared" si="11"/>
        <v>59.225623406363823</v>
      </c>
      <c r="AN26" s="47">
        <f t="shared" si="11"/>
        <v>53.595134429521622</v>
      </c>
      <c r="AO26" s="47">
        <f t="shared" si="11"/>
        <v>2440.6588794706468</v>
      </c>
      <c r="AP26" s="45">
        <f t="shared" si="11"/>
        <v>0</v>
      </c>
      <c r="AQ26" s="48">
        <f>C26+H26+L26+AA26+AB26+AN26+AO26+AP26</f>
        <v>11321.199079625709</v>
      </c>
      <c r="AR26" s="2"/>
      <c r="AS26" s="294"/>
    </row>
    <row r="27" spans="1:45" s="49" customFormat="1" ht="12.75" customHeight="1">
      <c r="A27" s="50" t="s">
        <v>10</v>
      </c>
      <c r="B27" s="51"/>
      <c r="C27" s="52">
        <f t="shared" ref="C27:V27" si="12">C28</f>
        <v>0</v>
      </c>
      <c r="D27" s="53">
        <f t="shared" si="12"/>
        <v>0</v>
      </c>
      <c r="E27" s="54">
        <f t="shared" si="12"/>
        <v>0</v>
      </c>
      <c r="F27" s="55">
        <f t="shared" si="12"/>
        <v>0</v>
      </c>
      <c r="G27" s="55">
        <f t="shared" si="12"/>
        <v>0</v>
      </c>
      <c r="H27" s="56">
        <f t="shared" si="12"/>
        <v>0</v>
      </c>
      <c r="I27" s="53">
        <f t="shared" si="12"/>
        <v>0</v>
      </c>
      <c r="J27" s="250">
        <f t="shared" si="12"/>
        <v>0</v>
      </c>
      <c r="K27" s="54">
        <f t="shared" si="12"/>
        <v>0</v>
      </c>
      <c r="L27" s="56">
        <f t="shared" si="12"/>
        <v>230.94886846825955</v>
      </c>
      <c r="M27" s="54">
        <f t="shared" si="12"/>
        <v>0</v>
      </c>
      <c r="N27" s="54">
        <f t="shared" si="12"/>
        <v>0</v>
      </c>
      <c r="O27" s="54">
        <f t="shared" si="12"/>
        <v>0</v>
      </c>
      <c r="P27" s="54">
        <f t="shared" si="12"/>
        <v>0</v>
      </c>
      <c r="Q27" s="54">
        <f t="shared" si="12"/>
        <v>0</v>
      </c>
      <c r="R27" s="54">
        <f t="shared" si="12"/>
        <v>0</v>
      </c>
      <c r="S27" s="54">
        <f t="shared" si="12"/>
        <v>0</v>
      </c>
      <c r="T27" s="54">
        <f t="shared" si="12"/>
        <v>0</v>
      </c>
      <c r="U27" s="54">
        <f t="shared" si="12"/>
        <v>0</v>
      </c>
      <c r="V27" s="54">
        <f t="shared" si="12"/>
        <v>0</v>
      </c>
      <c r="W27" s="55"/>
      <c r="X27" s="55">
        <f t="shared" ref="X27:AQ27" si="13">X28</f>
        <v>188.89674501262598</v>
      </c>
      <c r="Y27" s="55">
        <f t="shared" si="13"/>
        <v>1.4789649412181967</v>
      </c>
      <c r="Z27" s="54">
        <f t="shared" si="13"/>
        <v>40.573158514415368</v>
      </c>
      <c r="AA27" s="56">
        <f t="shared" si="13"/>
        <v>0</v>
      </c>
      <c r="AB27" s="57">
        <f t="shared" si="13"/>
        <v>0</v>
      </c>
      <c r="AC27" s="58">
        <f t="shared" si="13"/>
        <v>0</v>
      </c>
      <c r="AD27" s="54">
        <f t="shared" si="13"/>
        <v>0</v>
      </c>
      <c r="AE27" s="54">
        <f t="shared" si="13"/>
        <v>0</v>
      </c>
      <c r="AF27" s="54">
        <f t="shared" si="13"/>
        <v>0</v>
      </c>
      <c r="AG27" s="54">
        <f t="shared" si="13"/>
        <v>0</v>
      </c>
      <c r="AH27" s="54">
        <f t="shared" si="13"/>
        <v>0</v>
      </c>
      <c r="AI27" s="54">
        <f t="shared" si="13"/>
        <v>0</v>
      </c>
      <c r="AJ27" s="54">
        <f t="shared" si="13"/>
        <v>0</v>
      </c>
      <c r="AK27" s="53">
        <f t="shared" si="13"/>
        <v>0</v>
      </c>
      <c r="AL27" s="53">
        <f t="shared" si="13"/>
        <v>0</v>
      </c>
      <c r="AM27" s="55">
        <f t="shared" si="13"/>
        <v>0</v>
      </c>
      <c r="AN27" s="56">
        <f t="shared" si="13"/>
        <v>0</v>
      </c>
      <c r="AO27" s="56">
        <f t="shared" si="13"/>
        <v>0</v>
      </c>
      <c r="AP27" s="57">
        <f t="shared" si="13"/>
        <v>0</v>
      </c>
      <c r="AQ27" s="111">
        <f t="shared" si="13"/>
        <v>230.94886846825955</v>
      </c>
      <c r="AR27" s="2"/>
      <c r="AS27" s="294"/>
    </row>
    <row r="28" spans="1:45" ht="12.75" customHeight="1" thickBot="1">
      <c r="A28" s="112" t="s">
        <v>11</v>
      </c>
      <c r="B28" s="113"/>
      <c r="C28" s="114">
        <f>SUM(D28:G28)</f>
        <v>0</v>
      </c>
      <c r="D28" s="96"/>
      <c r="E28" s="97"/>
      <c r="F28" s="98"/>
      <c r="G28" s="98"/>
      <c r="H28" s="115">
        <f>SUM(I28:K28)</f>
        <v>0</v>
      </c>
      <c r="I28" s="96"/>
      <c r="J28" s="303"/>
      <c r="K28" s="97"/>
      <c r="L28" s="115">
        <f>SUM(M28:Z28)</f>
        <v>230.94886846825955</v>
      </c>
      <c r="M28" s="97"/>
      <c r="N28" s="97"/>
      <c r="O28" s="97"/>
      <c r="P28" s="97"/>
      <c r="Q28" s="97"/>
      <c r="R28" s="97"/>
      <c r="S28" s="97"/>
      <c r="T28" s="97"/>
      <c r="U28" s="97"/>
      <c r="V28" s="97"/>
      <c r="W28" s="98"/>
      <c r="X28" s="98">
        <f>X26</f>
        <v>188.89674501262598</v>
      </c>
      <c r="Y28" s="98">
        <f>Y26</f>
        <v>1.4789649412181967</v>
      </c>
      <c r="Z28" s="97">
        <f>Z26</f>
        <v>40.573158514415368</v>
      </c>
      <c r="AA28" s="115">
        <v>0</v>
      </c>
      <c r="AB28" s="116">
        <f>SUM(AC28:AI28)</f>
        <v>0</v>
      </c>
      <c r="AC28" s="101"/>
      <c r="AD28" s="97"/>
      <c r="AE28" s="97"/>
      <c r="AF28" s="97"/>
      <c r="AG28" s="97"/>
      <c r="AH28" s="97"/>
      <c r="AI28" s="97"/>
      <c r="AJ28" s="97"/>
      <c r="AK28" s="96"/>
      <c r="AL28" s="96"/>
      <c r="AM28" s="98"/>
      <c r="AN28" s="115"/>
      <c r="AO28" s="115"/>
      <c r="AP28" s="116"/>
      <c r="AQ28" s="102">
        <f>C28+H28+L28+AA28+AB28+AN28+AO28+AP28</f>
        <v>230.94886846825955</v>
      </c>
      <c r="AS28" s="294"/>
    </row>
    <row r="29" spans="1:45" s="49" customFormat="1" ht="12.75" customHeight="1" thickBot="1">
      <c r="A29" s="50" t="s">
        <v>12</v>
      </c>
      <c r="B29" s="51"/>
      <c r="C29" s="52">
        <f t="shared" ref="C29:AQ29" si="14">C30+C45+C56+C58+C65+C70+C71</f>
        <v>271.47769442905411</v>
      </c>
      <c r="D29" s="53">
        <f t="shared" si="14"/>
        <v>175.54512109003539</v>
      </c>
      <c r="E29" s="54">
        <f t="shared" si="14"/>
        <v>88.421829277367323</v>
      </c>
      <c r="F29" s="55">
        <f t="shared" si="14"/>
        <v>0</v>
      </c>
      <c r="G29" s="55">
        <f t="shared" si="14"/>
        <v>7.5107440616513603</v>
      </c>
      <c r="H29" s="56">
        <f t="shared" si="14"/>
        <v>189.34577988999999</v>
      </c>
      <c r="I29" s="53">
        <f t="shared" si="14"/>
        <v>0</v>
      </c>
      <c r="J29" s="251">
        <f t="shared" si="14"/>
        <v>127.70399999999999</v>
      </c>
      <c r="K29" s="53">
        <f t="shared" si="14"/>
        <v>61.641779890000002</v>
      </c>
      <c r="L29" s="56">
        <f t="shared" si="14"/>
        <v>5778.4437526768197</v>
      </c>
      <c r="M29" s="54">
        <f t="shared" si="14"/>
        <v>0</v>
      </c>
      <c r="N29" s="54">
        <f t="shared" si="14"/>
        <v>0</v>
      </c>
      <c r="O29" s="54">
        <f t="shared" si="14"/>
        <v>0</v>
      </c>
      <c r="P29" s="54">
        <f t="shared" si="14"/>
        <v>538.17295679999995</v>
      </c>
      <c r="Q29" s="54">
        <f t="shared" si="14"/>
        <v>1070.01152241984</v>
      </c>
      <c r="R29" s="54">
        <f t="shared" si="14"/>
        <v>397.88853593616</v>
      </c>
      <c r="S29" s="54">
        <f t="shared" si="14"/>
        <v>29.445261144829878</v>
      </c>
      <c r="T29" s="54">
        <f t="shared" si="14"/>
        <v>173.91856847315921</v>
      </c>
      <c r="U29" s="54">
        <f t="shared" si="14"/>
        <v>3436.2067170178889</v>
      </c>
      <c r="V29" s="54">
        <f t="shared" si="14"/>
        <v>132.80019088493998</v>
      </c>
      <c r="W29" s="55">
        <f t="shared" si="14"/>
        <v>0</v>
      </c>
      <c r="X29" s="55">
        <f t="shared" si="14"/>
        <v>0</v>
      </c>
      <c r="Y29" s="55">
        <f t="shared" si="14"/>
        <v>0</v>
      </c>
      <c r="Z29" s="53">
        <f t="shared" si="14"/>
        <v>0</v>
      </c>
      <c r="AA29" s="47">
        <f t="shared" si="14"/>
        <v>1960.2757211723933</v>
      </c>
      <c r="AB29" s="57">
        <f t="shared" si="14"/>
        <v>483.09192916364373</v>
      </c>
      <c r="AC29" s="58">
        <f t="shared" si="14"/>
        <v>0</v>
      </c>
      <c r="AD29" s="54">
        <f t="shared" si="14"/>
        <v>0</v>
      </c>
      <c r="AE29" s="54">
        <f t="shared" si="14"/>
        <v>179.80862094664752</v>
      </c>
      <c r="AF29" s="54">
        <f t="shared" si="14"/>
        <v>43.356887840300104</v>
      </c>
      <c r="AG29" s="54">
        <f t="shared" si="14"/>
        <v>0</v>
      </c>
      <c r="AH29" s="54">
        <f t="shared" si="14"/>
        <v>12.143342773710614</v>
      </c>
      <c r="AI29" s="54">
        <f t="shared" si="14"/>
        <v>155.05738835673603</v>
      </c>
      <c r="AJ29" s="54">
        <f t="shared" si="14"/>
        <v>19.434959262528</v>
      </c>
      <c r="AK29" s="57">
        <f t="shared" si="14"/>
        <v>0</v>
      </c>
      <c r="AL29" s="57">
        <f t="shared" si="14"/>
        <v>14.065106577357612</v>
      </c>
      <c r="AM29" s="57">
        <f t="shared" si="14"/>
        <v>59.225623406363837</v>
      </c>
      <c r="AN29" s="57">
        <f t="shared" si="14"/>
        <v>53.595134429521629</v>
      </c>
      <c r="AO29" s="56">
        <f t="shared" si="14"/>
        <v>2463.0049583130772</v>
      </c>
      <c r="AP29" s="57">
        <f t="shared" si="14"/>
        <v>0</v>
      </c>
      <c r="AQ29" s="48">
        <f t="shared" si="14"/>
        <v>11199.234970074509</v>
      </c>
      <c r="AR29" s="2"/>
      <c r="AS29" s="293"/>
    </row>
    <row r="30" spans="1:45" s="49" customFormat="1" ht="12.75" customHeight="1">
      <c r="A30" s="164" t="s">
        <v>43</v>
      </c>
      <c r="B30" s="117"/>
      <c r="C30" s="118">
        <f>SUM(C31:C44)</f>
        <v>76.09297317170001</v>
      </c>
      <c r="D30" s="120">
        <v>76.092973171699995</v>
      </c>
      <c r="E30" s="120">
        <v>0</v>
      </c>
      <c r="F30" s="121"/>
      <c r="G30" s="121"/>
      <c r="H30" s="122">
        <f>SUM(H31:H44)</f>
        <v>0</v>
      </c>
      <c r="I30" s="119">
        <f t="shared" ref="I30:K30" si="15">SUM(I31:I44)</f>
        <v>0</v>
      </c>
      <c r="J30" s="120">
        <f t="shared" si="15"/>
        <v>0</v>
      </c>
      <c r="K30" s="120">
        <f t="shared" si="15"/>
        <v>0</v>
      </c>
      <c r="L30" s="122">
        <f>SUM(L31:L44)</f>
        <v>314.07605278965531</v>
      </c>
      <c r="M30" s="120">
        <f>SUM(M31:M44)</f>
        <v>0</v>
      </c>
      <c r="N30" s="120">
        <f>SUM(N31:N44)</f>
        <v>0</v>
      </c>
      <c r="O30" s="120">
        <f>SUM(O31:O44)</f>
        <v>0</v>
      </c>
      <c r="P30" s="120">
        <f>SUM(P31:P44)</f>
        <v>0</v>
      </c>
      <c r="Q30" s="379">
        <v>6.9121619275640285</v>
      </c>
      <c r="R30" s="120">
        <f>SUM(R31:R44)</f>
        <v>0</v>
      </c>
      <c r="S30" s="379">
        <v>29.235958021872012</v>
      </c>
      <c r="T30" s="379">
        <v>52.912461220326911</v>
      </c>
      <c r="U30" s="379">
        <v>99.580708957659908</v>
      </c>
      <c r="V30" s="120">
        <v>125.43476266223239</v>
      </c>
      <c r="W30" s="120">
        <f>SUM(W31:W44)</f>
        <v>0</v>
      </c>
      <c r="X30" s="120">
        <f>SUM(X31:X44)</f>
        <v>0</v>
      </c>
      <c r="Y30" s="120">
        <f>SUM(Y31:Y44)</f>
        <v>0</v>
      </c>
      <c r="Z30" s="120">
        <f>SUM(Z31:Z44)</f>
        <v>0</v>
      </c>
      <c r="AA30" s="380">
        <v>1005.5692835775881</v>
      </c>
      <c r="AB30" s="123">
        <f t="shared" ref="AB30:AN30" si="16">SUM(AB31:AB44)</f>
        <v>187.42130034720316</v>
      </c>
      <c r="AC30" s="176">
        <f t="shared" si="16"/>
        <v>0</v>
      </c>
      <c r="AD30" s="120">
        <f t="shared" si="16"/>
        <v>0</v>
      </c>
      <c r="AE30" s="120">
        <f t="shared" si="16"/>
        <v>138.13692888548812</v>
      </c>
      <c r="AF30" s="120">
        <f t="shared" ref="AF30" si="17">SUM(AF31:AF44)</f>
        <v>43.356887840300104</v>
      </c>
      <c r="AG30" s="120">
        <f t="shared" si="16"/>
        <v>0</v>
      </c>
      <c r="AH30" s="120">
        <f t="shared" si="16"/>
        <v>5.9274836214149662</v>
      </c>
      <c r="AI30" s="120">
        <f t="shared" si="16"/>
        <v>0</v>
      </c>
      <c r="AJ30" s="120">
        <f t="shared" ref="AJ30" si="18">SUM(AJ31:AJ44)</f>
        <v>0</v>
      </c>
      <c r="AK30" s="120">
        <f t="shared" si="16"/>
        <v>0</v>
      </c>
      <c r="AL30" s="120">
        <f t="shared" ref="AL30" si="19">SUM(AL31:AL44)</f>
        <v>0</v>
      </c>
      <c r="AM30" s="228">
        <f t="shared" si="16"/>
        <v>0</v>
      </c>
      <c r="AN30" s="119">
        <f t="shared" si="16"/>
        <v>53.595134429521629</v>
      </c>
      <c r="AO30" s="380">
        <v>533.70241812042832</v>
      </c>
      <c r="AP30" s="123">
        <f>SUM(AP31:AP44)</f>
        <v>0</v>
      </c>
      <c r="AQ30" s="59">
        <f t="shared" ref="AQ30:AQ72" si="20">C30+H30+L30+AA30+AB30+AN30+AO30+AP30</f>
        <v>2170.4571624360965</v>
      </c>
      <c r="AR30" s="2"/>
      <c r="AS30" s="293"/>
    </row>
    <row r="31" spans="1:45" ht="12.75" customHeight="1">
      <c r="A31" s="165" t="s">
        <v>13</v>
      </c>
      <c r="B31" s="124" t="s">
        <v>122</v>
      </c>
      <c r="C31" s="125">
        <f t="shared" ref="C31:C43" si="21">SUM(D31:G31)</f>
        <v>0</v>
      </c>
      <c r="D31" s="68">
        <v>0</v>
      </c>
      <c r="E31" s="223"/>
      <c r="F31" s="223"/>
      <c r="G31" s="351"/>
      <c r="H31" s="129">
        <f t="shared" ref="H31:H43" si="22">SUM(I31:K31)</f>
        <v>0</v>
      </c>
      <c r="I31" s="126"/>
      <c r="J31" s="254"/>
      <c r="K31" s="127"/>
      <c r="L31" s="129">
        <f t="shared" ref="L31:L43" si="23">SUM(M31:Z31)</f>
        <v>30.370007110381632</v>
      </c>
      <c r="M31" s="127"/>
      <c r="N31" s="127"/>
      <c r="O31" s="127"/>
      <c r="P31" s="128"/>
      <c r="Q31" s="353">
        <v>0.20116097276123304</v>
      </c>
      <c r="R31" s="223"/>
      <c r="S31" s="353">
        <v>0</v>
      </c>
      <c r="T31" s="353">
        <v>1.4828868040594101E-2</v>
      </c>
      <c r="U31" s="353">
        <v>30.154017269579803</v>
      </c>
      <c r="V31" s="69">
        <v>0</v>
      </c>
      <c r="W31" s="223"/>
      <c r="X31" s="126"/>
      <c r="Y31" s="128"/>
      <c r="Z31" s="127"/>
      <c r="AA31" s="356">
        <v>15.085633347479414</v>
      </c>
      <c r="AB31" s="131">
        <f t="shared" ref="AB31:AB43" si="24">SUM(AC31:AM31)</f>
        <v>0</v>
      </c>
      <c r="AC31" s="132"/>
      <c r="AD31" s="127"/>
      <c r="AE31" s="127"/>
      <c r="AF31" s="127"/>
      <c r="AG31" s="127"/>
      <c r="AH31" s="127"/>
      <c r="AI31" s="127"/>
      <c r="AJ31" s="127"/>
      <c r="AK31" s="63"/>
      <c r="AL31" s="65"/>
      <c r="AM31" s="127"/>
      <c r="AN31" s="70"/>
      <c r="AO31" s="356">
        <v>24.366381609159269</v>
      </c>
      <c r="AP31" s="131"/>
      <c r="AQ31" s="71">
        <f t="shared" si="20"/>
        <v>69.822022067020313</v>
      </c>
    </row>
    <row r="32" spans="1:45" ht="12.75" customHeight="1">
      <c r="A32" s="166" t="s">
        <v>111</v>
      </c>
      <c r="B32" s="206" t="s">
        <v>123</v>
      </c>
      <c r="C32" s="19">
        <f t="shared" si="21"/>
        <v>0</v>
      </c>
      <c r="D32" s="27">
        <v>0</v>
      </c>
      <c r="E32" s="212"/>
      <c r="F32" s="212"/>
      <c r="G32" s="350"/>
      <c r="H32" s="23">
        <f t="shared" si="22"/>
        <v>0</v>
      </c>
      <c r="I32" s="24">
        <v>0</v>
      </c>
      <c r="J32" s="249"/>
      <c r="K32" s="25"/>
      <c r="L32" s="23">
        <f t="shared" si="23"/>
        <v>65.729229942574847</v>
      </c>
      <c r="M32" s="25"/>
      <c r="N32" s="25"/>
      <c r="O32" s="25"/>
      <c r="P32" s="128"/>
      <c r="Q32" s="354">
        <v>1.8775024124381747</v>
      </c>
      <c r="R32" s="212"/>
      <c r="S32" s="354">
        <v>19.717286489081996</v>
      </c>
      <c r="T32" s="354">
        <v>32.926827444682814</v>
      </c>
      <c r="U32" s="354">
        <v>11.20761359637185</v>
      </c>
      <c r="V32" s="212">
        <v>0</v>
      </c>
      <c r="W32" s="212"/>
      <c r="X32" s="24"/>
      <c r="Y32" s="22"/>
      <c r="Z32" s="25"/>
      <c r="AA32" s="357">
        <v>316.91102676971002</v>
      </c>
      <c r="AB32" s="26">
        <f t="shared" si="24"/>
        <v>38.88529612117496</v>
      </c>
      <c r="AC32" s="27"/>
      <c r="AD32" s="25"/>
      <c r="AE32" s="25">
        <v>32.957812499759996</v>
      </c>
      <c r="AF32" s="25"/>
      <c r="AG32" s="127"/>
      <c r="AH32" s="127">
        <v>5.9274836214149662</v>
      </c>
      <c r="AI32" s="127"/>
      <c r="AJ32" s="127"/>
      <c r="AK32" s="24"/>
      <c r="AL32" s="22"/>
      <c r="AM32" s="25"/>
      <c r="AN32" s="28"/>
      <c r="AO32" s="357">
        <v>91.596503356163751</v>
      </c>
      <c r="AP32" s="26"/>
      <c r="AQ32" s="29">
        <f t="shared" si="20"/>
        <v>513.12205618962366</v>
      </c>
    </row>
    <row r="33" spans="1:45" ht="12.75" customHeight="1">
      <c r="A33" s="166" t="s">
        <v>16</v>
      </c>
      <c r="B33" s="133" t="s">
        <v>14</v>
      </c>
      <c r="C33" s="19">
        <f t="shared" si="21"/>
        <v>0</v>
      </c>
      <c r="D33" s="27">
        <v>0</v>
      </c>
      <c r="E33" s="212"/>
      <c r="F33" s="212"/>
      <c r="G33" s="350"/>
      <c r="H33" s="23">
        <f t="shared" si="22"/>
        <v>0</v>
      </c>
      <c r="I33" s="24"/>
      <c r="J33" s="249"/>
      <c r="K33" s="25"/>
      <c r="L33" s="23">
        <f t="shared" si="23"/>
        <v>2.0135053968533718</v>
      </c>
      <c r="M33" s="25"/>
      <c r="N33" s="25"/>
      <c r="O33" s="25"/>
      <c r="P33" s="128"/>
      <c r="Q33" s="354">
        <v>1.0972416696067255E-2</v>
      </c>
      <c r="R33" s="212"/>
      <c r="S33" s="354">
        <v>0</v>
      </c>
      <c r="T33" s="354">
        <v>1.6554409048954144</v>
      </c>
      <c r="U33" s="354">
        <v>0.34709207526189018</v>
      </c>
      <c r="V33" s="212">
        <v>0</v>
      </c>
      <c r="W33" s="212"/>
      <c r="X33" s="24"/>
      <c r="Y33" s="22"/>
      <c r="Z33" s="25"/>
      <c r="AA33" s="357">
        <v>12.557868544344215</v>
      </c>
      <c r="AB33" s="26">
        <f t="shared" si="24"/>
        <v>0</v>
      </c>
      <c r="AC33" s="27"/>
      <c r="AD33" s="25"/>
      <c r="AE33" s="25"/>
      <c r="AF33" s="25"/>
      <c r="AG33" s="127"/>
      <c r="AH33" s="127"/>
      <c r="AI33" s="127"/>
      <c r="AJ33" s="127"/>
      <c r="AK33" s="24"/>
      <c r="AL33" s="22"/>
      <c r="AM33" s="25"/>
      <c r="AN33" s="28"/>
      <c r="AO33" s="357">
        <v>3.2001227088132387</v>
      </c>
      <c r="AP33" s="26"/>
      <c r="AQ33" s="29">
        <f t="shared" si="20"/>
        <v>17.771496650010825</v>
      </c>
    </row>
    <row r="34" spans="1:45" ht="12.75" customHeight="1">
      <c r="A34" s="166" t="s">
        <v>18</v>
      </c>
      <c r="B34" s="133" t="s">
        <v>124</v>
      </c>
      <c r="C34" s="19">
        <f t="shared" si="21"/>
        <v>0</v>
      </c>
      <c r="D34" s="27">
        <v>0</v>
      </c>
      <c r="E34" s="212"/>
      <c r="F34" s="212"/>
      <c r="G34" s="350"/>
      <c r="H34" s="23">
        <f t="shared" si="22"/>
        <v>0</v>
      </c>
      <c r="I34" s="24"/>
      <c r="J34" s="249"/>
      <c r="K34" s="25"/>
      <c r="L34" s="23">
        <f t="shared" si="23"/>
        <v>2.5628444084644735</v>
      </c>
      <c r="M34" s="25"/>
      <c r="N34" s="25"/>
      <c r="O34" s="25"/>
      <c r="P34" s="128"/>
      <c r="Q34" s="354">
        <v>0.11947742624606567</v>
      </c>
      <c r="R34" s="212"/>
      <c r="S34" s="354">
        <v>0</v>
      </c>
      <c r="T34" s="354">
        <v>0.56214890662979466</v>
      </c>
      <c r="U34" s="354">
        <v>1.8812180755886132</v>
      </c>
      <c r="V34" s="212">
        <v>0</v>
      </c>
      <c r="W34" s="212"/>
      <c r="X34" s="24"/>
      <c r="Y34" s="22"/>
      <c r="Z34" s="25"/>
      <c r="AA34" s="357">
        <v>9.413865110295605</v>
      </c>
      <c r="AB34" s="26">
        <f t="shared" si="24"/>
        <v>104.02015429041532</v>
      </c>
      <c r="AC34" s="27"/>
      <c r="AD34" s="25"/>
      <c r="AE34" s="25">
        <v>104.02015429041532</v>
      </c>
      <c r="AF34" s="25"/>
      <c r="AG34" s="127"/>
      <c r="AH34" s="127"/>
      <c r="AI34" s="127"/>
      <c r="AJ34" s="127"/>
      <c r="AK34" s="24"/>
      <c r="AL34" s="22"/>
      <c r="AM34" s="25"/>
      <c r="AN34" s="28"/>
      <c r="AO34" s="357">
        <v>22.071304363643968</v>
      </c>
      <c r="AP34" s="26"/>
      <c r="AQ34" s="29">
        <f t="shared" si="20"/>
        <v>138.06816817281936</v>
      </c>
    </row>
    <row r="35" spans="1:45" ht="12.75" customHeight="1">
      <c r="A35" s="166" t="s">
        <v>20</v>
      </c>
      <c r="B35" s="133" t="s">
        <v>125</v>
      </c>
      <c r="C35" s="19">
        <f t="shared" si="21"/>
        <v>0</v>
      </c>
      <c r="D35" s="27">
        <v>0</v>
      </c>
      <c r="E35" s="212"/>
      <c r="F35" s="212"/>
      <c r="G35" s="350"/>
      <c r="H35" s="23">
        <f t="shared" si="22"/>
        <v>0</v>
      </c>
      <c r="I35" s="24"/>
      <c r="J35" s="249"/>
      <c r="K35" s="25"/>
      <c r="L35" s="23">
        <f t="shared" si="23"/>
        <v>0.64477905883645614</v>
      </c>
      <c r="M35" s="25"/>
      <c r="N35" s="25"/>
      <c r="O35" s="25"/>
      <c r="P35" s="128"/>
      <c r="Q35" s="354">
        <v>3.9013037141572456E-2</v>
      </c>
      <c r="R35" s="212"/>
      <c r="S35" s="354">
        <v>0</v>
      </c>
      <c r="T35" s="354">
        <v>0.32893125471863283</v>
      </c>
      <c r="U35" s="354">
        <v>0.27683476697625081</v>
      </c>
      <c r="V35" s="212">
        <v>0</v>
      </c>
      <c r="W35" s="212"/>
      <c r="X35" s="24"/>
      <c r="Y35" s="22"/>
      <c r="Z35" s="25"/>
      <c r="AA35" s="357">
        <v>6.706044172646636</v>
      </c>
      <c r="AB35" s="26">
        <f t="shared" si="24"/>
        <v>0</v>
      </c>
      <c r="AC35" s="27"/>
      <c r="AD35" s="25"/>
      <c r="AE35" s="25"/>
      <c r="AF35" s="25"/>
      <c r="AG35" s="127"/>
      <c r="AH35" s="127"/>
      <c r="AI35" s="127"/>
      <c r="AJ35" s="127"/>
      <c r="AK35" s="24"/>
      <c r="AL35" s="22"/>
      <c r="AM35" s="25"/>
      <c r="AN35" s="28"/>
      <c r="AO35" s="357">
        <v>6.0529834083393359</v>
      </c>
      <c r="AP35" s="26"/>
      <c r="AQ35" s="29">
        <f t="shared" si="20"/>
        <v>13.403806639822427</v>
      </c>
    </row>
    <row r="36" spans="1:45" ht="12.75" customHeight="1">
      <c r="A36" s="166" t="s">
        <v>22</v>
      </c>
      <c r="B36" s="133" t="s">
        <v>126</v>
      </c>
      <c r="C36" s="19">
        <f t="shared" si="21"/>
        <v>0</v>
      </c>
      <c r="D36" s="132">
        <v>0</v>
      </c>
      <c r="E36" s="212"/>
      <c r="F36" s="212"/>
      <c r="G36" s="350"/>
      <c r="H36" s="23">
        <f t="shared" si="22"/>
        <v>0</v>
      </c>
      <c r="I36" s="24"/>
      <c r="J36" s="249"/>
      <c r="K36" s="25"/>
      <c r="L36" s="23">
        <f t="shared" si="23"/>
        <v>15.158345833610568</v>
      </c>
      <c r="M36" s="25"/>
      <c r="N36" s="25"/>
      <c r="O36" s="25"/>
      <c r="P36" s="128"/>
      <c r="Q36" s="355">
        <v>0.37428132507696088</v>
      </c>
      <c r="R36" s="212"/>
      <c r="S36" s="355">
        <v>2.9766947868000004</v>
      </c>
      <c r="T36" s="355">
        <v>3.1437200246059498</v>
      </c>
      <c r="U36" s="355">
        <v>3.979499775283605</v>
      </c>
      <c r="V36" s="223">
        <v>4.6841499218440523</v>
      </c>
      <c r="W36" s="212"/>
      <c r="X36" s="24"/>
      <c r="Y36" s="22"/>
      <c r="Z36" s="25"/>
      <c r="AA36" s="358">
        <v>129.73881962110337</v>
      </c>
      <c r="AB36" s="26">
        <f t="shared" si="24"/>
        <v>0</v>
      </c>
      <c r="AC36" s="27"/>
      <c r="AD36" s="25"/>
      <c r="AE36" s="25">
        <v>0</v>
      </c>
      <c r="AF36" s="25"/>
      <c r="AG36" s="127"/>
      <c r="AH36" s="127"/>
      <c r="AI36" s="127"/>
      <c r="AJ36" s="127"/>
      <c r="AK36" s="126"/>
      <c r="AL36" s="128"/>
      <c r="AM36" s="25"/>
      <c r="AN36" s="130"/>
      <c r="AO36" s="358">
        <v>80.477232843493582</v>
      </c>
      <c r="AP36" s="26"/>
      <c r="AQ36" s="29">
        <f t="shared" si="20"/>
        <v>225.37439829820755</v>
      </c>
    </row>
    <row r="37" spans="1:45" ht="12.75" customHeight="1">
      <c r="A37" s="166" t="s">
        <v>24</v>
      </c>
      <c r="B37" s="133" t="s">
        <v>127</v>
      </c>
      <c r="C37" s="19">
        <f t="shared" si="21"/>
        <v>0</v>
      </c>
      <c r="D37" s="27">
        <v>0</v>
      </c>
      <c r="E37" s="212"/>
      <c r="F37" s="212"/>
      <c r="G37" s="350"/>
      <c r="H37" s="23">
        <f t="shared" si="22"/>
        <v>0</v>
      </c>
      <c r="I37" s="24"/>
      <c r="J37" s="249"/>
      <c r="K37" s="25"/>
      <c r="L37" s="23">
        <f t="shared" si="23"/>
        <v>3.4679721571747772</v>
      </c>
      <c r="M37" s="25"/>
      <c r="N37" s="25"/>
      <c r="O37" s="25"/>
      <c r="P37" s="128"/>
      <c r="Q37" s="354">
        <v>0.77172664095673016</v>
      </c>
      <c r="R37" s="212"/>
      <c r="S37" s="354">
        <v>0</v>
      </c>
      <c r="T37" s="354">
        <v>1.8657412152892945</v>
      </c>
      <c r="U37" s="354">
        <v>0.83050430092875238</v>
      </c>
      <c r="V37" s="212">
        <v>0</v>
      </c>
      <c r="W37" s="212"/>
      <c r="X37" s="24"/>
      <c r="Y37" s="22"/>
      <c r="Z37" s="25"/>
      <c r="AA37" s="357">
        <v>12.354781974020543</v>
      </c>
      <c r="AB37" s="26">
        <f t="shared" si="24"/>
        <v>0</v>
      </c>
      <c r="AC37" s="27"/>
      <c r="AD37" s="25"/>
      <c r="AE37" s="25"/>
      <c r="AF37" s="25"/>
      <c r="AG37" s="127"/>
      <c r="AH37" s="127"/>
      <c r="AI37" s="127"/>
      <c r="AJ37" s="127"/>
      <c r="AK37" s="24"/>
      <c r="AL37" s="22"/>
      <c r="AM37" s="25"/>
      <c r="AN37" s="28"/>
      <c r="AO37" s="357">
        <v>20.131359087966221</v>
      </c>
      <c r="AP37" s="26"/>
      <c r="AQ37" s="29">
        <f t="shared" si="20"/>
        <v>35.954113219161542</v>
      </c>
    </row>
    <row r="38" spans="1:45" ht="12.75" customHeight="1">
      <c r="A38" s="166" t="s">
        <v>26</v>
      </c>
      <c r="B38" s="133" t="s">
        <v>128</v>
      </c>
      <c r="C38" s="19">
        <f t="shared" si="21"/>
        <v>76.09297317170001</v>
      </c>
      <c r="D38" s="27">
        <v>76.09297317170001</v>
      </c>
      <c r="E38" s="212"/>
      <c r="F38" s="212"/>
      <c r="G38" s="350"/>
      <c r="H38" s="23">
        <f t="shared" si="22"/>
        <v>0</v>
      </c>
      <c r="I38" s="24"/>
      <c r="J38" s="249"/>
      <c r="K38" s="25"/>
      <c r="L38" s="23">
        <f t="shared" si="23"/>
        <v>136.38725991310579</v>
      </c>
      <c r="M38" s="25"/>
      <c r="N38" s="25"/>
      <c r="O38" s="25"/>
      <c r="P38" s="128"/>
      <c r="Q38" s="354">
        <v>1.1301589196949273</v>
      </c>
      <c r="R38" s="212"/>
      <c r="S38" s="354">
        <v>0</v>
      </c>
      <c r="T38" s="354">
        <v>2.1097434985027066</v>
      </c>
      <c r="U38" s="354">
        <v>12.396744754519835</v>
      </c>
      <c r="V38" s="212">
        <v>120.75061274038832</v>
      </c>
      <c r="W38" s="212"/>
      <c r="X38" s="24"/>
      <c r="Y38" s="22"/>
      <c r="Z38" s="25"/>
      <c r="AA38" s="357">
        <v>35.103269418248843</v>
      </c>
      <c r="AB38" s="26">
        <f t="shared" si="24"/>
        <v>44.515849935612906</v>
      </c>
      <c r="AC38" s="27"/>
      <c r="AD38" s="25"/>
      <c r="AE38" s="25">
        <v>1.1589620953127999</v>
      </c>
      <c r="AF38" s="25">
        <v>43.356887840300104</v>
      </c>
      <c r="AG38" s="127"/>
      <c r="AH38" s="127"/>
      <c r="AI38" s="127"/>
      <c r="AJ38" s="127"/>
      <c r="AK38" s="24"/>
      <c r="AL38" s="22"/>
      <c r="AM38" s="25"/>
      <c r="AN38" s="28">
        <v>53.595134429521629</v>
      </c>
      <c r="AO38" s="357">
        <v>61.955280688087598</v>
      </c>
      <c r="AP38" s="26"/>
      <c r="AQ38" s="29">
        <f t="shared" si="20"/>
        <v>407.6497675562768</v>
      </c>
    </row>
    <row r="39" spans="1:45" ht="12.75" customHeight="1">
      <c r="A39" s="166" t="s">
        <v>28</v>
      </c>
      <c r="B39" s="133" t="s">
        <v>129</v>
      </c>
      <c r="C39" s="19">
        <f t="shared" si="21"/>
        <v>0</v>
      </c>
      <c r="D39" s="27">
        <v>0</v>
      </c>
      <c r="E39" s="212"/>
      <c r="F39" s="212"/>
      <c r="G39" s="350"/>
      <c r="H39" s="23">
        <f t="shared" si="22"/>
        <v>0</v>
      </c>
      <c r="I39" s="24"/>
      <c r="J39" s="249"/>
      <c r="K39" s="25"/>
      <c r="L39" s="23">
        <f t="shared" si="23"/>
        <v>5.2349809839657029</v>
      </c>
      <c r="M39" s="25"/>
      <c r="N39" s="25"/>
      <c r="O39" s="25"/>
      <c r="P39" s="128"/>
      <c r="Q39" s="354">
        <v>0.47790970498426266</v>
      </c>
      <c r="R39" s="212"/>
      <c r="S39" s="354">
        <v>2.01041244999</v>
      </c>
      <c r="T39" s="354">
        <v>1.1108170241317763</v>
      </c>
      <c r="U39" s="354">
        <v>1.6358418048596637</v>
      </c>
      <c r="V39" s="212">
        <v>0</v>
      </c>
      <c r="W39" s="212"/>
      <c r="X39" s="24"/>
      <c r="Y39" s="22"/>
      <c r="Z39" s="25"/>
      <c r="AA39" s="357">
        <v>382.77124197241091</v>
      </c>
      <c r="AB39" s="26">
        <f t="shared" si="24"/>
        <v>0</v>
      </c>
      <c r="AC39" s="27"/>
      <c r="AD39" s="25"/>
      <c r="AE39" s="25"/>
      <c r="AF39" s="25"/>
      <c r="AG39" s="127"/>
      <c r="AH39" s="127"/>
      <c r="AI39" s="127"/>
      <c r="AJ39" s="127"/>
      <c r="AK39" s="24"/>
      <c r="AL39" s="22"/>
      <c r="AM39" s="25"/>
      <c r="AN39" s="28"/>
      <c r="AO39" s="357">
        <v>57.854047496251631</v>
      </c>
      <c r="AP39" s="26"/>
      <c r="AQ39" s="29">
        <f t="shared" si="20"/>
        <v>445.86027045262824</v>
      </c>
    </row>
    <row r="40" spans="1:45" ht="12.75" customHeight="1">
      <c r="A40" s="166" t="s">
        <v>30</v>
      </c>
      <c r="B40" s="133" t="s">
        <v>130</v>
      </c>
      <c r="C40" s="19">
        <f t="shared" si="21"/>
        <v>0</v>
      </c>
      <c r="D40" s="27">
        <v>0</v>
      </c>
      <c r="E40" s="212"/>
      <c r="F40" s="212"/>
      <c r="G40" s="350"/>
      <c r="H40" s="23">
        <f t="shared" si="22"/>
        <v>0</v>
      </c>
      <c r="I40" s="24"/>
      <c r="J40" s="249"/>
      <c r="K40" s="25"/>
      <c r="L40" s="23">
        <f t="shared" si="23"/>
        <v>3.2520872787713309</v>
      </c>
      <c r="M40" s="25"/>
      <c r="N40" s="25"/>
      <c r="O40" s="25"/>
      <c r="P40" s="128"/>
      <c r="Q40" s="354">
        <v>0.33770660275673664</v>
      </c>
      <c r="R40" s="212"/>
      <c r="S40" s="354">
        <v>0</v>
      </c>
      <c r="T40" s="354">
        <v>1.648700510331508</v>
      </c>
      <c r="U40" s="354">
        <v>1.2656801656830861</v>
      </c>
      <c r="V40" s="212">
        <v>0</v>
      </c>
      <c r="W40" s="212"/>
      <c r="X40" s="24"/>
      <c r="Y40" s="22"/>
      <c r="Z40" s="25"/>
      <c r="AA40" s="357">
        <v>15.185431902655651</v>
      </c>
      <c r="AB40" s="26">
        <f t="shared" si="24"/>
        <v>0</v>
      </c>
      <c r="AC40" s="27"/>
      <c r="AD40" s="25"/>
      <c r="AE40" s="25"/>
      <c r="AF40" s="25"/>
      <c r="AG40" s="127"/>
      <c r="AH40" s="127"/>
      <c r="AI40" s="127"/>
      <c r="AJ40" s="127"/>
      <c r="AK40" s="24"/>
      <c r="AL40" s="22"/>
      <c r="AM40" s="25"/>
      <c r="AN40" s="28"/>
      <c r="AO40" s="357">
        <v>16.5170797051873</v>
      </c>
      <c r="AP40" s="26"/>
      <c r="AQ40" s="29">
        <f t="shared" si="20"/>
        <v>34.954598886614278</v>
      </c>
    </row>
    <row r="41" spans="1:45" ht="12.75" customHeight="1">
      <c r="A41" s="166" t="s">
        <v>32</v>
      </c>
      <c r="B41" s="133" t="s">
        <v>131</v>
      </c>
      <c r="C41" s="19">
        <f t="shared" si="21"/>
        <v>0</v>
      </c>
      <c r="D41" s="132">
        <v>0</v>
      </c>
      <c r="E41" s="212"/>
      <c r="F41" s="212"/>
      <c r="G41" s="350"/>
      <c r="H41" s="23">
        <f t="shared" si="22"/>
        <v>0</v>
      </c>
      <c r="I41" s="24"/>
      <c r="J41" s="249"/>
      <c r="K41" s="25"/>
      <c r="L41" s="23">
        <f t="shared" si="23"/>
        <v>2.267797363227972</v>
      </c>
      <c r="M41" s="25"/>
      <c r="N41" s="25"/>
      <c r="O41" s="25"/>
      <c r="P41" s="128"/>
      <c r="Q41" s="355">
        <v>0.29625525079381582</v>
      </c>
      <c r="R41" s="212"/>
      <c r="S41" s="355">
        <v>0</v>
      </c>
      <c r="T41" s="355">
        <v>1.4828868040594103</v>
      </c>
      <c r="U41" s="355">
        <v>0.48865530837474574</v>
      </c>
      <c r="V41" s="223">
        <v>0</v>
      </c>
      <c r="W41" s="212"/>
      <c r="X41" s="24"/>
      <c r="Y41" s="22"/>
      <c r="Z41" s="25"/>
      <c r="AA41" s="358">
        <v>20.849523327902826</v>
      </c>
      <c r="AB41" s="26">
        <f t="shared" si="24"/>
        <v>0</v>
      </c>
      <c r="AC41" s="27"/>
      <c r="AD41" s="25"/>
      <c r="AE41" s="25"/>
      <c r="AF41" s="25"/>
      <c r="AG41" s="127"/>
      <c r="AH41" s="127"/>
      <c r="AI41" s="127"/>
      <c r="AJ41" s="127"/>
      <c r="AK41" s="126"/>
      <c r="AL41" s="128"/>
      <c r="AM41" s="25"/>
      <c r="AN41" s="130"/>
      <c r="AO41" s="358">
        <v>90.46421278197252</v>
      </c>
      <c r="AP41" s="26"/>
      <c r="AQ41" s="29">
        <f t="shared" si="20"/>
        <v>113.58153347310332</v>
      </c>
    </row>
    <row r="42" spans="1:45" ht="12.75" customHeight="1">
      <c r="A42" s="166" t="s">
        <v>34</v>
      </c>
      <c r="B42" s="133" t="s">
        <v>132</v>
      </c>
      <c r="C42" s="19">
        <f t="shared" si="21"/>
        <v>0</v>
      </c>
      <c r="D42" s="27">
        <v>0</v>
      </c>
      <c r="E42" s="212"/>
      <c r="F42" s="212"/>
      <c r="G42" s="350"/>
      <c r="H42" s="23">
        <f t="shared" si="22"/>
        <v>0</v>
      </c>
      <c r="I42" s="24"/>
      <c r="J42" s="249"/>
      <c r="K42" s="25"/>
      <c r="L42" s="23">
        <f t="shared" si="23"/>
        <v>1.2799139995551529</v>
      </c>
      <c r="M42" s="25"/>
      <c r="N42" s="25"/>
      <c r="O42" s="25"/>
      <c r="P42" s="128"/>
      <c r="Q42" s="354">
        <v>9.3875120621908711E-2</v>
      </c>
      <c r="R42" s="212"/>
      <c r="S42" s="354">
        <v>0</v>
      </c>
      <c r="T42" s="354">
        <v>0.9113013450401467</v>
      </c>
      <c r="U42" s="354">
        <v>0.27473753389309741</v>
      </c>
      <c r="V42" s="212">
        <v>0</v>
      </c>
      <c r="W42" s="212"/>
      <c r="X42" s="24"/>
      <c r="Y42" s="22"/>
      <c r="Z42" s="25"/>
      <c r="AA42" s="357">
        <v>1.3001727852680489</v>
      </c>
      <c r="AB42" s="26">
        <f t="shared" si="24"/>
        <v>0</v>
      </c>
      <c r="AC42" s="27"/>
      <c r="AD42" s="25"/>
      <c r="AE42" s="25"/>
      <c r="AF42" s="25"/>
      <c r="AG42" s="127"/>
      <c r="AH42" s="127"/>
      <c r="AI42" s="127"/>
      <c r="AJ42" s="127"/>
      <c r="AK42" s="181"/>
      <c r="AL42" s="104"/>
      <c r="AM42" s="25"/>
      <c r="AN42" s="194"/>
      <c r="AO42" s="357">
        <v>3.4932787393162648</v>
      </c>
      <c r="AP42" s="26"/>
      <c r="AQ42" s="29">
        <f t="shared" si="20"/>
        <v>6.0733655241394668</v>
      </c>
    </row>
    <row r="43" spans="1:45" ht="12.75" customHeight="1">
      <c r="A43" s="166" t="s">
        <v>36</v>
      </c>
      <c r="B43" s="133" t="s">
        <v>142</v>
      </c>
      <c r="C43" s="19">
        <f t="shared" si="21"/>
        <v>0</v>
      </c>
      <c r="D43" s="27">
        <v>0</v>
      </c>
      <c r="E43" s="212"/>
      <c r="F43" s="212"/>
      <c r="G43" s="350"/>
      <c r="H43" s="23">
        <f t="shared" si="22"/>
        <v>0</v>
      </c>
      <c r="I43" s="24"/>
      <c r="J43" s="249"/>
      <c r="K43" s="25">
        <v>0</v>
      </c>
      <c r="L43" s="23">
        <f t="shared" si="23"/>
        <v>11.151669525792089</v>
      </c>
      <c r="M43" s="25"/>
      <c r="N43" s="25"/>
      <c r="O43" s="25"/>
      <c r="P43" s="22"/>
      <c r="Q43" s="354">
        <v>0.42670509373594867</v>
      </c>
      <c r="R43" s="212"/>
      <c r="S43" s="354">
        <v>4.531564296</v>
      </c>
      <c r="T43" s="354">
        <v>4.5281970680323269</v>
      </c>
      <c r="U43" s="354">
        <v>1.6652030680238117</v>
      </c>
      <c r="V43" s="212">
        <v>0</v>
      </c>
      <c r="W43" s="212"/>
      <c r="X43" s="24"/>
      <c r="Y43" s="22"/>
      <c r="Z43" s="25"/>
      <c r="AA43" s="357">
        <v>44.1800526953268</v>
      </c>
      <c r="AB43" s="26">
        <f t="shared" si="24"/>
        <v>0</v>
      </c>
      <c r="AC43" s="27"/>
      <c r="AD43" s="25"/>
      <c r="AE43" s="25"/>
      <c r="AF43" s="25"/>
      <c r="AG43" s="25"/>
      <c r="AH43" s="25"/>
      <c r="AI43" s="25"/>
      <c r="AJ43" s="25"/>
      <c r="AK43" s="24"/>
      <c r="AL43" s="22"/>
      <c r="AM43" s="25"/>
      <c r="AN43" s="28"/>
      <c r="AO43" s="357">
        <v>46.421946051702406</v>
      </c>
      <c r="AP43" s="26"/>
      <c r="AQ43" s="29">
        <f t="shared" si="20"/>
        <v>101.7536682728213</v>
      </c>
    </row>
    <row r="44" spans="1:45" ht="12.75" customHeight="1">
      <c r="A44" s="395" t="s">
        <v>172</v>
      </c>
      <c r="B44" s="396" t="s">
        <v>173</v>
      </c>
      <c r="C44" s="74">
        <f>SUM(D44:G44)</f>
        <v>0</v>
      </c>
      <c r="D44" s="80">
        <v>0</v>
      </c>
      <c r="E44" s="213"/>
      <c r="F44" s="213"/>
      <c r="G44" s="348"/>
      <c r="H44" s="78">
        <f>SUM(I44:K44)</f>
        <v>0</v>
      </c>
      <c r="I44" s="75"/>
      <c r="J44" s="76"/>
      <c r="K44" s="76"/>
      <c r="L44" s="78">
        <f>SUM(M44:Z44)</f>
        <v>34.555659817341066</v>
      </c>
      <c r="M44" s="76"/>
      <c r="N44" s="76"/>
      <c r="O44" s="76"/>
      <c r="P44" s="77"/>
      <c r="Q44" s="213">
        <v>0.75541700365962483</v>
      </c>
      <c r="R44" s="213"/>
      <c r="S44" s="213">
        <v>0</v>
      </c>
      <c r="T44" s="213">
        <v>0.6231763513665477</v>
      </c>
      <c r="U44" s="213">
        <v>33.177066462314897</v>
      </c>
      <c r="V44" s="213">
        <v>0</v>
      </c>
      <c r="W44" s="213"/>
      <c r="X44" s="75"/>
      <c r="Y44" s="77"/>
      <c r="Z44" s="76"/>
      <c r="AA44" s="81">
        <v>3.4115519361750333</v>
      </c>
      <c r="AB44" s="79">
        <f>SUM(AC44:AM44)</f>
        <v>0</v>
      </c>
      <c r="AC44" s="80"/>
      <c r="AD44" s="76"/>
      <c r="AE44" s="76"/>
      <c r="AF44" s="76"/>
      <c r="AG44" s="76"/>
      <c r="AH44" s="76"/>
      <c r="AI44" s="76"/>
      <c r="AJ44" s="76"/>
      <c r="AK44" s="75"/>
      <c r="AL44" s="77"/>
      <c r="AM44" s="76"/>
      <c r="AN44" s="81"/>
      <c r="AO44" s="81">
        <v>9.1006852803313016</v>
      </c>
      <c r="AP44" s="79"/>
      <c r="AQ44" s="82">
        <f>C44+H44+L44+AA44+AB44+AN44+AO44+AP44</f>
        <v>47.067897033847402</v>
      </c>
    </row>
    <row r="45" spans="1:45" s="49" customFormat="1" ht="12.75" customHeight="1">
      <c r="A45" s="83" t="s">
        <v>37</v>
      </c>
      <c r="B45" s="1"/>
      <c r="C45" s="306">
        <f t="shared" ref="C45:AP45" si="25">SUM(C46:C55)</f>
        <v>0</v>
      </c>
      <c r="D45" s="307">
        <f t="shared" si="25"/>
        <v>0</v>
      </c>
      <c r="E45" s="307">
        <f t="shared" si="25"/>
        <v>0</v>
      </c>
      <c r="F45" s="308">
        <f t="shared" si="25"/>
        <v>0</v>
      </c>
      <c r="G45" s="308">
        <f t="shared" si="25"/>
        <v>0</v>
      </c>
      <c r="H45" s="309">
        <f t="shared" si="25"/>
        <v>0</v>
      </c>
      <c r="I45" s="310">
        <f t="shared" si="25"/>
        <v>0</v>
      </c>
      <c r="J45" s="315">
        <f t="shared" si="25"/>
        <v>0</v>
      </c>
      <c r="K45" s="307">
        <f t="shared" si="25"/>
        <v>0</v>
      </c>
      <c r="L45" s="309">
        <f t="shared" si="25"/>
        <v>3639.1708515267355</v>
      </c>
      <c r="M45" s="307">
        <f t="shared" si="25"/>
        <v>0</v>
      </c>
      <c r="N45" s="307">
        <f t="shared" ref="N45" si="26">SUM(N46:N55)</f>
        <v>0</v>
      </c>
      <c r="O45" s="307">
        <f t="shared" si="25"/>
        <v>0</v>
      </c>
      <c r="P45" s="307">
        <f t="shared" si="25"/>
        <v>538.17295679999995</v>
      </c>
      <c r="Q45" s="307">
        <f t="shared" si="25"/>
        <v>0</v>
      </c>
      <c r="R45" s="307">
        <f t="shared" si="25"/>
        <v>397.88853593616</v>
      </c>
      <c r="S45" s="307">
        <f t="shared" si="25"/>
        <v>0</v>
      </c>
      <c r="T45" s="307">
        <f t="shared" si="25"/>
        <v>1.149825848563969</v>
      </c>
      <c r="U45" s="307">
        <f>SUM(U46:U55)</f>
        <v>2701.9595329420113</v>
      </c>
      <c r="V45" s="307">
        <f t="shared" si="25"/>
        <v>0</v>
      </c>
      <c r="W45" s="308">
        <f t="shared" si="25"/>
        <v>0</v>
      </c>
      <c r="X45" s="308">
        <f t="shared" si="25"/>
        <v>0</v>
      </c>
      <c r="Y45" s="308">
        <f t="shared" si="25"/>
        <v>0</v>
      </c>
      <c r="Z45" s="307">
        <f t="shared" si="25"/>
        <v>0</v>
      </c>
      <c r="AA45" s="309">
        <f t="shared" si="25"/>
        <v>15.763830505057189</v>
      </c>
      <c r="AB45" s="311">
        <f t="shared" si="25"/>
        <v>174.49234761926405</v>
      </c>
      <c r="AC45" s="312">
        <f t="shared" si="25"/>
        <v>0</v>
      </c>
      <c r="AD45" s="307">
        <f t="shared" si="25"/>
        <v>0</v>
      </c>
      <c r="AE45" s="307">
        <f t="shared" si="25"/>
        <v>0</v>
      </c>
      <c r="AF45" s="307">
        <f t="shared" ref="AF45" si="27">SUM(AF46:AF55)</f>
        <v>0</v>
      </c>
      <c r="AG45" s="307">
        <f t="shared" si="25"/>
        <v>0</v>
      </c>
      <c r="AH45" s="307">
        <f t="shared" si="25"/>
        <v>0</v>
      </c>
      <c r="AI45" s="307">
        <f t="shared" si="25"/>
        <v>155.05738835673603</v>
      </c>
      <c r="AJ45" s="307">
        <f t="shared" ref="AJ45" si="28">SUM(AJ46:AJ55)</f>
        <v>19.434959262528</v>
      </c>
      <c r="AK45" s="310">
        <f t="shared" si="25"/>
        <v>0</v>
      </c>
      <c r="AL45" s="308">
        <f t="shared" ref="AL45" si="29">SUM(AL46:AL55)</f>
        <v>0</v>
      </c>
      <c r="AM45" s="307">
        <f t="shared" si="25"/>
        <v>0</v>
      </c>
      <c r="AN45" s="309">
        <f t="shared" si="25"/>
        <v>0</v>
      </c>
      <c r="AO45" s="309">
        <f t="shared" si="25"/>
        <v>6.9732185995977805</v>
      </c>
      <c r="AP45" s="311">
        <f t="shared" si="25"/>
        <v>0</v>
      </c>
      <c r="AQ45" s="314">
        <f t="shared" si="20"/>
        <v>3836.4002482506544</v>
      </c>
      <c r="AR45" s="2"/>
      <c r="AS45" s="293"/>
    </row>
    <row r="46" spans="1:45" ht="12.75" customHeight="1">
      <c r="A46" s="167" t="s">
        <v>70</v>
      </c>
      <c r="B46" s="61"/>
      <c r="C46" s="62">
        <f t="shared" ref="C46:C64" si="30">SUM(D46:G46)</f>
        <v>0</v>
      </c>
      <c r="D46" s="149"/>
      <c r="E46" s="103"/>
      <c r="F46" s="65"/>
      <c r="G46" s="65"/>
      <c r="H46" s="66">
        <f t="shared" ref="H46:H64" si="31">SUM(I46:K46)</f>
        <v>0</v>
      </c>
      <c r="I46" s="63"/>
      <c r="J46" s="252"/>
      <c r="K46" s="64"/>
      <c r="L46" s="66">
        <f t="shared" ref="L46:L64" si="32">SUM(M46:Z46)</f>
        <v>682.62780581939683</v>
      </c>
      <c r="M46" s="64"/>
      <c r="N46" s="64"/>
      <c r="O46" s="64"/>
      <c r="P46" s="64"/>
      <c r="Q46" s="64"/>
      <c r="R46" s="64"/>
      <c r="S46" s="64"/>
      <c r="T46" s="64"/>
      <c r="U46" s="64">
        <v>682.62780581939683</v>
      </c>
      <c r="V46" s="64"/>
      <c r="W46" s="65"/>
      <c r="X46" s="65"/>
      <c r="Y46" s="65"/>
      <c r="Z46" s="64"/>
      <c r="AA46" s="70">
        <v>0.588578868724</v>
      </c>
      <c r="AB46" s="67">
        <f t="shared" ref="AB46:AB56" si="33">SUM(AC46:AM46)</f>
        <v>41.330994180603192</v>
      </c>
      <c r="AC46" s="68"/>
      <c r="AD46" s="64"/>
      <c r="AE46" s="64"/>
      <c r="AF46" s="64"/>
      <c r="AG46" s="64"/>
      <c r="AH46" s="64"/>
      <c r="AI46" s="64">
        <v>41.330994180603192</v>
      </c>
      <c r="AJ46" s="64">
        <v>0</v>
      </c>
      <c r="AK46" s="63"/>
      <c r="AL46" s="65"/>
      <c r="AM46" s="64"/>
      <c r="AN46" s="66"/>
      <c r="AO46" s="70"/>
      <c r="AP46" s="67"/>
      <c r="AQ46" s="92">
        <f t="shared" si="20"/>
        <v>724.54737886872397</v>
      </c>
    </row>
    <row r="47" spans="1:45" ht="12.75" customHeight="1">
      <c r="A47" s="165" t="s">
        <v>150</v>
      </c>
      <c r="B47" s="289"/>
      <c r="C47" s="19">
        <f t="shared" si="30"/>
        <v>0</v>
      </c>
      <c r="D47" s="290"/>
      <c r="E47" s="291"/>
      <c r="F47" s="128"/>
      <c r="G47" s="128"/>
      <c r="H47" s="23">
        <f t="shared" si="31"/>
        <v>0</v>
      </c>
      <c r="I47" s="126"/>
      <c r="J47" s="254"/>
      <c r="K47" s="127"/>
      <c r="L47" s="129">
        <f t="shared" si="32"/>
        <v>280.80130726619728</v>
      </c>
      <c r="M47" s="127"/>
      <c r="N47" s="127"/>
      <c r="O47" s="127"/>
      <c r="P47" s="127"/>
      <c r="Q47" s="127"/>
      <c r="R47" s="127"/>
      <c r="S47" s="127"/>
      <c r="T47" s="127"/>
      <c r="U47" s="127">
        <v>280.80130726619728</v>
      </c>
      <c r="V47" s="127"/>
      <c r="W47" s="128"/>
      <c r="X47" s="128"/>
      <c r="Y47" s="128"/>
      <c r="Z47" s="127"/>
      <c r="AA47" s="297"/>
      <c r="AB47" s="131">
        <f t="shared" si="33"/>
        <v>17.001647307047321</v>
      </c>
      <c r="AC47" s="132"/>
      <c r="AD47" s="127"/>
      <c r="AE47" s="127"/>
      <c r="AF47" s="127"/>
      <c r="AG47" s="127"/>
      <c r="AH47" s="127"/>
      <c r="AI47" s="127">
        <v>17.001647307047321</v>
      </c>
      <c r="AJ47" s="127">
        <v>0</v>
      </c>
      <c r="AK47" s="126"/>
      <c r="AL47" s="128"/>
      <c r="AM47" s="127"/>
      <c r="AN47" s="129"/>
      <c r="AO47" s="130"/>
      <c r="AP47" s="131"/>
      <c r="AQ47" s="71">
        <f t="shared" si="20"/>
        <v>297.80295457324462</v>
      </c>
    </row>
    <row r="48" spans="1:45" ht="12.75" customHeight="1">
      <c r="A48" s="166" t="s">
        <v>71</v>
      </c>
      <c r="B48" s="18"/>
      <c r="C48" s="19">
        <f t="shared" si="30"/>
        <v>0</v>
      </c>
      <c r="D48" s="20"/>
      <c r="E48" s="21"/>
      <c r="F48" s="22"/>
      <c r="G48" s="22"/>
      <c r="H48" s="23">
        <f t="shared" si="31"/>
        <v>0</v>
      </c>
      <c r="I48" s="24"/>
      <c r="J48" s="249"/>
      <c r="K48" s="25"/>
      <c r="L48" s="23">
        <f t="shared" si="32"/>
        <v>1447.9014265282126</v>
      </c>
      <c r="M48" s="25"/>
      <c r="N48" s="25"/>
      <c r="O48" s="25"/>
      <c r="P48" s="25">
        <v>430.58405778612041</v>
      </c>
      <c r="Q48" s="25"/>
      <c r="R48" s="25"/>
      <c r="S48" s="25"/>
      <c r="T48" s="25">
        <v>1.149825848563969</v>
      </c>
      <c r="U48" s="25">
        <v>1016.1675428935281</v>
      </c>
      <c r="V48" s="25"/>
      <c r="W48" s="22"/>
      <c r="X48" s="22"/>
      <c r="Y48" s="22"/>
      <c r="Z48" s="25"/>
      <c r="AA48" s="28"/>
      <c r="AB48" s="26">
        <f t="shared" si="33"/>
        <v>77.097342746416075</v>
      </c>
      <c r="AC48" s="27"/>
      <c r="AD48" s="25"/>
      <c r="AE48" s="25"/>
      <c r="AF48" s="25"/>
      <c r="AG48" s="25"/>
      <c r="AH48" s="25"/>
      <c r="AI48" s="25">
        <v>61.525789667234875</v>
      </c>
      <c r="AJ48" s="25">
        <v>15.571553079181205</v>
      </c>
      <c r="AK48" s="24"/>
      <c r="AL48" s="22"/>
      <c r="AM48" s="25"/>
      <c r="AN48" s="23"/>
      <c r="AO48" s="28">
        <v>2.8259231235977809</v>
      </c>
      <c r="AP48" s="26"/>
      <c r="AQ48" s="29">
        <f t="shared" si="20"/>
        <v>1527.8246923982263</v>
      </c>
    </row>
    <row r="49" spans="1:45" ht="12.75" customHeight="1">
      <c r="A49" s="166" t="s">
        <v>72</v>
      </c>
      <c r="B49" s="18"/>
      <c r="C49" s="19">
        <f t="shared" si="30"/>
        <v>0</v>
      </c>
      <c r="D49" s="20"/>
      <c r="E49" s="21"/>
      <c r="F49" s="22"/>
      <c r="G49" s="22"/>
      <c r="H49" s="23">
        <f t="shared" si="31"/>
        <v>0</v>
      </c>
      <c r="I49" s="24"/>
      <c r="J49" s="249"/>
      <c r="K49" s="25"/>
      <c r="L49" s="23">
        <f t="shared" si="32"/>
        <v>111.82580733932446</v>
      </c>
      <c r="M49" s="25"/>
      <c r="N49" s="25"/>
      <c r="O49" s="25"/>
      <c r="P49" s="25">
        <v>2.8024924934232973</v>
      </c>
      <c r="Q49" s="25"/>
      <c r="R49" s="25"/>
      <c r="S49" s="25"/>
      <c r="T49" s="25"/>
      <c r="U49" s="25">
        <v>109.02331484590115</v>
      </c>
      <c r="V49" s="25"/>
      <c r="W49" s="22"/>
      <c r="X49" s="22"/>
      <c r="Y49" s="22"/>
      <c r="Z49" s="25"/>
      <c r="AA49" s="28"/>
      <c r="AB49" s="26">
        <f t="shared" si="33"/>
        <v>6.7023719727678088</v>
      </c>
      <c r="AC49" s="27"/>
      <c r="AD49" s="25"/>
      <c r="AE49" s="25"/>
      <c r="AF49" s="25"/>
      <c r="AG49" s="25"/>
      <c r="AH49" s="25"/>
      <c r="AI49" s="25">
        <v>6.6010232121106638</v>
      </c>
      <c r="AJ49" s="25">
        <v>0.10134876065714488</v>
      </c>
      <c r="AK49" s="24"/>
      <c r="AL49" s="22"/>
      <c r="AM49" s="25"/>
      <c r="AN49" s="23"/>
      <c r="AO49" s="28"/>
      <c r="AP49" s="26"/>
      <c r="AQ49" s="29">
        <f t="shared" si="20"/>
        <v>118.52817931209226</v>
      </c>
    </row>
    <row r="50" spans="1:45" ht="12.75" customHeight="1">
      <c r="A50" s="166" t="s">
        <v>38</v>
      </c>
      <c r="B50" s="18"/>
      <c r="C50" s="19">
        <f t="shared" si="30"/>
        <v>0</v>
      </c>
      <c r="D50" s="20"/>
      <c r="E50" s="21"/>
      <c r="F50" s="22"/>
      <c r="G50" s="22"/>
      <c r="H50" s="23">
        <f t="shared" si="31"/>
        <v>0</v>
      </c>
      <c r="I50" s="24"/>
      <c r="J50" s="249"/>
      <c r="K50" s="25"/>
      <c r="L50" s="23">
        <f t="shared" si="32"/>
        <v>31.717130424344884</v>
      </c>
      <c r="M50" s="25"/>
      <c r="N50" s="25"/>
      <c r="O50" s="25"/>
      <c r="P50" s="25"/>
      <c r="Q50" s="25"/>
      <c r="R50" s="135"/>
      <c r="S50" s="25"/>
      <c r="T50" s="25"/>
      <c r="U50" s="25">
        <v>31.717130424344884</v>
      </c>
      <c r="V50" s="25"/>
      <c r="W50" s="22"/>
      <c r="X50" s="22"/>
      <c r="Y50" s="22"/>
      <c r="Z50" s="25"/>
      <c r="AA50" s="28"/>
      <c r="AB50" s="26">
        <f t="shared" si="33"/>
        <v>0</v>
      </c>
      <c r="AC50" s="27"/>
      <c r="AD50" s="25"/>
      <c r="AE50" s="25"/>
      <c r="AF50" s="25"/>
      <c r="AG50" s="25"/>
      <c r="AH50" s="25"/>
      <c r="AI50" s="25">
        <v>0</v>
      </c>
      <c r="AJ50" s="25"/>
      <c r="AK50" s="24"/>
      <c r="AL50" s="22"/>
      <c r="AM50" s="25"/>
      <c r="AN50" s="23"/>
      <c r="AO50" s="28">
        <v>4.147295476</v>
      </c>
      <c r="AP50" s="26"/>
      <c r="AQ50" s="29">
        <f t="shared" si="20"/>
        <v>35.864425900344884</v>
      </c>
    </row>
    <row r="51" spans="1:45" ht="12.75" customHeight="1">
      <c r="A51" s="166" t="s">
        <v>39</v>
      </c>
      <c r="B51" s="18"/>
      <c r="C51" s="19">
        <f t="shared" si="30"/>
        <v>0</v>
      </c>
      <c r="D51" s="20"/>
      <c r="E51" s="21"/>
      <c r="F51" s="22"/>
      <c r="G51" s="22"/>
      <c r="H51" s="23">
        <f t="shared" si="31"/>
        <v>0</v>
      </c>
      <c r="I51" s="24"/>
      <c r="J51" s="249"/>
      <c r="K51" s="25"/>
      <c r="L51" s="23">
        <f t="shared" si="32"/>
        <v>2.6284248305088345</v>
      </c>
      <c r="M51" s="25"/>
      <c r="N51" s="25"/>
      <c r="O51" s="25"/>
      <c r="P51" s="25">
        <v>0.75812222222222214</v>
      </c>
      <c r="Q51" s="25"/>
      <c r="R51" s="25">
        <v>1.8703026082866123</v>
      </c>
      <c r="S51" s="25"/>
      <c r="T51" s="25"/>
      <c r="U51" s="25"/>
      <c r="V51" s="25"/>
      <c r="W51" s="22"/>
      <c r="X51" s="22"/>
      <c r="Y51" s="22"/>
      <c r="Z51" s="25"/>
      <c r="AA51" s="28"/>
      <c r="AB51" s="26">
        <f t="shared" si="33"/>
        <v>0</v>
      </c>
      <c r="AC51" s="27"/>
      <c r="AD51" s="25"/>
      <c r="AE51" s="25"/>
      <c r="AF51" s="25"/>
      <c r="AG51" s="25"/>
      <c r="AH51" s="25"/>
      <c r="AI51" s="25"/>
      <c r="AJ51" s="25"/>
      <c r="AK51" s="24"/>
      <c r="AL51" s="22"/>
      <c r="AM51" s="25"/>
      <c r="AN51" s="23"/>
      <c r="AO51" s="28"/>
      <c r="AP51" s="26"/>
      <c r="AQ51" s="29">
        <f t="shared" si="20"/>
        <v>2.6284248305088345</v>
      </c>
    </row>
    <row r="52" spans="1:45" ht="12.75" customHeight="1">
      <c r="A52" s="166" t="s">
        <v>76</v>
      </c>
      <c r="B52" s="133"/>
      <c r="C52" s="134">
        <f t="shared" si="30"/>
        <v>0</v>
      </c>
      <c r="D52" s="135"/>
      <c r="E52" s="135"/>
      <c r="F52" s="136"/>
      <c r="G52" s="136"/>
      <c r="H52" s="137">
        <f t="shared" si="31"/>
        <v>0</v>
      </c>
      <c r="I52" s="138"/>
      <c r="J52" s="260"/>
      <c r="K52" s="135"/>
      <c r="L52" s="137">
        <f t="shared" si="32"/>
        <v>396.01823332787336</v>
      </c>
      <c r="M52" s="135"/>
      <c r="N52" s="135"/>
      <c r="O52" s="135"/>
      <c r="P52" s="127"/>
      <c r="Q52" s="135"/>
      <c r="R52" s="135">
        <v>396.01823332787336</v>
      </c>
      <c r="S52" s="135"/>
      <c r="T52" s="135"/>
      <c r="U52" s="135"/>
      <c r="V52" s="135"/>
      <c r="W52" s="136"/>
      <c r="X52" s="136"/>
      <c r="Y52" s="136"/>
      <c r="Z52" s="135"/>
      <c r="AA52" s="130"/>
      <c r="AB52" s="139">
        <f t="shared" si="33"/>
        <v>0</v>
      </c>
      <c r="AC52" s="140"/>
      <c r="AD52" s="135"/>
      <c r="AE52" s="135"/>
      <c r="AF52" s="135"/>
      <c r="AG52" s="135"/>
      <c r="AH52" s="135"/>
      <c r="AI52" s="135"/>
      <c r="AJ52" s="135"/>
      <c r="AK52" s="126"/>
      <c r="AL52" s="128"/>
      <c r="AM52" s="135"/>
      <c r="AN52" s="130"/>
      <c r="AO52" s="130"/>
      <c r="AP52" s="139"/>
      <c r="AQ52" s="141">
        <f t="shared" si="20"/>
        <v>396.01823332787336</v>
      </c>
    </row>
    <row r="53" spans="1:45" ht="12.75" customHeight="1">
      <c r="A53" s="166" t="s">
        <v>73</v>
      </c>
      <c r="B53" s="133"/>
      <c r="C53" s="134">
        <f t="shared" si="30"/>
        <v>0</v>
      </c>
      <c r="D53" s="138"/>
      <c r="E53" s="135"/>
      <c r="F53" s="136"/>
      <c r="G53" s="136"/>
      <c r="H53" s="137">
        <f t="shared" si="31"/>
        <v>0</v>
      </c>
      <c r="I53" s="138"/>
      <c r="J53" s="260"/>
      <c r="K53" s="135"/>
      <c r="L53" s="137">
        <f t="shared" si="32"/>
        <v>75.909142296902701</v>
      </c>
      <c r="M53" s="135"/>
      <c r="N53" s="135"/>
      <c r="O53" s="135"/>
      <c r="P53" s="135">
        <v>0</v>
      </c>
      <c r="Q53" s="135"/>
      <c r="R53" s="135"/>
      <c r="S53" s="135"/>
      <c r="T53" s="135"/>
      <c r="U53" s="135">
        <v>75.909142296902701</v>
      </c>
      <c r="V53" s="135"/>
      <c r="W53" s="136"/>
      <c r="X53" s="136"/>
      <c r="Y53" s="136"/>
      <c r="Z53" s="135"/>
      <c r="AA53" s="130"/>
      <c r="AB53" s="139">
        <f t="shared" si="33"/>
        <v>4.5960628790411864</v>
      </c>
      <c r="AC53" s="140"/>
      <c r="AD53" s="135"/>
      <c r="AE53" s="135"/>
      <c r="AF53" s="135"/>
      <c r="AG53" s="135"/>
      <c r="AH53" s="135"/>
      <c r="AI53" s="25">
        <v>4.5960628790411864</v>
      </c>
      <c r="AJ53" s="25">
        <v>0</v>
      </c>
      <c r="AK53" s="135"/>
      <c r="AL53" s="135"/>
      <c r="AM53" s="135"/>
      <c r="AN53" s="130"/>
      <c r="AO53" s="28"/>
      <c r="AP53" s="139"/>
      <c r="AQ53" s="141">
        <f t="shared" si="20"/>
        <v>80.505205175943885</v>
      </c>
    </row>
    <row r="54" spans="1:45" ht="12.75" customHeight="1">
      <c r="A54" s="17" t="s">
        <v>134</v>
      </c>
      <c r="B54" s="18"/>
      <c r="C54" s="134">
        <f t="shared" si="30"/>
        <v>0</v>
      </c>
      <c r="D54" s="138"/>
      <c r="E54" s="135"/>
      <c r="F54" s="136"/>
      <c r="G54" s="136"/>
      <c r="H54" s="137">
        <f t="shared" si="31"/>
        <v>0</v>
      </c>
      <c r="I54" s="138"/>
      <c r="J54" s="260"/>
      <c r="K54" s="135"/>
      <c r="L54" s="137">
        <f t="shared" si="32"/>
        <v>109.29542099746408</v>
      </c>
      <c r="M54" s="135"/>
      <c r="N54" s="135"/>
      <c r="O54" s="135"/>
      <c r="P54" s="135"/>
      <c r="Q54" s="135"/>
      <c r="R54" s="135"/>
      <c r="S54" s="135"/>
      <c r="T54" s="135"/>
      <c r="U54" s="135">
        <v>109.29542099746408</v>
      </c>
      <c r="V54" s="135"/>
      <c r="W54" s="136"/>
      <c r="X54" s="136"/>
      <c r="Y54" s="136"/>
      <c r="Z54" s="135"/>
      <c r="AA54" s="194"/>
      <c r="AB54" s="139">
        <f t="shared" si="33"/>
        <v>0</v>
      </c>
      <c r="AC54" s="140"/>
      <c r="AD54" s="135"/>
      <c r="AE54" s="135"/>
      <c r="AF54" s="135"/>
      <c r="AG54" s="135"/>
      <c r="AH54" s="135"/>
      <c r="AI54" s="135"/>
      <c r="AJ54" s="135"/>
      <c r="AK54" s="135"/>
      <c r="AL54" s="135"/>
      <c r="AM54" s="135"/>
      <c r="AN54" s="194"/>
      <c r="AO54" s="130"/>
      <c r="AP54" s="139"/>
      <c r="AQ54" s="141">
        <f t="shared" si="20"/>
        <v>109.29542099746408</v>
      </c>
    </row>
    <row r="55" spans="1:45" ht="12.75" customHeight="1">
      <c r="A55" s="72" t="s">
        <v>74</v>
      </c>
      <c r="B55" s="73"/>
      <c r="C55" s="74">
        <f t="shared" si="30"/>
        <v>0</v>
      </c>
      <c r="D55" s="150"/>
      <c r="E55" s="151"/>
      <c r="F55" s="77"/>
      <c r="G55" s="77"/>
      <c r="H55" s="78">
        <f t="shared" si="31"/>
        <v>0</v>
      </c>
      <c r="I55" s="75"/>
      <c r="J55" s="255"/>
      <c r="K55" s="76"/>
      <c r="L55" s="78">
        <f t="shared" si="32"/>
        <v>500.44615269651041</v>
      </c>
      <c r="M55" s="76"/>
      <c r="N55" s="76"/>
      <c r="O55" s="76"/>
      <c r="P55" s="76">
        <v>104.02828429823406</v>
      </c>
      <c r="Q55" s="76"/>
      <c r="R55" s="76"/>
      <c r="S55" s="76">
        <v>0</v>
      </c>
      <c r="T55" s="76"/>
      <c r="U55" s="76">
        <v>396.41786839827637</v>
      </c>
      <c r="V55" s="76"/>
      <c r="W55" s="77"/>
      <c r="X55" s="77"/>
      <c r="Y55" s="77"/>
      <c r="Z55" s="76"/>
      <c r="AA55" s="296">
        <v>15.17525163633319</v>
      </c>
      <c r="AB55" s="79">
        <f t="shared" si="33"/>
        <v>27.763928533388441</v>
      </c>
      <c r="AC55" s="80"/>
      <c r="AD55" s="76"/>
      <c r="AE55" s="76"/>
      <c r="AF55" s="76"/>
      <c r="AG55" s="76"/>
      <c r="AH55" s="76"/>
      <c r="AI55" s="76">
        <v>24.00187111069879</v>
      </c>
      <c r="AJ55" s="76">
        <v>3.7620574226896513</v>
      </c>
      <c r="AK55" s="75"/>
      <c r="AL55" s="77"/>
      <c r="AM55" s="76"/>
      <c r="AN55" s="78"/>
      <c r="AO55" s="81"/>
      <c r="AP55" s="79"/>
      <c r="AQ55" s="82">
        <f t="shared" si="20"/>
        <v>543.38533286623203</v>
      </c>
    </row>
    <row r="56" spans="1:45" s="49" customFormat="1" ht="12.75" customHeight="1">
      <c r="A56" s="168" t="s">
        <v>40</v>
      </c>
      <c r="B56" s="152"/>
      <c r="C56" s="142">
        <f t="shared" si="30"/>
        <v>194.98378155810596</v>
      </c>
      <c r="D56" s="146">
        <v>99.051208219087286</v>
      </c>
      <c r="E56" s="169">
        <v>88.421829277367323</v>
      </c>
      <c r="F56" s="144"/>
      <c r="G56" s="144">
        <v>7.5107440616513603</v>
      </c>
      <c r="H56" s="145">
        <f t="shared" si="31"/>
        <v>189.34577988999999</v>
      </c>
      <c r="I56" s="146"/>
      <c r="J56" s="257">
        <v>127.70399999999999</v>
      </c>
      <c r="K56" s="143">
        <v>61.641779890000002</v>
      </c>
      <c r="L56" s="145">
        <f t="shared" si="32"/>
        <v>1395.587848049219</v>
      </c>
      <c r="M56" s="143"/>
      <c r="N56" s="143"/>
      <c r="O56" s="143"/>
      <c r="P56" s="143">
        <v>0</v>
      </c>
      <c r="Q56" s="359">
        <v>989.2831611027201</v>
      </c>
      <c r="R56" s="143"/>
      <c r="S56" s="143">
        <v>0</v>
      </c>
      <c r="T56" s="359">
        <v>55.28599763987048</v>
      </c>
      <c r="U56" s="359">
        <v>343.65326108392088</v>
      </c>
      <c r="V56" s="143">
        <v>7.3654282227075996</v>
      </c>
      <c r="W56" s="144"/>
      <c r="X56" s="144"/>
      <c r="Y56" s="144"/>
      <c r="Z56" s="143"/>
      <c r="AA56" s="145">
        <v>589.7586288</v>
      </c>
      <c r="AB56" s="147">
        <f t="shared" si="33"/>
        <v>82.834778589604142</v>
      </c>
      <c r="AC56" s="177"/>
      <c r="AD56" s="143"/>
      <c r="AE56" s="143">
        <v>25.98404680771527</v>
      </c>
      <c r="AF56" s="143"/>
      <c r="AG56" s="143"/>
      <c r="AH56" s="143"/>
      <c r="AI56" s="143"/>
      <c r="AJ56" s="143"/>
      <c r="AK56" s="146"/>
      <c r="AL56" s="144">
        <v>13.898611915700407</v>
      </c>
      <c r="AM56" s="143">
        <v>42.952119866188468</v>
      </c>
      <c r="AN56" s="145"/>
      <c r="AO56" s="145">
        <v>750.20577119182269</v>
      </c>
      <c r="AP56" s="147"/>
      <c r="AQ56" s="91">
        <f t="shared" si="20"/>
        <v>3202.716588078752</v>
      </c>
      <c r="AR56" s="2"/>
      <c r="AS56" s="293"/>
    </row>
    <row r="57" spans="1:45" s="49" customFormat="1" ht="12.75" customHeight="1">
      <c r="A57" s="168" t="s">
        <v>193</v>
      </c>
      <c r="B57" s="152"/>
      <c r="C57" s="142">
        <f>C58+C65</f>
        <v>0.40093969924812034</v>
      </c>
      <c r="D57" s="359">
        <f t="shared" ref="D57:AP57" si="34">D58+D65</f>
        <v>0.40093969924812034</v>
      </c>
      <c r="E57" s="143">
        <f t="shared" si="34"/>
        <v>0</v>
      </c>
      <c r="F57" s="144">
        <f t="shared" si="34"/>
        <v>0</v>
      </c>
      <c r="G57" s="144">
        <f t="shared" si="34"/>
        <v>0</v>
      </c>
      <c r="H57" s="145">
        <f t="shared" si="34"/>
        <v>0</v>
      </c>
      <c r="I57" s="146">
        <f t="shared" si="34"/>
        <v>0</v>
      </c>
      <c r="J57" s="146">
        <f t="shared" si="34"/>
        <v>0</v>
      </c>
      <c r="K57" s="146">
        <f t="shared" si="34"/>
        <v>0</v>
      </c>
      <c r="L57" s="145">
        <f t="shared" si="34"/>
        <v>227.65513480030341</v>
      </c>
      <c r="M57" s="143">
        <f t="shared" si="34"/>
        <v>0</v>
      </c>
      <c r="N57" s="143">
        <f t="shared" si="34"/>
        <v>0</v>
      </c>
      <c r="O57" s="143">
        <f t="shared" si="34"/>
        <v>0</v>
      </c>
      <c r="P57" s="143">
        <f t="shared" si="34"/>
        <v>0</v>
      </c>
      <c r="Q57" s="359">
        <f t="shared" si="34"/>
        <v>73.816199389555919</v>
      </c>
      <c r="R57" s="143">
        <f t="shared" si="34"/>
        <v>0</v>
      </c>
      <c r="S57" s="359">
        <f t="shared" si="34"/>
        <v>0.2093031229578676</v>
      </c>
      <c r="T57" s="359">
        <f t="shared" si="34"/>
        <v>64.570283764397857</v>
      </c>
      <c r="U57" s="359">
        <f t="shared" si="34"/>
        <v>89.059348523391805</v>
      </c>
      <c r="V57" s="143">
        <f t="shared" si="34"/>
        <v>0</v>
      </c>
      <c r="W57" s="144">
        <f t="shared" si="34"/>
        <v>0</v>
      </c>
      <c r="X57" s="144">
        <f t="shared" si="34"/>
        <v>0</v>
      </c>
      <c r="Y57" s="144">
        <f t="shared" si="34"/>
        <v>0</v>
      </c>
      <c r="Z57" s="146">
        <f t="shared" si="34"/>
        <v>0</v>
      </c>
      <c r="AA57" s="373">
        <f t="shared" si="34"/>
        <v>349.18397828974821</v>
      </c>
      <c r="AB57" s="147">
        <f t="shared" si="34"/>
        <v>38.343502607572368</v>
      </c>
      <c r="AC57" s="177">
        <f t="shared" si="34"/>
        <v>0</v>
      </c>
      <c r="AD57" s="143">
        <f t="shared" si="34"/>
        <v>0</v>
      </c>
      <c r="AE57" s="143">
        <f t="shared" si="34"/>
        <v>15.687645253444149</v>
      </c>
      <c r="AF57" s="143">
        <f t="shared" si="34"/>
        <v>0</v>
      </c>
      <c r="AG57" s="143">
        <f t="shared" si="34"/>
        <v>0</v>
      </c>
      <c r="AH57" s="143">
        <f t="shared" si="34"/>
        <v>6.2158591522956481</v>
      </c>
      <c r="AI57" s="143">
        <f t="shared" si="34"/>
        <v>0</v>
      </c>
      <c r="AJ57" s="143">
        <f t="shared" si="34"/>
        <v>0</v>
      </c>
      <c r="AK57" s="143">
        <f t="shared" si="34"/>
        <v>0</v>
      </c>
      <c r="AL57" s="143">
        <f t="shared" si="34"/>
        <v>0.16649466165720572</v>
      </c>
      <c r="AM57" s="146">
        <f t="shared" si="34"/>
        <v>16.273503540175366</v>
      </c>
      <c r="AN57" s="145">
        <f t="shared" si="34"/>
        <v>0</v>
      </c>
      <c r="AO57" s="373">
        <f t="shared" si="34"/>
        <v>1124.0703408870506</v>
      </c>
      <c r="AP57" s="147">
        <f t="shared" si="34"/>
        <v>0</v>
      </c>
      <c r="AQ57" s="148">
        <f t="shared" si="20"/>
        <v>1739.6538962839227</v>
      </c>
      <c r="AR57" s="2"/>
      <c r="AS57" s="293"/>
    </row>
    <row r="58" spans="1:45" s="49" customFormat="1" ht="12.75" customHeight="1">
      <c r="A58" s="168" t="s">
        <v>194</v>
      </c>
      <c r="B58" s="152"/>
      <c r="C58" s="142">
        <f t="shared" si="30"/>
        <v>0.39794015037593988</v>
      </c>
      <c r="D58" s="360">
        <v>0.39794015037593988</v>
      </c>
      <c r="E58" s="147">
        <v>0</v>
      </c>
      <c r="F58" s="147">
        <f>SUM(F59:F64)</f>
        <v>0</v>
      </c>
      <c r="G58" s="345">
        <v>0</v>
      </c>
      <c r="H58" s="145">
        <f t="shared" si="31"/>
        <v>0</v>
      </c>
      <c r="I58" s="146">
        <f>SUM(I59:I64)</f>
        <v>0</v>
      </c>
      <c r="J58" s="261">
        <f>SUM(J59:J64)</f>
        <v>0</v>
      </c>
      <c r="K58" s="146">
        <f>SUM(K59:K64)</f>
        <v>0</v>
      </c>
      <c r="L58" s="145">
        <f t="shared" si="32"/>
        <v>104.12793226186267</v>
      </c>
      <c r="M58" s="143">
        <f t="shared" ref="M58:AJ58" si="35">SUM(M59:M64)</f>
        <v>0</v>
      </c>
      <c r="N58" s="144">
        <f t="shared" si="35"/>
        <v>0</v>
      </c>
      <c r="O58" s="144">
        <f t="shared" si="35"/>
        <v>0</v>
      </c>
      <c r="P58" s="147">
        <f t="shared" si="35"/>
        <v>0</v>
      </c>
      <c r="Q58" s="366">
        <v>21.443398504469247</v>
      </c>
      <c r="R58" s="147">
        <f t="shared" si="35"/>
        <v>0</v>
      </c>
      <c r="S58" s="366">
        <v>0</v>
      </c>
      <c r="T58" s="366">
        <v>41.387370701298146</v>
      </c>
      <c r="U58" s="366">
        <v>41.297163056095279</v>
      </c>
      <c r="V58" s="147">
        <f t="shared" si="35"/>
        <v>0</v>
      </c>
      <c r="W58" s="147">
        <f t="shared" si="35"/>
        <v>0</v>
      </c>
      <c r="X58" s="147">
        <f t="shared" si="35"/>
        <v>0</v>
      </c>
      <c r="Y58" s="144">
        <f t="shared" si="35"/>
        <v>0</v>
      </c>
      <c r="Z58" s="146">
        <f t="shared" si="35"/>
        <v>0</v>
      </c>
      <c r="AA58" s="373">
        <v>218.36970710552185</v>
      </c>
      <c r="AB58" s="147">
        <f t="shared" ref="AB58:AB71" si="36">SUM(AC58:AM58)</f>
        <v>22.035907558411786</v>
      </c>
      <c r="AC58" s="177">
        <f t="shared" si="35"/>
        <v>0</v>
      </c>
      <c r="AD58" s="143">
        <f t="shared" si="35"/>
        <v>0</v>
      </c>
      <c r="AE58" s="359">
        <f t="shared" si="35"/>
        <v>3.449422602179216</v>
      </c>
      <c r="AF58" s="143"/>
      <c r="AG58" s="143">
        <f t="shared" si="35"/>
        <v>0</v>
      </c>
      <c r="AH58" s="143">
        <f t="shared" si="35"/>
        <v>2.1464867544000001</v>
      </c>
      <c r="AI58" s="143">
        <f t="shared" si="35"/>
        <v>0</v>
      </c>
      <c r="AJ58" s="143">
        <f t="shared" si="35"/>
        <v>0</v>
      </c>
      <c r="AK58" s="143"/>
      <c r="AL58" s="143">
        <v>0.16649466165720572</v>
      </c>
      <c r="AM58" s="144">
        <v>16.273503540175366</v>
      </c>
      <c r="AN58" s="145">
        <f t="shared" ref="AN58" si="37">SUM(AN59:AN64)</f>
        <v>0</v>
      </c>
      <c r="AO58" s="373">
        <v>875.01068309307834</v>
      </c>
      <c r="AP58" s="147">
        <f t="shared" ref="AP58" si="38">SUM(AP59:AP64)</f>
        <v>0</v>
      </c>
      <c r="AQ58" s="148">
        <f t="shared" si="20"/>
        <v>1219.9421701692506</v>
      </c>
      <c r="AR58" s="2"/>
      <c r="AS58" s="293"/>
    </row>
    <row r="59" spans="1:45" s="49" customFormat="1" ht="12.75" customHeight="1">
      <c r="A59" s="398" t="s">
        <v>174</v>
      </c>
      <c r="B59" s="399" t="s">
        <v>175</v>
      </c>
      <c r="C59" s="62">
        <f t="shared" si="30"/>
        <v>1.9996992481203005E-3</v>
      </c>
      <c r="D59" s="361">
        <v>1.9996992481203005E-3</v>
      </c>
      <c r="E59" s="67"/>
      <c r="F59" s="67"/>
      <c r="G59" s="170"/>
      <c r="H59" s="66">
        <f t="shared" si="31"/>
        <v>0</v>
      </c>
      <c r="I59" s="149"/>
      <c r="J59" s="274"/>
      <c r="K59" s="149"/>
      <c r="L59" s="66">
        <f t="shared" si="32"/>
        <v>28.022535252386824</v>
      </c>
      <c r="M59" s="103"/>
      <c r="N59" s="327"/>
      <c r="O59" s="327"/>
      <c r="P59" s="67"/>
      <c r="Q59" s="367">
        <v>7.0204889935715062</v>
      </c>
      <c r="R59" s="67"/>
      <c r="S59" s="367">
        <v>0</v>
      </c>
      <c r="T59" s="367">
        <v>11.13647989848617</v>
      </c>
      <c r="U59" s="367">
        <v>9.8655663603291472</v>
      </c>
      <c r="V59" s="381">
        <v>0</v>
      </c>
      <c r="W59" s="67"/>
      <c r="X59" s="67"/>
      <c r="Y59" s="327"/>
      <c r="Z59" s="149"/>
      <c r="AA59" s="374">
        <v>55.360980335036636</v>
      </c>
      <c r="AB59" s="67">
        <f t="shared" si="36"/>
        <v>0.71315260114081458</v>
      </c>
      <c r="AC59" s="328"/>
      <c r="AD59" s="103"/>
      <c r="AE59" s="421">
        <v>0.71315260114081458</v>
      </c>
      <c r="AF59" s="342"/>
      <c r="AG59" s="342"/>
      <c r="AH59" s="342">
        <v>0</v>
      </c>
      <c r="AI59" s="342"/>
      <c r="AJ59" s="342"/>
      <c r="AK59" s="342"/>
      <c r="AL59" s="342">
        <v>0</v>
      </c>
      <c r="AM59" s="386">
        <v>0</v>
      </c>
      <c r="AN59" s="66"/>
      <c r="AO59" s="374">
        <v>208.57854821276572</v>
      </c>
      <c r="AP59" s="67"/>
      <c r="AQ59" s="334">
        <f t="shared" si="20"/>
        <v>292.67721610057811</v>
      </c>
      <c r="AR59" s="2"/>
      <c r="AS59" s="293"/>
    </row>
    <row r="60" spans="1:45" s="49" customFormat="1" ht="12.75" customHeight="1">
      <c r="A60" s="398" t="s">
        <v>176</v>
      </c>
      <c r="B60" s="399" t="s">
        <v>177</v>
      </c>
      <c r="C60" s="19">
        <f t="shared" si="30"/>
        <v>5.9990977443609029E-3</v>
      </c>
      <c r="D60" s="361">
        <v>5.9990977443609029E-3</v>
      </c>
      <c r="E60" s="26"/>
      <c r="F60" s="26"/>
      <c r="G60" s="346"/>
      <c r="H60" s="23">
        <f t="shared" si="31"/>
        <v>0</v>
      </c>
      <c r="I60" s="20"/>
      <c r="J60" s="280"/>
      <c r="K60" s="20"/>
      <c r="L60" s="23">
        <f t="shared" si="32"/>
        <v>23.398657794630996</v>
      </c>
      <c r="M60" s="21"/>
      <c r="N60" s="169"/>
      <c r="O60" s="169"/>
      <c r="P60" s="26"/>
      <c r="Q60" s="367">
        <v>4.8663951995948453</v>
      </c>
      <c r="R60" s="26"/>
      <c r="S60" s="367">
        <v>0</v>
      </c>
      <c r="T60" s="367">
        <v>3.0951891837458234</v>
      </c>
      <c r="U60" s="367">
        <v>15.437073411290326</v>
      </c>
      <c r="V60" s="381">
        <v>0</v>
      </c>
      <c r="W60" s="26"/>
      <c r="X60" s="26"/>
      <c r="Y60" s="169"/>
      <c r="Z60" s="20"/>
      <c r="AA60" s="374">
        <v>20.397289315635678</v>
      </c>
      <c r="AB60" s="26">
        <f t="shared" si="36"/>
        <v>4.5851372748433553E-2</v>
      </c>
      <c r="AC60" s="329"/>
      <c r="AD60" s="21"/>
      <c r="AE60" s="422">
        <v>4.5851372748433553E-2</v>
      </c>
      <c r="AF60" s="343"/>
      <c r="AG60" s="343"/>
      <c r="AH60" s="343">
        <v>0</v>
      </c>
      <c r="AI60" s="343"/>
      <c r="AJ60" s="343"/>
      <c r="AK60" s="343"/>
      <c r="AL60" s="343">
        <v>0</v>
      </c>
      <c r="AM60" s="387">
        <v>0</v>
      </c>
      <c r="AN60" s="23"/>
      <c r="AO60" s="374">
        <v>61.023674107932003</v>
      </c>
      <c r="AP60" s="26"/>
      <c r="AQ60" s="335">
        <f t="shared" si="20"/>
        <v>104.87147168869146</v>
      </c>
      <c r="AR60" s="2"/>
      <c r="AS60" s="293"/>
    </row>
    <row r="61" spans="1:45" s="49" customFormat="1" ht="12.75" customHeight="1">
      <c r="A61" s="398" t="s">
        <v>178</v>
      </c>
      <c r="B61" s="399" t="s">
        <v>179</v>
      </c>
      <c r="C61" s="19">
        <f t="shared" si="30"/>
        <v>0.37494360902255641</v>
      </c>
      <c r="D61" s="361">
        <v>0.37494360902255641</v>
      </c>
      <c r="E61" s="26"/>
      <c r="F61" s="26"/>
      <c r="G61" s="346"/>
      <c r="H61" s="23">
        <f t="shared" si="31"/>
        <v>0</v>
      </c>
      <c r="I61" s="20"/>
      <c r="J61" s="280"/>
      <c r="K61" s="20"/>
      <c r="L61" s="23">
        <f t="shared" si="32"/>
        <v>29.813415151376248</v>
      </c>
      <c r="M61" s="21"/>
      <c r="N61" s="169"/>
      <c r="O61" s="169"/>
      <c r="P61" s="26"/>
      <c r="Q61" s="367">
        <v>4.7300750249623897</v>
      </c>
      <c r="R61" s="26"/>
      <c r="S61" s="367">
        <v>0</v>
      </c>
      <c r="T61" s="367">
        <v>20.683574758803207</v>
      </c>
      <c r="U61" s="367">
        <v>4.3997653676106534</v>
      </c>
      <c r="V61" s="381">
        <v>0</v>
      </c>
      <c r="W61" s="26"/>
      <c r="X61" s="26"/>
      <c r="Y61" s="169"/>
      <c r="Z61" s="20"/>
      <c r="AA61" s="374">
        <v>38.547366409820405</v>
      </c>
      <c r="AB61" s="26">
        <f t="shared" si="36"/>
        <v>0.91784622948203576</v>
      </c>
      <c r="AC61" s="329"/>
      <c r="AD61" s="21"/>
      <c r="AE61" s="422">
        <v>0.91784622948203576</v>
      </c>
      <c r="AF61" s="343"/>
      <c r="AG61" s="343"/>
      <c r="AH61" s="343">
        <v>0</v>
      </c>
      <c r="AI61" s="343"/>
      <c r="AJ61" s="343"/>
      <c r="AK61" s="343"/>
      <c r="AL61" s="343">
        <v>0</v>
      </c>
      <c r="AM61" s="387">
        <v>0</v>
      </c>
      <c r="AN61" s="23"/>
      <c r="AO61" s="374">
        <v>115.13850659766686</v>
      </c>
      <c r="AP61" s="26"/>
      <c r="AQ61" s="335">
        <f t="shared" si="20"/>
        <v>184.7920779973681</v>
      </c>
      <c r="AR61" s="2"/>
      <c r="AS61" s="293"/>
    </row>
    <row r="62" spans="1:45" s="49" customFormat="1" ht="12.75" customHeight="1">
      <c r="A62" s="398" t="s">
        <v>180</v>
      </c>
      <c r="B62" s="399" t="s">
        <v>181</v>
      </c>
      <c r="C62" s="19">
        <f t="shared" si="30"/>
        <v>1.0998345864661654E-2</v>
      </c>
      <c r="D62" s="361">
        <v>1.0998345864661654E-2</v>
      </c>
      <c r="E62" s="26"/>
      <c r="F62" s="26"/>
      <c r="G62" s="346"/>
      <c r="H62" s="23">
        <f t="shared" si="31"/>
        <v>0</v>
      </c>
      <c r="I62" s="20"/>
      <c r="J62" s="280"/>
      <c r="K62" s="20"/>
      <c r="L62" s="23">
        <f t="shared" si="32"/>
        <v>3.2970072722960637</v>
      </c>
      <c r="M62" s="21"/>
      <c r="N62" s="169"/>
      <c r="O62" s="169"/>
      <c r="P62" s="26"/>
      <c r="Q62" s="367">
        <v>0.56055795948001474</v>
      </c>
      <c r="R62" s="26"/>
      <c r="S62" s="367">
        <v>0</v>
      </c>
      <c r="T62" s="367">
        <v>0.85468203070333282</v>
      </c>
      <c r="U62" s="367">
        <v>1.8817672821127163</v>
      </c>
      <c r="V62" s="381">
        <v>0</v>
      </c>
      <c r="W62" s="26"/>
      <c r="X62" s="26"/>
      <c r="Y62" s="169"/>
      <c r="Z62" s="20"/>
      <c r="AA62" s="374">
        <v>20.402872451589595</v>
      </c>
      <c r="AB62" s="26">
        <f t="shared" si="36"/>
        <v>7.8602353283028933E-2</v>
      </c>
      <c r="AC62" s="329"/>
      <c r="AD62" s="21"/>
      <c r="AE62" s="422">
        <v>7.8602353283028933E-2</v>
      </c>
      <c r="AF62" s="343"/>
      <c r="AG62" s="343"/>
      <c r="AH62" s="343">
        <v>0</v>
      </c>
      <c r="AI62" s="343"/>
      <c r="AJ62" s="343"/>
      <c r="AK62" s="343"/>
      <c r="AL62" s="343">
        <v>0</v>
      </c>
      <c r="AM62" s="387">
        <v>0</v>
      </c>
      <c r="AN62" s="23"/>
      <c r="AO62" s="374">
        <v>351.70650999873118</v>
      </c>
      <c r="AP62" s="26"/>
      <c r="AQ62" s="335">
        <f t="shared" si="20"/>
        <v>375.49599042176453</v>
      </c>
      <c r="AR62" s="2"/>
      <c r="AS62" s="293"/>
    </row>
    <row r="63" spans="1:45" s="49" customFormat="1" ht="12.75" customHeight="1">
      <c r="A63" s="398" t="s">
        <v>182</v>
      </c>
      <c r="B63" s="399" t="s">
        <v>183</v>
      </c>
      <c r="C63" s="19">
        <f t="shared" si="30"/>
        <v>3.9993984962406011E-3</v>
      </c>
      <c r="D63" s="362">
        <v>3.9993984962406011E-3</v>
      </c>
      <c r="E63" s="26"/>
      <c r="F63" s="26"/>
      <c r="G63" s="346"/>
      <c r="H63" s="23">
        <f t="shared" si="31"/>
        <v>0</v>
      </c>
      <c r="I63" s="20"/>
      <c r="J63" s="280"/>
      <c r="K63" s="20"/>
      <c r="L63" s="23">
        <f t="shared" si="32"/>
        <v>1.2288053600583866</v>
      </c>
      <c r="M63" s="21"/>
      <c r="N63" s="169"/>
      <c r="O63" s="169"/>
      <c r="P63" s="26"/>
      <c r="Q63" s="368">
        <v>0.78384100413662472</v>
      </c>
      <c r="R63" s="26"/>
      <c r="S63" s="368">
        <v>0</v>
      </c>
      <c r="T63" s="368">
        <v>0.11189054976084642</v>
      </c>
      <c r="U63" s="368">
        <v>0.33307380616091531</v>
      </c>
      <c r="V63" s="382">
        <v>0</v>
      </c>
      <c r="W63" s="26"/>
      <c r="X63" s="26"/>
      <c r="Y63" s="169"/>
      <c r="Z63" s="20"/>
      <c r="AA63" s="375">
        <v>13.107807435804883</v>
      </c>
      <c r="AB63" s="26">
        <f t="shared" si="36"/>
        <v>0.43722559013684847</v>
      </c>
      <c r="AC63" s="329"/>
      <c r="AD63" s="21"/>
      <c r="AE63" s="422">
        <v>0.43722559013684847</v>
      </c>
      <c r="AF63" s="343"/>
      <c r="AG63" s="343"/>
      <c r="AH63" s="343">
        <v>0</v>
      </c>
      <c r="AI63" s="343"/>
      <c r="AJ63" s="343"/>
      <c r="AK63" s="343"/>
      <c r="AL63" s="343">
        <v>0</v>
      </c>
      <c r="AM63" s="387">
        <v>0</v>
      </c>
      <c r="AN63" s="23"/>
      <c r="AO63" s="375">
        <v>39.418664906900233</v>
      </c>
      <c r="AP63" s="26"/>
      <c r="AQ63" s="335">
        <f t="shared" si="20"/>
        <v>54.196502691396589</v>
      </c>
      <c r="AR63" s="2"/>
      <c r="AS63" s="293"/>
    </row>
    <row r="64" spans="1:45" ht="12.75" customHeight="1">
      <c r="A64" s="400" t="s">
        <v>184</v>
      </c>
      <c r="B64" s="401"/>
      <c r="C64" s="74">
        <f t="shared" si="30"/>
        <v>0</v>
      </c>
      <c r="D64" s="362">
        <v>0</v>
      </c>
      <c r="E64" s="79"/>
      <c r="F64" s="79"/>
      <c r="G64" s="347"/>
      <c r="H64" s="78">
        <f t="shared" si="31"/>
        <v>0</v>
      </c>
      <c r="I64" s="150"/>
      <c r="J64" s="283"/>
      <c r="K64" s="150"/>
      <c r="L64" s="78">
        <f t="shared" si="32"/>
        <v>18.367511431114149</v>
      </c>
      <c r="M64" s="151"/>
      <c r="N64" s="331"/>
      <c r="O64" s="331"/>
      <c r="P64" s="79"/>
      <c r="Q64" s="368">
        <v>3.4820403227238654</v>
      </c>
      <c r="R64" s="79"/>
      <c r="S64" s="368">
        <v>0</v>
      </c>
      <c r="T64" s="368">
        <v>5.5055542797987558</v>
      </c>
      <c r="U64" s="368">
        <v>9.3799168285915275</v>
      </c>
      <c r="V64" s="382">
        <v>0</v>
      </c>
      <c r="W64" s="79"/>
      <c r="X64" s="79"/>
      <c r="Y64" s="331"/>
      <c r="Z64" s="150"/>
      <c r="AA64" s="375">
        <v>70.553391157634678</v>
      </c>
      <c r="AB64" s="79">
        <f t="shared" si="36"/>
        <v>19.843229411620626</v>
      </c>
      <c r="AC64" s="332"/>
      <c r="AD64" s="151"/>
      <c r="AE64" s="423">
        <v>1.2567444553880549</v>
      </c>
      <c r="AF64" s="344"/>
      <c r="AG64" s="344"/>
      <c r="AH64" s="344">
        <v>2.1464867544000001</v>
      </c>
      <c r="AI64" s="344"/>
      <c r="AJ64" s="344"/>
      <c r="AK64" s="344"/>
      <c r="AL64" s="344">
        <v>0.16649466165720572</v>
      </c>
      <c r="AM64" s="388">
        <v>16.273503540175366</v>
      </c>
      <c r="AN64" s="78"/>
      <c r="AO64" s="375">
        <v>99.144779269082278</v>
      </c>
      <c r="AP64" s="79"/>
      <c r="AQ64" s="336">
        <f t="shared" si="20"/>
        <v>207.90891126945172</v>
      </c>
    </row>
    <row r="65" spans="1:45" ht="12.75" customHeight="1">
      <c r="A65" s="168" t="s">
        <v>195</v>
      </c>
      <c r="B65" s="152"/>
      <c r="C65" s="74">
        <f>SUM(D65:G65)</f>
        <v>2.9995488721804506E-3</v>
      </c>
      <c r="D65" s="360">
        <f>SUM(D66:D69)</f>
        <v>2.9995488721804506E-3</v>
      </c>
      <c r="E65" s="213"/>
      <c r="F65" s="213"/>
      <c r="G65" s="348"/>
      <c r="H65" s="78">
        <f>SUM(I65:K65)</f>
        <v>0</v>
      </c>
      <c r="I65" s="75"/>
      <c r="J65" s="255">
        <v>0</v>
      </c>
      <c r="K65" s="76">
        <v>0</v>
      </c>
      <c r="L65" s="78">
        <f>SUM(M65:Z65)</f>
        <v>123.52720253844076</v>
      </c>
      <c r="M65" s="76"/>
      <c r="N65" s="77"/>
      <c r="O65" s="77"/>
      <c r="P65" s="213"/>
      <c r="Q65" s="366">
        <v>52.372800885086669</v>
      </c>
      <c r="R65" s="213"/>
      <c r="S65" s="366">
        <v>0.2093031229578676</v>
      </c>
      <c r="T65" s="366">
        <v>23.182913063099708</v>
      </c>
      <c r="U65" s="366">
        <v>47.762185467296518</v>
      </c>
      <c r="V65" s="147">
        <f>SUM(V66:V69)</f>
        <v>0</v>
      </c>
      <c r="W65" s="213"/>
      <c r="X65" s="213"/>
      <c r="Y65" s="77"/>
      <c r="Z65" s="76"/>
      <c r="AA65" s="373">
        <v>130.81427118422633</v>
      </c>
      <c r="AB65" s="79">
        <f t="shared" si="36"/>
        <v>16.307595049160582</v>
      </c>
      <c r="AC65" s="80"/>
      <c r="AD65" s="76"/>
      <c r="AE65" s="424">
        <f>SUM(AE66:AE69)</f>
        <v>12.238222651264934</v>
      </c>
      <c r="AF65" s="76"/>
      <c r="AG65" s="76"/>
      <c r="AH65" s="76">
        <v>4.0693723978956484</v>
      </c>
      <c r="AI65" s="76"/>
      <c r="AJ65" s="76"/>
      <c r="AK65" s="76"/>
      <c r="AL65" s="76"/>
      <c r="AM65" s="77"/>
      <c r="AN65" s="78"/>
      <c r="AO65" s="373">
        <v>249.05965779397226</v>
      </c>
      <c r="AP65" s="79"/>
      <c r="AQ65" s="340">
        <f t="shared" si="20"/>
        <v>519.71172611467216</v>
      </c>
    </row>
    <row r="66" spans="1:45" ht="12.75" customHeight="1">
      <c r="A66" s="402" t="s">
        <v>185</v>
      </c>
      <c r="B66" s="403" t="s">
        <v>186</v>
      </c>
      <c r="C66" s="62">
        <f t="shared" ref="C66:C69" si="39">SUM(D66:G66)</f>
        <v>0</v>
      </c>
      <c r="D66" s="363">
        <v>0</v>
      </c>
      <c r="E66" s="69"/>
      <c r="F66" s="69"/>
      <c r="G66" s="349"/>
      <c r="H66" s="66">
        <f t="shared" ref="H66:H69" si="40">SUM(I66:K66)</f>
        <v>0</v>
      </c>
      <c r="I66" s="318"/>
      <c r="J66" s="252"/>
      <c r="K66" s="219"/>
      <c r="L66" s="66">
        <f t="shared" ref="L66:L69" si="41">SUM(M66:Z66)</f>
        <v>3.2892621289989443</v>
      </c>
      <c r="M66" s="318"/>
      <c r="N66" s="69"/>
      <c r="O66" s="65"/>
      <c r="P66" s="69"/>
      <c r="Q66" s="369">
        <v>0.14337121814792833</v>
      </c>
      <c r="R66" s="69"/>
      <c r="S66" s="369">
        <v>1.0374380320092571E-3</v>
      </c>
      <c r="T66" s="369">
        <v>0.6996529557334854</v>
      </c>
      <c r="U66" s="369">
        <v>2.4452005170855213</v>
      </c>
      <c r="V66" s="383">
        <v>0</v>
      </c>
      <c r="W66" s="69"/>
      <c r="X66" s="69"/>
      <c r="Y66" s="65"/>
      <c r="Z66" s="64"/>
      <c r="AA66" s="376">
        <v>8.1604510886415991</v>
      </c>
      <c r="AB66" s="67">
        <f t="shared" si="36"/>
        <v>4.0693723978956484</v>
      </c>
      <c r="AC66" s="68"/>
      <c r="AD66" s="64"/>
      <c r="AE66" s="425">
        <v>0</v>
      </c>
      <c r="AF66" s="64"/>
      <c r="AG66" s="64"/>
      <c r="AH66" s="64">
        <v>4.0693723978956484</v>
      </c>
      <c r="AI66" s="64"/>
      <c r="AJ66" s="64"/>
      <c r="AK66" s="64"/>
      <c r="AL66" s="64"/>
      <c r="AM66" s="65"/>
      <c r="AN66" s="66"/>
      <c r="AO66" s="376">
        <v>76.012997721269642</v>
      </c>
      <c r="AP66" s="67"/>
      <c r="AQ66" s="92">
        <f t="shared" si="20"/>
        <v>91.53208333680584</v>
      </c>
    </row>
    <row r="67" spans="1:45" ht="12.75" customHeight="1">
      <c r="A67" s="404" t="s">
        <v>187</v>
      </c>
      <c r="B67" s="405">
        <v>84</v>
      </c>
      <c r="C67" s="19">
        <f t="shared" si="39"/>
        <v>1.9996992481203005E-3</v>
      </c>
      <c r="D67" s="364">
        <v>1.9996992481203005E-3</v>
      </c>
      <c r="E67" s="212"/>
      <c r="F67" s="212"/>
      <c r="G67" s="350"/>
      <c r="H67" s="23">
        <f t="shared" si="40"/>
        <v>0</v>
      </c>
      <c r="I67" s="319"/>
      <c r="J67" s="249"/>
      <c r="K67" s="215"/>
      <c r="L67" s="23">
        <f t="shared" si="41"/>
        <v>35.218941784662107</v>
      </c>
      <c r="M67" s="319"/>
      <c r="N67" s="212"/>
      <c r="O67" s="22"/>
      <c r="P67" s="212"/>
      <c r="Q67" s="370">
        <v>7.9453508680175693</v>
      </c>
      <c r="R67" s="212"/>
      <c r="S67" s="370">
        <v>0.11783566980238479</v>
      </c>
      <c r="T67" s="370">
        <v>5.6565391180302598</v>
      </c>
      <c r="U67" s="370">
        <v>21.499216128811895</v>
      </c>
      <c r="V67" s="384">
        <v>0</v>
      </c>
      <c r="W67" s="212"/>
      <c r="X67" s="212"/>
      <c r="Y67" s="22"/>
      <c r="Z67" s="25"/>
      <c r="AA67" s="377">
        <v>50.464570103452822</v>
      </c>
      <c r="AB67" s="26">
        <f t="shared" si="36"/>
        <v>2.4726990303619525</v>
      </c>
      <c r="AC67" s="27"/>
      <c r="AD67" s="25"/>
      <c r="AE67" s="426">
        <v>2.4726990303619525</v>
      </c>
      <c r="AF67" s="25"/>
      <c r="AG67" s="25"/>
      <c r="AH67" s="25">
        <v>0</v>
      </c>
      <c r="AI67" s="25"/>
      <c r="AJ67" s="25"/>
      <c r="AK67" s="25"/>
      <c r="AL67" s="25"/>
      <c r="AM67" s="22"/>
      <c r="AN67" s="23"/>
      <c r="AO67" s="377">
        <v>88.45343786134103</v>
      </c>
      <c r="AP67" s="26"/>
      <c r="AQ67" s="29">
        <f t="shared" si="20"/>
        <v>176.61164847906602</v>
      </c>
    </row>
    <row r="68" spans="1:45" ht="12.75" customHeight="1">
      <c r="A68" s="398" t="s">
        <v>188</v>
      </c>
      <c r="B68" s="399">
        <v>85</v>
      </c>
      <c r="C68" s="19">
        <f t="shared" si="39"/>
        <v>9.9984962406015026E-4</v>
      </c>
      <c r="D68" s="364">
        <v>9.9984962406015026E-4</v>
      </c>
      <c r="E68" s="212"/>
      <c r="F68" s="212"/>
      <c r="G68" s="350"/>
      <c r="H68" s="23">
        <f t="shared" si="40"/>
        <v>0</v>
      </c>
      <c r="I68" s="319"/>
      <c r="J68" s="249"/>
      <c r="K68" s="215"/>
      <c r="L68" s="23">
        <f t="shared" si="41"/>
        <v>57.200148396183963</v>
      </c>
      <c r="M68" s="319"/>
      <c r="N68" s="212"/>
      <c r="O68" s="22"/>
      <c r="P68" s="212"/>
      <c r="Q68" s="370">
        <v>27.299290144068646</v>
      </c>
      <c r="R68" s="212"/>
      <c r="S68" s="370">
        <v>1.7636446544157369E-2</v>
      </c>
      <c r="T68" s="370">
        <v>14.139999716162867</v>
      </c>
      <c r="U68" s="370">
        <v>15.743222089408293</v>
      </c>
      <c r="V68" s="384">
        <v>0</v>
      </c>
      <c r="W68" s="212"/>
      <c r="X68" s="212"/>
      <c r="Y68" s="22"/>
      <c r="Z68" s="25"/>
      <c r="AA68" s="377">
        <v>30.723299262402211</v>
      </c>
      <c r="AB68" s="26">
        <f t="shared" si="36"/>
        <v>8.6200580767055079</v>
      </c>
      <c r="AC68" s="27"/>
      <c r="AD68" s="25"/>
      <c r="AE68" s="426">
        <v>8.6200580767055079</v>
      </c>
      <c r="AF68" s="25"/>
      <c r="AG68" s="25"/>
      <c r="AH68" s="25">
        <v>0</v>
      </c>
      <c r="AI68" s="25"/>
      <c r="AJ68" s="25"/>
      <c r="AK68" s="25"/>
      <c r="AL68" s="25"/>
      <c r="AM68" s="22"/>
      <c r="AN68" s="23"/>
      <c r="AO68" s="377">
        <v>52.2673592505245</v>
      </c>
      <c r="AP68" s="26"/>
      <c r="AQ68" s="29">
        <f t="shared" si="20"/>
        <v>148.81186483544025</v>
      </c>
    </row>
    <row r="69" spans="1:45" s="49" customFormat="1" ht="12.75" customHeight="1">
      <c r="A69" s="400" t="s">
        <v>189</v>
      </c>
      <c r="B69" s="401" t="s">
        <v>190</v>
      </c>
      <c r="C69" s="134">
        <f t="shared" si="39"/>
        <v>0</v>
      </c>
      <c r="D69" s="365">
        <v>0</v>
      </c>
      <c r="E69" s="213"/>
      <c r="F69" s="213"/>
      <c r="G69" s="348"/>
      <c r="H69" s="137">
        <f t="shared" si="40"/>
        <v>0</v>
      </c>
      <c r="I69" s="320"/>
      <c r="J69" s="255"/>
      <c r="K69" s="220"/>
      <c r="L69" s="137">
        <f t="shared" si="41"/>
        <v>27.81885022859575</v>
      </c>
      <c r="M69" s="320"/>
      <c r="N69" s="213"/>
      <c r="O69" s="77"/>
      <c r="P69" s="213"/>
      <c r="Q69" s="371">
        <v>16.984788654852526</v>
      </c>
      <c r="R69" s="213"/>
      <c r="S69" s="371">
        <v>7.2793568579316195E-2</v>
      </c>
      <c r="T69" s="371">
        <v>2.6867212731730952</v>
      </c>
      <c r="U69" s="371">
        <v>8.0745467319908109</v>
      </c>
      <c r="V69" s="385">
        <v>0</v>
      </c>
      <c r="W69" s="213"/>
      <c r="X69" s="213"/>
      <c r="Y69" s="77"/>
      <c r="Z69" s="76"/>
      <c r="AA69" s="378">
        <v>41.465950729729684</v>
      </c>
      <c r="AB69" s="139">
        <f t="shared" si="36"/>
        <v>1.1454655441974737</v>
      </c>
      <c r="AC69" s="140"/>
      <c r="AD69" s="135"/>
      <c r="AE69" s="427">
        <v>1.1454655441974737</v>
      </c>
      <c r="AF69" s="135"/>
      <c r="AG69" s="135"/>
      <c r="AH69" s="135">
        <v>0</v>
      </c>
      <c r="AI69" s="135"/>
      <c r="AJ69" s="135"/>
      <c r="AK69" s="135"/>
      <c r="AL69" s="135"/>
      <c r="AM69" s="136"/>
      <c r="AN69" s="137"/>
      <c r="AO69" s="378">
        <v>32.325862960837078</v>
      </c>
      <c r="AP69" s="139"/>
      <c r="AQ69" s="141">
        <f t="shared" si="20"/>
        <v>102.75612946336</v>
      </c>
      <c r="AR69" s="2"/>
      <c r="AS69" s="293"/>
    </row>
    <row r="70" spans="1:45" s="49" customFormat="1" ht="12.75" customHeight="1">
      <c r="A70" s="93" t="s">
        <v>41</v>
      </c>
      <c r="B70" s="94"/>
      <c r="C70" s="95">
        <f>SUM(D70:G70)</f>
        <v>0</v>
      </c>
      <c r="D70" s="153">
        <v>0</v>
      </c>
      <c r="E70" s="154"/>
      <c r="F70" s="155"/>
      <c r="G70" s="155"/>
      <c r="H70" s="99">
        <f>SUM(I70:K70)</f>
        <v>0</v>
      </c>
      <c r="I70" s="153"/>
      <c r="J70" s="262"/>
      <c r="K70" s="154"/>
      <c r="L70" s="99">
        <f>SUM(M70:Z70)</f>
        <v>182.77551241538529</v>
      </c>
      <c r="M70" s="154"/>
      <c r="N70" s="154"/>
      <c r="O70" s="154"/>
      <c r="P70" s="154">
        <v>0</v>
      </c>
      <c r="Q70" s="154">
        <v>0</v>
      </c>
      <c r="R70" s="154"/>
      <c r="S70" s="154"/>
      <c r="T70" s="341">
        <v>0</v>
      </c>
      <c r="U70" s="372">
        <v>182.77551241538529</v>
      </c>
      <c r="V70" s="64"/>
      <c r="W70" s="155"/>
      <c r="X70" s="155"/>
      <c r="Y70" s="155"/>
      <c r="Z70" s="154"/>
      <c r="AA70" s="99">
        <v>0</v>
      </c>
      <c r="AB70" s="100">
        <f t="shared" si="36"/>
        <v>0</v>
      </c>
      <c r="AC70" s="178"/>
      <c r="AD70" s="154"/>
      <c r="AE70" s="154"/>
      <c r="AF70" s="154"/>
      <c r="AG70" s="154"/>
      <c r="AH70" s="154"/>
      <c r="AI70" s="154"/>
      <c r="AJ70" s="154"/>
      <c r="AK70" s="153"/>
      <c r="AL70" s="155"/>
      <c r="AM70" s="154"/>
      <c r="AN70" s="99"/>
      <c r="AO70" s="99">
        <v>48.053209514177333</v>
      </c>
      <c r="AP70" s="100"/>
      <c r="AQ70" s="91">
        <f t="shared" si="20"/>
        <v>230.82872192956262</v>
      </c>
      <c r="AR70" s="2"/>
      <c r="AS70" s="293"/>
    </row>
    <row r="71" spans="1:45" s="49" customFormat="1" ht="12.75" customHeight="1" thickBot="1">
      <c r="A71" s="242" t="s">
        <v>133</v>
      </c>
      <c r="B71" s="73"/>
      <c r="C71" s="74">
        <f>SUM(D71:G71)</f>
        <v>0</v>
      </c>
      <c r="D71" s="75"/>
      <c r="E71" s="76"/>
      <c r="F71" s="77"/>
      <c r="G71" s="77"/>
      <c r="H71" s="78">
        <f>SUM(I71:K71)</f>
        <v>0</v>
      </c>
      <c r="I71" s="75"/>
      <c r="J71" s="255"/>
      <c r="K71" s="76"/>
      <c r="L71" s="78">
        <f>SUM(M71:Z71)</f>
        <v>19.178353095519864</v>
      </c>
      <c r="M71" s="76"/>
      <c r="N71" s="76"/>
      <c r="O71" s="76"/>
      <c r="P71" s="76"/>
      <c r="Q71" s="76"/>
      <c r="R71" s="76"/>
      <c r="S71" s="76"/>
      <c r="T71" s="76"/>
      <c r="U71" s="151">
        <v>19.178353095519864</v>
      </c>
      <c r="V71" s="76"/>
      <c r="W71" s="77"/>
      <c r="X71" s="77"/>
      <c r="Y71" s="77"/>
      <c r="Z71" s="76"/>
      <c r="AA71" s="78"/>
      <c r="AB71" s="79">
        <f t="shared" si="36"/>
        <v>0</v>
      </c>
      <c r="AC71" s="80"/>
      <c r="AD71" s="76"/>
      <c r="AE71" s="76"/>
      <c r="AF71" s="76"/>
      <c r="AG71" s="76"/>
      <c r="AH71" s="76"/>
      <c r="AI71" s="76"/>
      <c r="AJ71" s="76"/>
      <c r="AK71" s="75"/>
      <c r="AL71" s="77"/>
      <c r="AM71" s="76"/>
      <c r="AN71" s="78"/>
      <c r="AO71" s="81"/>
      <c r="AP71" s="79"/>
      <c r="AQ71" s="244">
        <f t="shared" si="20"/>
        <v>19.178353095519864</v>
      </c>
      <c r="AR71" s="2"/>
    </row>
    <row r="72" spans="1:45" ht="12.75" customHeight="1" thickBot="1">
      <c r="A72" s="42" t="s">
        <v>42</v>
      </c>
      <c r="B72" s="43"/>
      <c r="C72" s="44">
        <f t="shared" ref="C72:AP72" si="42">C26-C27-C29</f>
        <v>4.7818520826083386</v>
      </c>
      <c r="D72" s="108">
        <f t="shared" si="42"/>
        <v>6.9233252167147441</v>
      </c>
      <c r="E72" s="46">
        <f t="shared" si="42"/>
        <v>-0.82014795579655697</v>
      </c>
      <c r="F72" s="109">
        <f t="shared" si="42"/>
        <v>0</v>
      </c>
      <c r="G72" s="109">
        <f t="shared" si="42"/>
        <v>-1.3213251783097695</v>
      </c>
      <c r="H72" s="47">
        <f t="shared" si="42"/>
        <v>2.0639252414974862</v>
      </c>
      <c r="I72" s="108">
        <f t="shared" si="42"/>
        <v>0.3616933114974703</v>
      </c>
      <c r="J72" s="259">
        <f t="shared" si="42"/>
        <v>0</v>
      </c>
      <c r="K72" s="46">
        <f t="shared" si="42"/>
        <v>1.7022319300000035</v>
      </c>
      <c r="L72" s="47">
        <f t="shared" si="42"/>
        <v>-20.352558299093289</v>
      </c>
      <c r="M72" s="46">
        <f t="shared" si="42"/>
        <v>0</v>
      </c>
      <c r="N72" s="46">
        <f t="shared" si="42"/>
        <v>-3.5060042166747962E-2</v>
      </c>
      <c r="O72" s="46">
        <f t="shared" si="42"/>
        <v>-3.355672788399005</v>
      </c>
      <c r="P72" s="46">
        <f t="shared" si="42"/>
        <v>-18.512800333333303</v>
      </c>
      <c r="Q72" s="46">
        <f t="shared" si="42"/>
        <v>10.797924941440215</v>
      </c>
      <c r="R72" s="46">
        <f t="shared" si="42"/>
        <v>0.94190214936003258</v>
      </c>
      <c r="S72" s="46">
        <f t="shared" si="42"/>
        <v>2.8303338050878679</v>
      </c>
      <c r="T72" s="46">
        <f t="shared" si="42"/>
        <v>12.449818052148828</v>
      </c>
      <c r="U72" s="46">
        <f t="shared" si="42"/>
        <v>-26.55870582704074</v>
      </c>
      <c r="V72" s="46">
        <f t="shared" si="42"/>
        <v>1.0896146443623707</v>
      </c>
      <c r="W72" s="109">
        <f t="shared" si="42"/>
        <v>8.7099447514837891E-5</v>
      </c>
      <c r="X72" s="109">
        <f t="shared" si="42"/>
        <v>0</v>
      </c>
      <c r="Y72" s="109">
        <f t="shared" si="42"/>
        <v>0</v>
      </c>
      <c r="Z72" s="46">
        <f t="shared" si="42"/>
        <v>0</v>
      </c>
      <c r="AA72" s="47">
        <f t="shared" si="42"/>
        <v>-67.629803014960316</v>
      </c>
      <c r="AB72" s="45">
        <f t="shared" si="42"/>
        <v>-5.5020960846841263</v>
      </c>
      <c r="AC72" s="110">
        <f t="shared" si="42"/>
        <v>0</v>
      </c>
      <c r="AD72" s="46">
        <f t="shared" si="42"/>
        <v>0</v>
      </c>
      <c r="AE72" s="46">
        <f t="shared" si="42"/>
        <v>-8.0584840324925722</v>
      </c>
      <c r="AF72" s="46">
        <f t="shared" si="42"/>
        <v>0</v>
      </c>
      <c r="AG72" s="46">
        <f t="shared" si="42"/>
        <v>0</v>
      </c>
      <c r="AH72" s="46">
        <f t="shared" si="42"/>
        <v>8.7131147040000911E-2</v>
      </c>
      <c r="AI72" s="46">
        <f t="shared" si="42"/>
        <v>1.8434838842879913</v>
      </c>
      <c r="AJ72" s="46">
        <f t="shared" si="42"/>
        <v>0.625772916479999</v>
      </c>
      <c r="AK72" s="108">
        <f t="shared" si="42"/>
        <v>0</v>
      </c>
      <c r="AL72" s="109">
        <f t="shared" si="42"/>
        <v>0</v>
      </c>
      <c r="AM72" s="46">
        <f t="shared" si="42"/>
        <v>0</v>
      </c>
      <c r="AN72" s="47">
        <f t="shared" si="42"/>
        <v>0</v>
      </c>
      <c r="AO72" s="47">
        <f t="shared" si="42"/>
        <v>-22.346078842430416</v>
      </c>
      <c r="AP72" s="45">
        <f t="shared" si="42"/>
        <v>0</v>
      </c>
      <c r="AQ72" s="48">
        <f t="shared" si="20"/>
        <v>-108.98475891706232</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236</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215</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352" t="s">
        <v>238</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98" t="s">
        <v>216</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194.72093486121517</v>
      </c>
      <c r="D86" s="89">
        <f t="shared" ref="D86:AN86" si="43">D10+D22</f>
        <v>194.72093486121517</v>
      </c>
      <c r="E86" s="89">
        <f t="shared" si="43"/>
        <v>0</v>
      </c>
      <c r="F86" s="89">
        <f t="shared" si="43"/>
        <v>0</v>
      </c>
      <c r="G86" s="89">
        <f t="shared" si="43"/>
        <v>0</v>
      </c>
      <c r="H86" s="89">
        <f t="shared" si="43"/>
        <v>208.62191350617647</v>
      </c>
      <c r="I86" s="89">
        <f t="shared" si="43"/>
        <v>208.62191350617647</v>
      </c>
      <c r="J86" s="89">
        <f t="shared" si="43"/>
        <v>0</v>
      </c>
      <c r="K86" s="89">
        <f t="shared" si="43"/>
        <v>0</v>
      </c>
      <c r="L86" s="89">
        <f t="shared" si="43"/>
        <v>106.72161508868454</v>
      </c>
      <c r="M86" s="89">
        <f t="shared" si="43"/>
        <v>0</v>
      </c>
      <c r="N86" s="89">
        <f t="shared" si="43"/>
        <v>0</v>
      </c>
      <c r="O86" s="89">
        <f t="shared" si="43"/>
        <v>0</v>
      </c>
      <c r="P86" s="89">
        <f t="shared" si="43"/>
        <v>0</v>
      </c>
      <c r="Q86" s="89">
        <f t="shared" si="43"/>
        <v>0</v>
      </c>
      <c r="R86" s="89">
        <f t="shared" si="43"/>
        <v>0</v>
      </c>
      <c r="S86" s="89">
        <f t="shared" si="43"/>
        <v>95.284528897257388</v>
      </c>
      <c r="T86" s="89">
        <f t="shared" si="43"/>
        <v>0</v>
      </c>
      <c r="U86" s="89">
        <f t="shared" si="43"/>
        <v>11.437086191427156</v>
      </c>
      <c r="V86" s="89">
        <f t="shared" si="43"/>
        <v>0</v>
      </c>
      <c r="W86" s="89">
        <f t="shared" si="43"/>
        <v>0</v>
      </c>
      <c r="X86" s="89">
        <f t="shared" si="43"/>
        <v>0</v>
      </c>
      <c r="Y86" s="89">
        <f t="shared" si="43"/>
        <v>0</v>
      </c>
      <c r="Z86" s="89">
        <f t="shared" si="43"/>
        <v>0</v>
      </c>
      <c r="AA86" s="89">
        <f t="shared" si="43"/>
        <v>2290.6684276394058</v>
      </c>
      <c r="AB86" s="89">
        <f>AB10-AB22</f>
        <v>1304.1257782009197</v>
      </c>
      <c r="AC86" s="89">
        <f>AC10-AC22</f>
        <v>80.208366922723997</v>
      </c>
      <c r="AD86" s="89">
        <f>AD10-AD22</f>
        <v>993.25012277472592</v>
      </c>
      <c r="AE86" s="89">
        <f>AE10-AE22</f>
        <v>94.437895270775158</v>
      </c>
      <c r="AF86" s="89">
        <f t="shared" ref="AF86:AM86" si="44">AF10-AF22</f>
        <v>101.61830092169394</v>
      </c>
      <c r="AG86" s="89">
        <f t="shared" si="44"/>
        <v>29.2973095191293</v>
      </c>
      <c r="AH86" s="89">
        <f t="shared" si="44"/>
        <v>0</v>
      </c>
      <c r="AI86" s="89">
        <f t="shared" si="44"/>
        <v>0</v>
      </c>
      <c r="AJ86" s="89">
        <f t="shared" si="44"/>
        <v>0</v>
      </c>
      <c r="AK86" s="89">
        <f t="shared" si="44"/>
        <v>5.3137827918713505</v>
      </c>
      <c r="AL86" s="89">
        <f t="shared" si="44"/>
        <v>0</v>
      </c>
      <c r="AM86" s="89">
        <f t="shared" si="44"/>
        <v>0</v>
      </c>
      <c r="AN86" s="89">
        <f t="shared" si="43"/>
        <v>93.128910481319267</v>
      </c>
      <c r="AO86" s="89"/>
      <c r="AP86" s="89"/>
      <c r="AQ86" s="89"/>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E7FB-5CC4-4E62-83D1-D5942D492930}">
  <dimension ref="A1:AS86"/>
  <sheetViews>
    <sheetView zoomScale="118" zoomScaleNormal="118" zoomScaleSheetLayoutView="70" workbookViewId="0">
      <pane xSplit="2" ySplit="1" topLeftCell="C41" activePane="bottomRight" state="frozen"/>
      <selection activeCell="A86" sqref="A86:XFD86"/>
      <selection pane="topRight" activeCell="A86" sqref="A86:XFD86"/>
      <selection pane="bottomLeft" activeCell="A86" sqref="A86:XFD86"/>
      <selection pane="bottomRight" activeCell="AB45" sqref="AB45"/>
    </sheetView>
  </sheetViews>
  <sheetFormatPr defaultColWidth="9.1796875" defaultRowHeight="13"/>
  <cols>
    <col min="1" max="1" width="38.1796875" style="161" customWidth="1"/>
    <col min="2" max="2" width="13" style="2" bestFit="1" customWidth="1"/>
    <col min="3" max="3" width="7.453125" style="89" bestFit="1" customWidth="1"/>
    <col min="4" max="4" width="8"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7.36328125" style="158" bestFit="1" customWidth="1"/>
    <col min="29" max="33" width="5.453125" style="157" customWidth="1"/>
    <col min="34" max="34" width="6" style="157" customWidth="1"/>
    <col min="35" max="35" width="7" style="157" customWidth="1"/>
    <col min="36" max="36" width="7.453125" style="157" bestFit="1" customWidth="1"/>
    <col min="37" max="38" width="5.453125" style="157" customWidth="1"/>
    <col min="39" max="39" width="7.36328125" style="157" bestFit="1" customWidth="1"/>
    <col min="40" max="40" width="5.453125" style="157" customWidth="1"/>
    <col min="41" max="41" width="8.81640625" style="158" bestFit="1" customWidth="1"/>
    <col min="42" max="42" width="7.6328125" style="158" bestFit="1" customWidth="1"/>
    <col min="43" max="43" width="9.453125" style="157" bestFit="1" customWidth="1"/>
    <col min="44" max="16384" width="9.1796875" style="2"/>
  </cols>
  <sheetData>
    <row r="1" spans="1:45" ht="105.75" customHeight="1" thickBot="1">
      <c r="A1" s="163" t="s">
        <v>191</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36</v>
      </c>
    </row>
    <row r="2" spans="1:45" ht="12.75" customHeight="1">
      <c r="A2" s="3" t="s">
        <v>65</v>
      </c>
      <c r="B2" s="4"/>
      <c r="C2" s="5">
        <f>SUM(D2:G2)</f>
        <v>0</v>
      </c>
      <c r="D2" s="6">
        <v>0</v>
      </c>
      <c r="E2" s="7"/>
      <c r="F2" s="8"/>
      <c r="G2" s="8"/>
      <c r="H2" s="9">
        <f>SUM(I2:K2)</f>
        <v>390.56915758919979</v>
      </c>
      <c r="I2" s="10">
        <v>262.86515758919978</v>
      </c>
      <c r="J2" s="299">
        <v>127.70399999999999</v>
      </c>
      <c r="K2" s="11"/>
      <c r="L2" s="9">
        <f>SUM(M2:Z2)</f>
        <v>0</v>
      </c>
      <c r="M2" s="10"/>
      <c r="N2" s="393"/>
      <c r="O2" s="12"/>
      <c r="P2" s="12"/>
      <c r="Q2" s="12"/>
      <c r="R2" s="12"/>
      <c r="S2" s="12"/>
      <c r="T2" s="12"/>
      <c r="U2" s="12"/>
      <c r="V2" s="12"/>
      <c r="W2" s="8"/>
      <c r="X2" s="8"/>
      <c r="Y2" s="8"/>
      <c r="Z2" s="11"/>
      <c r="AA2" s="9">
        <v>2146.9500460596769</v>
      </c>
      <c r="AB2" s="13">
        <f>SUM(AC2:AM2)</f>
        <v>1477.9371877171973</v>
      </c>
      <c r="AC2" s="14">
        <v>76.246216633583984</v>
      </c>
      <c r="AD2" s="11">
        <v>861.67565739932616</v>
      </c>
      <c r="AE2" s="11">
        <v>237.25988166564673</v>
      </c>
      <c r="AF2" s="11">
        <v>136.78221700850077</v>
      </c>
      <c r="AG2" s="11">
        <v>31.767719935191728</v>
      </c>
      <c r="AH2" s="11">
        <v>18.859900908697988</v>
      </c>
      <c r="AI2" s="11">
        <v>41.440731979679995</v>
      </c>
      <c r="AJ2" s="11">
        <v>4.2536494817759998</v>
      </c>
      <c r="AK2" s="10">
        <v>3.3977103439653655</v>
      </c>
      <c r="AL2" s="10">
        <v>13.690577884670216</v>
      </c>
      <c r="AM2" s="8">
        <v>52.562924476158216</v>
      </c>
      <c r="AN2" s="15">
        <v>145.29115639080388</v>
      </c>
      <c r="AO2" s="15"/>
      <c r="AP2" s="13"/>
      <c r="AQ2" s="16">
        <f t="shared" ref="AQ2:AQ20" si="0">C2+H2+L2+AA2+AB2+AN2+AO2+AP2</f>
        <v>4160.7475477568778</v>
      </c>
      <c r="AS2" s="294"/>
    </row>
    <row r="3" spans="1:45" ht="12.75" customHeight="1">
      <c r="A3" s="17" t="s">
        <v>1</v>
      </c>
      <c r="B3" s="18"/>
      <c r="C3" s="19">
        <f>SUM(D3:G3)</f>
        <v>270.96498615909093</v>
      </c>
      <c r="D3" s="20">
        <v>201.85753541458044</v>
      </c>
      <c r="E3" s="169">
        <v>59.028864029971338</v>
      </c>
      <c r="F3" s="22"/>
      <c r="G3" s="22">
        <v>10.078586714539126</v>
      </c>
      <c r="H3" s="23">
        <f>SUM(I3:K3)</f>
        <v>0</v>
      </c>
      <c r="I3" s="24"/>
      <c r="J3" s="249"/>
      <c r="K3" s="25"/>
      <c r="L3" s="23">
        <f>SUM(M3:Z3)</f>
        <v>9050.4695838966491</v>
      </c>
      <c r="M3" s="24">
        <v>2653.5268465452</v>
      </c>
      <c r="N3" s="24">
        <v>157.3369951368</v>
      </c>
      <c r="O3" s="25">
        <v>0</v>
      </c>
      <c r="P3" s="25">
        <v>542.64897193333343</v>
      </c>
      <c r="Q3" s="25">
        <v>348.38683425727999</v>
      </c>
      <c r="R3" s="25">
        <v>1570.8211576005599</v>
      </c>
      <c r="S3" s="25">
        <v>111.941671459887</v>
      </c>
      <c r="T3" s="25">
        <v>156.63083509070498</v>
      </c>
      <c r="U3" s="25">
        <v>3092.3130134485209</v>
      </c>
      <c r="V3" s="25">
        <v>161.0308694997704</v>
      </c>
      <c r="W3" s="22">
        <v>0</v>
      </c>
      <c r="X3" s="22">
        <v>207.73661690779878</v>
      </c>
      <c r="Y3" s="22">
        <v>2.1978003534318131</v>
      </c>
      <c r="Z3" s="25">
        <v>45.897971663359961</v>
      </c>
      <c r="AA3" s="23">
        <v>2424.3477436077169</v>
      </c>
      <c r="AB3" s="26">
        <f>SUM(AC3:AM3)</f>
        <v>176.32474834684405</v>
      </c>
      <c r="AC3" s="27"/>
      <c r="AD3" s="25"/>
      <c r="AE3" s="25">
        <v>24.933073584380057</v>
      </c>
      <c r="AF3" s="25"/>
      <c r="AG3" s="25"/>
      <c r="AH3" s="25"/>
      <c r="AI3" s="25">
        <v>126.245745852672</v>
      </c>
      <c r="AJ3" s="25">
        <v>25.145928909791998</v>
      </c>
      <c r="AK3" s="24"/>
      <c r="AL3" s="24"/>
      <c r="AM3" s="22"/>
      <c r="AN3" s="28"/>
      <c r="AO3" s="28">
        <v>187.44378883999997</v>
      </c>
      <c r="AP3" s="26"/>
      <c r="AQ3" s="29">
        <f t="shared" si="0"/>
        <v>12109.550850850303</v>
      </c>
      <c r="AS3" s="294"/>
    </row>
    <row r="4" spans="1:45" ht="12.75" customHeight="1">
      <c r="A4" s="17" t="s">
        <v>2</v>
      </c>
      <c r="B4" s="18"/>
      <c r="C4" s="19">
        <f>SUM(D4:G4)</f>
        <v>8.1980002577136002</v>
      </c>
      <c r="D4" s="20">
        <v>0</v>
      </c>
      <c r="E4" s="21">
        <v>7.9590085080000001</v>
      </c>
      <c r="F4" s="22"/>
      <c r="G4" s="22">
        <v>0.23899174971359999</v>
      </c>
      <c r="H4" s="23">
        <f>SUM(I4:K4)</f>
        <v>5.8493720000000007</v>
      </c>
      <c r="I4" s="24"/>
      <c r="J4" s="249"/>
      <c r="K4" s="25">
        <v>5.8493720000000007</v>
      </c>
      <c r="L4" s="23">
        <f>SUM(M4:Z4)</f>
        <v>1567.5630290434847</v>
      </c>
      <c r="M4" s="24">
        <v>43.019193902199994</v>
      </c>
      <c r="N4" s="24">
        <v>7.8404003039999992</v>
      </c>
      <c r="O4" s="25"/>
      <c r="P4" s="25">
        <v>432.94982474444441</v>
      </c>
      <c r="Q4" s="25">
        <v>74.101066224640022</v>
      </c>
      <c r="R4" s="25">
        <v>63.608879690399995</v>
      </c>
      <c r="S4" s="25">
        <v>712.70293289209042</v>
      </c>
      <c r="T4" s="25">
        <v>23.602785146527417</v>
      </c>
      <c r="U4" s="25">
        <v>164.05672925173289</v>
      </c>
      <c r="V4" s="25">
        <v>2.9787871963443114E-2</v>
      </c>
      <c r="W4" s="22">
        <v>28.749403849447511</v>
      </c>
      <c r="X4" s="22">
        <v>9.4628384376000003</v>
      </c>
      <c r="Y4" s="22">
        <v>1.9112571484317421E-2</v>
      </c>
      <c r="Z4" s="25">
        <v>7.4200741569540316</v>
      </c>
      <c r="AA4" s="23">
        <v>0</v>
      </c>
      <c r="AB4" s="26">
        <f>SUM(AC4:AM4)</f>
        <v>6.7010671151039993</v>
      </c>
      <c r="AC4" s="27"/>
      <c r="AD4" s="25"/>
      <c r="AE4" s="25">
        <v>0</v>
      </c>
      <c r="AF4" s="25"/>
      <c r="AG4" s="25"/>
      <c r="AH4" s="25"/>
      <c r="AI4" s="25">
        <v>6.7010671151039993</v>
      </c>
      <c r="AJ4" s="25">
        <v>0</v>
      </c>
      <c r="AK4" s="24"/>
      <c r="AL4" s="24"/>
      <c r="AM4" s="22"/>
      <c r="AN4" s="28"/>
      <c r="AO4" s="28">
        <v>132.01331443999996</v>
      </c>
      <c r="AP4" s="26"/>
      <c r="AQ4" s="29">
        <f t="shared" si="0"/>
        <v>1720.3247828563021</v>
      </c>
      <c r="AS4" s="294"/>
    </row>
    <row r="5" spans="1:45" ht="12.75" customHeight="1">
      <c r="A5" s="17" t="s">
        <v>3</v>
      </c>
      <c r="B5" s="18"/>
      <c r="C5" s="19">
        <f>SUM(D5:G5)</f>
        <v>0</v>
      </c>
      <c r="D5" s="20"/>
      <c r="E5" s="21"/>
      <c r="F5" s="22"/>
      <c r="G5" s="22"/>
      <c r="H5" s="23">
        <f>SUM(I5:K5)</f>
        <v>0</v>
      </c>
      <c r="I5" s="24"/>
      <c r="J5" s="249"/>
      <c r="K5" s="25"/>
      <c r="L5" s="23">
        <f>SUM(M5:Z5)</f>
        <v>142.2025213725301</v>
      </c>
      <c r="M5" s="24"/>
      <c r="N5" s="24"/>
      <c r="O5" s="25"/>
      <c r="P5" s="25"/>
      <c r="Q5" s="25"/>
      <c r="R5" s="25"/>
      <c r="S5" s="25">
        <v>10.240727745480227</v>
      </c>
      <c r="T5" s="25"/>
      <c r="U5" s="25">
        <v>131.96179362704987</v>
      </c>
      <c r="V5" s="25"/>
      <c r="W5" s="22"/>
      <c r="X5" s="22"/>
      <c r="Y5" s="22"/>
      <c r="Z5" s="25"/>
      <c r="AA5" s="23"/>
      <c r="AB5" s="26">
        <f>SUM(AC5:AM5)</f>
        <v>0</v>
      </c>
      <c r="AC5" s="27"/>
      <c r="AD5" s="25"/>
      <c r="AE5" s="25"/>
      <c r="AF5" s="25"/>
      <c r="AG5" s="25"/>
      <c r="AH5" s="25"/>
      <c r="AI5" s="25"/>
      <c r="AJ5" s="25"/>
      <c r="AK5" s="24"/>
      <c r="AL5" s="24"/>
      <c r="AM5" s="22"/>
      <c r="AN5" s="28"/>
      <c r="AO5" s="28"/>
      <c r="AP5" s="26"/>
      <c r="AQ5" s="29">
        <f t="shared" si="0"/>
        <v>142.2025213725301</v>
      </c>
      <c r="AS5" s="294"/>
    </row>
    <row r="6" spans="1:45" ht="12.75" customHeight="1" thickBot="1">
      <c r="A6" s="30" t="s">
        <v>4</v>
      </c>
      <c r="B6" s="31"/>
      <c r="C6" s="19">
        <f>SUM(D6:G6)</f>
        <v>124.36366286038916</v>
      </c>
      <c r="D6" s="32">
        <v>123.51081447568097</v>
      </c>
      <c r="E6" s="22">
        <v>1.0966176076410648</v>
      </c>
      <c r="F6" s="33"/>
      <c r="G6" s="33">
        <v>-0.24376922293288805</v>
      </c>
      <c r="H6" s="34">
        <f>SUM(I6:K6)</f>
        <v>244.39862473091318</v>
      </c>
      <c r="I6" s="35">
        <v>237.15180923091319</v>
      </c>
      <c r="J6" s="300">
        <v>0</v>
      </c>
      <c r="K6" s="35">
        <v>7.2468155000000012</v>
      </c>
      <c r="L6" s="34">
        <f>SUM(M6:Z6)</f>
        <v>92.875510950167509</v>
      </c>
      <c r="M6" s="24">
        <v>-22.361378267999989</v>
      </c>
      <c r="N6" s="24">
        <v>6.6791466600000033</v>
      </c>
      <c r="O6" s="25"/>
      <c r="P6" s="25">
        <v>135.33215412222225</v>
      </c>
      <c r="Q6" s="25">
        <v>17.029071783360003</v>
      </c>
      <c r="R6" s="25">
        <v>-80.382526302000002</v>
      </c>
      <c r="S6" s="25">
        <v>-0.94198822231638402</v>
      </c>
      <c r="T6" s="25">
        <v>3.4576857142558772</v>
      </c>
      <c r="U6" s="25">
        <v>39.480528890617038</v>
      </c>
      <c r="V6" s="25">
        <v>-2.7286637325293071</v>
      </c>
      <c r="W6" s="33">
        <v>-2.6885196954419883</v>
      </c>
      <c r="X6" s="33">
        <v>0</v>
      </c>
      <c r="Y6" s="33">
        <v>0</v>
      </c>
      <c r="Z6" s="35">
        <v>0</v>
      </c>
      <c r="AA6" s="34">
        <v>0</v>
      </c>
      <c r="AB6" s="37">
        <f>SUM(AC6:AM6)</f>
        <v>-1.6037529169956004</v>
      </c>
      <c r="AC6" s="38"/>
      <c r="AD6" s="36"/>
      <c r="AE6" s="36">
        <v>0.37002461255639962</v>
      </c>
      <c r="AF6" s="36"/>
      <c r="AG6" s="36"/>
      <c r="AH6" s="36"/>
      <c r="AI6" s="36">
        <v>0.51398723596799967</v>
      </c>
      <c r="AJ6" s="36">
        <v>-2.4877647655199997</v>
      </c>
      <c r="AK6" s="35"/>
      <c r="AL6" s="35"/>
      <c r="AM6" s="33"/>
      <c r="AN6" s="40"/>
      <c r="AO6" s="40"/>
      <c r="AP6" s="37"/>
      <c r="AQ6" s="41">
        <f t="shared" si="0"/>
        <v>460.03404562447423</v>
      </c>
      <c r="AS6" s="294"/>
    </row>
    <row r="7" spans="1:45" s="49" customFormat="1" ht="12.75" customHeight="1">
      <c r="A7" s="50" t="s">
        <v>66</v>
      </c>
      <c r="B7" s="51"/>
      <c r="C7" s="52">
        <f t="shared" ref="C7:AP7" si="1">C2+C3-C4-C5+C6</f>
        <v>387.13064876176645</v>
      </c>
      <c r="D7" s="57">
        <f t="shared" si="1"/>
        <v>325.36834989026141</v>
      </c>
      <c r="E7" s="54">
        <f t="shared" si="1"/>
        <v>52.166473129612399</v>
      </c>
      <c r="F7" s="54">
        <f t="shared" si="1"/>
        <v>0</v>
      </c>
      <c r="G7" s="54">
        <f t="shared" si="1"/>
        <v>9.5958257418926376</v>
      </c>
      <c r="H7" s="56">
        <f t="shared" si="1"/>
        <v>629.11841032011296</v>
      </c>
      <c r="I7" s="57">
        <f t="shared" si="1"/>
        <v>500.016966820113</v>
      </c>
      <c r="J7" s="250">
        <f t="shared" si="1"/>
        <v>127.70399999999999</v>
      </c>
      <c r="K7" s="54">
        <f t="shared" si="1"/>
        <v>1.3974435000000005</v>
      </c>
      <c r="L7" s="56">
        <f t="shared" si="1"/>
        <v>7433.5795444308014</v>
      </c>
      <c r="M7" s="57">
        <f t="shared" si="1"/>
        <v>2588.1462743749998</v>
      </c>
      <c r="N7" s="57">
        <f t="shared" ref="N7" si="2">N2+N3-N4-N5+N6</f>
        <v>156.1757414928</v>
      </c>
      <c r="O7" s="54">
        <f t="shared" si="1"/>
        <v>0</v>
      </c>
      <c r="P7" s="54">
        <f t="shared" si="1"/>
        <v>245.03130131111126</v>
      </c>
      <c r="Q7" s="54">
        <f t="shared" si="1"/>
        <v>291.31483981599996</v>
      </c>
      <c r="R7" s="54">
        <f t="shared" si="1"/>
        <v>1426.8297516081598</v>
      </c>
      <c r="S7" s="54">
        <f t="shared" si="1"/>
        <v>-611.94397739999988</v>
      </c>
      <c r="T7" s="54">
        <f t="shared" si="1"/>
        <v>136.48573565843344</v>
      </c>
      <c r="U7" s="54">
        <f t="shared" si="1"/>
        <v>2835.775019460355</v>
      </c>
      <c r="V7" s="54">
        <f t="shared" si="1"/>
        <v>158.27241789527767</v>
      </c>
      <c r="W7" s="54">
        <f t="shared" si="1"/>
        <v>-31.4379235448895</v>
      </c>
      <c r="X7" s="54">
        <f t="shared" si="1"/>
        <v>198.27377847019878</v>
      </c>
      <c r="Y7" s="54">
        <f t="shared" si="1"/>
        <v>2.1786877819474957</v>
      </c>
      <c r="Z7" s="54">
        <f t="shared" si="1"/>
        <v>38.477897506405931</v>
      </c>
      <c r="AA7" s="56">
        <f t="shared" si="1"/>
        <v>4571.2977896673938</v>
      </c>
      <c r="AB7" s="56">
        <f t="shared" si="1"/>
        <v>1645.9571160319417</v>
      </c>
      <c r="AC7" s="57">
        <f t="shared" si="1"/>
        <v>76.246216633583984</v>
      </c>
      <c r="AD7" s="54">
        <f t="shared" si="1"/>
        <v>861.67565739932616</v>
      </c>
      <c r="AE7" s="54">
        <f t="shared" si="1"/>
        <v>262.56297986258318</v>
      </c>
      <c r="AF7" s="54">
        <f t="shared" ref="AF7" si="3">AF2+AF3-AF4-AF5+AF6</f>
        <v>136.78221700850077</v>
      </c>
      <c r="AG7" s="54">
        <f t="shared" si="1"/>
        <v>31.767719935191728</v>
      </c>
      <c r="AH7" s="54">
        <f t="shared" si="1"/>
        <v>18.859900908697988</v>
      </c>
      <c r="AI7" s="54">
        <f t="shared" si="1"/>
        <v>161.499397953216</v>
      </c>
      <c r="AJ7" s="54">
        <f t="shared" ref="AJ7" si="4">AJ2+AJ3-AJ4-AJ5+AJ6</f>
        <v>26.911813626048001</v>
      </c>
      <c r="AK7" s="53">
        <f t="shared" si="1"/>
        <v>3.3977103439653655</v>
      </c>
      <c r="AL7" s="53">
        <f t="shared" ref="AL7" si="5">AL2+AL3-AL4-AL5+AL6</f>
        <v>13.690577884670216</v>
      </c>
      <c r="AM7" s="57">
        <f t="shared" si="1"/>
        <v>52.562924476158216</v>
      </c>
      <c r="AN7" s="56">
        <f t="shared" si="1"/>
        <v>145.29115639080388</v>
      </c>
      <c r="AO7" s="56">
        <f t="shared" si="1"/>
        <v>55.430474400000008</v>
      </c>
      <c r="AP7" s="182">
        <f t="shared" si="1"/>
        <v>0</v>
      </c>
      <c r="AQ7" s="111">
        <f t="shared" si="0"/>
        <v>14867.80514000282</v>
      </c>
      <c r="AR7" s="2"/>
      <c r="AS7" s="294"/>
    </row>
    <row r="8" spans="1:45" s="49" customFormat="1" ht="12.75" customHeight="1" thickBot="1">
      <c r="A8" s="183" t="s">
        <v>67</v>
      </c>
      <c r="B8" s="184"/>
      <c r="C8" s="187">
        <f t="shared" ref="C8:AP8" si="6">C7-C27</f>
        <v>387.13064876176645</v>
      </c>
      <c r="D8" s="185">
        <f t="shared" si="6"/>
        <v>325.36834989026141</v>
      </c>
      <c r="E8" s="188">
        <f t="shared" si="6"/>
        <v>52.166473129612399</v>
      </c>
      <c r="F8" s="189">
        <f t="shared" si="6"/>
        <v>0</v>
      </c>
      <c r="G8" s="189">
        <f t="shared" si="6"/>
        <v>9.5958257418926376</v>
      </c>
      <c r="H8" s="190">
        <f t="shared" si="6"/>
        <v>629.11841032011296</v>
      </c>
      <c r="I8" s="185">
        <f t="shared" si="6"/>
        <v>500.016966820113</v>
      </c>
      <c r="J8" s="301">
        <f t="shared" si="6"/>
        <v>127.70399999999999</v>
      </c>
      <c r="K8" s="188">
        <f t="shared" si="6"/>
        <v>1.3974435000000005</v>
      </c>
      <c r="L8" s="190">
        <f t="shared" si="6"/>
        <v>7194.6491806722488</v>
      </c>
      <c r="M8" s="185">
        <f t="shared" si="6"/>
        <v>2588.1462743749998</v>
      </c>
      <c r="N8" s="185">
        <f t="shared" si="6"/>
        <v>156.1757414928</v>
      </c>
      <c r="O8" s="188">
        <f t="shared" si="6"/>
        <v>0</v>
      </c>
      <c r="P8" s="188">
        <f t="shared" si="6"/>
        <v>245.03130131111126</v>
      </c>
      <c r="Q8" s="188">
        <f t="shared" si="6"/>
        <v>291.31483981599996</v>
      </c>
      <c r="R8" s="188">
        <f t="shared" si="6"/>
        <v>1426.8297516081598</v>
      </c>
      <c r="S8" s="188">
        <f t="shared" si="6"/>
        <v>-611.94397739999988</v>
      </c>
      <c r="T8" s="188">
        <f t="shared" si="6"/>
        <v>136.48573565843344</v>
      </c>
      <c r="U8" s="188">
        <f t="shared" si="6"/>
        <v>2835.775019460355</v>
      </c>
      <c r="V8" s="188">
        <f t="shared" si="6"/>
        <v>158.27241789527767</v>
      </c>
      <c r="W8" s="189">
        <f t="shared" si="6"/>
        <v>-31.4379235448895</v>
      </c>
      <c r="X8" s="189">
        <f t="shared" si="6"/>
        <v>0</v>
      </c>
      <c r="Y8" s="189">
        <f t="shared" si="6"/>
        <v>0</v>
      </c>
      <c r="Z8" s="188">
        <f t="shared" si="6"/>
        <v>0</v>
      </c>
      <c r="AA8" s="190">
        <f t="shared" si="6"/>
        <v>4571.2977896673938</v>
      </c>
      <c r="AB8" s="196">
        <f t="shared" si="6"/>
        <v>1645.9571160319417</v>
      </c>
      <c r="AC8" s="185">
        <f t="shared" si="6"/>
        <v>76.246216633583984</v>
      </c>
      <c r="AD8" s="188">
        <f t="shared" si="6"/>
        <v>861.67565739932616</v>
      </c>
      <c r="AE8" s="188">
        <f t="shared" si="6"/>
        <v>262.56297986258318</v>
      </c>
      <c r="AF8" s="188">
        <f t="shared" si="6"/>
        <v>136.78221700850077</v>
      </c>
      <c r="AG8" s="188">
        <f t="shared" si="6"/>
        <v>31.767719935191728</v>
      </c>
      <c r="AH8" s="188">
        <f t="shared" si="6"/>
        <v>18.859900908697988</v>
      </c>
      <c r="AI8" s="188">
        <f t="shared" si="6"/>
        <v>161.499397953216</v>
      </c>
      <c r="AJ8" s="188">
        <f t="shared" ref="AJ8" si="7">AJ7-AJ27</f>
        <v>26.911813626048001</v>
      </c>
      <c r="AK8" s="210">
        <f t="shared" si="6"/>
        <v>3.3977103439653655</v>
      </c>
      <c r="AL8" s="210">
        <f t="shared" si="6"/>
        <v>13.690577884670216</v>
      </c>
      <c r="AM8" s="185">
        <f t="shared" si="6"/>
        <v>52.562924476158216</v>
      </c>
      <c r="AN8" s="190">
        <f t="shared" si="6"/>
        <v>145.29115639080388</v>
      </c>
      <c r="AO8" s="190">
        <f t="shared" si="6"/>
        <v>55.430474400000008</v>
      </c>
      <c r="AP8" s="185">
        <f t="shared" si="6"/>
        <v>0</v>
      </c>
      <c r="AQ8" s="186">
        <f t="shared" si="0"/>
        <v>14628.874776244265</v>
      </c>
      <c r="AR8" s="2"/>
      <c r="AS8" s="294"/>
    </row>
    <row r="9" spans="1:45" s="49" customFormat="1" ht="12.75" customHeight="1">
      <c r="A9" s="50" t="s">
        <v>5</v>
      </c>
      <c r="B9" s="51"/>
      <c r="C9" s="52">
        <f t="shared" ref="C9:AP9" si="8">SUM(C10:C14)</f>
        <v>147.86636165032934</v>
      </c>
      <c r="D9" s="53">
        <f t="shared" si="8"/>
        <v>147.86636165032934</v>
      </c>
      <c r="E9" s="54">
        <f t="shared" si="8"/>
        <v>0</v>
      </c>
      <c r="F9" s="55">
        <f t="shared" si="8"/>
        <v>0</v>
      </c>
      <c r="G9" s="55">
        <f t="shared" si="8"/>
        <v>0</v>
      </c>
      <c r="H9" s="56">
        <f t="shared" si="8"/>
        <v>491.61136902488784</v>
      </c>
      <c r="I9" s="53">
        <f t="shared" si="8"/>
        <v>491.61136902488784</v>
      </c>
      <c r="J9" s="250">
        <f t="shared" si="8"/>
        <v>0</v>
      </c>
      <c r="K9" s="54">
        <f t="shared" si="8"/>
        <v>0</v>
      </c>
      <c r="L9" s="56">
        <f t="shared" si="8"/>
        <v>2912.1684165083248</v>
      </c>
      <c r="M9" s="54">
        <f t="shared" si="8"/>
        <v>2588.1462743749998</v>
      </c>
      <c r="N9" s="54">
        <f t="shared" ref="N9" si="9">SUM(N10:N14)</f>
        <v>245.56060120055281</v>
      </c>
      <c r="O9" s="54">
        <f t="shared" si="8"/>
        <v>0</v>
      </c>
      <c r="P9" s="54">
        <f t="shared" si="8"/>
        <v>0</v>
      </c>
      <c r="Q9" s="54">
        <f t="shared" si="8"/>
        <v>0</v>
      </c>
      <c r="R9" s="54">
        <f t="shared" si="8"/>
        <v>0</v>
      </c>
      <c r="S9" s="54">
        <f t="shared" si="8"/>
        <v>65.449797530529409</v>
      </c>
      <c r="T9" s="54">
        <f t="shared" si="8"/>
        <v>0.63852264334079989</v>
      </c>
      <c r="U9" s="54">
        <f t="shared" si="8"/>
        <v>12.373220758902022</v>
      </c>
      <c r="V9" s="54">
        <f t="shared" si="8"/>
        <v>0</v>
      </c>
      <c r="W9" s="55">
        <f t="shared" si="8"/>
        <v>0</v>
      </c>
      <c r="X9" s="55">
        <f t="shared" si="8"/>
        <v>0</v>
      </c>
      <c r="Y9" s="55">
        <f t="shared" si="8"/>
        <v>0</v>
      </c>
      <c r="Z9" s="54">
        <f t="shared" si="8"/>
        <v>0</v>
      </c>
      <c r="AA9" s="56">
        <f t="shared" si="8"/>
        <v>2564.9636356398232</v>
      </c>
      <c r="AB9" s="57">
        <f t="shared" si="8"/>
        <v>213.79595970423682</v>
      </c>
      <c r="AC9" s="58">
        <f t="shared" si="8"/>
        <v>0</v>
      </c>
      <c r="AD9" s="54">
        <f t="shared" si="8"/>
        <v>0</v>
      </c>
      <c r="AE9" s="54">
        <f t="shared" si="8"/>
        <v>76.966325921459557</v>
      </c>
      <c r="AF9" s="54">
        <f t="shared" ref="AF9" si="10">SUM(AF10:AF14)</f>
        <v>96.387111983952977</v>
      </c>
      <c r="AG9" s="54">
        <f t="shared" si="8"/>
        <v>31.767719935191728</v>
      </c>
      <c r="AH9" s="54">
        <f t="shared" si="8"/>
        <v>8.6748018636325526</v>
      </c>
      <c r="AI9" s="54">
        <f t="shared" si="8"/>
        <v>0</v>
      </c>
      <c r="AJ9" s="54">
        <f t="shared" ref="AJ9" si="11">SUM(AJ10:AJ14)</f>
        <v>0</v>
      </c>
      <c r="AK9" s="53">
        <f t="shared" si="8"/>
        <v>0</v>
      </c>
      <c r="AL9" s="53">
        <f t="shared" ref="AL9" si="12">SUM(AL10:AL14)</f>
        <v>0</v>
      </c>
      <c r="AM9" s="55">
        <f t="shared" si="8"/>
        <v>0</v>
      </c>
      <c r="AN9" s="56">
        <f t="shared" si="8"/>
        <v>88.629444098446996</v>
      </c>
      <c r="AO9" s="56">
        <f t="shared" si="8"/>
        <v>52.839245379999994</v>
      </c>
      <c r="AP9" s="57">
        <f t="shared" si="8"/>
        <v>0</v>
      </c>
      <c r="AQ9" s="59">
        <f t="shared" si="0"/>
        <v>6471.8744320060487</v>
      </c>
      <c r="AR9" s="2"/>
      <c r="AS9" s="294"/>
    </row>
    <row r="10" spans="1:45" ht="12.75" customHeight="1">
      <c r="A10" s="60" t="s">
        <v>221</v>
      </c>
      <c r="B10" s="61"/>
      <c r="C10" s="62">
        <f>SUM(D10:G10)</f>
        <v>147.86636165032934</v>
      </c>
      <c r="D10" s="63">
        <v>147.86636165032934</v>
      </c>
      <c r="E10" s="64"/>
      <c r="F10" s="65"/>
      <c r="G10" s="65"/>
      <c r="H10" s="66">
        <f>SUM(I10:K10)</f>
        <v>429.59646406852596</v>
      </c>
      <c r="I10" s="63">
        <v>429.59646406852596</v>
      </c>
      <c r="J10" s="252">
        <v>0</v>
      </c>
      <c r="K10" s="64"/>
      <c r="L10" s="66">
        <f>SUM(M10:Z10)</f>
        <v>77.823018289431431</v>
      </c>
      <c r="M10" s="64"/>
      <c r="N10" s="64"/>
      <c r="O10" s="64"/>
      <c r="P10" s="64"/>
      <c r="Q10" s="64"/>
      <c r="R10" s="64"/>
      <c r="S10" s="64">
        <v>65.449797530529409</v>
      </c>
      <c r="T10" s="64"/>
      <c r="U10" s="64">
        <v>12.373220758902022</v>
      </c>
      <c r="V10" s="64"/>
      <c r="W10" s="65"/>
      <c r="X10" s="65"/>
      <c r="Y10" s="65"/>
      <c r="Z10" s="64"/>
      <c r="AA10" s="66">
        <v>2262.4883571560613</v>
      </c>
      <c r="AB10" s="67">
        <f>SUM(AC10:AM10)</f>
        <v>202.07086582688999</v>
      </c>
      <c r="AC10" s="68"/>
      <c r="AD10" s="64"/>
      <c r="AE10" s="64">
        <v>73.916033907745273</v>
      </c>
      <c r="AF10" s="64">
        <v>96.387111983952977</v>
      </c>
      <c r="AG10" s="64">
        <v>31.767719935191728</v>
      </c>
      <c r="AH10" s="64"/>
      <c r="AI10" s="64"/>
      <c r="AJ10" s="64"/>
      <c r="AK10" s="63"/>
      <c r="AL10" s="63"/>
      <c r="AM10" s="65"/>
      <c r="AN10" s="70">
        <v>88.629444098446996</v>
      </c>
      <c r="AO10" s="66"/>
      <c r="AP10" s="67"/>
      <c r="AQ10" s="71">
        <f t="shared" si="0"/>
        <v>3208.4745110896852</v>
      </c>
      <c r="AS10" s="294"/>
    </row>
    <row r="11" spans="1:45" ht="12.75" customHeight="1">
      <c r="A11" s="17" t="s">
        <v>222</v>
      </c>
      <c r="B11" s="18"/>
      <c r="C11" s="19">
        <f>SUM(D11:G11)</f>
        <v>0</v>
      </c>
      <c r="D11" s="24">
        <v>0</v>
      </c>
      <c r="E11" s="25"/>
      <c r="F11" s="22"/>
      <c r="G11" s="22"/>
      <c r="H11" s="23">
        <f>SUM(I11:K11)</f>
        <v>4.7597803142566182</v>
      </c>
      <c r="I11" s="24">
        <v>4.7597803142566182</v>
      </c>
      <c r="J11" s="249"/>
      <c r="K11" s="25"/>
      <c r="L11" s="23">
        <f>SUM(M11:Z11)</f>
        <v>0.63852264334079989</v>
      </c>
      <c r="M11" s="25"/>
      <c r="N11" s="127"/>
      <c r="O11" s="127">
        <v>0</v>
      </c>
      <c r="P11" s="25"/>
      <c r="Q11" s="25"/>
      <c r="R11" s="25"/>
      <c r="S11" s="25">
        <v>0</v>
      </c>
      <c r="T11" s="25">
        <v>0.63852264334079989</v>
      </c>
      <c r="U11" s="25">
        <v>0</v>
      </c>
      <c r="V11" s="25"/>
      <c r="W11" s="22"/>
      <c r="X11" s="22"/>
      <c r="Y11" s="22"/>
      <c r="Z11" s="25"/>
      <c r="AA11" s="23">
        <v>258.65724020816185</v>
      </c>
      <c r="AB11" s="26">
        <f>SUM(AC11:AM11)</f>
        <v>11.725093877346838</v>
      </c>
      <c r="AC11" s="27"/>
      <c r="AD11" s="25"/>
      <c r="AE11" s="25">
        <v>3.0502920137142859</v>
      </c>
      <c r="AF11" s="25"/>
      <c r="AG11" s="25"/>
      <c r="AH11" s="25">
        <v>8.6748018636325526</v>
      </c>
      <c r="AI11" s="25"/>
      <c r="AJ11" s="25"/>
      <c r="AK11" s="24"/>
      <c r="AL11" s="24"/>
      <c r="AM11" s="22"/>
      <c r="AN11" s="28"/>
      <c r="AO11" s="28"/>
      <c r="AP11" s="26"/>
      <c r="AQ11" s="29">
        <f t="shared" si="0"/>
        <v>275.78063704310614</v>
      </c>
      <c r="AS11" s="294"/>
    </row>
    <row r="12" spans="1:45" ht="12.75" customHeight="1">
      <c r="A12" s="17" t="s">
        <v>223</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41.13516138</v>
      </c>
      <c r="AP12" s="26"/>
      <c r="AQ12" s="29">
        <f t="shared" si="0"/>
        <v>41.13516138</v>
      </c>
      <c r="AS12" s="294"/>
    </row>
    <row r="13" spans="1:45" ht="12.75" customHeight="1">
      <c r="A13" s="17" t="s">
        <v>224</v>
      </c>
      <c r="B13" s="18"/>
      <c r="C13" s="19">
        <f>SUM(D13:G13)</f>
        <v>0</v>
      </c>
      <c r="D13" s="24"/>
      <c r="E13" s="22"/>
      <c r="F13" s="22"/>
      <c r="G13" s="22"/>
      <c r="H13" s="23">
        <f>SUM(I13:K13)</f>
        <v>57.255124642105272</v>
      </c>
      <c r="I13" s="24">
        <v>57.255124642105272</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57.255124642105272</v>
      </c>
      <c r="AS13" s="294"/>
    </row>
    <row r="14" spans="1:45" ht="12.75" customHeight="1">
      <c r="A14" s="72" t="s">
        <v>225</v>
      </c>
      <c r="B14" s="73"/>
      <c r="C14" s="74">
        <f>SUM(D14:G14)</f>
        <v>0</v>
      </c>
      <c r="D14" s="75"/>
      <c r="E14" s="76"/>
      <c r="F14" s="77"/>
      <c r="G14" s="77"/>
      <c r="H14" s="78">
        <f>SUM(I14:K14)</f>
        <v>0</v>
      </c>
      <c r="I14" s="75"/>
      <c r="J14" s="255"/>
      <c r="K14" s="76"/>
      <c r="L14" s="78">
        <f>SUM(M14:Z14)</f>
        <v>2833.7068755755527</v>
      </c>
      <c r="M14" s="76">
        <v>2588.1462743749998</v>
      </c>
      <c r="N14" s="76">
        <v>245.56060120055281</v>
      </c>
      <c r="O14" s="76"/>
      <c r="P14" s="76"/>
      <c r="Q14" s="76"/>
      <c r="R14" s="76"/>
      <c r="S14" s="76"/>
      <c r="T14" s="76"/>
      <c r="U14" s="76"/>
      <c r="V14" s="76"/>
      <c r="W14" s="77"/>
      <c r="X14" s="77"/>
      <c r="Y14" s="77"/>
      <c r="Z14" s="76"/>
      <c r="AA14" s="78">
        <v>43.818038275599775</v>
      </c>
      <c r="AB14" s="79">
        <f>SUM(AC14:AM14)</f>
        <v>0</v>
      </c>
      <c r="AC14" s="80"/>
      <c r="AD14" s="76"/>
      <c r="AE14" s="76"/>
      <c r="AF14" s="76"/>
      <c r="AG14" s="76"/>
      <c r="AH14" s="76"/>
      <c r="AI14" s="76"/>
      <c r="AJ14" s="76"/>
      <c r="AK14" s="75"/>
      <c r="AL14" s="75"/>
      <c r="AM14" s="77"/>
      <c r="AN14" s="81"/>
      <c r="AO14" s="81">
        <v>11.704083999999998</v>
      </c>
      <c r="AP14" s="79"/>
      <c r="AQ14" s="82">
        <f t="shared" si="0"/>
        <v>2889.2289978511526</v>
      </c>
      <c r="AS14" s="294"/>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54.392368410000003</v>
      </c>
      <c r="I15" s="85">
        <f t="shared" si="13"/>
        <v>0</v>
      </c>
      <c r="J15" s="302">
        <f t="shared" si="13"/>
        <v>0</v>
      </c>
      <c r="K15" s="86">
        <f t="shared" si="13"/>
        <v>54.392368410000003</v>
      </c>
      <c r="L15" s="88">
        <f t="shared" si="13"/>
        <v>2857.1589555141918</v>
      </c>
      <c r="M15" s="86">
        <f t="shared" si="13"/>
        <v>0</v>
      </c>
      <c r="N15" s="86">
        <f t="shared" si="13"/>
        <v>0</v>
      </c>
      <c r="O15" s="86">
        <f t="shared" si="13"/>
        <v>75.391323197283143</v>
      </c>
      <c r="P15" s="86">
        <f t="shared" si="13"/>
        <v>552.13663251111109</v>
      </c>
      <c r="Q15" s="86">
        <f t="shared" si="13"/>
        <v>323.67830540864009</v>
      </c>
      <c r="R15" s="86">
        <f t="shared" si="13"/>
        <v>0</v>
      </c>
      <c r="S15" s="86">
        <f t="shared" si="13"/>
        <v>713.77717964435033</v>
      </c>
      <c r="T15" s="86">
        <f t="shared" si="13"/>
        <v>50.547599406892957</v>
      </c>
      <c r="U15" s="86">
        <f t="shared" si="13"/>
        <v>1097.9678707029586</v>
      </c>
      <c r="V15" s="86">
        <f t="shared" si="13"/>
        <v>0</v>
      </c>
      <c r="W15" s="87">
        <f t="shared" si="13"/>
        <v>43.660044642955796</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1721.3427016134256</v>
      </c>
      <c r="AP15" s="89">
        <f t="shared" si="13"/>
        <v>0</v>
      </c>
      <c r="AQ15" s="91">
        <f t="shared" si="0"/>
        <v>4632.8940255376174</v>
      </c>
      <c r="AR15" s="2"/>
      <c r="AS15" s="294"/>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1521.0540778021184</v>
      </c>
      <c r="AP16" s="67"/>
      <c r="AQ16" s="92">
        <f>C16+H16+L16+AA16+AO16+AP16</f>
        <v>1521.0540778021184</v>
      </c>
      <c r="AS16" s="294"/>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179.19120974129132</v>
      </c>
      <c r="AP17" s="26"/>
      <c r="AQ17" s="29">
        <f>C17+H17+L17+AA17+AO17+AP17</f>
        <v>179.19120974129132</v>
      </c>
      <c r="AS17" s="294"/>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21.097414070016001</v>
      </c>
      <c r="AP18" s="26"/>
      <c r="AQ18" s="29">
        <f t="shared" si="0"/>
        <v>21.097414070016001</v>
      </c>
      <c r="AS18" s="294"/>
    </row>
    <row r="19" spans="1:45" ht="12.75" customHeight="1">
      <c r="A19" s="17" t="s">
        <v>229</v>
      </c>
      <c r="B19" s="18"/>
      <c r="C19" s="19"/>
      <c r="D19" s="2"/>
      <c r="E19" s="25"/>
      <c r="F19" s="22"/>
      <c r="G19" s="22"/>
      <c r="H19" s="23">
        <f>SUM(I19:K19)</f>
        <v>54.392368410000003</v>
      </c>
      <c r="I19" s="24"/>
      <c r="J19" s="25"/>
      <c r="K19" s="25">
        <v>54.392368410000003</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54.392368410000003</v>
      </c>
      <c r="AS19" s="294"/>
    </row>
    <row r="20" spans="1:45" ht="12.75" customHeight="1">
      <c r="A20" s="72" t="s">
        <v>230</v>
      </c>
      <c r="B20" s="73"/>
      <c r="C20" s="74"/>
      <c r="D20" s="75"/>
      <c r="E20" s="76"/>
      <c r="F20" s="77"/>
      <c r="G20" s="77"/>
      <c r="H20" s="78">
        <f>SUM(I20:K20)</f>
        <v>0</v>
      </c>
      <c r="I20" s="75"/>
      <c r="J20" s="76"/>
      <c r="K20" s="76"/>
      <c r="L20" s="78">
        <f>SUM(M20:Z20)</f>
        <v>2857.1589555141918</v>
      </c>
      <c r="M20" s="76"/>
      <c r="N20" s="76"/>
      <c r="O20" s="76">
        <v>75.391323197283143</v>
      </c>
      <c r="P20" s="76">
        <v>552.13663251111109</v>
      </c>
      <c r="Q20" s="76">
        <v>323.67830540864009</v>
      </c>
      <c r="R20" s="76">
        <v>0</v>
      </c>
      <c r="S20" s="76">
        <v>713.77717964435033</v>
      </c>
      <c r="T20" s="76">
        <v>50.547599406892957</v>
      </c>
      <c r="U20" s="76">
        <v>1097.9678707029586</v>
      </c>
      <c r="V20" s="76"/>
      <c r="W20" s="77">
        <v>43.660044642955796</v>
      </c>
      <c r="X20" s="77"/>
      <c r="Y20" s="77"/>
      <c r="Z20" s="76"/>
      <c r="AA20" s="78"/>
      <c r="AB20" s="79">
        <f>SUM(AC20:AL20)</f>
        <v>0</v>
      </c>
      <c r="AC20" s="80"/>
      <c r="AD20" s="76"/>
      <c r="AE20" s="76"/>
      <c r="AF20" s="76"/>
      <c r="AG20" s="76"/>
      <c r="AH20" s="76"/>
      <c r="AI20" s="76"/>
      <c r="AJ20" s="76"/>
      <c r="AK20" s="75"/>
      <c r="AL20" s="75"/>
      <c r="AM20" s="77"/>
      <c r="AN20" s="81"/>
      <c r="AO20" s="81"/>
      <c r="AP20" s="79"/>
      <c r="AQ20" s="82">
        <f t="shared" si="0"/>
        <v>2857.1589555141918</v>
      </c>
      <c r="AS20" s="294"/>
    </row>
    <row r="21" spans="1:45" ht="12.75" customHeight="1">
      <c r="A21" s="93" t="s">
        <v>7</v>
      </c>
      <c r="B21" s="94"/>
      <c r="C21" s="95">
        <f>SUM(C22:C24)</f>
        <v>17.334133906438232</v>
      </c>
      <c r="D21" s="96">
        <f>SUM(D22:D24)</f>
        <v>-16.109346637649999</v>
      </c>
      <c r="E21" s="97">
        <f>SUM(E22:E24)</f>
        <v>33.443480544088231</v>
      </c>
      <c r="F21" s="98">
        <f>SUM(F22:F24)</f>
        <v>0</v>
      </c>
      <c r="G21" s="98">
        <f>SUM(G22:G24)</f>
        <v>0</v>
      </c>
      <c r="H21" s="99">
        <f>SUM(I21:K21)</f>
        <v>0</v>
      </c>
      <c r="I21" s="96">
        <f>SUM(I22:I24)</f>
        <v>0</v>
      </c>
      <c r="J21" s="97">
        <f>SUM(J22:J24)</f>
        <v>0</v>
      </c>
      <c r="K21" s="97">
        <f>SUM(K22:K24)</f>
        <v>0</v>
      </c>
      <c r="L21" s="99">
        <f>SUM(M21:Z21)</f>
        <v>-50.703036242756838</v>
      </c>
      <c r="M21" s="97">
        <f t="shared" ref="M21:AA21" si="15">SUM(M22:M24)</f>
        <v>0</v>
      </c>
      <c r="N21" s="97">
        <f t="shared" ref="N21" si="16">SUM(N22:N24)</f>
        <v>89.490787873216931</v>
      </c>
      <c r="O21" s="97">
        <f t="shared" si="15"/>
        <v>0</v>
      </c>
      <c r="P21" s="97">
        <f t="shared" si="15"/>
        <v>-49.151990444444422</v>
      </c>
      <c r="Q21" s="97">
        <f t="shared" si="15"/>
        <v>307.59405473888006</v>
      </c>
      <c r="R21" s="97">
        <f t="shared" si="15"/>
        <v>-306.92385170184002</v>
      </c>
      <c r="S21" s="97">
        <f t="shared" si="15"/>
        <v>-4.3509951412429373E-2</v>
      </c>
      <c r="T21" s="97">
        <f t="shared" si="15"/>
        <v>0</v>
      </c>
      <c r="U21" s="97">
        <f t="shared" si="15"/>
        <v>-70.130392850718735</v>
      </c>
      <c r="V21" s="97">
        <f t="shared" si="15"/>
        <v>-17.334133906438232</v>
      </c>
      <c r="W21" s="98">
        <f t="shared" si="15"/>
        <v>-4.2039999999999997</v>
      </c>
      <c r="X21" s="98">
        <f t="shared" si="15"/>
        <v>0</v>
      </c>
      <c r="Y21" s="98">
        <f t="shared" si="15"/>
        <v>0</v>
      </c>
      <c r="Z21" s="97">
        <f t="shared" si="15"/>
        <v>0</v>
      </c>
      <c r="AA21" s="99">
        <f t="shared" si="15"/>
        <v>0</v>
      </c>
      <c r="AB21" s="100">
        <f t="shared" ref="AB21:AQ21" si="17">SUM(AB22:AB24)</f>
        <v>-941.31958437687558</v>
      </c>
      <c r="AC21" s="101">
        <f t="shared" si="17"/>
        <v>-76.246216633583984</v>
      </c>
      <c r="AD21" s="97">
        <f t="shared" si="17"/>
        <v>-861.67565739932616</v>
      </c>
      <c r="AE21" s="97">
        <f t="shared" si="17"/>
        <v>0</v>
      </c>
      <c r="AF21" s="97">
        <f t="shared" si="17"/>
        <v>0</v>
      </c>
      <c r="AG21" s="175">
        <f t="shared" si="17"/>
        <v>0</v>
      </c>
      <c r="AH21" s="175">
        <f t="shared" si="17"/>
        <v>0</v>
      </c>
      <c r="AI21" s="175">
        <f t="shared" si="17"/>
        <v>0</v>
      </c>
      <c r="AJ21" s="175">
        <f t="shared" ref="AJ21:AL21" si="18">SUM(AJ22:AJ24)</f>
        <v>0</v>
      </c>
      <c r="AK21" s="96">
        <f t="shared" si="18"/>
        <v>-3.3977103439653655</v>
      </c>
      <c r="AL21" s="175">
        <f t="shared" si="18"/>
        <v>0</v>
      </c>
      <c r="AM21" s="98">
        <f t="shared" si="17"/>
        <v>0</v>
      </c>
      <c r="AN21" s="115">
        <f t="shared" si="17"/>
        <v>0</v>
      </c>
      <c r="AO21" s="99">
        <f t="shared" si="17"/>
        <v>941.31958437687558</v>
      </c>
      <c r="AP21" s="100">
        <f t="shared" si="17"/>
        <v>0</v>
      </c>
      <c r="AQ21" s="102">
        <f t="shared" si="17"/>
        <v>-33.368902336318605</v>
      </c>
      <c r="AS21" s="294"/>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-941.31958437687558</v>
      </c>
      <c r="AC22" s="68">
        <f>-AC2</f>
        <v>-76.246216633583984</v>
      </c>
      <c r="AD22" s="64">
        <f>-AD2</f>
        <v>-861.67565739932616</v>
      </c>
      <c r="AE22" s="64"/>
      <c r="AF22" s="64"/>
      <c r="AG22" s="127"/>
      <c r="AH22" s="127"/>
      <c r="AI22" s="127"/>
      <c r="AJ22" s="127"/>
      <c r="AK22" s="63">
        <v>-3.3977103439653655</v>
      </c>
      <c r="AL22" s="127"/>
      <c r="AM22" s="65"/>
      <c r="AN22" s="70"/>
      <c r="AO22" s="66">
        <f>-(C22+H22+L22+AA22+AB22)</f>
        <v>941.31958437687558</v>
      </c>
      <c r="AP22" s="67"/>
      <c r="AQ22" s="92">
        <f>C22+H22+L22+AA22+AB22+AN22+AO22+AP22</f>
        <v>0</v>
      </c>
      <c r="AS22" s="294"/>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c r="AS23" s="294"/>
    </row>
    <row r="24" spans="1:45" ht="12.75" customHeight="1" thickBot="1">
      <c r="A24" s="30" t="s">
        <v>233</v>
      </c>
      <c r="B24" s="31"/>
      <c r="C24" s="173">
        <f>SUM(D24:G24)</f>
        <v>17.334133906438232</v>
      </c>
      <c r="D24" s="207">
        <v>-16.109346637649999</v>
      </c>
      <c r="E24" s="36">
        <f>-D24-V24</f>
        <v>33.443480544088231</v>
      </c>
      <c r="F24" s="33"/>
      <c r="G24" s="33"/>
      <c r="H24" s="34"/>
      <c r="I24" s="39"/>
      <c r="J24" s="36"/>
      <c r="K24" s="36"/>
      <c r="L24" s="34">
        <f>SUM(N24:Z24)</f>
        <v>-50.703036242756838</v>
      </c>
      <c r="M24" s="36"/>
      <c r="N24" s="36">
        <v>89.490787873216931</v>
      </c>
      <c r="O24" s="36"/>
      <c r="P24" s="36">
        <v>-49.151990444444422</v>
      </c>
      <c r="Q24" s="36">
        <v>307.59405473888006</v>
      </c>
      <c r="R24" s="36">
        <v>-306.92385170184002</v>
      </c>
      <c r="S24" s="36">
        <v>-4.3509951412429373E-2</v>
      </c>
      <c r="T24" s="36"/>
      <c r="U24" s="36">
        <v>-70.130392850718735</v>
      </c>
      <c r="V24" s="33">
        <v>-17.334133906438232</v>
      </c>
      <c r="W24" s="33">
        <v>-4.2039999999999997</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-33.368902336318605</v>
      </c>
      <c r="AS24" s="294"/>
    </row>
    <row r="25" spans="1:45" ht="12.75" customHeight="1" thickBot="1">
      <c r="A25" s="83" t="s">
        <v>8</v>
      </c>
      <c r="B25" s="1"/>
      <c r="C25" s="84">
        <f>SUM(D25:G25)</f>
        <v>0</v>
      </c>
      <c r="D25" s="85"/>
      <c r="E25" s="86"/>
      <c r="F25" s="104"/>
      <c r="G25" s="104"/>
      <c r="H25" s="88">
        <f>SUM(I25:K25)</f>
        <v>8.4053952768869742</v>
      </c>
      <c r="I25" s="104">
        <v>8.4053952768869742</v>
      </c>
      <c r="J25" s="258"/>
      <c r="K25" s="105"/>
      <c r="L25" s="88">
        <f>SUM(O25:Z25)</f>
        <v>80.472443177128525</v>
      </c>
      <c r="M25" s="105"/>
      <c r="N25" s="105"/>
      <c r="O25" s="105">
        <v>78.350007757078615</v>
      </c>
      <c r="P25" s="105"/>
      <c r="Q25" s="105"/>
      <c r="R25" s="105"/>
      <c r="S25" s="105">
        <v>0</v>
      </c>
      <c r="T25" s="105">
        <v>4.1693256233877908E-3</v>
      </c>
      <c r="U25" s="105">
        <v>2.1182660944265104</v>
      </c>
      <c r="V25" s="105"/>
      <c r="W25" s="104"/>
      <c r="X25" s="104"/>
      <c r="Y25" s="104"/>
      <c r="Z25" s="105"/>
      <c r="AA25" s="88">
        <v>65.860932825608458</v>
      </c>
      <c r="AB25" s="89">
        <f>SUM(AC25:AI25)</f>
        <v>0</v>
      </c>
      <c r="AC25" s="90"/>
      <c r="AD25" s="105"/>
      <c r="AE25" s="105"/>
      <c r="AF25" s="105"/>
      <c r="AG25" s="105"/>
      <c r="AH25" s="105"/>
      <c r="AI25" s="105"/>
      <c r="AJ25" s="105"/>
      <c r="AK25" s="181"/>
      <c r="AL25" s="181"/>
      <c r="AM25" s="104"/>
      <c r="AN25" s="194"/>
      <c r="AO25" s="88">
        <v>254.49061468005289</v>
      </c>
      <c r="AP25" s="89"/>
      <c r="AQ25" s="107">
        <f>C25+H25+L25+AA25+AB25+AN25+AO25+AP25</f>
        <v>409.22938595967685</v>
      </c>
      <c r="AS25" s="294"/>
    </row>
    <row r="26" spans="1:45" s="49" customFormat="1" ht="12.75" customHeight="1" thickBot="1">
      <c r="A26" s="42" t="s">
        <v>9</v>
      </c>
      <c r="B26" s="43"/>
      <c r="C26" s="44">
        <f t="shared" ref="C26:AP26" si="19">C7-C9+C15+C21-C25</f>
        <v>256.59842101787535</v>
      </c>
      <c r="D26" s="108">
        <f t="shared" si="19"/>
        <v>161.39264160228208</v>
      </c>
      <c r="E26" s="46">
        <f t="shared" si="19"/>
        <v>85.60995367370063</v>
      </c>
      <c r="F26" s="46">
        <f t="shared" si="19"/>
        <v>0</v>
      </c>
      <c r="G26" s="46">
        <f t="shared" si="19"/>
        <v>9.5958257418926376</v>
      </c>
      <c r="H26" s="47">
        <f t="shared" si="19"/>
        <v>183.49401442833818</v>
      </c>
      <c r="I26" s="108">
        <f t="shared" si="19"/>
        <v>2.0251833818818454E-4</v>
      </c>
      <c r="J26" s="259">
        <f t="shared" si="19"/>
        <v>127.70399999999999</v>
      </c>
      <c r="K26" s="46">
        <f t="shared" si="19"/>
        <v>55.789811910000005</v>
      </c>
      <c r="L26" s="47">
        <f t="shared" si="19"/>
        <v>7247.394604016783</v>
      </c>
      <c r="M26" s="46">
        <f t="shared" si="19"/>
        <v>0</v>
      </c>
      <c r="N26" s="46">
        <f t="shared" si="19"/>
        <v>0.10592816546412109</v>
      </c>
      <c r="O26" s="46">
        <f t="shared" si="19"/>
        <v>-2.9586845597954721</v>
      </c>
      <c r="P26" s="46">
        <f t="shared" si="19"/>
        <v>748.01594337777794</v>
      </c>
      <c r="Q26" s="46">
        <f t="shared" si="19"/>
        <v>922.58719996352011</v>
      </c>
      <c r="R26" s="46">
        <f t="shared" si="19"/>
        <v>1119.9058999063197</v>
      </c>
      <c r="S26" s="46">
        <f t="shared" si="19"/>
        <v>36.339894762408619</v>
      </c>
      <c r="T26" s="46">
        <f t="shared" si="19"/>
        <v>186.3906430963622</v>
      </c>
      <c r="U26" s="46">
        <f t="shared" si="19"/>
        <v>3849.1210104592669</v>
      </c>
      <c r="V26" s="46">
        <f t="shared" si="19"/>
        <v>140.93828398883943</v>
      </c>
      <c r="W26" s="46">
        <f t="shared" si="19"/>
        <v>8.0181210980662954</v>
      </c>
      <c r="X26" s="46">
        <f t="shared" si="19"/>
        <v>198.27377847019878</v>
      </c>
      <c r="Y26" s="46">
        <f t="shared" si="19"/>
        <v>2.1786877819474957</v>
      </c>
      <c r="Z26" s="46">
        <f t="shared" si="19"/>
        <v>38.477897506405931</v>
      </c>
      <c r="AA26" s="47">
        <f t="shared" si="19"/>
        <v>1940.4732212019621</v>
      </c>
      <c r="AB26" s="45">
        <f t="shared" si="19"/>
        <v>490.84157195082935</v>
      </c>
      <c r="AC26" s="58">
        <f t="shared" si="19"/>
        <v>0</v>
      </c>
      <c r="AD26" s="54">
        <f t="shared" si="19"/>
        <v>0</v>
      </c>
      <c r="AE26" s="54">
        <f t="shared" si="19"/>
        <v>185.59665394112363</v>
      </c>
      <c r="AF26" s="54">
        <f t="shared" si="19"/>
        <v>40.395105024547789</v>
      </c>
      <c r="AG26" s="54">
        <f t="shared" si="19"/>
        <v>0</v>
      </c>
      <c r="AH26" s="54">
        <f t="shared" si="19"/>
        <v>10.185099045065435</v>
      </c>
      <c r="AI26" s="54">
        <f t="shared" si="19"/>
        <v>161.499397953216</v>
      </c>
      <c r="AJ26" s="54">
        <f t="shared" ref="AJ26" si="20">AJ7-AJ9+AJ15+AJ21-AJ25</f>
        <v>26.911813626048001</v>
      </c>
      <c r="AK26" s="53">
        <f t="shared" si="19"/>
        <v>0</v>
      </c>
      <c r="AL26" s="53">
        <f t="shared" si="19"/>
        <v>13.690577884670216</v>
      </c>
      <c r="AM26" s="109">
        <f t="shared" si="19"/>
        <v>52.562924476158216</v>
      </c>
      <c r="AN26" s="47">
        <f t="shared" si="19"/>
        <v>56.661712292356881</v>
      </c>
      <c r="AO26" s="47">
        <f t="shared" si="19"/>
        <v>2410.7629003302482</v>
      </c>
      <c r="AP26" s="45">
        <f t="shared" si="19"/>
        <v>0</v>
      </c>
      <c r="AQ26" s="48">
        <f>C26+H26+L26+AA26+AB26+AN26+AO26+AP26</f>
        <v>12586.226445238392</v>
      </c>
      <c r="AR26" s="2"/>
      <c r="AS26" s="294"/>
    </row>
    <row r="27" spans="1:45" s="49" customFormat="1" ht="12.75" customHeight="1">
      <c r="A27" s="50" t="s">
        <v>10</v>
      </c>
      <c r="B27" s="51"/>
      <c r="C27" s="52">
        <f t="shared" ref="C27:V27" si="21">C28</f>
        <v>0</v>
      </c>
      <c r="D27" s="53">
        <f t="shared" si="21"/>
        <v>0</v>
      </c>
      <c r="E27" s="54">
        <f t="shared" si="21"/>
        <v>0</v>
      </c>
      <c r="F27" s="55">
        <f t="shared" si="21"/>
        <v>0</v>
      </c>
      <c r="G27" s="55">
        <f t="shared" si="21"/>
        <v>0</v>
      </c>
      <c r="H27" s="56">
        <f t="shared" si="21"/>
        <v>0</v>
      </c>
      <c r="I27" s="53">
        <f t="shared" si="21"/>
        <v>0</v>
      </c>
      <c r="J27" s="250">
        <f t="shared" si="21"/>
        <v>0</v>
      </c>
      <c r="K27" s="54">
        <f t="shared" si="21"/>
        <v>0</v>
      </c>
      <c r="L27" s="56">
        <f t="shared" si="21"/>
        <v>238.9303637585522</v>
      </c>
      <c r="M27" s="54">
        <f t="shared" si="21"/>
        <v>0</v>
      </c>
      <c r="N27" s="54">
        <f t="shared" si="21"/>
        <v>0</v>
      </c>
      <c r="O27" s="54">
        <f t="shared" si="21"/>
        <v>0</v>
      </c>
      <c r="P27" s="54">
        <f t="shared" si="21"/>
        <v>0</v>
      </c>
      <c r="Q27" s="54">
        <f t="shared" si="21"/>
        <v>0</v>
      </c>
      <c r="R27" s="54">
        <f t="shared" si="21"/>
        <v>0</v>
      </c>
      <c r="S27" s="54">
        <f t="shared" si="21"/>
        <v>0</v>
      </c>
      <c r="T27" s="54">
        <f t="shared" si="21"/>
        <v>0</v>
      </c>
      <c r="U27" s="54">
        <f t="shared" si="21"/>
        <v>0</v>
      </c>
      <c r="V27" s="54">
        <f t="shared" si="21"/>
        <v>0</v>
      </c>
      <c r="W27" s="55"/>
      <c r="X27" s="55">
        <f t="shared" ref="X27:AQ27" si="22">X28</f>
        <v>198.27377847019878</v>
      </c>
      <c r="Y27" s="55">
        <f t="shared" si="22"/>
        <v>2.1786877819474957</v>
      </c>
      <c r="Z27" s="54">
        <f t="shared" si="22"/>
        <v>38.477897506405931</v>
      </c>
      <c r="AA27" s="56">
        <f t="shared" si="22"/>
        <v>0</v>
      </c>
      <c r="AB27" s="57">
        <f t="shared" si="22"/>
        <v>0</v>
      </c>
      <c r="AC27" s="58">
        <f t="shared" si="22"/>
        <v>0</v>
      </c>
      <c r="AD27" s="54">
        <f t="shared" si="22"/>
        <v>0</v>
      </c>
      <c r="AE27" s="54">
        <f t="shared" si="22"/>
        <v>0</v>
      </c>
      <c r="AF27" s="54">
        <f t="shared" si="22"/>
        <v>0</v>
      </c>
      <c r="AG27" s="54">
        <f t="shared" si="22"/>
        <v>0</v>
      </c>
      <c r="AH27" s="54">
        <f t="shared" si="22"/>
        <v>0</v>
      </c>
      <c r="AI27" s="54">
        <f t="shared" si="22"/>
        <v>0</v>
      </c>
      <c r="AJ27" s="54">
        <f t="shared" si="22"/>
        <v>0</v>
      </c>
      <c r="AK27" s="53">
        <f t="shared" si="22"/>
        <v>0</v>
      </c>
      <c r="AL27" s="53">
        <f t="shared" si="22"/>
        <v>0</v>
      </c>
      <c r="AM27" s="55">
        <f t="shared" si="22"/>
        <v>0</v>
      </c>
      <c r="AN27" s="56">
        <f t="shared" si="22"/>
        <v>0</v>
      </c>
      <c r="AO27" s="56">
        <f t="shared" si="22"/>
        <v>0</v>
      </c>
      <c r="AP27" s="57">
        <f t="shared" si="22"/>
        <v>0</v>
      </c>
      <c r="AQ27" s="111">
        <f t="shared" si="22"/>
        <v>238.9303637585522</v>
      </c>
      <c r="AR27" s="2"/>
      <c r="AS27" s="294"/>
    </row>
    <row r="28" spans="1:45" ht="12.75" customHeight="1" thickBot="1">
      <c r="A28" s="112" t="s">
        <v>11</v>
      </c>
      <c r="B28" s="113"/>
      <c r="C28" s="114">
        <f>SUM(D28:G28)</f>
        <v>0</v>
      </c>
      <c r="D28" s="96"/>
      <c r="E28" s="97"/>
      <c r="F28" s="98"/>
      <c r="G28" s="98"/>
      <c r="H28" s="115">
        <f>SUM(I28:K28)</f>
        <v>0</v>
      </c>
      <c r="I28" s="96"/>
      <c r="J28" s="303"/>
      <c r="K28" s="97"/>
      <c r="L28" s="115">
        <f>SUM(M28:Z28)</f>
        <v>238.9303637585522</v>
      </c>
      <c r="M28" s="97"/>
      <c r="N28" s="97"/>
      <c r="O28" s="97"/>
      <c r="P28" s="97"/>
      <c r="Q28" s="97"/>
      <c r="R28" s="97"/>
      <c r="S28" s="97"/>
      <c r="T28" s="97"/>
      <c r="U28" s="97"/>
      <c r="V28" s="97"/>
      <c r="W28" s="98"/>
      <c r="X28" s="98">
        <f>X26</f>
        <v>198.27377847019878</v>
      </c>
      <c r="Y28" s="98">
        <f>Y26</f>
        <v>2.1786877819474957</v>
      </c>
      <c r="Z28" s="97">
        <f>Z26</f>
        <v>38.477897506405931</v>
      </c>
      <c r="AA28" s="115">
        <v>0</v>
      </c>
      <c r="AB28" s="116">
        <f>SUM(AC28:AI28)</f>
        <v>0</v>
      </c>
      <c r="AC28" s="101"/>
      <c r="AD28" s="97"/>
      <c r="AE28" s="97"/>
      <c r="AF28" s="97"/>
      <c r="AG28" s="97"/>
      <c r="AH28" s="97"/>
      <c r="AI28" s="97"/>
      <c r="AJ28" s="97"/>
      <c r="AK28" s="96"/>
      <c r="AL28" s="96"/>
      <c r="AM28" s="98"/>
      <c r="AN28" s="115"/>
      <c r="AO28" s="115"/>
      <c r="AP28" s="116"/>
      <c r="AQ28" s="102">
        <f>C28+H28+L28+AA28+AB28+AN28+AO28+AP28</f>
        <v>238.9303637585522</v>
      </c>
      <c r="AS28" s="294"/>
    </row>
    <row r="29" spans="1:45" s="49" customFormat="1" ht="12.75" customHeight="1" thickBot="1">
      <c r="A29" s="50" t="s">
        <v>12</v>
      </c>
      <c r="B29" s="51"/>
      <c r="C29" s="52">
        <f t="shared" ref="C29:AQ29" si="23">C30+C45+C56+C58+C65+C70+C71</f>
        <v>265.65655423564471</v>
      </c>
      <c r="D29" s="53">
        <f t="shared" si="23"/>
        <v>168.32812387512951</v>
      </c>
      <c r="E29" s="54">
        <f t="shared" si="23"/>
        <v>88.256941951509248</v>
      </c>
      <c r="F29" s="55">
        <f t="shared" si="23"/>
        <v>0</v>
      </c>
      <c r="G29" s="55">
        <f t="shared" si="23"/>
        <v>9.0714884090059194</v>
      </c>
      <c r="H29" s="56">
        <f t="shared" si="23"/>
        <v>183.49320499999999</v>
      </c>
      <c r="I29" s="53">
        <f t="shared" si="23"/>
        <v>0</v>
      </c>
      <c r="J29" s="251">
        <f t="shared" si="23"/>
        <v>127.70399999999999</v>
      </c>
      <c r="K29" s="53">
        <f t="shared" si="23"/>
        <v>55.789205000000003</v>
      </c>
      <c r="L29" s="56">
        <f t="shared" si="23"/>
        <v>7022.307718849569</v>
      </c>
      <c r="M29" s="54">
        <f t="shared" si="23"/>
        <v>0</v>
      </c>
      <c r="N29" s="54">
        <f t="shared" ref="N29" si="24">N30+N45+N56+N58+N65+N70+N71</f>
        <v>0</v>
      </c>
      <c r="O29" s="54">
        <f t="shared" si="23"/>
        <v>0</v>
      </c>
      <c r="P29" s="54">
        <f t="shared" si="23"/>
        <v>780.92608129041673</v>
      </c>
      <c r="Q29" s="54">
        <f t="shared" si="23"/>
        <v>910.51333330047999</v>
      </c>
      <c r="R29" s="54">
        <f t="shared" si="23"/>
        <v>1115.6537766794397</v>
      </c>
      <c r="S29" s="54">
        <f t="shared" si="23"/>
        <v>29.695189152151887</v>
      </c>
      <c r="T29" s="54">
        <f t="shared" si="23"/>
        <v>180.27421114819845</v>
      </c>
      <c r="U29" s="54">
        <f t="shared" si="23"/>
        <v>3864.7831126557116</v>
      </c>
      <c r="V29" s="54">
        <f t="shared" si="23"/>
        <v>140.46201462316921</v>
      </c>
      <c r="W29" s="55">
        <f t="shared" si="23"/>
        <v>0</v>
      </c>
      <c r="X29" s="55">
        <f t="shared" si="23"/>
        <v>0</v>
      </c>
      <c r="Y29" s="55">
        <f t="shared" si="23"/>
        <v>0</v>
      </c>
      <c r="Z29" s="53">
        <f t="shared" si="23"/>
        <v>0</v>
      </c>
      <c r="AA29" s="47">
        <f t="shared" si="23"/>
        <v>1973.3401425006634</v>
      </c>
      <c r="AB29" s="57">
        <f t="shared" si="23"/>
        <v>490.27808296634151</v>
      </c>
      <c r="AC29" s="58">
        <f t="shared" si="23"/>
        <v>0</v>
      </c>
      <c r="AD29" s="54">
        <f t="shared" si="23"/>
        <v>0</v>
      </c>
      <c r="AE29" s="54">
        <f t="shared" si="23"/>
        <v>185.35889708775588</v>
      </c>
      <c r="AF29" s="54">
        <f t="shared" ref="AF29" si="25">AF30+AF45+AF56+AF58+AF65+AF70+AF71</f>
        <v>40.395105024547775</v>
      </c>
      <c r="AG29" s="54">
        <f t="shared" si="23"/>
        <v>0</v>
      </c>
      <c r="AH29" s="54">
        <f t="shared" si="23"/>
        <v>10.185099045065435</v>
      </c>
      <c r="AI29" s="54">
        <f t="shared" si="23"/>
        <v>161.89653003302402</v>
      </c>
      <c r="AJ29" s="54">
        <f t="shared" ref="AJ29" si="26">AJ30+AJ45+AJ56+AJ58+AJ65+AJ70+AJ71</f>
        <v>26.188949415119996</v>
      </c>
      <c r="AK29" s="57">
        <f t="shared" si="23"/>
        <v>0</v>
      </c>
      <c r="AL29" s="57">
        <f t="shared" ref="AL29" si="27">AL30+AL45+AL56+AL58+AL65+AL70+AL71</f>
        <v>13.690577884670214</v>
      </c>
      <c r="AM29" s="57">
        <f t="shared" si="23"/>
        <v>52.56292447615823</v>
      </c>
      <c r="AN29" s="57">
        <f t="shared" si="23"/>
        <v>56.661712292356889</v>
      </c>
      <c r="AO29" s="56">
        <f t="shared" si="23"/>
        <v>2444.449079574531</v>
      </c>
      <c r="AP29" s="57">
        <f t="shared" si="23"/>
        <v>0</v>
      </c>
      <c r="AQ29" s="48">
        <f t="shared" si="23"/>
        <v>12436.186495419108</v>
      </c>
      <c r="AR29" s="2"/>
      <c r="AS29" s="293"/>
    </row>
    <row r="30" spans="1:45" s="49" customFormat="1" ht="12.75" customHeight="1">
      <c r="A30" s="164" t="s">
        <v>43</v>
      </c>
      <c r="B30" s="117"/>
      <c r="C30" s="118">
        <f>SUM(C31:C44)</f>
        <v>79.151175402500002</v>
      </c>
      <c r="D30" s="120">
        <v>79.151175402500002</v>
      </c>
      <c r="E30" s="120">
        <v>0</v>
      </c>
      <c r="F30" s="121"/>
      <c r="G30" s="121"/>
      <c r="H30" s="122">
        <f>SUM(H31:H44)</f>
        <v>0</v>
      </c>
      <c r="I30" s="119">
        <f t="shared" ref="I30:K30" si="28">SUM(I31:I44)</f>
        <v>0</v>
      </c>
      <c r="J30" s="120">
        <f t="shared" si="28"/>
        <v>0</v>
      </c>
      <c r="K30" s="120">
        <f t="shared" si="28"/>
        <v>0</v>
      </c>
      <c r="L30" s="122">
        <f>SUM(L31:L44)</f>
        <v>330.13645825890882</v>
      </c>
      <c r="M30" s="120">
        <f>SUM(M31:M44)</f>
        <v>0</v>
      </c>
      <c r="N30" s="120">
        <f>SUM(N31:N44)</f>
        <v>0</v>
      </c>
      <c r="O30" s="120">
        <f>SUM(O31:O44)</f>
        <v>0</v>
      </c>
      <c r="P30" s="120">
        <f>SUM(P31:P44)</f>
        <v>0</v>
      </c>
      <c r="Q30" s="120">
        <v>5.8818203964251996</v>
      </c>
      <c r="R30" s="120">
        <f>SUM(R31:R44)</f>
        <v>0</v>
      </c>
      <c r="S30" s="120">
        <v>29.48588602919402</v>
      </c>
      <c r="T30" s="120">
        <v>57.932680649403608</v>
      </c>
      <c r="U30" s="120">
        <v>99.857617671050932</v>
      </c>
      <c r="V30" s="120">
        <v>136.9784535128351</v>
      </c>
      <c r="W30" s="120">
        <f>SUM(W31:W44)</f>
        <v>0</v>
      </c>
      <c r="X30" s="120">
        <f>SUM(X31:X44)</f>
        <v>0</v>
      </c>
      <c r="Y30" s="120">
        <f>SUM(Y31:Y44)</f>
        <v>0</v>
      </c>
      <c r="Z30" s="120">
        <f>SUM(Z31:Z44)</f>
        <v>0</v>
      </c>
      <c r="AA30" s="122">
        <v>1027.2882562518741</v>
      </c>
      <c r="AB30" s="123">
        <f t="shared" ref="AB30:AN30" si="29">SUM(AB31:AB44)</f>
        <v>190.16491842348387</v>
      </c>
      <c r="AC30" s="176">
        <f t="shared" si="29"/>
        <v>0</v>
      </c>
      <c r="AD30" s="120">
        <f t="shared" si="29"/>
        <v>0</v>
      </c>
      <c r="AE30" s="120">
        <f t="shared" si="29"/>
        <v>145.89504204028125</v>
      </c>
      <c r="AF30" s="120">
        <f t="shared" ref="AF30" si="30">SUM(AF31:AF44)</f>
        <v>40.395105024547775</v>
      </c>
      <c r="AG30" s="120">
        <f t="shared" si="29"/>
        <v>0</v>
      </c>
      <c r="AH30" s="120">
        <f t="shared" si="29"/>
        <v>3.8747713586548427</v>
      </c>
      <c r="AI30" s="120">
        <f t="shared" si="29"/>
        <v>0</v>
      </c>
      <c r="AJ30" s="120">
        <f t="shared" ref="AJ30" si="31">SUM(AJ31:AJ44)</f>
        <v>0</v>
      </c>
      <c r="AK30" s="120">
        <f t="shared" si="29"/>
        <v>0</v>
      </c>
      <c r="AL30" s="120">
        <f t="shared" ref="AL30" si="32">SUM(AL31:AL44)</f>
        <v>0</v>
      </c>
      <c r="AM30" s="228">
        <f t="shared" si="29"/>
        <v>0</v>
      </c>
      <c r="AN30" s="119">
        <f t="shared" si="29"/>
        <v>56.661712292356889</v>
      </c>
      <c r="AO30" s="122">
        <v>573.29669378023141</v>
      </c>
      <c r="AP30" s="123">
        <f>SUM(AP31:AP44)</f>
        <v>0</v>
      </c>
      <c r="AQ30" s="59">
        <f t="shared" ref="AQ30:AQ72" si="33">C30+H30+L30+AA30+AB30+AN30+AO30+AP30</f>
        <v>2256.6992144093551</v>
      </c>
      <c r="AR30" s="2"/>
      <c r="AS30" s="293"/>
    </row>
    <row r="31" spans="1:45" ht="12.75" customHeight="1">
      <c r="A31" s="165" t="s">
        <v>13</v>
      </c>
      <c r="B31" s="124" t="s">
        <v>122</v>
      </c>
      <c r="C31" s="125">
        <f t="shared" ref="C31:C43" si="34">SUM(D31:G31)</f>
        <v>0</v>
      </c>
      <c r="D31" s="68">
        <v>0</v>
      </c>
      <c r="E31" s="223"/>
      <c r="F31" s="223"/>
      <c r="G31" s="351"/>
      <c r="H31" s="129">
        <f t="shared" ref="H31:H43" si="35">SUM(I31:K31)</f>
        <v>0</v>
      </c>
      <c r="I31" s="126"/>
      <c r="J31" s="127"/>
      <c r="K31" s="127"/>
      <c r="L31" s="129">
        <f t="shared" ref="L31:L43" si="36">SUM(M31:Z31)</f>
        <v>28.937234692017348</v>
      </c>
      <c r="M31" s="127"/>
      <c r="N31" s="127"/>
      <c r="O31" s="127"/>
      <c r="P31" s="128"/>
      <c r="Q31" s="69">
        <v>0.16500000000000001</v>
      </c>
      <c r="R31" s="223"/>
      <c r="S31" s="69">
        <v>0</v>
      </c>
      <c r="T31" s="69">
        <v>1.623469201734723E-2</v>
      </c>
      <c r="U31" s="69">
        <v>28.756</v>
      </c>
      <c r="V31" s="69">
        <v>0</v>
      </c>
      <c r="W31" s="223"/>
      <c r="X31" s="126"/>
      <c r="Y31" s="128"/>
      <c r="Z31" s="127"/>
      <c r="AA31" s="70">
        <v>14.571160707734615</v>
      </c>
      <c r="AB31" s="131">
        <f t="shared" ref="AB31:AB43" si="37">SUM(AC31:AM31)</f>
        <v>0</v>
      </c>
      <c r="AC31" s="132"/>
      <c r="AD31" s="127"/>
      <c r="AE31" s="127"/>
      <c r="AF31" s="127"/>
      <c r="AG31" s="127"/>
      <c r="AH31" s="127"/>
      <c r="AI31" s="127"/>
      <c r="AJ31" s="127"/>
      <c r="AK31" s="63"/>
      <c r="AL31" s="65"/>
      <c r="AM31" s="127"/>
      <c r="AN31" s="70"/>
      <c r="AO31" s="70">
        <v>26.162679918110541</v>
      </c>
      <c r="AP31" s="131"/>
      <c r="AQ31" s="71">
        <f t="shared" si="33"/>
        <v>69.671075317862503</v>
      </c>
    </row>
    <row r="32" spans="1:45" ht="12.75" customHeight="1">
      <c r="A32" s="166" t="s">
        <v>111</v>
      </c>
      <c r="B32" s="206" t="s">
        <v>123</v>
      </c>
      <c r="C32" s="19">
        <f t="shared" si="34"/>
        <v>0</v>
      </c>
      <c r="D32" s="27">
        <v>0</v>
      </c>
      <c r="E32" s="212"/>
      <c r="F32" s="212"/>
      <c r="G32" s="350"/>
      <c r="H32" s="23">
        <f t="shared" si="35"/>
        <v>0</v>
      </c>
      <c r="I32" s="24">
        <v>0</v>
      </c>
      <c r="J32" s="25"/>
      <c r="K32" s="25"/>
      <c r="L32" s="23">
        <f t="shared" si="36"/>
        <v>67.59052476319728</v>
      </c>
      <c r="M32" s="25"/>
      <c r="N32" s="25"/>
      <c r="O32" s="25"/>
      <c r="P32" s="128"/>
      <c r="Q32" s="212">
        <v>1.54</v>
      </c>
      <c r="R32" s="212"/>
      <c r="S32" s="212">
        <v>19.314129079223996</v>
      </c>
      <c r="T32" s="212">
        <v>36.048395683973283</v>
      </c>
      <c r="U32" s="212">
        <v>10.688000000000001</v>
      </c>
      <c r="V32" s="212">
        <v>0</v>
      </c>
      <c r="W32" s="212"/>
      <c r="X32" s="24"/>
      <c r="Y32" s="22"/>
      <c r="Z32" s="25"/>
      <c r="AA32" s="28">
        <v>304.38798337318332</v>
      </c>
      <c r="AB32" s="26">
        <f t="shared" si="37"/>
        <v>27.181471351214846</v>
      </c>
      <c r="AC32" s="27"/>
      <c r="AD32" s="25"/>
      <c r="AE32" s="25">
        <v>23.306699992560002</v>
      </c>
      <c r="AF32" s="25"/>
      <c r="AG32" s="127"/>
      <c r="AH32" s="127">
        <v>3.8747713586548427</v>
      </c>
      <c r="AI32" s="127"/>
      <c r="AJ32" s="127"/>
      <c r="AK32" s="24"/>
      <c r="AL32" s="22"/>
      <c r="AM32" s="25"/>
      <c r="AN32" s="28"/>
      <c r="AO32" s="28">
        <v>98.34903012536931</v>
      </c>
      <c r="AP32" s="26"/>
      <c r="AQ32" s="29">
        <f t="shared" si="33"/>
        <v>497.50900961296475</v>
      </c>
    </row>
    <row r="33" spans="1:45" ht="12.75" customHeight="1">
      <c r="A33" s="166" t="s">
        <v>16</v>
      </c>
      <c r="B33" s="133" t="s">
        <v>14</v>
      </c>
      <c r="C33" s="19">
        <f t="shared" si="34"/>
        <v>0</v>
      </c>
      <c r="D33" s="27">
        <v>0</v>
      </c>
      <c r="E33" s="212"/>
      <c r="F33" s="212"/>
      <c r="G33" s="350"/>
      <c r="H33" s="23">
        <f t="shared" si="35"/>
        <v>0</v>
      </c>
      <c r="I33" s="24"/>
      <c r="J33" s="25"/>
      <c r="K33" s="25"/>
      <c r="L33" s="23">
        <f t="shared" si="36"/>
        <v>2.1523819815729457</v>
      </c>
      <c r="M33" s="25"/>
      <c r="N33" s="25"/>
      <c r="O33" s="25"/>
      <c r="P33" s="128"/>
      <c r="Q33" s="212">
        <v>8.9999999999999993E-3</v>
      </c>
      <c r="R33" s="212"/>
      <c r="S33" s="212">
        <v>0</v>
      </c>
      <c r="T33" s="212">
        <v>1.8123819815729458</v>
      </c>
      <c r="U33" s="212">
        <v>0.33100000000000002</v>
      </c>
      <c r="V33" s="212">
        <v>0</v>
      </c>
      <c r="W33" s="212"/>
      <c r="X33" s="24"/>
      <c r="Y33" s="22"/>
      <c r="Z33" s="25"/>
      <c r="AA33" s="28">
        <v>12.129601488479675</v>
      </c>
      <c r="AB33" s="26">
        <f t="shared" si="37"/>
        <v>0</v>
      </c>
      <c r="AC33" s="27"/>
      <c r="AD33" s="25"/>
      <c r="AE33" s="25"/>
      <c r="AF33" s="25"/>
      <c r="AG33" s="127"/>
      <c r="AH33" s="127"/>
      <c r="AI33" s="127"/>
      <c r="AJ33" s="127"/>
      <c r="AK33" s="24"/>
      <c r="AL33" s="22"/>
      <c r="AM33" s="25"/>
      <c r="AN33" s="28"/>
      <c r="AO33" s="28">
        <v>3.4360368918250068</v>
      </c>
      <c r="AP33" s="26"/>
      <c r="AQ33" s="29">
        <f t="shared" si="33"/>
        <v>17.718020361877628</v>
      </c>
    </row>
    <row r="34" spans="1:45" ht="12.75" customHeight="1">
      <c r="A34" s="166" t="s">
        <v>18</v>
      </c>
      <c r="B34" s="133" t="s">
        <v>124</v>
      </c>
      <c r="C34" s="19">
        <f t="shared" si="34"/>
        <v>0</v>
      </c>
      <c r="D34" s="27">
        <v>0</v>
      </c>
      <c r="E34" s="212"/>
      <c r="F34" s="212"/>
      <c r="G34" s="350"/>
      <c r="H34" s="23">
        <f t="shared" si="35"/>
        <v>0</v>
      </c>
      <c r="I34" s="24"/>
      <c r="J34" s="25"/>
      <c r="K34" s="25"/>
      <c r="L34" s="23">
        <f t="shared" si="36"/>
        <v>2.5074424155667088</v>
      </c>
      <c r="M34" s="25"/>
      <c r="N34" s="25"/>
      <c r="O34" s="25"/>
      <c r="P34" s="128"/>
      <c r="Q34" s="212">
        <v>9.8000000000000004E-2</v>
      </c>
      <c r="R34" s="212"/>
      <c r="S34" s="212">
        <v>0</v>
      </c>
      <c r="T34" s="212">
        <v>0.61544241556670876</v>
      </c>
      <c r="U34" s="212">
        <v>1.794</v>
      </c>
      <c r="V34" s="212">
        <v>0</v>
      </c>
      <c r="W34" s="212"/>
      <c r="X34" s="24"/>
      <c r="Y34" s="22"/>
      <c r="Z34" s="25"/>
      <c r="AA34" s="28">
        <v>9.0928195219574501</v>
      </c>
      <c r="AB34" s="26">
        <f t="shared" si="37"/>
        <v>121.47971774049945</v>
      </c>
      <c r="AC34" s="27"/>
      <c r="AD34" s="25"/>
      <c r="AE34" s="25">
        <v>121.47971774049945</v>
      </c>
      <c r="AF34" s="25"/>
      <c r="AG34" s="127"/>
      <c r="AH34" s="127"/>
      <c r="AI34" s="127"/>
      <c r="AJ34" s="127"/>
      <c r="AK34" s="24"/>
      <c r="AL34" s="22"/>
      <c r="AM34" s="25"/>
      <c r="AN34" s="28"/>
      <c r="AO34" s="28">
        <v>23.698408762676255</v>
      </c>
      <c r="AP34" s="26"/>
      <c r="AQ34" s="29">
        <f t="shared" si="33"/>
        <v>156.77838844069987</v>
      </c>
    </row>
    <row r="35" spans="1:45" ht="12.75" customHeight="1">
      <c r="A35" s="166" t="s">
        <v>20</v>
      </c>
      <c r="B35" s="133" t="s">
        <v>125</v>
      </c>
      <c r="C35" s="19">
        <f t="shared" si="34"/>
        <v>0</v>
      </c>
      <c r="D35" s="27">
        <v>0</v>
      </c>
      <c r="E35" s="212"/>
      <c r="F35" s="212"/>
      <c r="G35" s="350"/>
      <c r="H35" s="23">
        <f t="shared" si="35"/>
        <v>0</v>
      </c>
      <c r="I35" s="24"/>
      <c r="J35" s="25"/>
      <c r="K35" s="25"/>
      <c r="L35" s="23">
        <f t="shared" si="36"/>
        <v>0.65611498656661138</v>
      </c>
      <c r="M35" s="25"/>
      <c r="N35" s="25"/>
      <c r="O35" s="25"/>
      <c r="P35" s="128"/>
      <c r="Q35" s="212">
        <v>3.2000000000000001E-2</v>
      </c>
      <c r="R35" s="212"/>
      <c r="S35" s="212">
        <v>0</v>
      </c>
      <c r="T35" s="212">
        <v>0.36011498656661139</v>
      </c>
      <c r="U35" s="212">
        <v>0.26400000000000001</v>
      </c>
      <c r="V35" s="212">
        <v>0</v>
      </c>
      <c r="W35" s="212"/>
      <c r="X35" s="24"/>
      <c r="Y35" s="22"/>
      <c r="Z35" s="25"/>
      <c r="AA35" s="28">
        <v>6.4773447095032344</v>
      </c>
      <c r="AB35" s="26">
        <f t="shared" si="37"/>
        <v>0</v>
      </c>
      <c r="AC35" s="27"/>
      <c r="AD35" s="25"/>
      <c r="AE35" s="25"/>
      <c r="AF35" s="25"/>
      <c r="AG35" s="127"/>
      <c r="AH35" s="127"/>
      <c r="AI35" s="127"/>
      <c r="AJ35" s="127"/>
      <c r="AK35" s="24"/>
      <c r="AL35" s="22"/>
      <c r="AM35" s="25"/>
      <c r="AN35" s="28"/>
      <c r="AO35" s="28">
        <v>6.499211495665314</v>
      </c>
      <c r="AP35" s="26"/>
      <c r="AQ35" s="29">
        <f t="shared" si="33"/>
        <v>13.63267119173516</v>
      </c>
    </row>
    <row r="36" spans="1:45" ht="12.75" customHeight="1">
      <c r="A36" s="166" t="s">
        <v>22</v>
      </c>
      <c r="B36" s="133" t="s">
        <v>126</v>
      </c>
      <c r="C36" s="19">
        <f t="shared" si="34"/>
        <v>0</v>
      </c>
      <c r="D36" s="132">
        <v>0</v>
      </c>
      <c r="E36" s="212"/>
      <c r="F36" s="212"/>
      <c r="G36" s="350"/>
      <c r="H36" s="23">
        <f t="shared" si="35"/>
        <v>0</v>
      </c>
      <c r="I36" s="24"/>
      <c r="J36" s="25"/>
      <c r="K36" s="25"/>
      <c r="L36" s="23">
        <f t="shared" si="36"/>
        <v>20.046018056280207</v>
      </c>
      <c r="M36" s="25"/>
      <c r="N36" s="25"/>
      <c r="O36" s="25"/>
      <c r="P36" s="128"/>
      <c r="Q36" s="223">
        <v>0.30700000000000005</v>
      </c>
      <c r="R36" s="212"/>
      <c r="S36" s="223">
        <v>3.4063190006999995</v>
      </c>
      <c r="T36" s="223">
        <v>3.4417547076776138</v>
      </c>
      <c r="U36" s="223">
        <v>3.7950000000000004</v>
      </c>
      <c r="V36" s="223">
        <v>9.0959443479025932</v>
      </c>
      <c r="W36" s="212"/>
      <c r="X36" s="24"/>
      <c r="Y36" s="22"/>
      <c r="Z36" s="25"/>
      <c r="AA36" s="130">
        <v>125.31427399743582</v>
      </c>
      <c r="AB36" s="26">
        <f t="shared" si="37"/>
        <v>0</v>
      </c>
      <c r="AC36" s="27"/>
      <c r="AD36" s="25"/>
      <c r="AE36" s="25">
        <v>0</v>
      </c>
      <c r="AF36" s="25"/>
      <c r="AG36" s="127"/>
      <c r="AH36" s="127"/>
      <c r="AI36" s="127"/>
      <c r="AJ36" s="127"/>
      <c r="AK36" s="126"/>
      <c r="AL36" s="128"/>
      <c r="AM36" s="25"/>
      <c r="AN36" s="130"/>
      <c r="AO36" s="130">
        <v>86.41004304012553</v>
      </c>
      <c r="AP36" s="26"/>
      <c r="AQ36" s="29">
        <f t="shared" si="33"/>
        <v>231.77033509384154</v>
      </c>
    </row>
    <row r="37" spans="1:45" ht="12.75" customHeight="1">
      <c r="A37" s="166" t="s">
        <v>24</v>
      </c>
      <c r="B37" s="133" t="s">
        <v>127</v>
      </c>
      <c r="C37" s="19">
        <f t="shared" si="34"/>
        <v>0</v>
      </c>
      <c r="D37" s="27">
        <v>0</v>
      </c>
      <c r="E37" s="212"/>
      <c r="F37" s="212"/>
      <c r="G37" s="350"/>
      <c r="H37" s="23">
        <f t="shared" si="35"/>
        <v>0</v>
      </c>
      <c r="I37" s="24"/>
      <c r="J37" s="25"/>
      <c r="K37" s="25"/>
      <c r="L37" s="23">
        <f t="shared" si="36"/>
        <v>3.4676194320007792</v>
      </c>
      <c r="M37" s="25"/>
      <c r="N37" s="25"/>
      <c r="O37" s="25"/>
      <c r="P37" s="128"/>
      <c r="Q37" s="212">
        <v>0.63300000000000001</v>
      </c>
      <c r="R37" s="212"/>
      <c r="S37" s="212">
        <v>0</v>
      </c>
      <c r="T37" s="212">
        <v>2.0426194320007793</v>
      </c>
      <c r="U37" s="212">
        <v>0.79200000000000004</v>
      </c>
      <c r="V37" s="212">
        <v>0</v>
      </c>
      <c r="W37" s="212"/>
      <c r="X37" s="24"/>
      <c r="Y37" s="22"/>
      <c r="Z37" s="25"/>
      <c r="AA37" s="28">
        <v>11.933440877545609</v>
      </c>
      <c r="AB37" s="26">
        <f t="shared" si="37"/>
        <v>0</v>
      </c>
      <c r="AC37" s="27"/>
      <c r="AD37" s="25"/>
      <c r="AE37" s="25"/>
      <c r="AF37" s="25"/>
      <c r="AG37" s="127"/>
      <c r="AH37" s="127"/>
      <c r="AI37" s="127"/>
      <c r="AJ37" s="127"/>
      <c r="AK37" s="24"/>
      <c r="AL37" s="22"/>
      <c r="AM37" s="25"/>
      <c r="AN37" s="28"/>
      <c r="AO37" s="28">
        <v>21.615450032064846</v>
      </c>
      <c r="AP37" s="26"/>
      <c r="AQ37" s="29">
        <f t="shared" si="33"/>
        <v>37.016510341611237</v>
      </c>
    </row>
    <row r="38" spans="1:45" ht="12.75" customHeight="1">
      <c r="A38" s="166" t="s">
        <v>26</v>
      </c>
      <c r="B38" s="133" t="s">
        <v>128</v>
      </c>
      <c r="C38" s="19">
        <f t="shared" si="34"/>
        <v>79.151175402500002</v>
      </c>
      <c r="D38" s="27">
        <v>79.151175402500002</v>
      </c>
      <c r="E38" s="212"/>
      <c r="F38" s="212"/>
      <c r="G38" s="350"/>
      <c r="H38" s="23">
        <f t="shared" si="35"/>
        <v>0</v>
      </c>
      <c r="I38" s="24"/>
      <c r="J38" s="25"/>
      <c r="K38" s="25"/>
      <c r="L38" s="23">
        <f t="shared" si="36"/>
        <v>142.94126307467326</v>
      </c>
      <c r="M38" s="25"/>
      <c r="N38" s="25"/>
      <c r="O38" s="25"/>
      <c r="P38" s="128"/>
      <c r="Q38" s="212">
        <v>0.92700000000000005</v>
      </c>
      <c r="R38" s="212"/>
      <c r="S38" s="212">
        <v>0</v>
      </c>
      <c r="T38" s="212">
        <v>2.309753909740766</v>
      </c>
      <c r="U38" s="212">
        <v>11.821999999999999</v>
      </c>
      <c r="V38" s="212">
        <v>127.8825091649325</v>
      </c>
      <c r="W38" s="212"/>
      <c r="X38" s="24"/>
      <c r="Y38" s="22"/>
      <c r="Z38" s="25"/>
      <c r="AA38" s="28">
        <v>33.906125667947045</v>
      </c>
      <c r="AB38" s="26">
        <f t="shared" si="37"/>
        <v>41.503729331769577</v>
      </c>
      <c r="AC38" s="27"/>
      <c r="AD38" s="25"/>
      <c r="AE38" s="25">
        <v>1.1086243072218001</v>
      </c>
      <c r="AF38" s="25">
        <v>40.395105024547775</v>
      </c>
      <c r="AG38" s="127"/>
      <c r="AH38" s="127"/>
      <c r="AI38" s="127"/>
      <c r="AJ38" s="127"/>
      <c r="AK38" s="24"/>
      <c r="AL38" s="22"/>
      <c r="AM38" s="25"/>
      <c r="AN38" s="28">
        <v>56.661712292356889</v>
      </c>
      <c r="AO38" s="28">
        <v>66.522645991468522</v>
      </c>
      <c r="AP38" s="26"/>
      <c r="AQ38" s="29">
        <f t="shared" si="33"/>
        <v>420.68665176071522</v>
      </c>
    </row>
    <row r="39" spans="1:45" ht="12.75" customHeight="1">
      <c r="A39" s="166" t="s">
        <v>28</v>
      </c>
      <c r="B39" s="133" t="s">
        <v>129</v>
      </c>
      <c r="C39" s="19">
        <f t="shared" si="34"/>
        <v>0</v>
      </c>
      <c r="D39" s="27">
        <v>0</v>
      </c>
      <c r="E39" s="212"/>
      <c r="F39" s="212"/>
      <c r="G39" s="350"/>
      <c r="H39" s="23">
        <f t="shared" si="35"/>
        <v>0</v>
      </c>
      <c r="I39" s="24"/>
      <c r="J39" s="25"/>
      <c r="K39" s="25"/>
      <c r="L39" s="23">
        <f t="shared" si="36"/>
        <v>6.4271623854785567</v>
      </c>
      <c r="M39" s="25"/>
      <c r="N39" s="25"/>
      <c r="O39" s="25"/>
      <c r="P39" s="128"/>
      <c r="Q39" s="212">
        <v>0.39200000000000002</v>
      </c>
      <c r="R39" s="212"/>
      <c r="S39" s="212">
        <v>3.2590363652700001</v>
      </c>
      <c r="T39" s="212">
        <v>1.2161260202085564</v>
      </c>
      <c r="U39" s="212">
        <v>1.56</v>
      </c>
      <c r="V39" s="212">
        <v>0</v>
      </c>
      <c r="W39" s="212"/>
      <c r="X39" s="24"/>
      <c r="Y39" s="22"/>
      <c r="Z39" s="25"/>
      <c r="AA39" s="28">
        <v>426.98367813906225</v>
      </c>
      <c r="AB39" s="26">
        <f t="shared" si="37"/>
        <v>0</v>
      </c>
      <c r="AC39" s="27"/>
      <c r="AD39" s="25"/>
      <c r="AE39" s="25"/>
      <c r="AF39" s="25"/>
      <c r="AG39" s="127"/>
      <c r="AH39" s="127"/>
      <c r="AI39" s="127"/>
      <c r="AJ39" s="127"/>
      <c r="AK39" s="24"/>
      <c r="AL39" s="22"/>
      <c r="AM39" s="25"/>
      <c r="AN39" s="28"/>
      <c r="AO39" s="28">
        <v>62.119068431671877</v>
      </c>
      <c r="AP39" s="26"/>
      <c r="AQ39" s="29">
        <f t="shared" si="33"/>
        <v>495.52990895621269</v>
      </c>
    </row>
    <row r="40" spans="1:45" ht="12.75" customHeight="1">
      <c r="A40" s="166" t="s">
        <v>30</v>
      </c>
      <c r="B40" s="133" t="s">
        <v>130</v>
      </c>
      <c r="C40" s="19">
        <f t="shared" si="34"/>
        <v>0</v>
      </c>
      <c r="D40" s="27">
        <v>0</v>
      </c>
      <c r="E40" s="212"/>
      <c r="F40" s="212"/>
      <c r="G40" s="350"/>
      <c r="H40" s="23">
        <f t="shared" si="35"/>
        <v>0</v>
      </c>
      <c r="I40" s="24"/>
      <c r="J40" s="25"/>
      <c r="K40" s="25"/>
      <c r="L40" s="23">
        <f t="shared" si="36"/>
        <v>3.2890025761105153</v>
      </c>
      <c r="M40" s="25"/>
      <c r="N40" s="25"/>
      <c r="O40" s="25"/>
      <c r="P40" s="128"/>
      <c r="Q40" s="212">
        <v>0.27700000000000002</v>
      </c>
      <c r="R40" s="212"/>
      <c r="S40" s="212">
        <v>0</v>
      </c>
      <c r="T40" s="212">
        <v>1.8050025761105153</v>
      </c>
      <c r="U40" s="212">
        <v>1.2069999999999999</v>
      </c>
      <c r="V40" s="212">
        <v>0</v>
      </c>
      <c r="W40" s="212"/>
      <c r="X40" s="24"/>
      <c r="Y40" s="22"/>
      <c r="Z40" s="25"/>
      <c r="AA40" s="28">
        <v>14.667555784585376</v>
      </c>
      <c r="AB40" s="26">
        <f t="shared" si="37"/>
        <v>0</v>
      </c>
      <c r="AC40" s="27"/>
      <c r="AD40" s="25"/>
      <c r="AE40" s="25"/>
      <c r="AF40" s="25"/>
      <c r="AG40" s="127"/>
      <c r="AH40" s="127"/>
      <c r="AI40" s="127"/>
      <c r="AJ40" s="127"/>
      <c r="AK40" s="24"/>
      <c r="AL40" s="22"/>
      <c r="AM40" s="25"/>
      <c r="AN40" s="28"/>
      <c r="AO40" s="28">
        <v>17.734724689130609</v>
      </c>
      <c r="AP40" s="26"/>
      <c r="AQ40" s="29">
        <f t="shared" si="33"/>
        <v>35.691283049826495</v>
      </c>
    </row>
    <row r="41" spans="1:45" ht="12.75" customHeight="1">
      <c r="A41" s="166" t="s">
        <v>32</v>
      </c>
      <c r="B41" s="133" t="s">
        <v>131</v>
      </c>
      <c r="C41" s="19">
        <f t="shared" si="34"/>
        <v>0</v>
      </c>
      <c r="D41" s="132">
        <v>0</v>
      </c>
      <c r="E41" s="212"/>
      <c r="F41" s="212"/>
      <c r="G41" s="350"/>
      <c r="H41" s="23">
        <f t="shared" si="35"/>
        <v>0</v>
      </c>
      <c r="I41" s="24"/>
      <c r="J41" s="25"/>
      <c r="K41" s="25"/>
      <c r="L41" s="23">
        <f t="shared" si="36"/>
        <v>2.3324692017347237</v>
      </c>
      <c r="M41" s="25"/>
      <c r="N41" s="25"/>
      <c r="O41" s="25"/>
      <c r="P41" s="128"/>
      <c r="Q41" s="223">
        <v>0.24299999999999999</v>
      </c>
      <c r="R41" s="212"/>
      <c r="S41" s="223">
        <v>0</v>
      </c>
      <c r="T41" s="223">
        <v>1.6234692017347234</v>
      </c>
      <c r="U41" s="223">
        <v>0.46600000000000003</v>
      </c>
      <c r="V41" s="223">
        <v>0</v>
      </c>
      <c r="W41" s="212"/>
      <c r="X41" s="24"/>
      <c r="Y41" s="22"/>
      <c r="Z41" s="25"/>
      <c r="AA41" s="130">
        <v>20.138481964450943</v>
      </c>
      <c r="AB41" s="26">
        <f t="shared" si="37"/>
        <v>0</v>
      </c>
      <c r="AC41" s="27"/>
      <c r="AD41" s="25"/>
      <c r="AE41" s="25"/>
      <c r="AF41" s="25"/>
      <c r="AG41" s="127"/>
      <c r="AH41" s="127"/>
      <c r="AI41" s="127"/>
      <c r="AJ41" s="127"/>
      <c r="AK41" s="126"/>
      <c r="AL41" s="128"/>
      <c r="AM41" s="25"/>
      <c r="AN41" s="130"/>
      <c r="AO41" s="130">
        <v>97.133266687776157</v>
      </c>
      <c r="AP41" s="26"/>
      <c r="AQ41" s="29">
        <f t="shared" si="33"/>
        <v>119.60421785396183</v>
      </c>
    </row>
    <row r="42" spans="1:45" ht="12.75" customHeight="1">
      <c r="A42" s="166" t="s">
        <v>34</v>
      </c>
      <c r="B42" s="133" t="s">
        <v>132</v>
      </c>
      <c r="C42" s="19">
        <f t="shared" si="34"/>
        <v>0</v>
      </c>
      <c r="D42" s="27">
        <v>0</v>
      </c>
      <c r="E42" s="212"/>
      <c r="F42" s="212"/>
      <c r="G42" s="350"/>
      <c r="H42" s="23">
        <f t="shared" si="35"/>
        <v>0</v>
      </c>
      <c r="I42" s="24"/>
      <c r="J42" s="25"/>
      <c r="K42" s="25"/>
      <c r="L42" s="23">
        <f t="shared" si="36"/>
        <v>1.3366956185206118</v>
      </c>
      <c r="M42" s="25"/>
      <c r="N42" s="25"/>
      <c r="O42" s="25"/>
      <c r="P42" s="128"/>
      <c r="Q42" s="212">
        <v>7.6999999999999999E-2</v>
      </c>
      <c r="R42" s="212"/>
      <c r="S42" s="212">
        <v>0</v>
      </c>
      <c r="T42" s="212">
        <v>0.99769561852061184</v>
      </c>
      <c r="U42" s="212">
        <v>0.26200000000000001</v>
      </c>
      <c r="V42" s="212">
        <v>0</v>
      </c>
      <c r="W42" s="212"/>
      <c r="X42" s="24"/>
      <c r="Y42" s="22"/>
      <c r="Z42" s="25"/>
      <c r="AA42" s="28">
        <v>1.2558323648459284</v>
      </c>
      <c r="AB42" s="26">
        <f t="shared" si="37"/>
        <v>0</v>
      </c>
      <c r="AC42" s="27"/>
      <c r="AD42" s="25"/>
      <c r="AE42" s="25"/>
      <c r="AF42" s="25"/>
      <c r="AG42" s="127"/>
      <c r="AH42" s="127"/>
      <c r="AI42" s="127"/>
      <c r="AJ42" s="127"/>
      <c r="AK42" s="181"/>
      <c r="AL42" s="104"/>
      <c r="AM42" s="25"/>
      <c r="AN42" s="194"/>
      <c r="AO42" s="28">
        <v>3.7508044890472179</v>
      </c>
      <c r="AP42" s="26"/>
      <c r="AQ42" s="29">
        <f t="shared" si="33"/>
        <v>6.3433324724137581</v>
      </c>
    </row>
    <row r="43" spans="1:45" ht="12.75" customHeight="1">
      <c r="A43" s="166" t="s">
        <v>36</v>
      </c>
      <c r="B43" s="133" t="s">
        <v>142</v>
      </c>
      <c r="C43" s="19">
        <f t="shared" si="34"/>
        <v>0</v>
      </c>
      <c r="D43" s="27">
        <v>0</v>
      </c>
      <c r="E43" s="212"/>
      <c r="F43" s="212"/>
      <c r="G43" s="350"/>
      <c r="H43" s="23">
        <f t="shared" si="35"/>
        <v>0</v>
      </c>
      <c r="I43" s="24"/>
      <c r="J43" s="25"/>
      <c r="K43" s="25">
        <v>0</v>
      </c>
      <c r="L43" s="23">
        <f t="shared" si="36"/>
        <v>10.401886173660852</v>
      </c>
      <c r="M43" s="25"/>
      <c r="N43" s="25"/>
      <c r="O43" s="25"/>
      <c r="P43" s="22"/>
      <c r="Q43" s="212">
        <v>0.35</v>
      </c>
      <c r="R43" s="212"/>
      <c r="S43" s="212">
        <v>3.5064015839999998</v>
      </c>
      <c r="T43" s="212">
        <v>4.9574845896608508</v>
      </c>
      <c r="U43" s="212">
        <v>1.5880000000000001</v>
      </c>
      <c r="V43" s="212">
        <v>0</v>
      </c>
      <c r="W43" s="212"/>
      <c r="X43" s="24"/>
      <c r="Y43" s="22"/>
      <c r="Z43" s="25"/>
      <c r="AA43" s="28">
        <v>42.673359021240742</v>
      </c>
      <c r="AB43" s="26">
        <f t="shared" si="37"/>
        <v>0</v>
      </c>
      <c r="AC43" s="27"/>
      <c r="AD43" s="25"/>
      <c r="AE43" s="25"/>
      <c r="AF43" s="25"/>
      <c r="AG43" s="25"/>
      <c r="AH43" s="25"/>
      <c r="AI43" s="25"/>
      <c r="AJ43" s="25"/>
      <c r="AK43" s="24"/>
      <c r="AL43" s="22"/>
      <c r="AM43" s="25"/>
      <c r="AN43" s="28"/>
      <c r="AO43" s="28">
        <v>49.84418840711043</v>
      </c>
      <c r="AP43" s="26"/>
      <c r="AQ43" s="29">
        <f t="shared" si="33"/>
        <v>102.91943360201202</v>
      </c>
    </row>
    <row r="44" spans="1:45" ht="12.75" customHeight="1">
      <c r="A44" s="395" t="s">
        <v>172</v>
      </c>
      <c r="B44" s="396" t="s">
        <v>173</v>
      </c>
      <c r="C44" s="74">
        <f>SUM(D44:G44)</f>
        <v>0</v>
      </c>
      <c r="D44" s="80">
        <v>0</v>
      </c>
      <c r="E44" s="213"/>
      <c r="F44" s="213"/>
      <c r="G44" s="348"/>
      <c r="H44" s="78">
        <f>SUM(I44:K44)</f>
        <v>0</v>
      </c>
      <c r="I44" s="75"/>
      <c r="J44" s="76"/>
      <c r="K44" s="76"/>
      <c r="L44" s="78">
        <f>SUM(M44:Z44)</f>
        <v>38.050642901528427</v>
      </c>
      <c r="M44" s="76"/>
      <c r="N44" s="76"/>
      <c r="O44" s="76"/>
      <c r="P44" s="77"/>
      <c r="Q44" s="213">
        <v>0.83182039642519912</v>
      </c>
      <c r="R44" s="213"/>
      <c r="S44" s="213">
        <v>0</v>
      </c>
      <c r="T44" s="213">
        <v>0.68620483405228982</v>
      </c>
      <c r="U44" s="213">
        <v>36.532617671050936</v>
      </c>
      <c r="V44" s="213">
        <v>0</v>
      </c>
      <c r="W44" s="213"/>
      <c r="X44" s="75"/>
      <c r="Y44" s="77"/>
      <c r="Z44" s="76"/>
      <c r="AA44" s="81">
        <v>3.7565986339022426</v>
      </c>
      <c r="AB44" s="79">
        <f>SUM(AC44:AM44)</f>
        <v>0</v>
      </c>
      <c r="AC44" s="80"/>
      <c r="AD44" s="76"/>
      <c r="AE44" s="76"/>
      <c r="AF44" s="76"/>
      <c r="AG44" s="76"/>
      <c r="AH44" s="76"/>
      <c r="AI44" s="76"/>
      <c r="AJ44" s="76"/>
      <c r="AK44" s="75"/>
      <c r="AL44" s="77"/>
      <c r="AM44" s="76"/>
      <c r="AN44" s="81"/>
      <c r="AO44" s="81">
        <v>10.021134818189905</v>
      </c>
      <c r="AP44" s="79"/>
      <c r="AQ44" s="82">
        <f>C44+H44+L44+AA44+AB44+AN44+AO44+AP44</f>
        <v>51.828376353620577</v>
      </c>
    </row>
    <row r="45" spans="1:45" s="49" customFormat="1" ht="12.75" customHeight="1">
      <c r="A45" s="83" t="s">
        <v>37</v>
      </c>
      <c r="B45" s="1"/>
      <c r="C45" s="306">
        <f t="shared" ref="C45:AP45" si="38">SUM(C46:C55)</f>
        <v>0</v>
      </c>
      <c r="D45" s="307">
        <f t="shared" si="38"/>
        <v>0</v>
      </c>
      <c r="E45" s="307">
        <f t="shared" si="38"/>
        <v>0</v>
      </c>
      <c r="F45" s="308">
        <f t="shared" si="38"/>
        <v>0</v>
      </c>
      <c r="G45" s="308">
        <f t="shared" si="38"/>
        <v>0</v>
      </c>
      <c r="H45" s="309">
        <f t="shared" si="38"/>
        <v>0</v>
      </c>
      <c r="I45" s="310">
        <f t="shared" si="38"/>
        <v>0</v>
      </c>
      <c r="J45" s="307">
        <f t="shared" si="38"/>
        <v>0</v>
      </c>
      <c r="K45" s="307">
        <f t="shared" si="38"/>
        <v>0</v>
      </c>
      <c r="L45" s="309">
        <f t="shared" si="38"/>
        <v>5022.406969683203</v>
      </c>
      <c r="M45" s="307">
        <f t="shared" si="38"/>
        <v>0</v>
      </c>
      <c r="N45" s="307">
        <f t="shared" ref="N45" si="39">SUM(N46:N55)</f>
        <v>0</v>
      </c>
      <c r="O45" s="307">
        <f t="shared" si="38"/>
        <v>0</v>
      </c>
      <c r="P45" s="307">
        <f t="shared" si="38"/>
        <v>780.92608129041673</v>
      </c>
      <c r="Q45" s="307">
        <f t="shared" si="38"/>
        <v>0</v>
      </c>
      <c r="R45" s="307">
        <f t="shared" si="38"/>
        <v>1115.6537766794397</v>
      </c>
      <c r="S45" s="307">
        <f t="shared" si="38"/>
        <v>0</v>
      </c>
      <c r="T45" s="307">
        <f t="shared" si="38"/>
        <v>1.6291650130548303</v>
      </c>
      <c r="U45" s="307">
        <f>SUM(U46:U55)</f>
        <v>3124.1979467002911</v>
      </c>
      <c r="V45" s="307">
        <f t="shared" si="38"/>
        <v>0</v>
      </c>
      <c r="W45" s="308">
        <f t="shared" si="38"/>
        <v>0</v>
      </c>
      <c r="X45" s="308">
        <f t="shared" si="38"/>
        <v>0</v>
      </c>
      <c r="Y45" s="308">
        <f t="shared" si="38"/>
        <v>0</v>
      </c>
      <c r="Z45" s="307">
        <f t="shared" si="38"/>
        <v>0</v>
      </c>
      <c r="AA45" s="309">
        <f t="shared" si="38"/>
        <v>17.419296662833837</v>
      </c>
      <c r="AB45" s="311">
        <f t="shared" si="38"/>
        <v>188.08547944814401</v>
      </c>
      <c r="AC45" s="312">
        <f t="shared" si="38"/>
        <v>0</v>
      </c>
      <c r="AD45" s="307">
        <f t="shared" si="38"/>
        <v>0</v>
      </c>
      <c r="AE45" s="307">
        <f t="shared" si="38"/>
        <v>0</v>
      </c>
      <c r="AF45" s="307">
        <f t="shared" ref="AF45" si="40">SUM(AF46:AF55)</f>
        <v>0</v>
      </c>
      <c r="AG45" s="307">
        <f t="shared" si="38"/>
        <v>0</v>
      </c>
      <c r="AH45" s="307">
        <f t="shared" si="38"/>
        <v>0</v>
      </c>
      <c r="AI45" s="307">
        <f t="shared" si="38"/>
        <v>161.89653003302402</v>
      </c>
      <c r="AJ45" s="307">
        <f t="shared" ref="AJ45" si="41">SUM(AJ46:AJ55)</f>
        <v>26.188949415119996</v>
      </c>
      <c r="AK45" s="310">
        <f t="shared" si="38"/>
        <v>0</v>
      </c>
      <c r="AL45" s="308">
        <f t="shared" ref="AL45" si="42">SUM(AL46:AL55)</f>
        <v>0</v>
      </c>
      <c r="AM45" s="307">
        <f t="shared" si="38"/>
        <v>0</v>
      </c>
      <c r="AN45" s="309">
        <f t="shared" si="38"/>
        <v>0</v>
      </c>
      <c r="AO45" s="309">
        <f t="shared" si="38"/>
        <v>6.789153715939535</v>
      </c>
      <c r="AP45" s="311">
        <f t="shared" si="38"/>
        <v>0</v>
      </c>
      <c r="AQ45" s="314">
        <f t="shared" si="33"/>
        <v>5234.7008995101196</v>
      </c>
      <c r="AR45" s="2"/>
      <c r="AS45" s="293"/>
    </row>
    <row r="46" spans="1:45" ht="12.75" customHeight="1">
      <c r="A46" s="167" t="s">
        <v>70</v>
      </c>
      <c r="B46" s="61"/>
      <c r="C46" s="62">
        <f t="shared" ref="C46:C64" si="43">SUM(D46:G46)</f>
        <v>0</v>
      </c>
      <c r="D46" s="149"/>
      <c r="E46" s="103"/>
      <c r="F46" s="65"/>
      <c r="G46" s="65"/>
      <c r="H46" s="66">
        <f t="shared" ref="H46:H64" si="44">SUM(I46:K46)</f>
        <v>0</v>
      </c>
      <c r="I46" s="63"/>
      <c r="J46" s="64"/>
      <c r="K46" s="64"/>
      <c r="L46" s="66">
        <f t="shared" ref="L46:L64" si="45">SUM(M46:Z46)</f>
        <v>748.37704629118366</v>
      </c>
      <c r="M46" s="64"/>
      <c r="N46" s="64"/>
      <c r="O46" s="64"/>
      <c r="P46" s="64"/>
      <c r="Q46" s="64"/>
      <c r="R46" s="64"/>
      <c r="S46" s="64"/>
      <c r="T46" s="64"/>
      <c r="U46" s="64">
        <v>748.37704629118366</v>
      </c>
      <c r="V46" s="64"/>
      <c r="W46" s="65"/>
      <c r="X46" s="65"/>
      <c r="Y46" s="65"/>
      <c r="Z46" s="64"/>
      <c r="AA46" s="70">
        <v>0.40482290195599996</v>
      </c>
      <c r="AB46" s="67">
        <f t="shared" ref="AB46:AB56" si="46">SUM(AC46:AM46)</f>
        <v>40.453753708816322</v>
      </c>
      <c r="AC46" s="68"/>
      <c r="AD46" s="64"/>
      <c r="AE46" s="64"/>
      <c r="AF46" s="64"/>
      <c r="AG46" s="64"/>
      <c r="AH46" s="64"/>
      <c r="AI46" s="64">
        <v>40.453753708816322</v>
      </c>
      <c r="AJ46" s="64">
        <v>0</v>
      </c>
      <c r="AK46" s="63"/>
      <c r="AL46" s="65"/>
      <c r="AM46" s="64"/>
      <c r="AN46" s="66"/>
      <c r="AO46" s="70"/>
      <c r="AP46" s="67"/>
      <c r="AQ46" s="92">
        <f t="shared" si="33"/>
        <v>789.23562290195594</v>
      </c>
    </row>
    <row r="47" spans="1:45" ht="12.75" customHeight="1">
      <c r="A47" s="165" t="s">
        <v>150</v>
      </c>
      <c r="B47" s="289"/>
      <c r="C47" s="19">
        <f t="shared" si="43"/>
        <v>0</v>
      </c>
      <c r="D47" s="290"/>
      <c r="E47" s="291"/>
      <c r="F47" s="128"/>
      <c r="G47" s="128"/>
      <c r="H47" s="23">
        <f t="shared" si="44"/>
        <v>0</v>
      </c>
      <c r="I47" s="126"/>
      <c r="J47" s="127"/>
      <c r="K47" s="127"/>
      <c r="L47" s="129">
        <f t="shared" si="45"/>
        <v>316.75405182730395</v>
      </c>
      <c r="M47" s="127"/>
      <c r="N47" s="127"/>
      <c r="O47" s="127"/>
      <c r="P47" s="127"/>
      <c r="Q47" s="127"/>
      <c r="R47" s="127"/>
      <c r="S47" s="127"/>
      <c r="T47" s="127"/>
      <c r="U47" s="127">
        <v>316.75405182730395</v>
      </c>
      <c r="V47" s="127"/>
      <c r="W47" s="128"/>
      <c r="X47" s="128"/>
      <c r="Y47" s="128"/>
      <c r="Z47" s="127"/>
      <c r="AA47" s="297"/>
      <c r="AB47" s="131">
        <f t="shared" si="46"/>
        <v>17.122238666183886</v>
      </c>
      <c r="AC47" s="132"/>
      <c r="AD47" s="127"/>
      <c r="AE47" s="127"/>
      <c r="AF47" s="127"/>
      <c r="AG47" s="127"/>
      <c r="AH47" s="127"/>
      <c r="AI47" s="127">
        <v>17.122238666183886</v>
      </c>
      <c r="AJ47" s="127">
        <v>0</v>
      </c>
      <c r="AK47" s="126"/>
      <c r="AL47" s="128"/>
      <c r="AM47" s="127"/>
      <c r="AN47" s="129"/>
      <c r="AO47" s="130"/>
      <c r="AP47" s="131"/>
      <c r="AQ47" s="71">
        <f t="shared" si="33"/>
        <v>333.87629049348783</v>
      </c>
    </row>
    <row r="48" spans="1:45" ht="12.75" customHeight="1">
      <c r="A48" s="166" t="s">
        <v>71</v>
      </c>
      <c r="B48" s="18"/>
      <c r="C48" s="19">
        <f t="shared" si="43"/>
        <v>0</v>
      </c>
      <c r="D48" s="20"/>
      <c r="E48" s="21"/>
      <c r="F48" s="22"/>
      <c r="G48" s="22"/>
      <c r="H48" s="23">
        <f t="shared" si="44"/>
        <v>0</v>
      </c>
      <c r="I48" s="24"/>
      <c r="J48" s="25"/>
      <c r="K48" s="25"/>
      <c r="L48" s="23">
        <f t="shared" si="45"/>
        <v>1982.9140226370646</v>
      </c>
      <c r="M48" s="25"/>
      <c r="N48" s="25"/>
      <c r="O48" s="25"/>
      <c r="P48" s="25">
        <v>622.68033431861272</v>
      </c>
      <c r="Q48" s="25"/>
      <c r="R48" s="25"/>
      <c r="S48" s="25"/>
      <c r="T48" s="25">
        <v>1.6291650130548303</v>
      </c>
      <c r="U48" s="25">
        <v>1358.6045233053969</v>
      </c>
      <c r="V48" s="25"/>
      <c r="W48" s="22"/>
      <c r="X48" s="22"/>
      <c r="Y48" s="22"/>
      <c r="Z48" s="25"/>
      <c r="AA48" s="28"/>
      <c r="AB48" s="26">
        <f t="shared" si="46"/>
        <v>94.341885956175844</v>
      </c>
      <c r="AC48" s="27"/>
      <c r="AD48" s="25"/>
      <c r="AE48" s="25"/>
      <c r="AF48" s="25"/>
      <c r="AG48" s="25"/>
      <c r="AH48" s="25"/>
      <c r="AI48" s="25">
        <v>73.439789536377461</v>
      </c>
      <c r="AJ48" s="25">
        <v>20.902096419798376</v>
      </c>
      <c r="AK48" s="24"/>
      <c r="AL48" s="22"/>
      <c r="AM48" s="25"/>
      <c r="AN48" s="23"/>
      <c r="AO48" s="28">
        <v>2.331271905939535</v>
      </c>
      <c r="AP48" s="26"/>
      <c r="AQ48" s="29">
        <f t="shared" si="33"/>
        <v>2079.5871804991798</v>
      </c>
    </row>
    <row r="49" spans="1:45" ht="12.75" customHeight="1">
      <c r="A49" s="166" t="s">
        <v>72</v>
      </c>
      <c r="B49" s="18"/>
      <c r="C49" s="19">
        <f t="shared" si="43"/>
        <v>0</v>
      </c>
      <c r="D49" s="20"/>
      <c r="E49" s="21"/>
      <c r="F49" s="22"/>
      <c r="G49" s="22"/>
      <c r="H49" s="23">
        <f t="shared" si="44"/>
        <v>0</v>
      </c>
      <c r="I49" s="24"/>
      <c r="J49" s="25"/>
      <c r="K49" s="25"/>
      <c r="L49" s="23">
        <f t="shared" si="45"/>
        <v>131.61403340217319</v>
      </c>
      <c r="M49" s="25"/>
      <c r="N49" s="25"/>
      <c r="O49" s="25"/>
      <c r="P49" s="25">
        <v>4.0527672383008335</v>
      </c>
      <c r="Q49" s="25"/>
      <c r="R49" s="25"/>
      <c r="S49" s="25"/>
      <c r="T49" s="25"/>
      <c r="U49" s="25">
        <v>127.56126616387235</v>
      </c>
      <c r="V49" s="25"/>
      <c r="W49" s="22"/>
      <c r="X49" s="22"/>
      <c r="Y49" s="22"/>
      <c r="Z49" s="25"/>
      <c r="AA49" s="28"/>
      <c r="AB49" s="26">
        <f t="shared" si="46"/>
        <v>7.0314069169473807</v>
      </c>
      <c r="AC49" s="27"/>
      <c r="AD49" s="25"/>
      <c r="AE49" s="25"/>
      <c r="AF49" s="25"/>
      <c r="AG49" s="25"/>
      <c r="AH49" s="25"/>
      <c r="AI49" s="25">
        <v>6.8953638673870277</v>
      </c>
      <c r="AJ49" s="25">
        <v>0.13604304956035268</v>
      </c>
      <c r="AK49" s="24"/>
      <c r="AL49" s="22"/>
      <c r="AM49" s="25"/>
      <c r="AN49" s="23"/>
      <c r="AO49" s="28"/>
      <c r="AP49" s="26"/>
      <c r="AQ49" s="29">
        <f t="shared" si="33"/>
        <v>138.64544031912058</v>
      </c>
    </row>
    <row r="50" spans="1:45" ht="12.75" customHeight="1">
      <c r="A50" s="166" t="s">
        <v>38</v>
      </c>
      <c r="B50" s="18"/>
      <c r="C50" s="19">
        <f t="shared" si="43"/>
        <v>0</v>
      </c>
      <c r="D50" s="20"/>
      <c r="E50" s="21"/>
      <c r="F50" s="22"/>
      <c r="G50" s="22"/>
      <c r="H50" s="23">
        <f t="shared" si="44"/>
        <v>0</v>
      </c>
      <c r="I50" s="24"/>
      <c r="J50" s="25"/>
      <c r="K50" s="25"/>
      <c r="L50" s="23">
        <f t="shared" si="45"/>
        <v>39.810128252916314</v>
      </c>
      <c r="M50" s="25"/>
      <c r="N50" s="25"/>
      <c r="O50" s="25"/>
      <c r="P50" s="25"/>
      <c r="Q50" s="25"/>
      <c r="R50" s="135"/>
      <c r="S50" s="25"/>
      <c r="T50" s="25"/>
      <c r="U50" s="25">
        <v>39.810128252916314</v>
      </c>
      <c r="V50" s="25"/>
      <c r="W50" s="22"/>
      <c r="X50" s="22"/>
      <c r="Y50" s="22"/>
      <c r="Z50" s="25"/>
      <c r="AA50" s="28"/>
      <c r="AB50" s="26">
        <f t="shared" si="46"/>
        <v>0</v>
      </c>
      <c r="AC50" s="27"/>
      <c r="AD50" s="25"/>
      <c r="AE50" s="25"/>
      <c r="AF50" s="25"/>
      <c r="AG50" s="25"/>
      <c r="AH50" s="25"/>
      <c r="AI50" s="25">
        <v>0</v>
      </c>
      <c r="AJ50" s="25"/>
      <c r="AK50" s="24"/>
      <c r="AL50" s="22"/>
      <c r="AM50" s="25"/>
      <c r="AN50" s="23"/>
      <c r="AO50" s="28">
        <v>4.4578818099999999</v>
      </c>
      <c r="AP50" s="26"/>
      <c r="AQ50" s="29">
        <f t="shared" si="33"/>
        <v>44.268010062916318</v>
      </c>
    </row>
    <row r="51" spans="1:45" ht="12.75" customHeight="1">
      <c r="A51" s="166" t="s">
        <v>39</v>
      </c>
      <c r="B51" s="18"/>
      <c r="C51" s="19">
        <f t="shared" si="43"/>
        <v>0</v>
      </c>
      <c r="D51" s="20"/>
      <c r="E51" s="21"/>
      <c r="F51" s="22"/>
      <c r="G51" s="22"/>
      <c r="H51" s="23">
        <f t="shared" si="44"/>
        <v>0</v>
      </c>
      <c r="I51" s="24"/>
      <c r="J51" s="25"/>
      <c r="K51" s="25"/>
      <c r="L51" s="23">
        <f t="shared" si="45"/>
        <v>5.9928633675724274</v>
      </c>
      <c r="M51" s="25"/>
      <c r="N51" s="25"/>
      <c r="O51" s="25"/>
      <c r="P51" s="25">
        <v>0.74865555555555552</v>
      </c>
      <c r="Q51" s="25"/>
      <c r="R51" s="25">
        <v>5.2442078120168718</v>
      </c>
      <c r="S51" s="25"/>
      <c r="T51" s="25"/>
      <c r="U51" s="25"/>
      <c r="V51" s="25"/>
      <c r="W51" s="22"/>
      <c r="X51" s="22"/>
      <c r="Y51" s="22"/>
      <c r="Z51" s="25"/>
      <c r="AA51" s="28"/>
      <c r="AB51" s="26">
        <f t="shared" si="46"/>
        <v>0</v>
      </c>
      <c r="AC51" s="27"/>
      <c r="AD51" s="25"/>
      <c r="AE51" s="25"/>
      <c r="AF51" s="25"/>
      <c r="AG51" s="25"/>
      <c r="AH51" s="25"/>
      <c r="AI51" s="25"/>
      <c r="AJ51" s="25"/>
      <c r="AK51" s="24"/>
      <c r="AL51" s="22"/>
      <c r="AM51" s="25"/>
      <c r="AN51" s="23"/>
      <c r="AO51" s="28"/>
      <c r="AP51" s="26"/>
      <c r="AQ51" s="29">
        <f t="shared" si="33"/>
        <v>5.9928633675724274</v>
      </c>
    </row>
    <row r="52" spans="1:45" ht="12.75" customHeight="1">
      <c r="A52" s="166" t="s">
        <v>76</v>
      </c>
      <c r="B52" s="133"/>
      <c r="C52" s="134">
        <f t="shared" si="43"/>
        <v>0</v>
      </c>
      <c r="D52" s="135"/>
      <c r="E52" s="135"/>
      <c r="F52" s="136"/>
      <c r="G52" s="136"/>
      <c r="H52" s="137">
        <f t="shared" si="44"/>
        <v>0</v>
      </c>
      <c r="I52" s="138"/>
      <c r="J52" s="135"/>
      <c r="K52" s="135"/>
      <c r="L52" s="137">
        <f t="shared" si="45"/>
        <v>1110.4095688674229</v>
      </c>
      <c r="M52" s="135"/>
      <c r="N52" s="135"/>
      <c r="O52" s="135"/>
      <c r="P52" s="127"/>
      <c r="Q52" s="135"/>
      <c r="R52" s="135">
        <v>1110.4095688674229</v>
      </c>
      <c r="S52" s="135"/>
      <c r="T52" s="135"/>
      <c r="U52" s="135"/>
      <c r="V52" s="135"/>
      <c r="W52" s="136"/>
      <c r="X52" s="136"/>
      <c r="Y52" s="136"/>
      <c r="Z52" s="135"/>
      <c r="AA52" s="130"/>
      <c r="AB52" s="139">
        <f t="shared" si="46"/>
        <v>0</v>
      </c>
      <c r="AC52" s="140"/>
      <c r="AD52" s="135"/>
      <c r="AE52" s="135"/>
      <c r="AF52" s="135"/>
      <c r="AG52" s="135"/>
      <c r="AH52" s="135"/>
      <c r="AI52" s="135"/>
      <c r="AJ52" s="135"/>
      <c r="AK52" s="126"/>
      <c r="AL52" s="128"/>
      <c r="AM52" s="135"/>
      <c r="AN52" s="130"/>
      <c r="AO52" s="130"/>
      <c r="AP52" s="139"/>
      <c r="AQ52" s="141">
        <f t="shared" si="33"/>
        <v>1110.4095688674229</v>
      </c>
    </row>
    <row r="53" spans="1:45" ht="12.75" customHeight="1">
      <c r="A53" s="166" t="s">
        <v>73</v>
      </c>
      <c r="B53" s="133"/>
      <c r="C53" s="134">
        <f t="shared" si="43"/>
        <v>0</v>
      </c>
      <c r="D53" s="138"/>
      <c r="E53" s="135"/>
      <c r="F53" s="136"/>
      <c r="G53" s="136"/>
      <c r="H53" s="137">
        <f t="shared" si="44"/>
        <v>0</v>
      </c>
      <c r="I53" s="138"/>
      <c r="J53" s="135"/>
      <c r="K53" s="135"/>
      <c r="L53" s="137">
        <f t="shared" si="45"/>
        <v>232.93569286014326</v>
      </c>
      <c r="M53" s="135"/>
      <c r="N53" s="135"/>
      <c r="O53" s="135"/>
      <c r="P53" s="135">
        <v>3.0020492303501669</v>
      </c>
      <c r="Q53" s="135"/>
      <c r="R53" s="135"/>
      <c r="S53" s="135"/>
      <c r="T53" s="135"/>
      <c r="U53" s="135">
        <v>229.9336436297931</v>
      </c>
      <c r="V53" s="135"/>
      <c r="W53" s="136"/>
      <c r="X53" s="136"/>
      <c r="Y53" s="136"/>
      <c r="Z53" s="135"/>
      <c r="AA53" s="130"/>
      <c r="AB53" s="139">
        <f t="shared" si="46"/>
        <v>12.529907141650192</v>
      </c>
      <c r="AC53" s="140"/>
      <c r="AD53" s="135"/>
      <c r="AE53" s="135"/>
      <c r="AF53" s="135"/>
      <c r="AG53" s="135"/>
      <c r="AH53" s="135"/>
      <c r="AI53" s="25">
        <v>12.429134531674601</v>
      </c>
      <c r="AJ53" s="25">
        <v>0.10077260997559184</v>
      </c>
      <c r="AK53" s="135"/>
      <c r="AL53" s="135"/>
      <c r="AM53" s="135"/>
      <c r="AN53" s="130"/>
      <c r="AO53" s="28"/>
      <c r="AP53" s="139"/>
      <c r="AQ53" s="141">
        <f t="shared" si="33"/>
        <v>245.46560000179346</v>
      </c>
    </row>
    <row r="54" spans="1:45" ht="12.75" customHeight="1">
      <c r="A54" s="17" t="s">
        <v>134</v>
      </c>
      <c r="B54" s="18"/>
      <c r="C54" s="134">
        <f t="shared" si="43"/>
        <v>0</v>
      </c>
      <c r="D54" s="138"/>
      <c r="E54" s="135"/>
      <c r="F54" s="136"/>
      <c r="G54" s="136"/>
      <c r="H54" s="137">
        <f t="shared" si="44"/>
        <v>0</v>
      </c>
      <c r="I54" s="138"/>
      <c r="J54" s="135"/>
      <c r="K54" s="135"/>
      <c r="L54" s="137">
        <f t="shared" si="45"/>
        <v>89.371637180087745</v>
      </c>
      <c r="M54" s="135"/>
      <c r="N54" s="135"/>
      <c r="O54" s="135"/>
      <c r="P54" s="135"/>
      <c r="Q54" s="135"/>
      <c r="R54" s="135"/>
      <c r="S54" s="135"/>
      <c r="T54" s="135"/>
      <c r="U54" s="135">
        <v>89.371637180087745</v>
      </c>
      <c r="V54" s="135"/>
      <c r="W54" s="136"/>
      <c r="X54" s="136"/>
      <c r="Y54" s="136"/>
      <c r="Z54" s="135"/>
      <c r="AA54" s="194"/>
      <c r="AB54" s="139">
        <f t="shared" si="46"/>
        <v>0</v>
      </c>
      <c r="AC54" s="140"/>
      <c r="AD54" s="135"/>
      <c r="AE54" s="135"/>
      <c r="AF54" s="135"/>
      <c r="AG54" s="135"/>
      <c r="AH54" s="135"/>
      <c r="AI54" s="135"/>
      <c r="AJ54" s="135"/>
      <c r="AK54" s="135"/>
      <c r="AL54" s="135"/>
      <c r="AM54" s="135"/>
      <c r="AN54" s="194"/>
      <c r="AO54" s="130"/>
      <c r="AP54" s="139"/>
      <c r="AQ54" s="141">
        <f t="shared" si="33"/>
        <v>89.371637180087745</v>
      </c>
    </row>
    <row r="55" spans="1:45" ht="12.75" customHeight="1">
      <c r="A55" s="72" t="s">
        <v>74</v>
      </c>
      <c r="B55" s="73"/>
      <c r="C55" s="74">
        <f t="shared" si="43"/>
        <v>0</v>
      </c>
      <c r="D55" s="150"/>
      <c r="E55" s="151"/>
      <c r="F55" s="77"/>
      <c r="G55" s="77"/>
      <c r="H55" s="78">
        <f t="shared" si="44"/>
        <v>0</v>
      </c>
      <c r="I55" s="75"/>
      <c r="J55" s="76"/>
      <c r="K55" s="76"/>
      <c r="L55" s="78">
        <f t="shared" si="45"/>
        <v>364.2279249973343</v>
      </c>
      <c r="M55" s="76"/>
      <c r="N55" s="76"/>
      <c r="O55" s="76"/>
      <c r="P55" s="76">
        <v>150.4422749475975</v>
      </c>
      <c r="Q55" s="76"/>
      <c r="R55" s="76"/>
      <c r="S55" s="76">
        <v>0</v>
      </c>
      <c r="T55" s="76"/>
      <c r="U55" s="76">
        <v>213.7856500497368</v>
      </c>
      <c r="V55" s="76"/>
      <c r="W55" s="77"/>
      <c r="X55" s="77"/>
      <c r="Y55" s="77"/>
      <c r="Z55" s="76"/>
      <c r="AA55" s="296">
        <v>17.014473760877838</v>
      </c>
      <c r="AB55" s="79">
        <f t="shared" si="46"/>
        <v>16.606287058370373</v>
      </c>
      <c r="AC55" s="80"/>
      <c r="AD55" s="76"/>
      <c r="AE55" s="76"/>
      <c r="AF55" s="76"/>
      <c r="AG55" s="76"/>
      <c r="AH55" s="76"/>
      <c r="AI55" s="76">
        <v>11.556249722584699</v>
      </c>
      <c r="AJ55" s="76">
        <v>5.0500373357856754</v>
      </c>
      <c r="AK55" s="75"/>
      <c r="AL55" s="77"/>
      <c r="AM55" s="76"/>
      <c r="AN55" s="78"/>
      <c r="AO55" s="81"/>
      <c r="AP55" s="79"/>
      <c r="AQ55" s="82">
        <f t="shared" si="33"/>
        <v>397.84868581658247</v>
      </c>
    </row>
    <row r="56" spans="1:45" s="49" customFormat="1" ht="12.75" customHeight="1">
      <c r="A56" s="168" t="s">
        <v>40</v>
      </c>
      <c r="B56" s="152"/>
      <c r="C56" s="142">
        <f t="shared" si="43"/>
        <v>186.10443913389656</v>
      </c>
      <c r="D56" s="146">
        <v>88.776008773381392</v>
      </c>
      <c r="E56" s="169">
        <v>88.256941951509248</v>
      </c>
      <c r="F56" s="144"/>
      <c r="G56" s="144">
        <v>9.0714884090059194</v>
      </c>
      <c r="H56" s="145">
        <f t="shared" si="44"/>
        <v>183.49320499999999</v>
      </c>
      <c r="I56" s="146"/>
      <c r="J56" s="143">
        <v>127.70399999999999</v>
      </c>
      <c r="K56" s="143">
        <v>55.789205000000003</v>
      </c>
      <c r="L56" s="145">
        <f t="shared" si="45"/>
        <v>1239.9315606380669</v>
      </c>
      <c r="M56" s="143"/>
      <c r="N56" s="143"/>
      <c r="O56" s="143"/>
      <c r="P56" s="143">
        <v>0</v>
      </c>
      <c r="Q56" s="143">
        <v>841.81851290405484</v>
      </c>
      <c r="R56" s="143"/>
      <c r="S56" s="143">
        <v>0</v>
      </c>
      <c r="T56" s="143">
        <v>50.020612917840218</v>
      </c>
      <c r="U56" s="143">
        <v>344.60887370583782</v>
      </c>
      <c r="V56" s="143">
        <v>3.4835611103340964</v>
      </c>
      <c r="W56" s="144"/>
      <c r="X56" s="144"/>
      <c r="Y56" s="144"/>
      <c r="Z56" s="143"/>
      <c r="AA56" s="145">
        <v>591.35700114828694</v>
      </c>
      <c r="AB56" s="147">
        <f t="shared" si="46"/>
        <v>75.270295932702496</v>
      </c>
      <c r="AC56" s="177"/>
      <c r="AD56" s="143"/>
      <c r="AE56" s="143">
        <v>25.456791773706627</v>
      </c>
      <c r="AF56" s="143"/>
      <c r="AG56" s="143"/>
      <c r="AH56" s="143"/>
      <c r="AI56" s="143"/>
      <c r="AJ56" s="143"/>
      <c r="AK56" s="146"/>
      <c r="AL56" s="144">
        <v>13.524083223013008</v>
      </c>
      <c r="AM56" s="143">
        <v>36.289420935982861</v>
      </c>
      <c r="AN56" s="145"/>
      <c r="AO56" s="145">
        <v>699.43373673658175</v>
      </c>
      <c r="AP56" s="147"/>
      <c r="AQ56" s="91">
        <f t="shared" si="33"/>
        <v>2975.5902385895351</v>
      </c>
      <c r="AR56" s="2"/>
      <c r="AS56" s="293"/>
    </row>
    <row r="57" spans="1:45" s="49" customFormat="1" ht="12.75" customHeight="1">
      <c r="A57" s="168" t="s">
        <v>193</v>
      </c>
      <c r="B57" s="152"/>
      <c r="C57" s="142">
        <f>C58+C65</f>
        <v>0.40093969924812034</v>
      </c>
      <c r="D57" s="143">
        <f t="shared" ref="D57:AP57" si="47">D58+D65</f>
        <v>0.40093969924812034</v>
      </c>
      <c r="E57" s="143">
        <f t="shared" si="47"/>
        <v>0</v>
      </c>
      <c r="F57" s="144">
        <f t="shared" si="47"/>
        <v>0</v>
      </c>
      <c r="G57" s="144">
        <f t="shared" si="47"/>
        <v>0</v>
      </c>
      <c r="H57" s="145">
        <f t="shared" si="47"/>
        <v>0</v>
      </c>
      <c r="I57" s="146">
        <f t="shared" si="47"/>
        <v>0</v>
      </c>
      <c r="J57" s="146">
        <f t="shared" si="47"/>
        <v>0</v>
      </c>
      <c r="K57" s="146">
        <f t="shared" si="47"/>
        <v>0</v>
      </c>
      <c r="L57" s="145">
        <f t="shared" si="47"/>
        <v>223.02105569085765</v>
      </c>
      <c r="M57" s="143">
        <f t="shared" si="47"/>
        <v>0</v>
      </c>
      <c r="N57" s="143">
        <f t="shared" ref="N57" si="48">N58+N65</f>
        <v>0</v>
      </c>
      <c r="O57" s="143">
        <f t="shared" si="47"/>
        <v>0</v>
      </c>
      <c r="P57" s="143">
        <f t="shared" si="47"/>
        <v>0</v>
      </c>
      <c r="Q57" s="143">
        <f t="shared" si="47"/>
        <v>62.813000000000002</v>
      </c>
      <c r="R57" s="143">
        <f t="shared" si="47"/>
        <v>0</v>
      </c>
      <c r="S57" s="143">
        <f t="shared" si="47"/>
        <v>0.2093031229578676</v>
      </c>
      <c r="T57" s="143">
        <f t="shared" si="47"/>
        <v>70.691752567899783</v>
      </c>
      <c r="U57" s="143">
        <f t="shared" si="47"/>
        <v>89.306999999999988</v>
      </c>
      <c r="V57" s="143">
        <f t="shared" si="47"/>
        <v>0</v>
      </c>
      <c r="W57" s="144">
        <f t="shared" si="47"/>
        <v>0</v>
      </c>
      <c r="X57" s="144">
        <f t="shared" si="47"/>
        <v>0</v>
      </c>
      <c r="Y57" s="144">
        <f t="shared" si="47"/>
        <v>0</v>
      </c>
      <c r="Z57" s="146">
        <f t="shared" si="47"/>
        <v>0</v>
      </c>
      <c r="AA57" s="145">
        <f t="shared" si="47"/>
        <v>337.27558843766866</v>
      </c>
      <c r="AB57" s="147">
        <f t="shared" si="47"/>
        <v>36.757389162011165</v>
      </c>
      <c r="AC57" s="177">
        <f t="shared" si="47"/>
        <v>0</v>
      </c>
      <c r="AD57" s="143">
        <f t="shared" si="47"/>
        <v>0</v>
      </c>
      <c r="AE57" s="143">
        <f t="shared" si="47"/>
        <v>14.007063273767997</v>
      </c>
      <c r="AF57" s="143">
        <f t="shared" ref="AF57" si="49">AF58+AF65</f>
        <v>0</v>
      </c>
      <c r="AG57" s="143">
        <f t="shared" si="47"/>
        <v>0</v>
      </c>
      <c r="AH57" s="143">
        <f t="shared" si="47"/>
        <v>6.3103276864105924</v>
      </c>
      <c r="AI57" s="143">
        <f t="shared" si="47"/>
        <v>0</v>
      </c>
      <c r="AJ57" s="143">
        <f t="shared" ref="AJ57" si="50">AJ58+AJ65</f>
        <v>0</v>
      </c>
      <c r="AK57" s="143">
        <f t="shared" si="47"/>
        <v>0</v>
      </c>
      <c r="AL57" s="143">
        <f t="shared" ref="AL57" si="51">AL58+AL65</f>
        <v>0.16649466165720572</v>
      </c>
      <c r="AM57" s="146">
        <f t="shared" si="47"/>
        <v>16.273503540175366</v>
      </c>
      <c r="AN57" s="145">
        <f t="shared" si="47"/>
        <v>0</v>
      </c>
      <c r="AO57" s="145">
        <f t="shared" si="47"/>
        <v>1118.1358379003605</v>
      </c>
      <c r="AP57" s="147">
        <f t="shared" si="47"/>
        <v>0</v>
      </c>
      <c r="AQ57" s="148">
        <f t="shared" si="33"/>
        <v>1715.590810890146</v>
      </c>
      <c r="AR57" s="2"/>
      <c r="AS57" s="293"/>
    </row>
    <row r="58" spans="1:45" s="49" customFormat="1" ht="12.75" customHeight="1">
      <c r="A58" s="168" t="s">
        <v>194</v>
      </c>
      <c r="B58" s="152"/>
      <c r="C58" s="142">
        <f t="shared" si="43"/>
        <v>0.39794015037593988</v>
      </c>
      <c r="D58" s="177">
        <v>0.39794015037593988</v>
      </c>
      <c r="E58" s="147">
        <v>0</v>
      </c>
      <c r="F58" s="147">
        <f>SUM(F59:F64)</f>
        <v>0</v>
      </c>
      <c r="G58" s="345">
        <v>0</v>
      </c>
      <c r="H58" s="145">
        <f t="shared" si="44"/>
        <v>0</v>
      </c>
      <c r="I58" s="146">
        <f>SUM(I59:I64)</f>
        <v>0</v>
      </c>
      <c r="J58" s="146">
        <f>SUM(J59:J64)</f>
        <v>0</v>
      </c>
      <c r="K58" s="146">
        <f>SUM(K59:K64)</f>
        <v>0</v>
      </c>
      <c r="L58" s="145">
        <f t="shared" si="45"/>
        <v>104.97002542041611</v>
      </c>
      <c r="M58" s="143">
        <f t="shared" ref="M58:AI58" si="52">SUM(M59:M64)</f>
        <v>0</v>
      </c>
      <c r="N58" s="144">
        <f t="shared" ref="N58" si="53">SUM(N59:N64)</f>
        <v>0</v>
      </c>
      <c r="O58" s="144">
        <f t="shared" si="52"/>
        <v>0</v>
      </c>
      <c r="P58" s="147">
        <f t="shared" si="52"/>
        <v>0</v>
      </c>
      <c r="Q58" s="147">
        <v>18.247</v>
      </c>
      <c r="R58" s="147">
        <f t="shared" si="52"/>
        <v>0</v>
      </c>
      <c r="S58" s="147">
        <v>0</v>
      </c>
      <c r="T58" s="147">
        <v>45.311025420416122</v>
      </c>
      <c r="U58" s="147">
        <v>41.411999999999992</v>
      </c>
      <c r="V58" s="147">
        <f t="shared" si="52"/>
        <v>0</v>
      </c>
      <c r="W58" s="147">
        <f t="shared" si="52"/>
        <v>0</v>
      </c>
      <c r="X58" s="147">
        <f t="shared" si="52"/>
        <v>0</v>
      </c>
      <c r="Y58" s="144">
        <f t="shared" si="52"/>
        <v>0</v>
      </c>
      <c r="Z58" s="146">
        <f t="shared" si="52"/>
        <v>0</v>
      </c>
      <c r="AA58" s="145">
        <v>210.92253952116275</v>
      </c>
      <c r="AB58" s="147">
        <f t="shared" ref="AB58:AB71" si="54">SUM(AC58:AM58)</f>
        <v>20.431425609766706</v>
      </c>
      <c r="AC58" s="177">
        <f t="shared" si="52"/>
        <v>0</v>
      </c>
      <c r="AD58" s="143">
        <f t="shared" si="52"/>
        <v>0</v>
      </c>
      <c r="AE58" s="143">
        <f t="shared" si="52"/>
        <v>3.1189386535341326</v>
      </c>
      <c r="AF58" s="143"/>
      <c r="AG58" s="143">
        <f t="shared" si="52"/>
        <v>0</v>
      </c>
      <c r="AH58" s="143">
        <f t="shared" si="52"/>
        <v>0.87248875439999996</v>
      </c>
      <c r="AI58" s="143">
        <f t="shared" si="52"/>
        <v>0</v>
      </c>
      <c r="AJ58" s="143">
        <f t="shared" ref="AJ58" si="55">SUM(AJ59:AJ64)</f>
        <v>0</v>
      </c>
      <c r="AK58" s="143"/>
      <c r="AL58" s="143">
        <v>0.16649466165720572</v>
      </c>
      <c r="AM58" s="144">
        <v>16.273503540175366</v>
      </c>
      <c r="AN58" s="145">
        <f t="shared" ref="AN58" si="56">SUM(AN59:AN64)</f>
        <v>0</v>
      </c>
      <c r="AO58" s="145">
        <v>850.71541364957784</v>
      </c>
      <c r="AP58" s="147">
        <f t="shared" ref="AP58" si="57">SUM(AP59:AP64)</f>
        <v>0</v>
      </c>
      <c r="AQ58" s="148">
        <f t="shared" si="33"/>
        <v>1187.4373443512993</v>
      </c>
      <c r="AR58" s="2"/>
      <c r="AS58" s="293"/>
    </row>
    <row r="59" spans="1:45" s="49" customFormat="1" ht="12.75" customHeight="1">
      <c r="A59" s="398" t="s">
        <v>174</v>
      </c>
      <c r="B59" s="399" t="s">
        <v>175</v>
      </c>
      <c r="C59" s="62">
        <f t="shared" si="43"/>
        <v>1.9996992481203005E-3</v>
      </c>
      <c r="D59" s="416">
        <v>1.9996992481203005E-3</v>
      </c>
      <c r="E59" s="67"/>
      <c r="F59" s="67"/>
      <c r="G59" s="170"/>
      <c r="H59" s="66">
        <f t="shared" si="44"/>
        <v>0</v>
      </c>
      <c r="I59" s="149"/>
      <c r="J59" s="149"/>
      <c r="K59" s="149"/>
      <c r="L59" s="66">
        <f t="shared" si="45"/>
        <v>28.059253705027771</v>
      </c>
      <c r="M59" s="103"/>
      <c r="N59" s="327"/>
      <c r="O59" s="327"/>
      <c r="P59" s="67"/>
      <c r="Q59" s="381">
        <v>5.9740000000000002</v>
      </c>
      <c r="R59" s="67"/>
      <c r="S59" s="381">
        <v>0</v>
      </c>
      <c r="T59" s="381">
        <v>12.192253705027772</v>
      </c>
      <c r="U59" s="381">
        <v>9.8930000000000007</v>
      </c>
      <c r="V59" s="381">
        <v>0</v>
      </c>
      <c r="W59" s="67"/>
      <c r="X59" s="67"/>
      <c r="Y59" s="327"/>
      <c r="Z59" s="149"/>
      <c r="AA59" s="406">
        <v>53.47297808575852</v>
      </c>
      <c r="AB59" s="67">
        <f t="shared" si="54"/>
        <v>0.78441003446442359</v>
      </c>
      <c r="AC59" s="328"/>
      <c r="AD59" s="103"/>
      <c r="AE59" s="342">
        <v>0.78441003446442359</v>
      </c>
      <c r="AF59" s="342"/>
      <c r="AG59" s="342"/>
      <c r="AH59" s="342">
        <v>0</v>
      </c>
      <c r="AI59" s="342"/>
      <c r="AJ59" s="342"/>
      <c r="AK59" s="342"/>
      <c r="AL59" s="342">
        <v>0</v>
      </c>
      <c r="AM59" s="386">
        <v>0</v>
      </c>
      <c r="AN59" s="66"/>
      <c r="AO59" s="406">
        <v>223.95503288939349</v>
      </c>
      <c r="AP59" s="67"/>
      <c r="AQ59" s="334">
        <f t="shared" si="33"/>
        <v>306.27367441389231</v>
      </c>
      <c r="AR59" s="2"/>
      <c r="AS59" s="293"/>
    </row>
    <row r="60" spans="1:45" s="49" customFormat="1" ht="12.75" customHeight="1">
      <c r="A60" s="398" t="s">
        <v>176</v>
      </c>
      <c r="B60" s="399" t="s">
        <v>177</v>
      </c>
      <c r="C60" s="19">
        <f t="shared" si="43"/>
        <v>5.9990977443609029E-3</v>
      </c>
      <c r="D60" s="416">
        <v>5.9990977443609029E-3</v>
      </c>
      <c r="E60" s="26"/>
      <c r="F60" s="26"/>
      <c r="G60" s="346"/>
      <c r="H60" s="23">
        <f t="shared" si="44"/>
        <v>0</v>
      </c>
      <c r="I60" s="20"/>
      <c r="J60" s="20"/>
      <c r="K60" s="20"/>
      <c r="L60" s="23">
        <f t="shared" si="45"/>
        <v>23.009622988348113</v>
      </c>
      <c r="M60" s="21"/>
      <c r="N60" s="169"/>
      <c r="O60" s="169"/>
      <c r="P60" s="26"/>
      <c r="Q60" s="381">
        <v>4.141</v>
      </c>
      <c r="R60" s="26"/>
      <c r="S60" s="381">
        <v>0</v>
      </c>
      <c r="T60" s="381">
        <v>3.3886229883481134</v>
      </c>
      <c r="U60" s="381">
        <v>15.48</v>
      </c>
      <c r="V60" s="381">
        <v>0</v>
      </c>
      <c r="W60" s="26"/>
      <c r="X60" s="26"/>
      <c r="Y60" s="169"/>
      <c r="Z60" s="20"/>
      <c r="AA60" s="406">
        <v>19.701670707113234</v>
      </c>
      <c r="AB60" s="26">
        <f t="shared" si="54"/>
        <v>2.7696552104321263E-2</v>
      </c>
      <c r="AC60" s="329"/>
      <c r="AD60" s="21"/>
      <c r="AE60" s="343">
        <v>2.7696552104321263E-2</v>
      </c>
      <c r="AF60" s="343"/>
      <c r="AG60" s="343"/>
      <c r="AH60" s="343">
        <v>0</v>
      </c>
      <c r="AI60" s="343"/>
      <c r="AJ60" s="343"/>
      <c r="AK60" s="343"/>
      <c r="AL60" s="343">
        <v>0</v>
      </c>
      <c r="AM60" s="387">
        <v>0</v>
      </c>
      <c r="AN60" s="23"/>
      <c r="AO60" s="406">
        <v>65.522361043248949</v>
      </c>
      <c r="AP60" s="26"/>
      <c r="AQ60" s="335">
        <f t="shared" si="33"/>
        <v>108.26735038855898</v>
      </c>
      <c r="AR60" s="2"/>
      <c r="AS60" s="293"/>
    </row>
    <row r="61" spans="1:45" s="49" customFormat="1" ht="12.75" customHeight="1">
      <c r="A61" s="398" t="s">
        <v>178</v>
      </c>
      <c r="B61" s="399" t="s">
        <v>179</v>
      </c>
      <c r="C61" s="19">
        <f t="shared" si="43"/>
        <v>0.37494360902255641</v>
      </c>
      <c r="D61" s="416">
        <v>0.37494360902255641</v>
      </c>
      <c r="E61" s="26"/>
      <c r="F61" s="26"/>
      <c r="G61" s="346"/>
      <c r="H61" s="23">
        <f t="shared" si="44"/>
        <v>0</v>
      </c>
      <c r="I61" s="20"/>
      <c r="J61" s="20"/>
      <c r="K61" s="20"/>
      <c r="L61" s="23">
        <f t="shared" si="45"/>
        <v>31.081443602014417</v>
      </c>
      <c r="M61" s="21"/>
      <c r="N61" s="169"/>
      <c r="O61" s="169"/>
      <c r="P61" s="26"/>
      <c r="Q61" s="381">
        <v>4.0250000000000004</v>
      </c>
      <c r="R61" s="26"/>
      <c r="S61" s="381">
        <v>0</v>
      </c>
      <c r="T61" s="381">
        <v>22.64444360201442</v>
      </c>
      <c r="U61" s="381">
        <v>4.4119999999999999</v>
      </c>
      <c r="V61" s="381">
        <v>0</v>
      </c>
      <c r="W61" s="26"/>
      <c r="X61" s="26"/>
      <c r="Y61" s="169"/>
      <c r="Z61" s="20"/>
      <c r="AA61" s="406">
        <v>37.232766956468069</v>
      </c>
      <c r="AB61" s="26">
        <f t="shared" si="54"/>
        <v>0.75488389259545918</v>
      </c>
      <c r="AC61" s="329"/>
      <c r="AD61" s="21"/>
      <c r="AE61" s="343">
        <v>0.75488389259545918</v>
      </c>
      <c r="AF61" s="343"/>
      <c r="AG61" s="343"/>
      <c r="AH61" s="343">
        <v>0</v>
      </c>
      <c r="AI61" s="343"/>
      <c r="AJ61" s="343"/>
      <c r="AK61" s="343"/>
      <c r="AL61" s="343">
        <v>0</v>
      </c>
      <c r="AM61" s="387">
        <v>0</v>
      </c>
      <c r="AN61" s="23"/>
      <c r="AO61" s="406">
        <v>123.6265582096805</v>
      </c>
      <c r="AP61" s="26"/>
      <c r="AQ61" s="335">
        <f t="shared" si="33"/>
        <v>193.07059626978099</v>
      </c>
      <c r="AR61" s="2"/>
      <c r="AS61" s="293"/>
    </row>
    <row r="62" spans="1:45" s="49" customFormat="1" ht="12.75" customHeight="1">
      <c r="A62" s="398" t="s">
        <v>180</v>
      </c>
      <c r="B62" s="399" t="s">
        <v>181</v>
      </c>
      <c r="C62" s="19">
        <f t="shared" si="43"/>
        <v>1.0998345864661654E-2</v>
      </c>
      <c r="D62" s="416">
        <v>1.0998345864661654E-2</v>
      </c>
      <c r="E62" s="26"/>
      <c r="F62" s="26"/>
      <c r="G62" s="346"/>
      <c r="H62" s="23">
        <f t="shared" si="44"/>
        <v>0</v>
      </c>
      <c r="I62" s="20"/>
      <c r="J62" s="20"/>
      <c r="K62" s="20"/>
      <c r="L62" s="23">
        <f t="shared" si="45"/>
        <v>3.299708612636195</v>
      </c>
      <c r="M62" s="21"/>
      <c r="N62" s="169"/>
      <c r="O62" s="169"/>
      <c r="P62" s="26"/>
      <c r="Q62" s="381">
        <v>0.47699999999999998</v>
      </c>
      <c r="R62" s="26"/>
      <c r="S62" s="381">
        <v>0</v>
      </c>
      <c r="T62" s="381">
        <v>0.93570861263619509</v>
      </c>
      <c r="U62" s="381">
        <v>1.887</v>
      </c>
      <c r="V62" s="381">
        <v>0</v>
      </c>
      <c r="W62" s="26"/>
      <c r="X62" s="26"/>
      <c r="Y62" s="169"/>
      <c r="Z62" s="20"/>
      <c r="AA62" s="406">
        <v>19.707063438685303</v>
      </c>
      <c r="AB62" s="26">
        <f t="shared" si="54"/>
        <v>5.5986581704689099E-2</v>
      </c>
      <c r="AC62" s="329"/>
      <c r="AD62" s="21"/>
      <c r="AE62" s="343">
        <v>5.5986581704689099E-2</v>
      </c>
      <c r="AF62" s="343"/>
      <c r="AG62" s="343"/>
      <c r="AH62" s="343">
        <v>0</v>
      </c>
      <c r="AI62" s="343"/>
      <c r="AJ62" s="343"/>
      <c r="AK62" s="343"/>
      <c r="AL62" s="343">
        <v>0</v>
      </c>
      <c r="AM62" s="387">
        <v>0</v>
      </c>
      <c r="AN62" s="23"/>
      <c r="AO62" s="406">
        <v>288.83307099873122</v>
      </c>
      <c r="AP62" s="26"/>
      <c r="AQ62" s="335">
        <f t="shared" si="33"/>
        <v>311.90682797762207</v>
      </c>
      <c r="AR62" s="2"/>
      <c r="AS62" s="293"/>
    </row>
    <row r="63" spans="1:45" s="49" customFormat="1" ht="12.75" customHeight="1">
      <c r="A63" s="398" t="s">
        <v>182</v>
      </c>
      <c r="B63" s="399" t="s">
        <v>183</v>
      </c>
      <c r="C63" s="19">
        <f t="shared" si="43"/>
        <v>3.9993984962406011E-3</v>
      </c>
      <c r="D63" s="417">
        <v>3.9993984962406011E-3</v>
      </c>
      <c r="E63" s="26"/>
      <c r="F63" s="26"/>
      <c r="G63" s="346"/>
      <c r="H63" s="23">
        <f t="shared" si="44"/>
        <v>0</v>
      </c>
      <c r="I63" s="20"/>
      <c r="J63" s="20"/>
      <c r="K63" s="20"/>
      <c r="L63" s="23">
        <f t="shared" si="45"/>
        <v>1.1234981306763474</v>
      </c>
      <c r="M63" s="21"/>
      <c r="N63" s="169"/>
      <c r="O63" s="169"/>
      <c r="P63" s="26"/>
      <c r="Q63" s="382">
        <v>0.66700000000000004</v>
      </c>
      <c r="R63" s="26"/>
      <c r="S63" s="382">
        <v>0</v>
      </c>
      <c r="T63" s="382">
        <v>0.12249813067634732</v>
      </c>
      <c r="U63" s="382">
        <v>0.33400000000000002</v>
      </c>
      <c r="V63" s="382">
        <v>0</v>
      </c>
      <c r="W63" s="26"/>
      <c r="X63" s="26"/>
      <c r="Y63" s="169"/>
      <c r="Z63" s="20"/>
      <c r="AA63" s="407">
        <v>12.660785548328626</v>
      </c>
      <c r="AB63" s="26">
        <f t="shared" si="54"/>
        <v>0.33972770821006093</v>
      </c>
      <c r="AC63" s="329"/>
      <c r="AD63" s="21"/>
      <c r="AE63" s="343">
        <v>0.33972770821006093</v>
      </c>
      <c r="AF63" s="343"/>
      <c r="AG63" s="343"/>
      <c r="AH63" s="343">
        <v>0</v>
      </c>
      <c r="AI63" s="343"/>
      <c r="AJ63" s="343"/>
      <c r="AK63" s="343"/>
      <c r="AL63" s="343">
        <v>0</v>
      </c>
      <c r="AM63" s="387">
        <v>0</v>
      </c>
      <c r="AN63" s="23"/>
      <c r="AO63" s="407">
        <v>42.324622888234863</v>
      </c>
      <c r="AP63" s="26"/>
      <c r="AQ63" s="335">
        <f t="shared" si="33"/>
        <v>56.452633673946139</v>
      </c>
      <c r="AR63" s="2"/>
      <c r="AS63" s="293"/>
    </row>
    <row r="64" spans="1:45" ht="12.75" customHeight="1">
      <c r="A64" s="400" t="s">
        <v>184</v>
      </c>
      <c r="B64" s="401"/>
      <c r="C64" s="74">
        <f t="shared" si="43"/>
        <v>0</v>
      </c>
      <c r="D64" s="417">
        <v>0</v>
      </c>
      <c r="E64" s="79"/>
      <c r="F64" s="79"/>
      <c r="G64" s="347"/>
      <c r="H64" s="78">
        <f t="shared" si="44"/>
        <v>0</v>
      </c>
      <c r="I64" s="150"/>
      <c r="J64" s="150"/>
      <c r="K64" s="150"/>
      <c r="L64" s="78">
        <f t="shared" si="45"/>
        <v>18.396498381713283</v>
      </c>
      <c r="M64" s="151"/>
      <c r="N64" s="331"/>
      <c r="O64" s="331"/>
      <c r="P64" s="79"/>
      <c r="Q64" s="382">
        <v>2.9630000000000001</v>
      </c>
      <c r="R64" s="79"/>
      <c r="S64" s="382">
        <v>0</v>
      </c>
      <c r="T64" s="382">
        <v>6.0274983817132819</v>
      </c>
      <c r="U64" s="382">
        <v>9.4060000000000006</v>
      </c>
      <c r="V64" s="382">
        <v>0</v>
      </c>
      <c r="W64" s="79"/>
      <c r="X64" s="79"/>
      <c r="Y64" s="331"/>
      <c r="Z64" s="150"/>
      <c r="AA64" s="407">
        <v>68.147274784808985</v>
      </c>
      <c r="AB64" s="79">
        <f t="shared" si="54"/>
        <v>18.468720840687752</v>
      </c>
      <c r="AC64" s="332"/>
      <c r="AD64" s="151"/>
      <c r="AE64" s="344">
        <v>1.1562338844551785</v>
      </c>
      <c r="AF64" s="344"/>
      <c r="AG64" s="344"/>
      <c r="AH64" s="344">
        <v>0.87248875439999996</v>
      </c>
      <c r="AI64" s="344"/>
      <c r="AJ64" s="344"/>
      <c r="AK64" s="344"/>
      <c r="AL64" s="344">
        <v>0.16649466165720572</v>
      </c>
      <c r="AM64" s="388">
        <v>16.273503540175366</v>
      </c>
      <c r="AN64" s="78"/>
      <c r="AO64" s="407">
        <v>106.45376762028886</v>
      </c>
      <c r="AP64" s="79"/>
      <c r="AQ64" s="336">
        <f t="shared" si="33"/>
        <v>211.46626162749888</v>
      </c>
    </row>
    <row r="65" spans="1:45" ht="12.75" customHeight="1">
      <c r="A65" s="168" t="s">
        <v>195</v>
      </c>
      <c r="B65" s="152"/>
      <c r="C65" s="74">
        <f>SUM(D65:G65)</f>
        <v>2.9995488721804506E-3</v>
      </c>
      <c r="D65" s="177">
        <f>SUM(D66:D69)</f>
        <v>2.9995488721804506E-3</v>
      </c>
      <c r="E65" s="213"/>
      <c r="F65" s="213"/>
      <c r="G65" s="348"/>
      <c r="H65" s="78">
        <f>SUM(I65:K65)</f>
        <v>0</v>
      </c>
      <c r="I65" s="75"/>
      <c r="J65" s="76">
        <v>0</v>
      </c>
      <c r="K65" s="76">
        <v>0</v>
      </c>
      <c r="L65" s="78">
        <f>SUM(M65:Z65)</f>
        <v>118.05103027044154</v>
      </c>
      <c r="M65" s="76"/>
      <c r="N65" s="77"/>
      <c r="O65" s="77"/>
      <c r="P65" s="213"/>
      <c r="Q65" s="147">
        <v>44.566000000000003</v>
      </c>
      <c r="R65" s="213"/>
      <c r="S65" s="147">
        <v>0.2093031229578676</v>
      </c>
      <c r="T65" s="147">
        <v>25.380727147483668</v>
      </c>
      <c r="U65" s="147">
        <v>47.895000000000003</v>
      </c>
      <c r="V65" s="147">
        <f>SUM(V66:V69)</f>
        <v>0</v>
      </c>
      <c r="W65" s="213"/>
      <c r="X65" s="213"/>
      <c r="Y65" s="77"/>
      <c r="Z65" s="76"/>
      <c r="AA65" s="145">
        <v>126.35304891650591</v>
      </c>
      <c r="AB65" s="79">
        <f t="shared" si="54"/>
        <v>16.32596355224446</v>
      </c>
      <c r="AC65" s="80"/>
      <c r="AD65" s="76"/>
      <c r="AE65" s="76">
        <f>SUM(AE66:AE69)</f>
        <v>10.888124620233866</v>
      </c>
      <c r="AF65" s="76"/>
      <c r="AG65" s="76"/>
      <c r="AH65" s="76">
        <v>5.4378389320105924</v>
      </c>
      <c r="AI65" s="76"/>
      <c r="AJ65" s="76"/>
      <c r="AK65" s="76"/>
      <c r="AL65" s="76"/>
      <c r="AM65" s="77"/>
      <c r="AN65" s="78"/>
      <c r="AO65" s="145">
        <v>267.42042425078267</v>
      </c>
      <c r="AP65" s="79"/>
      <c r="AQ65" s="340">
        <f t="shared" si="33"/>
        <v>528.15346653884671</v>
      </c>
    </row>
    <row r="66" spans="1:45" ht="12.75" customHeight="1">
      <c r="A66" s="402" t="s">
        <v>185</v>
      </c>
      <c r="B66" s="403" t="s">
        <v>186</v>
      </c>
      <c r="C66" s="62">
        <f t="shared" ref="C66:C69" si="58">SUM(D66:G66)</f>
        <v>0</v>
      </c>
      <c r="D66" s="418">
        <v>0</v>
      </c>
      <c r="E66" s="69"/>
      <c r="F66" s="69"/>
      <c r="G66" s="349"/>
      <c r="H66" s="66">
        <f t="shared" ref="H66:H69" si="59">SUM(I66:K66)</f>
        <v>0</v>
      </c>
      <c r="I66" s="318"/>
      <c r="J66" s="64"/>
      <c r="K66" s="219"/>
      <c r="L66" s="66">
        <f t="shared" ref="L66:L69" si="60">SUM(M66:Z66)</f>
        <v>3.3410197250323015</v>
      </c>
      <c r="M66" s="318"/>
      <c r="N66" s="69"/>
      <c r="O66" s="65"/>
      <c r="P66" s="69"/>
      <c r="Q66" s="383">
        <v>0.122</v>
      </c>
      <c r="R66" s="69"/>
      <c r="S66" s="383">
        <v>1.0374380320092571E-3</v>
      </c>
      <c r="T66" s="383">
        <v>0.76598228700029225</v>
      </c>
      <c r="U66" s="383">
        <v>2.452</v>
      </c>
      <c r="V66" s="383">
        <v>0</v>
      </c>
      <c r="W66" s="69"/>
      <c r="X66" s="69"/>
      <c r="Y66" s="65"/>
      <c r="Z66" s="64"/>
      <c r="AA66" s="408">
        <v>7.8821512840276116</v>
      </c>
      <c r="AB66" s="67">
        <f t="shared" si="54"/>
        <v>5.4381158968788759</v>
      </c>
      <c r="AC66" s="68"/>
      <c r="AD66" s="64"/>
      <c r="AE66" s="64">
        <v>2.7696486828357507E-4</v>
      </c>
      <c r="AF66" s="64"/>
      <c r="AG66" s="64"/>
      <c r="AH66" s="64">
        <v>5.4378389320105924</v>
      </c>
      <c r="AI66" s="64"/>
      <c r="AJ66" s="64"/>
      <c r="AK66" s="64"/>
      <c r="AL66" s="64"/>
      <c r="AM66" s="65"/>
      <c r="AN66" s="66"/>
      <c r="AO66" s="408">
        <v>81.616702918667826</v>
      </c>
      <c r="AP66" s="67"/>
      <c r="AQ66" s="92">
        <f t="shared" si="33"/>
        <v>98.277989824606607</v>
      </c>
    </row>
    <row r="67" spans="1:45" ht="12.75" customHeight="1">
      <c r="A67" s="404" t="s">
        <v>187</v>
      </c>
      <c r="B67" s="405">
        <v>84</v>
      </c>
      <c r="C67" s="19">
        <f t="shared" si="58"/>
        <v>1.9996992481203005E-3</v>
      </c>
      <c r="D67" s="419">
        <v>1.9996992481203005E-3</v>
      </c>
      <c r="E67" s="212"/>
      <c r="F67" s="212"/>
      <c r="G67" s="350"/>
      <c r="H67" s="23">
        <f t="shared" si="59"/>
        <v>0</v>
      </c>
      <c r="I67" s="319"/>
      <c r="J67" s="25"/>
      <c r="K67" s="215"/>
      <c r="L67" s="23">
        <f t="shared" si="60"/>
        <v>34.630632733874108</v>
      </c>
      <c r="M67" s="319"/>
      <c r="N67" s="212"/>
      <c r="O67" s="22"/>
      <c r="P67" s="212"/>
      <c r="Q67" s="384">
        <v>6.7610000000000001</v>
      </c>
      <c r="R67" s="212"/>
      <c r="S67" s="384">
        <v>0.11783566980238479</v>
      </c>
      <c r="T67" s="384">
        <v>6.1927970640717263</v>
      </c>
      <c r="U67" s="384">
        <v>21.559000000000001</v>
      </c>
      <c r="V67" s="384">
        <v>0</v>
      </c>
      <c r="W67" s="212"/>
      <c r="X67" s="212"/>
      <c r="Y67" s="22"/>
      <c r="Z67" s="25"/>
      <c r="AA67" s="409">
        <v>48.743552497052647</v>
      </c>
      <c r="AB67" s="26">
        <f t="shared" si="54"/>
        <v>2.2524994443751578</v>
      </c>
      <c r="AC67" s="27"/>
      <c r="AD67" s="25"/>
      <c r="AE67" s="25">
        <v>2.2524994443751578</v>
      </c>
      <c r="AF67" s="25"/>
      <c r="AG67" s="25"/>
      <c r="AH67" s="25">
        <v>0</v>
      </c>
      <c r="AI67" s="25"/>
      <c r="AJ67" s="25"/>
      <c r="AK67" s="25"/>
      <c r="AL67" s="25"/>
      <c r="AM67" s="22"/>
      <c r="AN67" s="23"/>
      <c r="AO67" s="409">
        <v>94.974256725621103</v>
      </c>
      <c r="AP67" s="26"/>
      <c r="AQ67" s="29">
        <f t="shared" si="33"/>
        <v>180.60294110017114</v>
      </c>
    </row>
    <row r="68" spans="1:45" ht="12.75" customHeight="1">
      <c r="A68" s="398" t="s">
        <v>188</v>
      </c>
      <c r="B68" s="399">
        <v>85</v>
      </c>
      <c r="C68" s="19">
        <f t="shared" si="58"/>
        <v>9.9984962406015026E-4</v>
      </c>
      <c r="D68" s="419">
        <v>9.9984962406015026E-4</v>
      </c>
      <c r="E68" s="212"/>
      <c r="F68" s="212"/>
      <c r="G68" s="350"/>
      <c r="H68" s="23">
        <f t="shared" si="59"/>
        <v>0</v>
      </c>
      <c r="I68" s="319"/>
      <c r="J68" s="25"/>
      <c r="K68" s="215"/>
      <c r="L68" s="23">
        <f t="shared" si="60"/>
        <v>54.515153225630989</v>
      </c>
      <c r="M68" s="319"/>
      <c r="N68" s="212"/>
      <c r="O68" s="22"/>
      <c r="P68" s="212"/>
      <c r="Q68" s="384">
        <v>23.23</v>
      </c>
      <c r="R68" s="212"/>
      <c r="S68" s="384">
        <v>1.7636446544157369E-2</v>
      </c>
      <c r="T68" s="384">
        <v>15.48051677908683</v>
      </c>
      <c r="U68" s="384">
        <v>15.787000000000001</v>
      </c>
      <c r="V68" s="384">
        <v>0</v>
      </c>
      <c r="W68" s="212"/>
      <c r="X68" s="212"/>
      <c r="Y68" s="22"/>
      <c r="Z68" s="25"/>
      <c r="AA68" s="409">
        <v>29.675527749657707</v>
      </c>
      <c r="AB68" s="26">
        <f t="shared" si="54"/>
        <v>7.6326101120399468</v>
      </c>
      <c r="AC68" s="27"/>
      <c r="AD68" s="25"/>
      <c r="AE68" s="25">
        <v>7.6326101120399468</v>
      </c>
      <c r="AF68" s="25"/>
      <c r="AG68" s="25"/>
      <c r="AH68" s="25">
        <v>0</v>
      </c>
      <c r="AI68" s="25"/>
      <c r="AJ68" s="25"/>
      <c r="AK68" s="25"/>
      <c r="AL68" s="25"/>
      <c r="AM68" s="22"/>
      <c r="AN68" s="23"/>
      <c r="AO68" s="409">
        <v>56.120527543668743</v>
      </c>
      <c r="AP68" s="26"/>
      <c r="AQ68" s="29">
        <f t="shared" si="33"/>
        <v>147.94481848062145</v>
      </c>
    </row>
    <row r="69" spans="1:45" s="49" customFormat="1" ht="12.75" customHeight="1">
      <c r="A69" s="400" t="s">
        <v>189</v>
      </c>
      <c r="B69" s="401" t="s">
        <v>190</v>
      </c>
      <c r="C69" s="134">
        <f t="shared" si="58"/>
        <v>0</v>
      </c>
      <c r="D69" s="420">
        <v>0</v>
      </c>
      <c r="E69" s="213"/>
      <c r="F69" s="213"/>
      <c r="G69" s="348"/>
      <c r="H69" s="137">
        <f t="shared" si="59"/>
        <v>0</v>
      </c>
      <c r="I69" s="320"/>
      <c r="J69" s="76"/>
      <c r="K69" s="220"/>
      <c r="L69" s="137">
        <f t="shared" si="60"/>
        <v>25.564224585904135</v>
      </c>
      <c r="M69" s="320"/>
      <c r="N69" s="213"/>
      <c r="O69" s="77"/>
      <c r="P69" s="213"/>
      <c r="Q69" s="385">
        <v>14.452999999999999</v>
      </c>
      <c r="R69" s="213"/>
      <c r="S69" s="385">
        <v>7.2793568579316195E-2</v>
      </c>
      <c r="T69" s="385">
        <v>2.9414310173248217</v>
      </c>
      <c r="U69" s="385">
        <v>8.0969999999999995</v>
      </c>
      <c r="V69" s="385">
        <v>0</v>
      </c>
      <c r="W69" s="213"/>
      <c r="X69" s="213"/>
      <c r="Y69" s="77"/>
      <c r="Z69" s="76"/>
      <c r="AA69" s="410">
        <v>40.051817385767947</v>
      </c>
      <c r="AB69" s="139">
        <f t="shared" si="54"/>
        <v>1.0027380989504771</v>
      </c>
      <c r="AC69" s="140"/>
      <c r="AD69" s="135"/>
      <c r="AE69" s="135">
        <v>1.0027380989504771</v>
      </c>
      <c r="AF69" s="135"/>
      <c r="AG69" s="135"/>
      <c r="AH69" s="135">
        <v>0</v>
      </c>
      <c r="AI69" s="135"/>
      <c r="AJ69" s="135"/>
      <c r="AK69" s="135"/>
      <c r="AL69" s="135"/>
      <c r="AM69" s="136"/>
      <c r="AN69" s="137"/>
      <c r="AO69" s="410">
        <v>34.708937062825001</v>
      </c>
      <c r="AP69" s="139"/>
      <c r="AQ69" s="141">
        <f t="shared" si="33"/>
        <v>101.32771713344755</v>
      </c>
      <c r="AR69" s="2"/>
      <c r="AS69" s="293"/>
    </row>
    <row r="70" spans="1:45" s="49" customFormat="1" ht="12.75" customHeight="1">
      <c r="A70" s="93" t="s">
        <v>41</v>
      </c>
      <c r="B70" s="94"/>
      <c r="C70" s="95">
        <f>SUM(D70:G70)</f>
        <v>0</v>
      </c>
      <c r="D70" s="153">
        <v>0</v>
      </c>
      <c r="E70" s="154"/>
      <c r="F70" s="155"/>
      <c r="G70" s="155"/>
      <c r="H70" s="99">
        <f>SUM(I70:K70)</f>
        <v>0</v>
      </c>
      <c r="I70" s="153"/>
      <c r="J70" s="154"/>
      <c r="K70" s="154"/>
      <c r="L70" s="99">
        <f>SUM(M70:Z70)</f>
        <v>183.28376479189578</v>
      </c>
      <c r="M70" s="154"/>
      <c r="N70" s="154"/>
      <c r="O70" s="154"/>
      <c r="P70" s="154">
        <v>0</v>
      </c>
      <c r="Q70" s="154">
        <v>0</v>
      </c>
      <c r="R70" s="154"/>
      <c r="S70" s="154"/>
      <c r="T70" s="341">
        <v>0</v>
      </c>
      <c r="U70" s="154">
        <v>183.28376479189578</v>
      </c>
      <c r="V70" s="64"/>
      <c r="W70" s="155"/>
      <c r="X70" s="155"/>
      <c r="Y70" s="155"/>
      <c r="Z70" s="154"/>
      <c r="AA70" s="99">
        <v>0</v>
      </c>
      <c r="AB70" s="100">
        <f t="shared" si="54"/>
        <v>0</v>
      </c>
      <c r="AC70" s="178"/>
      <c r="AD70" s="154"/>
      <c r="AE70" s="154"/>
      <c r="AF70" s="154"/>
      <c r="AG70" s="154"/>
      <c r="AH70" s="154"/>
      <c r="AI70" s="154"/>
      <c r="AJ70" s="154"/>
      <c r="AK70" s="153"/>
      <c r="AL70" s="155"/>
      <c r="AM70" s="154"/>
      <c r="AN70" s="99"/>
      <c r="AO70" s="99">
        <v>46.793657441418105</v>
      </c>
      <c r="AP70" s="100"/>
      <c r="AQ70" s="91">
        <f t="shared" si="33"/>
        <v>230.07742223331388</v>
      </c>
      <c r="AR70" s="2"/>
      <c r="AS70" s="293"/>
    </row>
    <row r="71" spans="1:45" s="49" customFormat="1" ht="12.75" customHeight="1" thickBot="1">
      <c r="A71" s="242" t="s">
        <v>133</v>
      </c>
      <c r="B71" s="73"/>
      <c r="C71" s="74">
        <f>SUM(D71:G71)</f>
        <v>0</v>
      </c>
      <c r="D71" s="75"/>
      <c r="E71" s="76"/>
      <c r="F71" s="77"/>
      <c r="G71" s="77"/>
      <c r="H71" s="78">
        <f>SUM(I71:K71)</f>
        <v>0</v>
      </c>
      <c r="I71" s="75"/>
      <c r="J71" s="76"/>
      <c r="K71" s="76"/>
      <c r="L71" s="78">
        <f>SUM(M71:Z71)</f>
        <v>23.527909786636457</v>
      </c>
      <c r="M71" s="76"/>
      <c r="N71" s="76"/>
      <c r="O71" s="76"/>
      <c r="P71" s="76"/>
      <c r="Q71" s="76"/>
      <c r="R71" s="76"/>
      <c r="S71" s="76"/>
      <c r="T71" s="76"/>
      <c r="U71" s="151">
        <v>23.527909786636457</v>
      </c>
      <c r="V71" s="76"/>
      <c r="W71" s="77"/>
      <c r="X71" s="77"/>
      <c r="Y71" s="77"/>
      <c r="Z71" s="76"/>
      <c r="AA71" s="78"/>
      <c r="AB71" s="79">
        <f t="shared" si="54"/>
        <v>0</v>
      </c>
      <c r="AC71" s="80"/>
      <c r="AD71" s="76"/>
      <c r="AE71" s="76"/>
      <c r="AF71" s="76"/>
      <c r="AG71" s="76"/>
      <c r="AH71" s="76"/>
      <c r="AI71" s="76"/>
      <c r="AJ71" s="76"/>
      <c r="AK71" s="75"/>
      <c r="AL71" s="77"/>
      <c r="AM71" s="76"/>
      <c r="AN71" s="78"/>
      <c r="AO71" s="81"/>
      <c r="AP71" s="79"/>
      <c r="AQ71" s="244">
        <f t="shared" si="33"/>
        <v>23.527909786636457</v>
      </c>
      <c r="AR71" s="2"/>
    </row>
    <row r="72" spans="1:45" ht="12.75" customHeight="1" thickBot="1">
      <c r="A72" s="42" t="s">
        <v>42</v>
      </c>
      <c r="B72" s="43"/>
      <c r="C72" s="44">
        <f t="shared" ref="C72:AP72" si="61">C26-C27-C29</f>
        <v>-9.0581332177693525</v>
      </c>
      <c r="D72" s="108">
        <f t="shared" si="61"/>
        <v>-6.9354822728474232</v>
      </c>
      <c r="E72" s="46">
        <f t="shared" si="61"/>
        <v>-2.6469882778086173</v>
      </c>
      <c r="F72" s="109">
        <f t="shared" si="61"/>
        <v>0</v>
      </c>
      <c r="G72" s="109">
        <f t="shared" si="61"/>
        <v>0.52433733288671824</v>
      </c>
      <c r="H72" s="47">
        <f t="shared" si="61"/>
        <v>8.0942833818653526E-4</v>
      </c>
      <c r="I72" s="108">
        <f t="shared" si="61"/>
        <v>2.0251833818818454E-4</v>
      </c>
      <c r="J72" s="46">
        <f t="shared" si="61"/>
        <v>0</v>
      </c>
      <c r="K72" s="46">
        <f t="shared" si="61"/>
        <v>6.0691000000190343E-4</v>
      </c>
      <c r="L72" s="47">
        <f t="shared" si="61"/>
        <v>-13.84347859133868</v>
      </c>
      <c r="M72" s="46">
        <f t="shared" si="61"/>
        <v>0</v>
      </c>
      <c r="N72" s="46">
        <f t="shared" ref="N72" si="62">N26-N27-N29</f>
        <v>0.10592816546412109</v>
      </c>
      <c r="O72" s="46">
        <f t="shared" si="61"/>
        <v>-2.9586845597954721</v>
      </c>
      <c r="P72" s="46">
        <f t="shared" si="61"/>
        <v>-32.910137912638788</v>
      </c>
      <c r="Q72" s="46">
        <f t="shared" si="61"/>
        <v>12.073866663040121</v>
      </c>
      <c r="R72" s="46">
        <f t="shared" si="61"/>
        <v>4.2521232268800304</v>
      </c>
      <c r="S72" s="46">
        <f t="shared" si="61"/>
        <v>6.6447056102567323</v>
      </c>
      <c r="T72" s="46">
        <f t="shared" si="61"/>
        <v>6.1164319481637506</v>
      </c>
      <c r="U72" s="46">
        <f t="shared" si="61"/>
        <v>-15.662102196444721</v>
      </c>
      <c r="V72" s="46">
        <f t="shared" si="61"/>
        <v>0.47626936567021971</v>
      </c>
      <c r="W72" s="109">
        <f t="shared" si="61"/>
        <v>8.0181210980662954</v>
      </c>
      <c r="X72" s="109">
        <f t="shared" si="61"/>
        <v>0</v>
      </c>
      <c r="Y72" s="109">
        <f t="shared" si="61"/>
        <v>0</v>
      </c>
      <c r="Z72" s="46">
        <f t="shared" si="61"/>
        <v>0</v>
      </c>
      <c r="AA72" s="47">
        <f t="shared" si="61"/>
        <v>-32.8669212987013</v>
      </c>
      <c r="AB72" s="45">
        <f t="shared" si="61"/>
        <v>0.56348898448783302</v>
      </c>
      <c r="AC72" s="110">
        <f t="shared" si="61"/>
        <v>0</v>
      </c>
      <c r="AD72" s="46">
        <f t="shared" si="61"/>
        <v>0</v>
      </c>
      <c r="AE72" s="46">
        <f t="shared" si="61"/>
        <v>0.23775685336775609</v>
      </c>
      <c r="AF72" s="46">
        <f t="shared" ref="AF72" si="63">AF26-AF27-AF29</f>
        <v>0</v>
      </c>
      <c r="AG72" s="46">
        <f t="shared" si="61"/>
        <v>0</v>
      </c>
      <c r="AH72" s="46">
        <f t="shared" si="61"/>
        <v>0</v>
      </c>
      <c r="AI72" s="46">
        <f t="shared" si="61"/>
        <v>-0.39713207980801712</v>
      </c>
      <c r="AJ72" s="46">
        <f t="shared" ref="AJ72" si="64">AJ26-AJ27-AJ29</f>
        <v>0.72286421092800524</v>
      </c>
      <c r="AK72" s="108">
        <f t="shared" si="61"/>
        <v>0</v>
      </c>
      <c r="AL72" s="109">
        <f t="shared" ref="AL72" si="65">AL26-AL27-AL29</f>
        <v>0</v>
      </c>
      <c r="AM72" s="46">
        <f t="shared" si="61"/>
        <v>0</v>
      </c>
      <c r="AN72" s="47">
        <f t="shared" si="61"/>
        <v>0</v>
      </c>
      <c r="AO72" s="47">
        <f t="shared" si="61"/>
        <v>-33.686179244282812</v>
      </c>
      <c r="AP72" s="45">
        <f t="shared" si="61"/>
        <v>0</v>
      </c>
      <c r="AQ72" s="48">
        <f t="shared" si="33"/>
        <v>-88.890413939266125</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236</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203</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352" t="s">
        <v>205</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98" t="s">
        <v>204</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147.86636165032934</v>
      </c>
      <c r="D86" s="89">
        <f t="shared" ref="D86:AN86" si="66">D10+D22</f>
        <v>147.86636165032934</v>
      </c>
      <c r="E86" s="89">
        <f t="shared" si="66"/>
        <v>0</v>
      </c>
      <c r="F86" s="89">
        <f t="shared" si="66"/>
        <v>0</v>
      </c>
      <c r="G86" s="89">
        <f t="shared" si="66"/>
        <v>0</v>
      </c>
      <c r="H86" s="89">
        <f t="shared" si="66"/>
        <v>429.59646406852596</v>
      </c>
      <c r="I86" s="89">
        <f t="shared" si="66"/>
        <v>429.59646406852596</v>
      </c>
      <c r="J86" s="89">
        <f t="shared" si="66"/>
        <v>0</v>
      </c>
      <c r="K86" s="89">
        <f t="shared" si="66"/>
        <v>0</v>
      </c>
      <c r="L86" s="89">
        <f t="shared" si="66"/>
        <v>77.823018289431431</v>
      </c>
      <c r="M86" s="89">
        <f t="shared" si="66"/>
        <v>0</v>
      </c>
      <c r="N86" s="89">
        <f t="shared" si="66"/>
        <v>0</v>
      </c>
      <c r="O86" s="89">
        <f t="shared" si="66"/>
        <v>0</v>
      </c>
      <c r="P86" s="89">
        <f t="shared" si="66"/>
        <v>0</v>
      </c>
      <c r="Q86" s="89">
        <f t="shared" si="66"/>
        <v>0</v>
      </c>
      <c r="R86" s="89">
        <f t="shared" si="66"/>
        <v>0</v>
      </c>
      <c r="S86" s="89">
        <f t="shared" si="66"/>
        <v>65.449797530529409</v>
      </c>
      <c r="T86" s="89">
        <f t="shared" si="66"/>
        <v>0</v>
      </c>
      <c r="U86" s="89">
        <f t="shared" si="66"/>
        <v>12.373220758902022</v>
      </c>
      <c r="V86" s="89">
        <f t="shared" si="66"/>
        <v>0</v>
      </c>
      <c r="W86" s="89">
        <f t="shared" si="66"/>
        <v>0</v>
      </c>
      <c r="X86" s="89">
        <f t="shared" si="66"/>
        <v>0</v>
      </c>
      <c r="Y86" s="89">
        <f t="shared" si="66"/>
        <v>0</v>
      </c>
      <c r="Z86" s="89">
        <f t="shared" si="66"/>
        <v>0</v>
      </c>
      <c r="AA86" s="89">
        <f t="shared" si="66"/>
        <v>2262.4883571560613</v>
      </c>
      <c r="AB86" s="89">
        <f>AB10-AB22</f>
        <v>1143.3904502037656</v>
      </c>
      <c r="AC86" s="89">
        <f>AC10-AC22</f>
        <v>76.246216633583984</v>
      </c>
      <c r="AD86" s="89">
        <f>AD10-AD22</f>
        <v>861.67565739932616</v>
      </c>
      <c r="AE86" s="89">
        <f>AE10-AE22</f>
        <v>73.916033907745273</v>
      </c>
      <c r="AF86" s="89">
        <f t="shared" ref="AF86:AM86" si="67">AF10-AF22</f>
        <v>96.387111983952977</v>
      </c>
      <c r="AG86" s="89">
        <f t="shared" si="67"/>
        <v>31.767719935191728</v>
      </c>
      <c r="AH86" s="89">
        <f t="shared" si="67"/>
        <v>0</v>
      </c>
      <c r="AI86" s="89">
        <f t="shared" si="67"/>
        <v>0</v>
      </c>
      <c r="AJ86" s="89">
        <f t="shared" si="67"/>
        <v>0</v>
      </c>
      <c r="AK86" s="89">
        <f t="shared" si="67"/>
        <v>3.3977103439653655</v>
      </c>
      <c r="AL86" s="89">
        <f t="shared" si="67"/>
        <v>0</v>
      </c>
      <c r="AM86" s="89">
        <f t="shared" si="67"/>
        <v>0</v>
      </c>
      <c r="AN86" s="89">
        <f t="shared" si="66"/>
        <v>88.629444098446996</v>
      </c>
      <c r="AO86" s="89"/>
      <c r="AP86" s="89"/>
      <c r="AQ86" s="89"/>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86"/>
  <sheetViews>
    <sheetView zoomScale="118" zoomScaleNormal="118" zoomScaleSheetLayoutView="70" workbookViewId="0">
      <pane xSplit="2" ySplit="1" topLeftCell="C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3" width="7.453125" style="89" bestFit="1" customWidth="1"/>
    <col min="4" max="4" width="8"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7.36328125" style="158" bestFit="1" customWidth="1"/>
    <col min="29" max="33" width="5.453125" style="157" customWidth="1"/>
    <col min="34" max="34" width="6" style="157" customWidth="1"/>
    <col min="35" max="36" width="7" style="157" customWidth="1"/>
    <col min="37" max="38" width="5.453125" style="157" customWidth="1"/>
    <col min="39" max="39" width="7.36328125" style="157" bestFit="1" customWidth="1"/>
    <col min="40" max="40" width="5.453125" style="157" customWidth="1"/>
    <col min="41" max="41" width="8.81640625" style="158" bestFit="1" customWidth="1"/>
    <col min="42" max="42" width="7.6328125" style="158" bestFit="1" customWidth="1"/>
    <col min="43" max="43" width="9.453125" style="157" bestFit="1" customWidth="1"/>
    <col min="44" max="16384" width="9.1796875" style="2"/>
  </cols>
  <sheetData>
    <row r="1" spans="1:45" ht="105.75" customHeight="1" thickBot="1">
      <c r="A1" s="163" t="s">
        <v>170</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35</v>
      </c>
    </row>
    <row r="2" spans="1:45" ht="12.75" customHeight="1">
      <c r="A2" s="3" t="s">
        <v>65</v>
      </c>
      <c r="B2" s="4"/>
      <c r="C2" s="5">
        <f>SUM(D2:G2)</f>
        <v>0</v>
      </c>
      <c r="D2" s="6">
        <v>0</v>
      </c>
      <c r="E2" s="7"/>
      <c r="F2" s="8"/>
      <c r="G2" s="8"/>
      <c r="H2" s="9">
        <f>SUM(I2:K2)</f>
        <v>815.92434898628403</v>
      </c>
      <c r="I2" s="10">
        <v>688.22034898628408</v>
      </c>
      <c r="J2" s="299">
        <v>127.70399999999999</v>
      </c>
      <c r="K2" s="11"/>
      <c r="L2" s="9">
        <f>SUM(M2:Z2)</f>
        <v>0</v>
      </c>
      <c r="M2" s="10"/>
      <c r="N2" s="393"/>
      <c r="O2" s="12"/>
      <c r="P2" s="12"/>
      <c r="Q2" s="12"/>
      <c r="R2" s="12"/>
      <c r="S2" s="12"/>
      <c r="T2" s="12"/>
      <c r="U2" s="12"/>
      <c r="V2" s="12"/>
      <c r="W2" s="8"/>
      <c r="X2" s="8"/>
      <c r="Y2" s="8"/>
      <c r="Z2" s="11"/>
      <c r="AA2" s="9">
        <v>2751.9191872187112</v>
      </c>
      <c r="AB2" s="13">
        <f>SUM(AC2:AM2)</f>
        <v>1334.658297317769</v>
      </c>
      <c r="AC2" s="14">
        <v>59.691708987970003</v>
      </c>
      <c r="AD2" s="11">
        <v>743.01992281532614</v>
      </c>
      <c r="AE2" s="11">
        <v>248.90859762015592</v>
      </c>
      <c r="AF2" s="11">
        <v>139.99992739520798</v>
      </c>
      <c r="AG2" s="11">
        <v>33.531818868055431</v>
      </c>
      <c r="AH2" s="11">
        <v>16.813132576534866</v>
      </c>
      <c r="AI2" s="11">
        <v>31.064467987392003</v>
      </c>
      <c r="AJ2" s="11">
        <v>2.6691993220799999</v>
      </c>
      <c r="AK2" s="10">
        <v>1.8899880806415161</v>
      </c>
      <c r="AL2" s="10">
        <v>13.54608560366562</v>
      </c>
      <c r="AM2" s="8">
        <v>43.523448060739646</v>
      </c>
      <c r="AN2" s="15">
        <v>145.43710297949829</v>
      </c>
      <c r="AO2" s="15"/>
      <c r="AP2" s="13"/>
      <c r="AQ2" s="16">
        <f>C2+H2+L2+AA2+AB2+AN2+AO2+AP2</f>
        <v>5047.9389365022625</v>
      </c>
      <c r="AS2" s="294"/>
    </row>
    <row r="3" spans="1:45" ht="12.75" customHeight="1">
      <c r="A3" s="17" t="s">
        <v>1</v>
      </c>
      <c r="B3" s="18"/>
      <c r="C3" s="19">
        <f>SUM(D3:G3)</f>
        <v>903.49466255082825</v>
      </c>
      <c r="D3" s="20">
        <v>829.57460107090037</v>
      </c>
      <c r="E3" s="169">
        <v>61.722867734674637</v>
      </c>
      <c r="F3" s="22"/>
      <c r="G3" s="22">
        <v>12.197193745253209</v>
      </c>
      <c r="H3" s="23">
        <f>SUM(I3:K3)</f>
        <v>0</v>
      </c>
      <c r="I3" s="24"/>
      <c r="J3" s="249"/>
      <c r="K3" s="25"/>
      <c r="L3" s="23">
        <f>SUM(M3:Z3)</f>
        <v>9138.5577999094057</v>
      </c>
      <c r="M3" s="24">
        <v>3053.4742963851995</v>
      </c>
      <c r="N3" s="24">
        <v>16.633377499200002</v>
      </c>
      <c r="O3" s="25">
        <v>0</v>
      </c>
      <c r="P3" s="25">
        <v>564.2364083333332</v>
      </c>
      <c r="Q3" s="25">
        <v>369.14638715136005</v>
      </c>
      <c r="R3" s="25">
        <v>1542.2444022448799</v>
      </c>
      <c r="S3" s="25">
        <v>82.827948630790956</v>
      </c>
      <c r="T3" s="25">
        <v>157.5463640726893</v>
      </c>
      <c r="U3" s="25">
        <v>2932.6955801163149</v>
      </c>
      <c r="V3" s="25">
        <v>166.37647928144222</v>
      </c>
      <c r="W3" s="22">
        <v>7.5616539426795564</v>
      </c>
      <c r="X3" s="22">
        <v>200.83222211696253</v>
      </c>
      <c r="Y3" s="22">
        <v>1.2281470084248403</v>
      </c>
      <c r="Z3" s="25">
        <v>43.754533126130625</v>
      </c>
      <c r="AA3" s="23">
        <v>1728.338063506957</v>
      </c>
      <c r="AB3" s="26">
        <f>SUM(AC3:AM3)</f>
        <v>151.93355907200862</v>
      </c>
      <c r="AC3" s="27"/>
      <c r="AD3" s="25"/>
      <c r="AE3" s="25">
        <v>24.282116302936618</v>
      </c>
      <c r="AF3" s="25"/>
      <c r="AG3" s="25"/>
      <c r="AH3" s="25"/>
      <c r="AI3" s="25">
        <v>104.81441230492801</v>
      </c>
      <c r="AJ3" s="25">
        <v>22.837030464144</v>
      </c>
      <c r="AK3" s="24"/>
      <c r="AL3" s="24"/>
      <c r="AM3" s="22"/>
      <c r="AN3" s="28"/>
      <c r="AO3" s="28">
        <v>139.45061680000001</v>
      </c>
      <c r="AP3" s="26"/>
      <c r="AQ3" s="29">
        <f t="shared" ref="AQ3:AQ20" si="0">C3+H3+L3+AA3+AB3+AN3+AO3+AP3</f>
        <v>12061.7747018392</v>
      </c>
      <c r="AS3" s="294"/>
    </row>
    <row r="4" spans="1:45" ht="12.75" customHeight="1">
      <c r="A4" s="17" t="s">
        <v>2</v>
      </c>
      <c r="B4" s="18"/>
      <c r="C4" s="19">
        <f>SUM(D4:G4)</f>
        <v>15.186580890896002</v>
      </c>
      <c r="D4" s="20">
        <v>0</v>
      </c>
      <c r="E4" s="21">
        <v>14.097722162000002</v>
      </c>
      <c r="F4" s="22"/>
      <c r="G4" s="22">
        <v>1.0888587288959999</v>
      </c>
      <c r="H4" s="23">
        <f>SUM(I4:K4)</f>
        <v>7.0330680000000001</v>
      </c>
      <c r="I4" s="24"/>
      <c r="J4" s="249"/>
      <c r="K4" s="25">
        <v>7.0330680000000001</v>
      </c>
      <c r="L4" s="23">
        <f>SUM(M4:Z4)</f>
        <v>1717.0624747879344</v>
      </c>
      <c r="M4" s="24">
        <v>0</v>
      </c>
      <c r="N4" s="24">
        <v>0</v>
      </c>
      <c r="O4" s="25"/>
      <c r="P4" s="25">
        <v>364.52221864444448</v>
      </c>
      <c r="Q4" s="25">
        <v>21.672508399360005</v>
      </c>
      <c r="R4" s="25">
        <v>156.29379915984001</v>
      </c>
      <c r="S4" s="25">
        <v>986.60611760112999</v>
      </c>
      <c r="T4" s="25">
        <v>35.289733288720633</v>
      </c>
      <c r="U4" s="25">
        <v>102.14625414775992</v>
      </c>
      <c r="V4" s="25">
        <v>2.9088437938490893E-3</v>
      </c>
      <c r="W4" s="22">
        <v>36.297317128453038</v>
      </c>
      <c r="X4" s="22">
        <v>5.4694689952000006</v>
      </c>
      <c r="Y4" s="22">
        <v>1.8500297569930473E-2</v>
      </c>
      <c r="Z4" s="25">
        <v>8.7436482816626366</v>
      </c>
      <c r="AA4" s="23">
        <v>0</v>
      </c>
      <c r="AB4" s="26">
        <f>SUM(AC4:AM4)</f>
        <v>9.4476585178560004</v>
      </c>
      <c r="AC4" s="27"/>
      <c r="AD4" s="25"/>
      <c r="AE4" s="25">
        <v>0.41264639999999991</v>
      </c>
      <c r="AF4" s="25"/>
      <c r="AG4" s="25"/>
      <c r="AH4" s="25"/>
      <c r="AI4" s="25">
        <v>9.0350121178560006</v>
      </c>
      <c r="AJ4" s="25">
        <v>0</v>
      </c>
      <c r="AK4" s="24"/>
      <c r="AL4" s="24"/>
      <c r="AM4" s="22"/>
      <c r="AN4" s="28"/>
      <c r="AO4" s="28">
        <v>141.83539077999998</v>
      </c>
      <c r="AP4" s="26"/>
      <c r="AQ4" s="29">
        <f t="shared" si="0"/>
        <v>1890.5651729766864</v>
      </c>
      <c r="AS4" s="294"/>
    </row>
    <row r="5" spans="1:45" ht="12.75" customHeight="1">
      <c r="A5" s="17" t="s">
        <v>3</v>
      </c>
      <c r="B5" s="18"/>
      <c r="C5" s="19">
        <f>SUM(D5:G5)</f>
        <v>0</v>
      </c>
      <c r="D5" s="20"/>
      <c r="E5" s="21"/>
      <c r="F5" s="22"/>
      <c r="G5" s="22"/>
      <c r="H5" s="23">
        <f>SUM(I5:K5)</f>
        <v>0</v>
      </c>
      <c r="I5" s="24"/>
      <c r="J5" s="249"/>
      <c r="K5" s="25"/>
      <c r="L5" s="23">
        <f>SUM(M5:Z5)</f>
        <v>172.71258946798309</v>
      </c>
      <c r="M5" s="24"/>
      <c r="N5" s="24"/>
      <c r="O5" s="25"/>
      <c r="P5" s="25"/>
      <c r="Q5" s="25"/>
      <c r="R5" s="25"/>
      <c r="S5" s="25">
        <v>15.730078096892656</v>
      </c>
      <c r="T5" s="25"/>
      <c r="U5" s="25">
        <v>156.98251137109042</v>
      </c>
      <c r="V5" s="25"/>
      <c r="W5" s="22"/>
      <c r="X5" s="22"/>
      <c r="Y5" s="22"/>
      <c r="Z5" s="25"/>
      <c r="AA5" s="23"/>
      <c r="AB5" s="26">
        <f>SUM(AC5:AM5)</f>
        <v>0</v>
      </c>
      <c r="AC5" s="27"/>
      <c r="AD5" s="25"/>
      <c r="AE5" s="25"/>
      <c r="AF5" s="25"/>
      <c r="AG5" s="25"/>
      <c r="AH5" s="25"/>
      <c r="AI5" s="25"/>
      <c r="AJ5" s="25"/>
      <c r="AK5" s="24"/>
      <c r="AL5" s="24"/>
      <c r="AM5" s="22"/>
      <c r="AN5" s="28"/>
      <c r="AO5" s="28"/>
      <c r="AP5" s="26"/>
      <c r="AQ5" s="29">
        <f t="shared" si="0"/>
        <v>172.71258946798309</v>
      </c>
      <c r="AS5" s="294"/>
    </row>
    <row r="6" spans="1:45" ht="12.75" customHeight="1" thickBot="1">
      <c r="A6" s="30" t="s">
        <v>4</v>
      </c>
      <c r="B6" s="31"/>
      <c r="C6" s="19">
        <f>SUM(D6:G6)</f>
        <v>-101.25634942971131</v>
      </c>
      <c r="D6" s="32">
        <v>-101.869888772661</v>
      </c>
      <c r="E6" s="22">
        <v>-0.8079766727235479</v>
      </c>
      <c r="F6" s="33"/>
      <c r="G6" s="33">
        <v>1.4215160156732278</v>
      </c>
      <c r="H6" s="34">
        <f>SUM(I6:K6)</f>
        <v>-122.93905189963694</v>
      </c>
      <c r="I6" s="35">
        <v>-136.53826589963694</v>
      </c>
      <c r="J6" s="300">
        <v>0</v>
      </c>
      <c r="K6" s="35">
        <v>13.599214000000003</v>
      </c>
      <c r="L6" s="34">
        <f>SUM(M6:Z6)</f>
        <v>151.33981188504902</v>
      </c>
      <c r="M6" s="24">
        <v>38.730964773999993</v>
      </c>
      <c r="N6" s="24">
        <v>-8.8751519999999999</v>
      </c>
      <c r="O6" s="25"/>
      <c r="P6" s="25">
        <v>-9.6980083333333713</v>
      </c>
      <c r="Q6" s="25">
        <v>12.883201938880001</v>
      </c>
      <c r="R6" s="25">
        <v>82.12024884504001</v>
      </c>
      <c r="S6" s="25">
        <v>23.637599999999999</v>
      </c>
      <c r="T6" s="25">
        <v>1.4659197380156652</v>
      </c>
      <c r="U6" s="25">
        <v>8.3874136006762399</v>
      </c>
      <c r="V6" s="25">
        <v>3.2040911090633046</v>
      </c>
      <c r="W6" s="33">
        <v>-0.51646778729281662</v>
      </c>
      <c r="X6" s="33">
        <v>0</v>
      </c>
      <c r="Y6" s="33">
        <v>0</v>
      </c>
      <c r="Z6" s="35">
        <v>0</v>
      </c>
      <c r="AA6" s="34">
        <v>0</v>
      </c>
      <c r="AB6" s="37">
        <f>SUM(AC6:AM6)</f>
        <v>4.4601014379600006</v>
      </c>
      <c r="AC6" s="38"/>
      <c r="AD6" s="36"/>
      <c r="AE6" s="36">
        <v>0.26707427819999968</v>
      </c>
      <c r="AF6" s="36"/>
      <c r="AG6" s="36"/>
      <c r="AH6" s="36"/>
      <c r="AI6" s="36">
        <v>1.7828522013120007</v>
      </c>
      <c r="AJ6" s="36">
        <v>2.4101749584479997</v>
      </c>
      <c r="AK6" s="35"/>
      <c r="AL6" s="35"/>
      <c r="AM6" s="33"/>
      <c r="AN6" s="40"/>
      <c r="AO6" s="40"/>
      <c r="AP6" s="37"/>
      <c r="AQ6" s="41">
        <f t="shared" si="0"/>
        <v>-68.395488006339221</v>
      </c>
      <c r="AS6" s="294"/>
    </row>
    <row r="7" spans="1:45" s="49" customFormat="1" ht="12.75" customHeight="1">
      <c r="A7" s="50" t="s">
        <v>66</v>
      </c>
      <c r="B7" s="51"/>
      <c r="C7" s="52">
        <f t="shared" ref="C7:AP7" si="1">C2+C3-C4-C5+C6</f>
        <v>787.05173223022086</v>
      </c>
      <c r="D7" s="57">
        <f t="shared" si="1"/>
        <v>727.70471229823943</v>
      </c>
      <c r="E7" s="54">
        <f t="shared" si="1"/>
        <v>46.817168899951085</v>
      </c>
      <c r="F7" s="54">
        <f t="shared" si="1"/>
        <v>0</v>
      </c>
      <c r="G7" s="54">
        <f t="shared" si="1"/>
        <v>12.529851032030438</v>
      </c>
      <c r="H7" s="56">
        <f t="shared" si="1"/>
        <v>685.95222908664709</v>
      </c>
      <c r="I7" s="57">
        <f t="shared" si="1"/>
        <v>551.68208308664714</v>
      </c>
      <c r="J7" s="250">
        <f t="shared" si="1"/>
        <v>127.70399999999999</v>
      </c>
      <c r="K7" s="54">
        <f t="shared" si="1"/>
        <v>6.5661460000000034</v>
      </c>
      <c r="L7" s="56">
        <f t="shared" si="1"/>
        <v>7400.1225475385372</v>
      </c>
      <c r="M7" s="57">
        <f t="shared" si="1"/>
        <v>3092.2052611591994</v>
      </c>
      <c r="N7" s="57">
        <f t="shared" ref="N7" si="2">N2+N3-N4-N5+N6</f>
        <v>7.7582254992000017</v>
      </c>
      <c r="O7" s="54">
        <f t="shared" si="1"/>
        <v>0</v>
      </c>
      <c r="P7" s="54">
        <f t="shared" si="1"/>
        <v>190.01618135555535</v>
      </c>
      <c r="Q7" s="54">
        <f t="shared" si="1"/>
        <v>360.35708069088003</v>
      </c>
      <c r="R7" s="54">
        <f t="shared" si="1"/>
        <v>1468.0708519300797</v>
      </c>
      <c r="S7" s="54">
        <f t="shared" si="1"/>
        <v>-895.87064706723163</v>
      </c>
      <c r="T7" s="54">
        <f t="shared" si="1"/>
        <v>123.72255052198433</v>
      </c>
      <c r="U7" s="54">
        <f t="shared" si="1"/>
        <v>2681.9542281981408</v>
      </c>
      <c r="V7" s="54">
        <f t="shared" si="1"/>
        <v>169.57766154671168</v>
      </c>
      <c r="W7" s="54">
        <f t="shared" si="1"/>
        <v>-29.252130973066301</v>
      </c>
      <c r="X7" s="54">
        <f t="shared" si="1"/>
        <v>195.36275312176252</v>
      </c>
      <c r="Y7" s="54">
        <f t="shared" si="1"/>
        <v>1.2096467108549098</v>
      </c>
      <c r="Z7" s="54">
        <f t="shared" si="1"/>
        <v>35.010884844467988</v>
      </c>
      <c r="AA7" s="56">
        <f t="shared" si="1"/>
        <v>4480.2572507256682</v>
      </c>
      <c r="AB7" s="56">
        <f t="shared" si="1"/>
        <v>1481.6042993098815</v>
      </c>
      <c r="AC7" s="57">
        <f t="shared" si="1"/>
        <v>59.691708987970003</v>
      </c>
      <c r="AD7" s="54">
        <f t="shared" si="1"/>
        <v>743.01992281532614</v>
      </c>
      <c r="AE7" s="54">
        <f t="shared" si="1"/>
        <v>273.04514180129252</v>
      </c>
      <c r="AF7" s="54">
        <f t="shared" ref="AF7" si="3">AF2+AF3-AF4-AF5+AF6</f>
        <v>139.99992739520798</v>
      </c>
      <c r="AG7" s="54">
        <f t="shared" si="1"/>
        <v>33.531818868055431</v>
      </c>
      <c r="AH7" s="54">
        <f t="shared" si="1"/>
        <v>16.813132576534866</v>
      </c>
      <c r="AI7" s="54">
        <f t="shared" si="1"/>
        <v>128.62672037577602</v>
      </c>
      <c r="AJ7" s="54">
        <f t="shared" ref="AJ7" si="4">AJ2+AJ3-AJ4-AJ5+AJ6</f>
        <v>27.916404744672001</v>
      </c>
      <c r="AK7" s="53">
        <f t="shared" si="1"/>
        <v>1.8899880806415161</v>
      </c>
      <c r="AL7" s="53">
        <f t="shared" ref="AL7" si="5">AL2+AL3-AL4-AL5+AL6</f>
        <v>13.54608560366562</v>
      </c>
      <c r="AM7" s="57">
        <f t="shared" si="1"/>
        <v>43.523448060739646</v>
      </c>
      <c r="AN7" s="56">
        <f t="shared" si="1"/>
        <v>145.43710297949829</v>
      </c>
      <c r="AO7" s="56">
        <f t="shared" si="1"/>
        <v>-2.3847739799999772</v>
      </c>
      <c r="AP7" s="182">
        <f t="shared" si="1"/>
        <v>0</v>
      </c>
      <c r="AQ7" s="111">
        <f t="shared" si="0"/>
        <v>14978.040387890453</v>
      </c>
      <c r="AR7" s="2"/>
      <c r="AS7" s="294"/>
    </row>
    <row r="8" spans="1:45" s="49" customFormat="1" ht="12.75" customHeight="1" thickBot="1">
      <c r="A8" s="183" t="s">
        <v>67</v>
      </c>
      <c r="B8" s="184"/>
      <c r="C8" s="187">
        <f t="shared" ref="C8:AP8" si="6">C7-C27</f>
        <v>787.05173223022086</v>
      </c>
      <c r="D8" s="185">
        <f t="shared" si="6"/>
        <v>727.70471229823943</v>
      </c>
      <c r="E8" s="188">
        <f t="shared" si="6"/>
        <v>46.817168899951085</v>
      </c>
      <c r="F8" s="189">
        <f t="shared" si="6"/>
        <v>0</v>
      </c>
      <c r="G8" s="189">
        <f t="shared" si="6"/>
        <v>12.529851032030438</v>
      </c>
      <c r="H8" s="190">
        <f t="shared" si="6"/>
        <v>685.95222908664709</v>
      </c>
      <c r="I8" s="185">
        <f t="shared" si="6"/>
        <v>551.68208308664714</v>
      </c>
      <c r="J8" s="301">
        <f t="shared" si="6"/>
        <v>127.70399999999999</v>
      </c>
      <c r="K8" s="188">
        <f t="shared" si="6"/>
        <v>6.5661460000000034</v>
      </c>
      <c r="L8" s="190">
        <f t="shared" si="6"/>
        <v>7168.5392628614518</v>
      </c>
      <c r="M8" s="185">
        <f t="shared" si="6"/>
        <v>3092.2052611591994</v>
      </c>
      <c r="N8" s="185">
        <f t="shared" si="6"/>
        <v>7.7582254992000017</v>
      </c>
      <c r="O8" s="188">
        <f t="shared" si="6"/>
        <v>0</v>
      </c>
      <c r="P8" s="188">
        <f t="shared" si="6"/>
        <v>190.01618135555535</v>
      </c>
      <c r="Q8" s="188">
        <f t="shared" si="6"/>
        <v>360.35708069088003</v>
      </c>
      <c r="R8" s="188">
        <f t="shared" si="6"/>
        <v>1468.0708519300797</v>
      </c>
      <c r="S8" s="188">
        <f t="shared" si="6"/>
        <v>-895.87064706723163</v>
      </c>
      <c r="T8" s="188">
        <f t="shared" si="6"/>
        <v>123.72255052198433</v>
      </c>
      <c r="U8" s="188">
        <f t="shared" si="6"/>
        <v>2681.9542281981408</v>
      </c>
      <c r="V8" s="188">
        <f t="shared" si="6"/>
        <v>169.57766154671168</v>
      </c>
      <c r="W8" s="189">
        <f t="shared" si="6"/>
        <v>-29.252130973066301</v>
      </c>
      <c r="X8" s="189">
        <f t="shared" si="6"/>
        <v>0</v>
      </c>
      <c r="Y8" s="189">
        <f t="shared" si="6"/>
        <v>0</v>
      </c>
      <c r="Z8" s="188">
        <f t="shared" si="6"/>
        <v>0</v>
      </c>
      <c r="AA8" s="190">
        <f t="shared" si="6"/>
        <v>4480.2572507256682</v>
      </c>
      <c r="AB8" s="196">
        <f t="shared" si="6"/>
        <v>1481.6042993098815</v>
      </c>
      <c r="AC8" s="185">
        <f t="shared" si="6"/>
        <v>59.691708987970003</v>
      </c>
      <c r="AD8" s="188">
        <f t="shared" si="6"/>
        <v>743.01992281532614</v>
      </c>
      <c r="AE8" s="188">
        <f t="shared" si="6"/>
        <v>273.04514180129252</v>
      </c>
      <c r="AF8" s="188">
        <f t="shared" si="6"/>
        <v>139.99992739520798</v>
      </c>
      <c r="AG8" s="188">
        <f t="shared" si="6"/>
        <v>33.531818868055431</v>
      </c>
      <c r="AH8" s="188">
        <f t="shared" si="6"/>
        <v>16.813132576534866</v>
      </c>
      <c r="AI8" s="188">
        <f t="shared" si="6"/>
        <v>128.62672037577602</v>
      </c>
      <c r="AJ8" s="188">
        <f t="shared" ref="AJ8" si="7">AJ7-AJ27</f>
        <v>27.916404744672001</v>
      </c>
      <c r="AK8" s="210">
        <f t="shared" si="6"/>
        <v>1.8899880806415161</v>
      </c>
      <c r="AL8" s="210">
        <f t="shared" si="6"/>
        <v>13.54608560366562</v>
      </c>
      <c r="AM8" s="185">
        <f t="shared" si="6"/>
        <v>43.523448060739646</v>
      </c>
      <c r="AN8" s="190">
        <f t="shared" si="6"/>
        <v>145.43710297949829</v>
      </c>
      <c r="AO8" s="190">
        <f t="shared" si="6"/>
        <v>-2.3847739799999772</v>
      </c>
      <c r="AP8" s="185">
        <f t="shared" si="6"/>
        <v>0</v>
      </c>
      <c r="AQ8" s="186">
        <f t="shared" si="0"/>
        <v>14746.457103213368</v>
      </c>
      <c r="AR8" s="2"/>
      <c r="AS8" s="294"/>
    </row>
    <row r="9" spans="1:45" s="49" customFormat="1" ht="12.75" customHeight="1">
      <c r="A9" s="50" t="s">
        <v>5</v>
      </c>
      <c r="B9" s="51"/>
      <c r="C9" s="52">
        <f t="shared" ref="C9:AP9" si="8">SUM(C10:C14)</f>
        <v>489.13419536754503</v>
      </c>
      <c r="D9" s="53">
        <f t="shared" si="8"/>
        <v>489.13419536754503</v>
      </c>
      <c r="E9" s="54">
        <f t="shared" si="8"/>
        <v>0</v>
      </c>
      <c r="F9" s="55">
        <f t="shared" si="8"/>
        <v>0</v>
      </c>
      <c r="G9" s="55">
        <f t="shared" si="8"/>
        <v>0</v>
      </c>
      <c r="H9" s="56">
        <f t="shared" si="8"/>
        <v>541.02658367795425</v>
      </c>
      <c r="I9" s="53">
        <f t="shared" si="8"/>
        <v>541.02658367795425</v>
      </c>
      <c r="J9" s="250">
        <f t="shared" si="8"/>
        <v>0</v>
      </c>
      <c r="K9" s="54">
        <f t="shared" si="8"/>
        <v>0</v>
      </c>
      <c r="L9" s="56">
        <f t="shared" si="8"/>
        <v>3165.7216476484605</v>
      </c>
      <c r="M9" s="54">
        <f t="shared" si="8"/>
        <v>3092.2052611591994</v>
      </c>
      <c r="N9" s="54">
        <f t="shared" ref="N9" si="9">SUM(N10:N14)</f>
        <v>38.786602361842682</v>
      </c>
      <c r="O9" s="54">
        <f t="shared" si="8"/>
        <v>0</v>
      </c>
      <c r="P9" s="54">
        <f t="shared" si="8"/>
        <v>0</v>
      </c>
      <c r="Q9" s="54">
        <f t="shared" si="8"/>
        <v>0</v>
      </c>
      <c r="R9" s="54">
        <f t="shared" si="8"/>
        <v>0</v>
      </c>
      <c r="S9" s="54">
        <f t="shared" si="8"/>
        <v>25.868327226603597</v>
      </c>
      <c r="T9" s="54">
        <f t="shared" si="8"/>
        <v>0.63499472294399995</v>
      </c>
      <c r="U9" s="54">
        <f t="shared" si="8"/>
        <v>8.2264621778709284</v>
      </c>
      <c r="V9" s="54">
        <f t="shared" si="8"/>
        <v>0</v>
      </c>
      <c r="W9" s="55">
        <f t="shared" si="8"/>
        <v>0</v>
      </c>
      <c r="X9" s="55">
        <f t="shared" si="8"/>
        <v>0</v>
      </c>
      <c r="Y9" s="55">
        <f t="shared" si="8"/>
        <v>0</v>
      </c>
      <c r="Z9" s="54">
        <f t="shared" si="8"/>
        <v>0</v>
      </c>
      <c r="AA9" s="56">
        <f t="shared" si="8"/>
        <v>2501.2994242635782</v>
      </c>
      <c r="AB9" s="57">
        <f t="shared" si="8"/>
        <v>215.90352917717644</v>
      </c>
      <c r="AC9" s="58">
        <f t="shared" si="8"/>
        <v>0</v>
      </c>
      <c r="AD9" s="54">
        <f t="shared" si="8"/>
        <v>0</v>
      </c>
      <c r="AE9" s="54">
        <f t="shared" si="8"/>
        <v>76.028615684916531</v>
      </c>
      <c r="AF9" s="54">
        <f t="shared" ref="AF9" si="10">SUM(AF10:AF14)</f>
        <v>99.30702317107577</v>
      </c>
      <c r="AG9" s="54">
        <f t="shared" si="8"/>
        <v>33.531818868055431</v>
      </c>
      <c r="AH9" s="54">
        <f t="shared" si="8"/>
        <v>7.0360714531287174</v>
      </c>
      <c r="AI9" s="54">
        <f t="shared" si="8"/>
        <v>0</v>
      </c>
      <c r="AJ9" s="54">
        <f t="shared" ref="AJ9" si="11">SUM(AJ10:AJ14)</f>
        <v>0</v>
      </c>
      <c r="AK9" s="53">
        <f t="shared" si="8"/>
        <v>0</v>
      </c>
      <c r="AL9" s="53">
        <f t="shared" ref="AL9" si="12">SUM(AL10:AL14)</f>
        <v>0</v>
      </c>
      <c r="AM9" s="55">
        <f t="shared" si="8"/>
        <v>0</v>
      </c>
      <c r="AN9" s="56">
        <f t="shared" si="8"/>
        <v>90.714163374524205</v>
      </c>
      <c r="AO9" s="56">
        <f t="shared" si="8"/>
        <v>54.38453208</v>
      </c>
      <c r="AP9" s="57">
        <f t="shared" si="8"/>
        <v>0</v>
      </c>
      <c r="AQ9" s="59">
        <f t="shared" si="0"/>
        <v>7058.184075589239</v>
      </c>
      <c r="AR9" s="2"/>
      <c r="AS9" s="294"/>
    </row>
    <row r="10" spans="1:45" ht="12.75" customHeight="1">
      <c r="A10" s="60" t="s">
        <v>221</v>
      </c>
      <c r="B10" s="61"/>
      <c r="C10" s="62">
        <f>SUM(D10:G10)</f>
        <v>489.13419536754503</v>
      </c>
      <c r="D10" s="63">
        <v>489.13419536754503</v>
      </c>
      <c r="E10" s="64"/>
      <c r="F10" s="65"/>
      <c r="G10" s="65"/>
      <c r="H10" s="66">
        <f>SUM(I10:K10)</f>
        <v>467.10845991760607</v>
      </c>
      <c r="I10" s="63">
        <v>467.10845991760607</v>
      </c>
      <c r="J10" s="252">
        <v>0</v>
      </c>
      <c r="K10" s="64"/>
      <c r="L10" s="66">
        <f>SUM(M10:Z10)</f>
        <v>34.094789404474525</v>
      </c>
      <c r="M10" s="64"/>
      <c r="N10" s="64"/>
      <c r="O10" s="64"/>
      <c r="P10" s="64"/>
      <c r="Q10" s="64"/>
      <c r="R10" s="64"/>
      <c r="S10" s="64">
        <v>25.868327226603597</v>
      </c>
      <c r="T10" s="64"/>
      <c r="U10" s="64">
        <v>8.2264621778709284</v>
      </c>
      <c r="V10" s="64"/>
      <c r="W10" s="65"/>
      <c r="X10" s="65"/>
      <c r="Y10" s="65"/>
      <c r="Z10" s="64"/>
      <c r="AA10" s="66">
        <v>2187.6033883210698</v>
      </c>
      <c r="AB10" s="67">
        <f>SUM(AC10:AM10)</f>
        <v>205.30590173319058</v>
      </c>
      <c r="AC10" s="68"/>
      <c r="AD10" s="64"/>
      <c r="AE10" s="64">
        <v>72.467059694059387</v>
      </c>
      <c r="AF10" s="64">
        <v>99.30702317107577</v>
      </c>
      <c r="AG10" s="64">
        <v>33.531818868055431</v>
      </c>
      <c r="AH10" s="64"/>
      <c r="AI10" s="64"/>
      <c r="AJ10" s="64"/>
      <c r="AK10" s="63"/>
      <c r="AL10" s="63"/>
      <c r="AM10" s="65"/>
      <c r="AN10" s="70">
        <v>90.714163374524205</v>
      </c>
      <c r="AO10" s="66"/>
      <c r="AP10" s="67"/>
      <c r="AQ10" s="71">
        <f t="shared" si="0"/>
        <v>3473.9608981184101</v>
      </c>
      <c r="AS10" s="294"/>
    </row>
    <row r="11" spans="1:45" ht="12.75" customHeight="1">
      <c r="A11" s="17" t="s">
        <v>222</v>
      </c>
      <c r="B11" s="18"/>
      <c r="C11" s="19">
        <f>SUM(D11:G11)</f>
        <v>0</v>
      </c>
      <c r="D11" s="24">
        <v>0</v>
      </c>
      <c r="E11" s="25"/>
      <c r="F11" s="22"/>
      <c r="G11" s="22"/>
      <c r="H11" s="23">
        <f>SUM(I11:K11)</f>
        <v>5.8425469182429177</v>
      </c>
      <c r="I11" s="24">
        <v>5.8425469182429177</v>
      </c>
      <c r="J11" s="249"/>
      <c r="K11" s="25"/>
      <c r="L11" s="23">
        <f>SUM(M11:Z11)</f>
        <v>0.63499472294399995</v>
      </c>
      <c r="M11" s="25"/>
      <c r="N11" s="127"/>
      <c r="O11" s="127">
        <v>0</v>
      </c>
      <c r="P11" s="25"/>
      <c r="Q11" s="25"/>
      <c r="R11" s="25"/>
      <c r="S11" s="25">
        <v>0</v>
      </c>
      <c r="T11" s="25">
        <v>0.63499472294399995</v>
      </c>
      <c r="U11" s="25">
        <v>0</v>
      </c>
      <c r="V11" s="25"/>
      <c r="W11" s="22"/>
      <c r="X11" s="22"/>
      <c r="Y11" s="22"/>
      <c r="Z11" s="25"/>
      <c r="AA11" s="23">
        <v>272.96145103491432</v>
      </c>
      <c r="AB11" s="26">
        <f>SUM(AC11:AM11)</f>
        <v>10.597627443985861</v>
      </c>
      <c r="AC11" s="27"/>
      <c r="AD11" s="25"/>
      <c r="AE11" s="25">
        <v>3.5615559908571428</v>
      </c>
      <c r="AF11" s="25"/>
      <c r="AG11" s="25"/>
      <c r="AH11" s="25">
        <v>7.0360714531287174</v>
      </c>
      <c r="AI11" s="25"/>
      <c r="AJ11" s="25"/>
      <c r="AK11" s="24"/>
      <c r="AL11" s="24"/>
      <c r="AM11" s="22"/>
      <c r="AN11" s="28"/>
      <c r="AO11" s="28"/>
      <c r="AP11" s="26"/>
      <c r="AQ11" s="29">
        <f t="shared" si="0"/>
        <v>290.03662012008709</v>
      </c>
      <c r="AS11" s="294"/>
    </row>
    <row r="12" spans="1:45" ht="12.75" customHeight="1">
      <c r="A12" s="17" t="s">
        <v>223</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42.942060079999997</v>
      </c>
      <c r="AP12" s="26"/>
      <c r="AQ12" s="29">
        <f t="shared" si="0"/>
        <v>42.942060079999997</v>
      </c>
      <c r="AS12" s="294"/>
    </row>
    <row r="13" spans="1:45" ht="12.75" customHeight="1">
      <c r="A13" s="17" t="s">
        <v>224</v>
      </c>
      <c r="B13" s="18"/>
      <c r="C13" s="19">
        <f>SUM(D13:G13)</f>
        <v>0</v>
      </c>
      <c r="D13" s="24"/>
      <c r="E13" s="22"/>
      <c r="F13" s="22"/>
      <c r="G13" s="22"/>
      <c r="H13" s="23">
        <f>SUM(I13:K13)</f>
        <v>68.075576842105264</v>
      </c>
      <c r="I13" s="24">
        <v>68.075576842105264</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68.075576842105264</v>
      </c>
      <c r="AS13" s="294"/>
    </row>
    <row r="14" spans="1:45" ht="12.75" customHeight="1">
      <c r="A14" s="72" t="s">
        <v>225</v>
      </c>
      <c r="B14" s="73"/>
      <c r="C14" s="74">
        <f>SUM(D14:G14)</f>
        <v>0</v>
      </c>
      <c r="D14" s="75"/>
      <c r="E14" s="76"/>
      <c r="F14" s="77"/>
      <c r="G14" s="77"/>
      <c r="H14" s="78">
        <f>SUM(I14:K14)</f>
        <v>0</v>
      </c>
      <c r="I14" s="75"/>
      <c r="J14" s="255"/>
      <c r="K14" s="76"/>
      <c r="L14" s="78">
        <f>SUM(M14:Z14)</f>
        <v>3130.991863521042</v>
      </c>
      <c r="M14" s="76">
        <v>3092.2052611591994</v>
      </c>
      <c r="N14" s="76">
        <v>38.786602361842682</v>
      </c>
      <c r="O14" s="76"/>
      <c r="P14" s="76"/>
      <c r="Q14" s="76"/>
      <c r="R14" s="76"/>
      <c r="S14" s="76"/>
      <c r="T14" s="76"/>
      <c r="U14" s="76"/>
      <c r="V14" s="76"/>
      <c r="W14" s="77"/>
      <c r="X14" s="77"/>
      <c r="Y14" s="77"/>
      <c r="Z14" s="76"/>
      <c r="AA14" s="78">
        <v>40.734584907594211</v>
      </c>
      <c r="AB14" s="79">
        <f>SUM(AC14:AM14)</f>
        <v>0</v>
      </c>
      <c r="AC14" s="80"/>
      <c r="AD14" s="76"/>
      <c r="AE14" s="76"/>
      <c r="AF14" s="76"/>
      <c r="AG14" s="76"/>
      <c r="AH14" s="76"/>
      <c r="AI14" s="76"/>
      <c r="AJ14" s="76"/>
      <c r="AK14" s="75"/>
      <c r="AL14" s="75"/>
      <c r="AM14" s="77"/>
      <c r="AN14" s="81"/>
      <c r="AO14" s="81">
        <v>11.442471999999999</v>
      </c>
      <c r="AP14" s="79"/>
      <c r="AQ14" s="82">
        <f t="shared" si="0"/>
        <v>3183.1689204286363</v>
      </c>
      <c r="AS14" s="294"/>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64.671797999999995</v>
      </c>
      <c r="I15" s="85">
        <f t="shared" si="13"/>
        <v>0</v>
      </c>
      <c r="J15" s="302">
        <f t="shared" si="13"/>
        <v>0</v>
      </c>
      <c r="K15" s="86">
        <f t="shared" si="13"/>
        <v>64.671797999999995</v>
      </c>
      <c r="L15" s="88">
        <f t="shared" si="13"/>
        <v>3166.7858692089685</v>
      </c>
      <c r="M15" s="86">
        <f t="shared" si="13"/>
        <v>0</v>
      </c>
      <c r="N15" s="86">
        <f t="shared" si="13"/>
        <v>0</v>
      </c>
      <c r="O15" s="86">
        <f t="shared" si="13"/>
        <v>90.017983923640699</v>
      </c>
      <c r="P15" s="86">
        <f t="shared" si="13"/>
        <v>640.53679657777786</v>
      </c>
      <c r="Q15" s="86">
        <f t="shared" si="13"/>
        <v>226.77459106847999</v>
      </c>
      <c r="R15" s="86">
        <f t="shared" si="13"/>
        <v>0</v>
      </c>
      <c r="S15" s="86">
        <f t="shared" si="13"/>
        <v>960.95017928079096</v>
      </c>
      <c r="T15" s="86">
        <f t="shared" si="13"/>
        <v>64.797462901984332</v>
      </c>
      <c r="U15" s="86">
        <f t="shared" si="13"/>
        <v>1146.9502117491124</v>
      </c>
      <c r="V15" s="86">
        <f t="shared" si="13"/>
        <v>0</v>
      </c>
      <c r="W15" s="87">
        <f t="shared" si="13"/>
        <v>36.758643707182323</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1873.361490524092</v>
      </c>
      <c r="AP15" s="89">
        <f t="shared" si="13"/>
        <v>0</v>
      </c>
      <c r="AQ15" s="91">
        <f t="shared" si="0"/>
        <v>5104.8191577330599</v>
      </c>
      <c r="AR15" s="2"/>
      <c r="AS15" s="294"/>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1667.7865923774164</v>
      </c>
      <c r="AP16" s="67"/>
      <c r="AQ16" s="92">
        <f>C16+H16+L16+AA16+AO16+AP16</f>
        <v>1667.7865923774164</v>
      </c>
      <c r="AS16" s="294"/>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185.14395873624346</v>
      </c>
      <c r="AP17" s="26"/>
      <c r="AQ17" s="29">
        <f>C17+H17+L17+AA17+AO17+AP17</f>
        <v>185.14395873624346</v>
      </c>
      <c r="AS17" s="294"/>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20.430939410432</v>
      </c>
      <c r="AP18" s="26"/>
      <c r="AQ18" s="29">
        <f t="shared" si="0"/>
        <v>20.430939410432</v>
      </c>
      <c r="AS18" s="294"/>
    </row>
    <row r="19" spans="1:45" ht="12.75" customHeight="1">
      <c r="A19" s="17" t="s">
        <v>229</v>
      </c>
      <c r="B19" s="18"/>
      <c r="C19" s="19"/>
      <c r="D19" s="2"/>
      <c r="E19" s="25"/>
      <c r="F19" s="22"/>
      <c r="G19" s="22"/>
      <c r="H19" s="23">
        <f>SUM(I19:K19)</f>
        <v>64.671797999999995</v>
      </c>
      <c r="I19" s="24"/>
      <c r="J19" s="25"/>
      <c r="K19" s="25">
        <v>64.671797999999995</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64.671797999999995</v>
      </c>
      <c r="AS19" s="294"/>
    </row>
    <row r="20" spans="1:45" ht="12.75" customHeight="1">
      <c r="A20" s="72" t="s">
        <v>230</v>
      </c>
      <c r="B20" s="73"/>
      <c r="C20" s="74"/>
      <c r="D20" s="75"/>
      <c r="E20" s="76"/>
      <c r="F20" s="77"/>
      <c r="G20" s="77"/>
      <c r="H20" s="78">
        <f>SUM(I20:K20)</f>
        <v>0</v>
      </c>
      <c r="I20" s="75"/>
      <c r="J20" s="76"/>
      <c r="K20" s="76"/>
      <c r="L20" s="78">
        <f>SUM(M20:Z20)</f>
        <v>3166.7858692089685</v>
      </c>
      <c r="M20" s="76"/>
      <c r="N20" s="76"/>
      <c r="O20" s="76">
        <v>90.017983923640699</v>
      </c>
      <c r="P20" s="76">
        <v>640.53679657777786</v>
      </c>
      <c r="Q20" s="76">
        <v>226.77459106847999</v>
      </c>
      <c r="R20" s="76">
        <v>0</v>
      </c>
      <c r="S20" s="76">
        <v>960.95017928079096</v>
      </c>
      <c r="T20" s="76">
        <v>64.797462901984332</v>
      </c>
      <c r="U20" s="76">
        <v>1146.9502117491124</v>
      </c>
      <c r="V20" s="76"/>
      <c r="W20" s="77">
        <v>36.758643707182323</v>
      </c>
      <c r="X20" s="77"/>
      <c r="Y20" s="77"/>
      <c r="Z20" s="76"/>
      <c r="AA20" s="78"/>
      <c r="AB20" s="79">
        <f>SUM(AC20:AL20)</f>
        <v>0</v>
      </c>
      <c r="AC20" s="80"/>
      <c r="AD20" s="76"/>
      <c r="AE20" s="76"/>
      <c r="AF20" s="76"/>
      <c r="AG20" s="76"/>
      <c r="AH20" s="76"/>
      <c r="AI20" s="76"/>
      <c r="AJ20" s="76"/>
      <c r="AK20" s="75"/>
      <c r="AL20" s="75"/>
      <c r="AM20" s="77"/>
      <c r="AN20" s="81"/>
      <c r="AO20" s="81"/>
      <c r="AP20" s="79"/>
      <c r="AQ20" s="82">
        <f t="shared" si="0"/>
        <v>3166.7858692089685</v>
      </c>
      <c r="AS20" s="294"/>
    </row>
    <row r="21" spans="1:45" ht="12.75" customHeight="1">
      <c r="A21" s="93" t="s">
        <v>7</v>
      </c>
      <c r="B21" s="94"/>
      <c r="C21" s="95">
        <f>SUM(C22:C24)</f>
        <v>22.240061570656763</v>
      </c>
      <c r="D21" s="96">
        <f>SUM(D22:D24)</f>
        <v>-17.141361188350004</v>
      </c>
      <c r="E21" s="97">
        <f>SUM(E22:E24)</f>
        <v>39.381422759006767</v>
      </c>
      <c r="F21" s="98">
        <f>SUM(F22:F24)</f>
        <v>0</v>
      </c>
      <c r="G21" s="98">
        <f>SUM(G22:G24)</f>
        <v>0</v>
      </c>
      <c r="H21" s="99">
        <f>SUM(I21:K21)</f>
        <v>0</v>
      </c>
      <c r="I21" s="96">
        <f>SUM(I22:I24)</f>
        <v>0</v>
      </c>
      <c r="J21" s="97">
        <f>SUM(J22:J24)</f>
        <v>0</v>
      </c>
      <c r="K21" s="97">
        <f>SUM(K22:K24)</f>
        <v>0</v>
      </c>
      <c r="L21" s="99">
        <f>SUM(M21:Z21)</f>
        <v>-24.684016341344112</v>
      </c>
      <c r="M21" s="97">
        <f t="shared" ref="M21:AA21" si="15">SUM(M22:M24)</f>
        <v>0</v>
      </c>
      <c r="N21" s="97">
        <f t="shared" ref="N21" si="16">SUM(N22:N24)</f>
        <v>30.880435114089789</v>
      </c>
      <c r="O21" s="97">
        <f t="shared" si="15"/>
        <v>0</v>
      </c>
      <c r="P21" s="97">
        <f t="shared" si="15"/>
        <v>-31.331710700000009</v>
      </c>
      <c r="Q21" s="97">
        <f t="shared" si="15"/>
        <v>361.91080481920005</v>
      </c>
      <c r="R21" s="97">
        <f t="shared" si="15"/>
        <v>-361.12225342559998</v>
      </c>
      <c r="S21" s="97">
        <f t="shared" si="15"/>
        <v>-0.17168420677966101</v>
      </c>
      <c r="T21" s="97">
        <f t="shared" si="15"/>
        <v>0</v>
      </c>
      <c r="U21" s="97">
        <f t="shared" si="15"/>
        <v>-2.6095463715975598</v>
      </c>
      <c r="V21" s="97">
        <f t="shared" si="15"/>
        <v>-22.240061570656767</v>
      </c>
      <c r="W21" s="98">
        <f t="shared" si="15"/>
        <v>0</v>
      </c>
      <c r="X21" s="98">
        <f t="shared" si="15"/>
        <v>0</v>
      </c>
      <c r="Y21" s="98">
        <f t="shared" si="15"/>
        <v>0</v>
      </c>
      <c r="Z21" s="97">
        <f t="shared" si="15"/>
        <v>0</v>
      </c>
      <c r="AA21" s="99">
        <f t="shared" si="15"/>
        <v>0</v>
      </c>
      <c r="AB21" s="100">
        <f t="shared" ref="AB21:AQ21" si="17">SUM(AB22:AB24)</f>
        <v>-804.60161988393759</v>
      </c>
      <c r="AC21" s="101">
        <f t="shared" si="17"/>
        <v>-59.691708987970003</v>
      </c>
      <c r="AD21" s="97">
        <f t="shared" si="17"/>
        <v>-743.01992281532614</v>
      </c>
      <c r="AE21" s="97">
        <f t="shared" si="17"/>
        <v>0</v>
      </c>
      <c r="AF21" s="97">
        <f t="shared" si="17"/>
        <v>0</v>
      </c>
      <c r="AG21" s="175">
        <f t="shared" si="17"/>
        <v>0</v>
      </c>
      <c r="AH21" s="175">
        <f t="shared" si="17"/>
        <v>0</v>
      </c>
      <c r="AI21" s="175">
        <f t="shared" si="17"/>
        <v>0</v>
      </c>
      <c r="AJ21" s="175">
        <f t="shared" ref="AJ21:AK21" si="18">SUM(AJ22:AJ24)</f>
        <v>0</v>
      </c>
      <c r="AK21" s="96">
        <f t="shared" si="18"/>
        <v>-1.8899880806415161</v>
      </c>
      <c r="AL21" s="175">
        <f t="shared" ref="AL21" si="19">SUM(AL22:AL24)</f>
        <v>0</v>
      </c>
      <c r="AM21" s="98">
        <f t="shared" si="17"/>
        <v>0</v>
      </c>
      <c r="AN21" s="115">
        <f t="shared" si="17"/>
        <v>0</v>
      </c>
      <c r="AO21" s="99">
        <f t="shared" si="17"/>
        <v>804.60161988393759</v>
      </c>
      <c r="AP21" s="100">
        <f t="shared" si="17"/>
        <v>0</v>
      </c>
      <c r="AQ21" s="102">
        <f t="shared" si="17"/>
        <v>-2.4439547706873483</v>
      </c>
      <c r="AS21" s="294"/>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-804.60161988393759</v>
      </c>
      <c r="AC22" s="68">
        <f>-AC2</f>
        <v>-59.691708987970003</v>
      </c>
      <c r="AD22" s="64">
        <f>-AD2</f>
        <v>-743.01992281532614</v>
      </c>
      <c r="AE22" s="64"/>
      <c r="AF22" s="64"/>
      <c r="AG22" s="127"/>
      <c r="AH22" s="127"/>
      <c r="AI22" s="127"/>
      <c r="AJ22" s="127"/>
      <c r="AK22" s="63">
        <v>-1.8899880806415161</v>
      </c>
      <c r="AL22" s="127"/>
      <c r="AM22" s="65"/>
      <c r="AN22" s="70"/>
      <c r="AO22" s="66">
        <f>-(C22+H22+L22+AA22+AB22)</f>
        <v>804.60161988393759</v>
      </c>
      <c r="AP22" s="67"/>
      <c r="AQ22" s="92">
        <f>C22+H22+L22+AA22+AB22+AN22+AO22+AP22</f>
        <v>0</v>
      </c>
      <c r="AS22" s="294"/>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c r="AS23" s="294"/>
    </row>
    <row r="24" spans="1:45" ht="12.75" customHeight="1" thickBot="1">
      <c r="A24" s="30" t="s">
        <v>233</v>
      </c>
      <c r="B24" s="31"/>
      <c r="C24" s="173">
        <f>SUM(D24:G24)</f>
        <v>22.240061570656763</v>
      </c>
      <c r="D24" s="207">
        <v>-17.141361188350004</v>
      </c>
      <c r="E24" s="36">
        <f>-D24-V24</f>
        <v>39.381422759006767</v>
      </c>
      <c r="F24" s="33"/>
      <c r="G24" s="33"/>
      <c r="H24" s="34"/>
      <c r="I24" s="39"/>
      <c r="J24" s="36"/>
      <c r="K24" s="36"/>
      <c r="L24" s="34">
        <f>SUM(N24:Z24)</f>
        <v>-24.684016341344112</v>
      </c>
      <c r="M24" s="36"/>
      <c r="N24" s="36">
        <v>30.880435114089789</v>
      </c>
      <c r="O24" s="36"/>
      <c r="P24" s="36">
        <v>-31.331710700000009</v>
      </c>
      <c r="Q24" s="36">
        <v>361.91080481920005</v>
      </c>
      <c r="R24" s="36">
        <v>-361.12225342559998</v>
      </c>
      <c r="S24" s="36">
        <v>-0.17168420677966101</v>
      </c>
      <c r="T24" s="36"/>
      <c r="U24" s="36">
        <v>-2.6095463715975598</v>
      </c>
      <c r="V24" s="33">
        <v>-22.240061570656767</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-2.4439547706873483</v>
      </c>
      <c r="AS24" s="294"/>
    </row>
    <row r="25" spans="1:45" ht="12.75" customHeight="1" thickBot="1">
      <c r="A25" s="83" t="s">
        <v>8</v>
      </c>
      <c r="B25" s="1"/>
      <c r="C25" s="84">
        <f>SUM(D25:G25)</f>
        <v>0</v>
      </c>
      <c r="D25" s="85"/>
      <c r="E25" s="86"/>
      <c r="F25" s="104"/>
      <c r="G25" s="104"/>
      <c r="H25" s="88">
        <f>SUM(I25:K25)</f>
        <v>10.28324833984202</v>
      </c>
      <c r="I25" s="104">
        <v>10.28324833984202</v>
      </c>
      <c r="J25" s="258"/>
      <c r="K25" s="105"/>
      <c r="L25" s="88">
        <f>SUM(O25:Z25)</f>
        <v>98.284657617035819</v>
      </c>
      <c r="M25" s="105"/>
      <c r="N25" s="105"/>
      <c r="O25" s="105">
        <v>95.274692021714102</v>
      </c>
      <c r="P25" s="105"/>
      <c r="Q25" s="105"/>
      <c r="R25" s="105"/>
      <c r="S25" s="105">
        <v>0</v>
      </c>
      <c r="T25" s="105">
        <v>4.1693256233877908E-3</v>
      </c>
      <c r="U25" s="105">
        <v>3.0057962696983291</v>
      </c>
      <c r="V25" s="105"/>
      <c r="W25" s="104"/>
      <c r="X25" s="104"/>
      <c r="Y25" s="104"/>
      <c r="Z25" s="105"/>
      <c r="AA25" s="88">
        <v>57.528599543766255</v>
      </c>
      <c r="AB25" s="89">
        <f>SUM(AC25:AI25)</f>
        <v>0</v>
      </c>
      <c r="AC25" s="90"/>
      <c r="AD25" s="105"/>
      <c r="AE25" s="105"/>
      <c r="AF25" s="105"/>
      <c r="AG25" s="105"/>
      <c r="AH25" s="105"/>
      <c r="AI25" s="105"/>
      <c r="AJ25" s="105"/>
      <c r="AK25" s="181"/>
      <c r="AL25" s="181"/>
      <c r="AM25" s="104"/>
      <c r="AN25" s="194"/>
      <c r="AO25" s="88">
        <v>259.46681438260055</v>
      </c>
      <c r="AP25" s="89"/>
      <c r="AQ25" s="107">
        <f>C25+H25+L25+AA25+AB25+AN25+AO25+AP25</f>
        <v>425.56331988324462</v>
      </c>
      <c r="AS25" s="294"/>
    </row>
    <row r="26" spans="1:45" s="49" customFormat="1" ht="12.75" customHeight="1" thickBot="1">
      <c r="A26" s="42" t="s">
        <v>9</v>
      </c>
      <c r="B26" s="43"/>
      <c r="C26" s="44">
        <f t="shared" ref="C26:AP26" si="20">C7-C9+C15+C21-C25</f>
        <v>320.15759843333262</v>
      </c>
      <c r="D26" s="108">
        <f t="shared" si="20"/>
        <v>221.42915574234439</v>
      </c>
      <c r="E26" s="46">
        <f t="shared" si="20"/>
        <v>86.198591658957852</v>
      </c>
      <c r="F26" s="46">
        <f t="shared" si="20"/>
        <v>0</v>
      </c>
      <c r="G26" s="46">
        <f t="shared" si="20"/>
        <v>12.529851032030438</v>
      </c>
      <c r="H26" s="47">
        <f t="shared" si="20"/>
        <v>199.31419506885081</v>
      </c>
      <c r="I26" s="108">
        <f t="shared" si="20"/>
        <v>0.37225106885087023</v>
      </c>
      <c r="J26" s="259">
        <f t="shared" si="20"/>
        <v>127.70399999999999</v>
      </c>
      <c r="K26" s="46">
        <f t="shared" si="20"/>
        <v>71.237943999999999</v>
      </c>
      <c r="L26" s="47">
        <f t="shared" si="20"/>
        <v>7278.2180951406654</v>
      </c>
      <c r="M26" s="46">
        <f t="shared" si="20"/>
        <v>0</v>
      </c>
      <c r="N26" s="46">
        <f t="shared" si="20"/>
        <v>-0.14794174855289199</v>
      </c>
      <c r="O26" s="46">
        <f t="shared" si="20"/>
        <v>-5.2567080980734033</v>
      </c>
      <c r="P26" s="46">
        <f t="shared" si="20"/>
        <v>799.22126723333315</v>
      </c>
      <c r="Q26" s="46">
        <f t="shared" si="20"/>
        <v>949.04247657856001</v>
      </c>
      <c r="R26" s="46">
        <f t="shared" si="20"/>
        <v>1106.9485985044798</v>
      </c>
      <c r="S26" s="46">
        <f t="shared" si="20"/>
        <v>39.03952078017609</v>
      </c>
      <c r="T26" s="46">
        <f t="shared" si="20"/>
        <v>187.88084937540125</v>
      </c>
      <c r="U26" s="46">
        <f t="shared" si="20"/>
        <v>3815.0626351280866</v>
      </c>
      <c r="V26" s="46">
        <f t="shared" si="20"/>
        <v>147.33759997605492</v>
      </c>
      <c r="W26" s="46">
        <f t="shared" si="20"/>
        <v>7.506512734116022</v>
      </c>
      <c r="X26" s="46">
        <f t="shared" si="20"/>
        <v>195.36275312176252</v>
      </c>
      <c r="Y26" s="46">
        <f t="shared" si="20"/>
        <v>1.2096467108549098</v>
      </c>
      <c r="Z26" s="46">
        <f t="shared" si="20"/>
        <v>35.010884844467988</v>
      </c>
      <c r="AA26" s="47">
        <f t="shared" si="20"/>
        <v>1921.4292269183238</v>
      </c>
      <c r="AB26" s="45">
        <f t="shared" si="20"/>
        <v>461.09915024876761</v>
      </c>
      <c r="AC26" s="58">
        <f t="shared" si="20"/>
        <v>0</v>
      </c>
      <c r="AD26" s="54">
        <f t="shared" si="20"/>
        <v>0</v>
      </c>
      <c r="AE26" s="54">
        <f t="shared" si="20"/>
        <v>197.01652611637599</v>
      </c>
      <c r="AF26" s="54">
        <f t="shared" si="20"/>
        <v>40.692904224132207</v>
      </c>
      <c r="AG26" s="54">
        <f t="shared" si="20"/>
        <v>0</v>
      </c>
      <c r="AH26" s="54">
        <f t="shared" si="20"/>
        <v>9.7770611234061491</v>
      </c>
      <c r="AI26" s="54">
        <f t="shared" si="20"/>
        <v>128.62672037577602</v>
      </c>
      <c r="AJ26" s="54">
        <f t="shared" ref="AJ26" si="21">AJ7-AJ9+AJ15+AJ21-AJ25</f>
        <v>27.916404744672001</v>
      </c>
      <c r="AK26" s="53">
        <f t="shared" si="20"/>
        <v>0</v>
      </c>
      <c r="AL26" s="53">
        <f t="shared" si="20"/>
        <v>13.54608560366562</v>
      </c>
      <c r="AM26" s="109">
        <f t="shared" si="20"/>
        <v>43.523448060739646</v>
      </c>
      <c r="AN26" s="47">
        <f t="shared" si="20"/>
        <v>54.722939604974087</v>
      </c>
      <c r="AO26" s="47">
        <f t="shared" si="20"/>
        <v>2361.7269899654289</v>
      </c>
      <c r="AP26" s="45">
        <f t="shared" si="20"/>
        <v>0</v>
      </c>
      <c r="AQ26" s="48">
        <f>C26+H26+L26+AA26+AB26+AN26+AO26+AP26</f>
        <v>12596.668195380342</v>
      </c>
      <c r="AR26" s="2"/>
      <c r="AS26" s="294"/>
    </row>
    <row r="27" spans="1:45"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250">
        <f t="shared" si="22"/>
        <v>0</v>
      </c>
      <c r="K27" s="54">
        <f t="shared" si="22"/>
        <v>0</v>
      </c>
      <c r="L27" s="56">
        <f t="shared" si="22"/>
        <v>231.58328467708543</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195.36275312176252</v>
      </c>
      <c r="Y27" s="55">
        <f t="shared" si="23"/>
        <v>1.2096467108549098</v>
      </c>
      <c r="Z27" s="54">
        <f t="shared" si="23"/>
        <v>35.010884844467988</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231.58328467708543</v>
      </c>
      <c r="AR27" s="2"/>
      <c r="AS27" s="294"/>
    </row>
    <row r="28" spans="1:45" ht="12.75" customHeight="1" thickBot="1">
      <c r="A28" s="112" t="s">
        <v>11</v>
      </c>
      <c r="B28" s="113"/>
      <c r="C28" s="114">
        <f>SUM(D28:G28)</f>
        <v>0</v>
      </c>
      <c r="D28" s="96"/>
      <c r="E28" s="97"/>
      <c r="F28" s="98"/>
      <c r="G28" s="98"/>
      <c r="H28" s="115">
        <f>SUM(I28:K28)</f>
        <v>0</v>
      </c>
      <c r="I28" s="96"/>
      <c r="J28" s="303"/>
      <c r="K28" s="97"/>
      <c r="L28" s="115">
        <f>SUM(M28:Z28)</f>
        <v>231.58328467708543</v>
      </c>
      <c r="M28" s="97"/>
      <c r="N28" s="97"/>
      <c r="O28" s="97"/>
      <c r="P28" s="97"/>
      <c r="Q28" s="97"/>
      <c r="R28" s="97"/>
      <c r="S28" s="97"/>
      <c r="T28" s="97"/>
      <c r="U28" s="97"/>
      <c r="V28" s="97"/>
      <c r="W28" s="98"/>
      <c r="X28" s="98">
        <f>X26</f>
        <v>195.36275312176252</v>
      </c>
      <c r="Y28" s="98">
        <f>Y26</f>
        <v>1.2096467108549098</v>
      </c>
      <c r="Z28" s="97">
        <f>Z26</f>
        <v>35.010884844467988</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231.58328467708543</v>
      </c>
      <c r="AS28" s="294"/>
    </row>
    <row r="29" spans="1:45" s="49" customFormat="1" ht="12.75" customHeight="1" thickBot="1">
      <c r="A29" s="50" t="s">
        <v>12</v>
      </c>
      <c r="B29" s="51"/>
      <c r="C29" s="52">
        <f t="shared" ref="C29:AQ29" si="25">C30+C45+C56+C58+C65+C70+C71</f>
        <v>322.73713313616526</v>
      </c>
      <c r="D29" s="53">
        <f t="shared" si="25"/>
        <v>221.25198906014759</v>
      </c>
      <c r="E29" s="54">
        <f t="shared" si="25"/>
        <v>89.647280058277374</v>
      </c>
      <c r="F29" s="55">
        <f t="shared" si="25"/>
        <v>0</v>
      </c>
      <c r="G29" s="55">
        <f t="shared" si="25"/>
        <v>11.837385289740231</v>
      </c>
      <c r="H29" s="56">
        <f t="shared" si="25"/>
        <v>197.36847005356</v>
      </c>
      <c r="I29" s="53">
        <f t="shared" si="25"/>
        <v>0.82966372355999995</v>
      </c>
      <c r="J29" s="251">
        <f t="shared" si="25"/>
        <v>127.70399999999999</v>
      </c>
      <c r="K29" s="53">
        <f t="shared" si="25"/>
        <v>68.834806329999992</v>
      </c>
      <c r="L29" s="56">
        <f t="shared" si="25"/>
        <v>7044.2916862331467</v>
      </c>
      <c r="M29" s="54">
        <f t="shared" si="25"/>
        <v>0</v>
      </c>
      <c r="N29" s="54">
        <f t="shared" ref="N29" si="26">N30+N45+N56+N58+N65+N70+N71</f>
        <v>0</v>
      </c>
      <c r="O29" s="54">
        <f t="shared" si="25"/>
        <v>0</v>
      </c>
      <c r="P29" s="54">
        <f t="shared" si="25"/>
        <v>824.24502392197087</v>
      </c>
      <c r="Q29" s="54">
        <f t="shared" si="25"/>
        <v>934.32541284991999</v>
      </c>
      <c r="R29" s="54">
        <f t="shared" si="25"/>
        <v>1102.8442060797599</v>
      </c>
      <c r="S29" s="54">
        <f t="shared" si="25"/>
        <v>31.039400915077643</v>
      </c>
      <c r="T29" s="54">
        <f t="shared" si="25"/>
        <v>181.32381570558746</v>
      </c>
      <c r="U29" s="54">
        <f t="shared" si="25"/>
        <v>3824.001555864289</v>
      </c>
      <c r="V29" s="54">
        <f t="shared" si="25"/>
        <v>146.51227089654276</v>
      </c>
      <c r="W29" s="55">
        <f t="shared" si="25"/>
        <v>0</v>
      </c>
      <c r="X29" s="55">
        <f t="shared" si="25"/>
        <v>0</v>
      </c>
      <c r="Y29" s="55">
        <f t="shared" si="25"/>
        <v>0</v>
      </c>
      <c r="Z29" s="53">
        <f t="shared" si="25"/>
        <v>0</v>
      </c>
      <c r="AA29" s="47">
        <f t="shared" si="25"/>
        <v>1961.7039372255224</v>
      </c>
      <c r="AB29" s="57">
        <f t="shared" si="25"/>
        <v>463.5152964293224</v>
      </c>
      <c r="AC29" s="58">
        <f t="shared" si="25"/>
        <v>0</v>
      </c>
      <c r="AD29" s="54">
        <f t="shared" si="25"/>
        <v>0</v>
      </c>
      <c r="AE29" s="54">
        <f t="shared" si="25"/>
        <v>201.73619537368276</v>
      </c>
      <c r="AF29" s="54">
        <f t="shared" ref="AF29" si="27">AF30+AF45+AF56+AF58+AF65+AF70+AF71</f>
        <v>40.692904224132199</v>
      </c>
      <c r="AG29" s="54">
        <f t="shared" si="25"/>
        <v>0</v>
      </c>
      <c r="AH29" s="54">
        <f t="shared" si="25"/>
        <v>9.7770611234061491</v>
      </c>
      <c r="AI29" s="54">
        <f t="shared" si="25"/>
        <v>126.96834918892804</v>
      </c>
      <c r="AJ29" s="54">
        <f t="shared" ref="AJ29" si="28">AJ30+AJ45+AJ56+AJ58+AJ65+AJ70+AJ71</f>
        <v>27.271252854767994</v>
      </c>
      <c r="AK29" s="57">
        <f t="shared" si="25"/>
        <v>0</v>
      </c>
      <c r="AL29" s="57">
        <f t="shared" ref="AL29" si="29">AL30+AL45+AL56+AL58+AL65+AL70+AL71</f>
        <v>13.546085603665619</v>
      </c>
      <c r="AM29" s="57">
        <f t="shared" si="25"/>
        <v>43.523448060739653</v>
      </c>
      <c r="AN29" s="57">
        <f t="shared" si="25"/>
        <v>54.722939604974094</v>
      </c>
      <c r="AO29" s="56">
        <f t="shared" si="25"/>
        <v>2397.4208343089181</v>
      </c>
      <c r="AP29" s="57">
        <f t="shared" si="25"/>
        <v>0</v>
      </c>
      <c r="AQ29" s="48">
        <f t="shared" si="25"/>
        <v>12441.760296991612</v>
      </c>
      <c r="AR29" s="2"/>
      <c r="AS29" s="293"/>
    </row>
    <row r="30" spans="1:45" s="49" customFormat="1" ht="12.75" customHeight="1">
      <c r="A30" s="164" t="s">
        <v>43</v>
      </c>
      <c r="B30" s="117"/>
      <c r="C30" s="118">
        <f>SUM(C31:C44)</f>
        <v>105.42502802800003</v>
      </c>
      <c r="D30" s="120">
        <v>105.4245493</v>
      </c>
      <c r="E30" s="120">
        <v>0</v>
      </c>
      <c r="F30" s="121"/>
      <c r="G30" s="121"/>
      <c r="H30" s="122">
        <f>SUM(H31:H44)</f>
        <v>0.82966372355999995</v>
      </c>
      <c r="I30" s="119">
        <f t="shared" ref="I30:K30" si="30">SUM(I31:I44)</f>
        <v>0.82966372355999995</v>
      </c>
      <c r="J30" s="120">
        <f t="shared" si="30"/>
        <v>0</v>
      </c>
      <c r="K30" s="120">
        <f t="shared" si="30"/>
        <v>0</v>
      </c>
      <c r="L30" s="122">
        <f>SUM(L31:L44)</f>
        <v>333.21700779482637</v>
      </c>
      <c r="M30" s="120">
        <f>SUM(M31:M44)</f>
        <v>0</v>
      </c>
      <c r="N30" s="120">
        <f>SUM(N31:N44)</f>
        <v>0</v>
      </c>
      <c r="O30" s="120">
        <f>SUM(O31:O44)</f>
        <v>0</v>
      </c>
      <c r="P30" s="120">
        <f>SUM(P31:P44)</f>
        <v>0</v>
      </c>
      <c r="Q30" s="120">
        <v>5.8273117756492638</v>
      </c>
      <c r="R30" s="120">
        <f>SUM(R31:R44)</f>
        <v>0</v>
      </c>
      <c r="S30" s="120">
        <v>30.396553446461994</v>
      </c>
      <c r="T30" s="120">
        <v>55.10581048870722</v>
      </c>
      <c r="U30" s="120">
        <v>100.77893291075623</v>
      </c>
      <c r="V30" s="120">
        <v>141.10839917325163</v>
      </c>
      <c r="W30" s="120">
        <f>SUM(W31:W44)</f>
        <v>0</v>
      </c>
      <c r="X30" s="120">
        <f>SUM(X31:X44)</f>
        <v>0</v>
      </c>
      <c r="Y30" s="120">
        <f>SUM(Y31:Y44)</f>
        <v>0</v>
      </c>
      <c r="Z30" s="120">
        <f>SUM(Z31:Z44)</f>
        <v>0</v>
      </c>
      <c r="AA30" s="122">
        <v>1006.4294471460221</v>
      </c>
      <c r="AB30" s="123">
        <f t="shared" ref="AB30:AN30" si="31">SUM(AB31:AB44)</f>
        <v>198.81521058080656</v>
      </c>
      <c r="AC30" s="176">
        <f t="shared" si="31"/>
        <v>0</v>
      </c>
      <c r="AD30" s="120">
        <f t="shared" si="31"/>
        <v>0</v>
      </c>
      <c r="AE30" s="120">
        <f t="shared" si="31"/>
        <v>153.96698996806381</v>
      </c>
      <c r="AF30" s="120">
        <f t="shared" ref="AF30" si="32">SUM(AF31:AF44)</f>
        <v>40.692904224132199</v>
      </c>
      <c r="AG30" s="120">
        <f t="shared" si="31"/>
        <v>0</v>
      </c>
      <c r="AH30" s="120">
        <f t="shared" si="31"/>
        <v>4.1553163886105651</v>
      </c>
      <c r="AI30" s="120">
        <f t="shared" si="31"/>
        <v>0</v>
      </c>
      <c r="AJ30" s="120">
        <f t="shared" ref="AJ30" si="33">SUM(AJ31:AJ44)</f>
        <v>0</v>
      </c>
      <c r="AK30" s="120">
        <f t="shared" si="31"/>
        <v>0</v>
      </c>
      <c r="AL30" s="120">
        <f t="shared" ref="AL30" si="34">SUM(AL31:AL44)</f>
        <v>0</v>
      </c>
      <c r="AM30" s="228">
        <f t="shared" si="31"/>
        <v>0</v>
      </c>
      <c r="AN30" s="119">
        <f t="shared" si="31"/>
        <v>54.722939604974094</v>
      </c>
      <c r="AO30" s="122">
        <v>562.37095164267794</v>
      </c>
      <c r="AP30" s="123">
        <f>SUM(AP31:AP44)</f>
        <v>0</v>
      </c>
      <c r="AQ30" s="59">
        <f t="shared" ref="AQ30" si="35">C30+H30+L30+AA30+AB30+AN30+AO30+AP30</f>
        <v>2261.8102485208669</v>
      </c>
      <c r="AR30" s="2"/>
      <c r="AS30" s="293"/>
    </row>
    <row r="31" spans="1:45" ht="12.75" customHeight="1">
      <c r="A31" s="165" t="s">
        <v>13</v>
      </c>
      <c r="B31" s="124" t="s">
        <v>122</v>
      </c>
      <c r="C31" s="125">
        <f t="shared" ref="C31:C43" si="36">SUM(D31:G31)</f>
        <v>0</v>
      </c>
      <c r="D31" s="68">
        <v>0</v>
      </c>
      <c r="E31" s="223"/>
      <c r="F31" s="223"/>
      <c r="G31" s="351"/>
      <c r="H31" s="129">
        <f t="shared" ref="H31:H43" si="37">SUM(I31:K31)</f>
        <v>0</v>
      </c>
      <c r="I31" s="126"/>
      <c r="J31" s="254"/>
      <c r="K31" s="127"/>
      <c r="L31" s="129">
        <f t="shared" ref="L31:L43" si="38">SUM(M31:Z31)</f>
        <v>15.076944231866809</v>
      </c>
      <c r="M31" s="127"/>
      <c r="N31" s="127"/>
      <c r="O31" s="127"/>
      <c r="P31" s="128"/>
      <c r="Q31" s="69">
        <v>0.252</v>
      </c>
      <c r="R31" s="223"/>
      <c r="S31" s="69">
        <v>0</v>
      </c>
      <c r="T31" s="69">
        <v>9.0944231866809708E-2</v>
      </c>
      <c r="U31" s="69">
        <v>14.734</v>
      </c>
      <c r="V31" s="69">
        <v>0</v>
      </c>
      <c r="W31" s="223"/>
      <c r="X31" s="126"/>
      <c r="Y31" s="128"/>
      <c r="Z31" s="127"/>
      <c r="AA31" s="70">
        <v>11.321518316813064</v>
      </c>
      <c r="AB31" s="131">
        <f t="shared" ref="AB31:AB43" si="39">SUM(AC31:AM31)</f>
        <v>0</v>
      </c>
      <c r="AC31" s="132"/>
      <c r="AD31" s="127"/>
      <c r="AE31" s="127"/>
      <c r="AF31" s="127"/>
      <c r="AG31" s="127"/>
      <c r="AH31" s="127"/>
      <c r="AI31" s="127"/>
      <c r="AJ31" s="127"/>
      <c r="AK31" s="63"/>
      <c r="AL31" s="65"/>
      <c r="AM31" s="127"/>
      <c r="AN31" s="70"/>
      <c r="AO31" s="70">
        <v>18.942945216847264</v>
      </c>
      <c r="AP31" s="131"/>
      <c r="AQ31" s="71">
        <f t="shared" si="24"/>
        <v>45.341407765527137</v>
      </c>
    </row>
    <row r="32" spans="1:45" ht="12.75" customHeight="1">
      <c r="A32" s="166" t="s">
        <v>111</v>
      </c>
      <c r="B32" s="206" t="s">
        <v>123</v>
      </c>
      <c r="C32" s="19">
        <f t="shared" si="36"/>
        <v>18.505815952000003</v>
      </c>
      <c r="D32" s="27">
        <v>18.505815952000003</v>
      </c>
      <c r="E32" s="212"/>
      <c r="F32" s="212"/>
      <c r="G32" s="350"/>
      <c r="H32" s="23">
        <f t="shared" si="37"/>
        <v>0.82966372355999995</v>
      </c>
      <c r="I32" s="24">
        <v>0.82966372355999995</v>
      </c>
      <c r="J32" s="249"/>
      <c r="K32" s="25"/>
      <c r="L32" s="23">
        <f t="shared" si="38"/>
        <v>65.081234617624631</v>
      </c>
      <c r="M32" s="25"/>
      <c r="N32" s="25"/>
      <c r="O32" s="25"/>
      <c r="P32" s="128"/>
      <c r="Q32" s="212">
        <v>1.514</v>
      </c>
      <c r="R32" s="212"/>
      <c r="S32" s="212">
        <v>22.968462416696998</v>
      </c>
      <c r="T32" s="212">
        <v>29.49577220092764</v>
      </c>
      <c r="U32" s="212">
        <v>11.103</v>
      </c>
      <c r="V32" s="212">
        <v>0</v>
      </c>
      <c r="W32" s="212"/>
      <c r="X32" s="24"/>
      <c r="Y32" s="22"/>
      <c r="Z32" s="25"/>
      <c r="AA32" s="28">
        <v>272.71139495674981</v>
      </c>
      <c r="AB32" s="26">
        <f t="shared" si="39"/>
        <v>27.983335383690566</v>
      </c>
      <c r="AC32" s="27"/>
      <c r="AD32" s="25"/>
      <c r="AE32" s="25">
        <v>23.828018995080001</v>
      </c>
      <c r="AF32" s="25"/>
      <c r="AG32" s="127"/>
      <c r="AH32" s="127">
        <v>4.1553163886105651</v>
      </c>
      <c r="AI32" s="127"/>
      <c r="AJ32" s="127"/>
      <c r="AK32" s="24"/>
      <c r="AL32" s="22"/>
      <c r="AM32" s="25"/>
      <c r="AN32" s="28"/>
      <c r="AO32" s="28">
        <v>95.275088867672153</v>
      </c>
      <c r="AP32" s="26"/>
      <c r="AQ32" s="29">
        <f t="shared" si="24"/>
        <v>480.38653350129721</v>
      </c>
    </row>
    <row r="33" spans="1:45" ht="12.75" customHeight="1">
      <c r="A33" s="166" t="s">
        <v>16</v>
      </c>
      <c r="B33" s="133" t="s">
        <v>14</v>
      </c>
      <c r="C33" s="19">
        <f t="shared" si="36"/>
        <v>0</v>
      </c>
      <c r="D33" s="27">
        <v>0</v>
      </c>
      <c r="E33" s="212"/>
      <c r="F33" s="212"/>
      <c r="G33" s="350"/>
      <c r="H33" s="23">
        <f t="shared" si="37"/>
        <v>0</v>
      </c>
      <c r="I33" s="24"/>
      <c r="J33" s="249"/>
      <c r="K33" s="25"/>
      <c r="L33" s="23">
        <f t="shared" si="38"/>
        <v>4.2587599630269795</v>
      </c>
      <c r="M33" s="25"/>
      <c r="N33" s="25"/>
      <c r="O33" s="25"/>
      <c r="P33" s="128"/>
      <c r="Q33" s="212">
        <v>7.6999999999999999E-2</v>
      </c>
      <c r="R33" s="212"/>
      <c r="S33" s="212">
        <v>0</v>
      </c>
      <c r="T33" s="212">
        <v>3.9077599630269795</v>
      </c>
      <c r="U33" s="212">
        <v>0.27400000000000002</v>
      </c>
      <c r="V33" s="212">
        <v>0</v>
      </c>
      <c r="W33" s="212"/>
      <c r="X33" s="24"/>
      <c r="Y33" s="22"/>
      <c r="Z33" s="25"/>
      <c r="AA33" s="28">
        <v>3.3044502133205622</v>
      </c>
      <c r="AB33" s="26">
        <f t="shared" si="39"/>
        <v>0</v>
      </c>
      <c r="AC33" s="27"/>
      <c r="AD33" s="25"/>
      <c r="AE33" s="25"/>
      <c r="AF33" s="25"/>
      <c r="AG33" s="127"/>
      <c r="AH33" s="127"/>
      <c r="AI33" s="127"/>
      <c r="AJ33" s="127"/>
      <c r="AK33" s="24"/>
      <c r="AL33" s="22"/>
      <c r="AM33" s="25"/>
      <c r="AN33" s="28"/>
      <c r="AO33" s="28">
        <v>2.6521774464642336</v>
      </c>
      <c r="AP33" s="26"/>
      <c r="AQ33" s="29">
        <f t="shared" si="24"/>
        <v>10.215387622811775</v>
      </c>
    </row>
    <row r="34" spans="1:45" ht="12.75" customHeight="1">
      <c r="A34" s="166" t="s">
        <v>18</v>
      </c>
      <c r="B34" s="133" t="s">
        <v>124</v>
      </c>
      <c r="C34" s="19">
        <f t="shared" si="36"/>
        <v>0</v>
      </c>
      <c r="D34" s="27">
        <v>0</v>
      </c>
      <c r="E34" s="212"/>
      <c r="F34" s="212"/>
      <c r="G34" s="350"/>
      <c r="H34" s="23">
        <f t="shared" si="37"/>
        <v>0</v>
      </c>
      <c r="I34" s="24"/>
      <c r="J34" s="249"/>
      <c r="K34" s="25"/>
      <c r="L34" s="23">
        <f t="shared" si="38"/>
        <v>3.2131895506092896</v>
      </c>
      <c r="M34" s="25"/>
      <c r="N34" s="25"/>
      <c r="O34" s="25"/>
      <c r="P34" s="128"/>
      <c r="Q34" s="212">
        <v>0.17699999999999999</v>
      </c>
      <c r="R34" s="212"/>
      <c r="S34" s="212">
        <v>0</v>
      </c>
      <c r="T34" s="212">
        <v>0.60818955060928981</v>
      </c>
      <c r="U34" s="212">
        <v>2.4279999999999999</v>
      </c>
      <c r="V34" s="212">
        <v>0</v>
      </c>
      <c r="W34" s="212"/>
      <c r="X34" s="24"/>
      <c r="Y34" s="22"/>
      <c r="Z34" s="25"/>
      <c r="AA34" s="28">
        <v>9.6605545809524642</v>
      </c>
      <c r="AB34" s="26">
        <f t="shared" si="39"/>
        <v>127.91319688416</v>
      </c>
      <c r="AC34" s="27"/>
      <c r="AD34" s="25"/>
      <c r="AE34" s="25">
        <v>127.91319688416</v>
      </c>
      <c r="AF34" s="25"/>
      <c r="AG34" s="127"/>
      <c r="AH34" s="127"/>
      <c r="AI34" s="127"/>
      <c r="AJ34" s="127"/>
      <c r="AK34" s="24"/>
      <c r="AL34" s="22"/>
      <c r="AM34" s="25"/>
      <c r="AN34" s="28"/>
      <c r="AO34" s="28">
        <v>24.722008913423029</v>
      </c>
      <c r="AP34" s="26"/>
      <c r="AQ34" s="29">
        <f t="shared" si="24"/>
        <v>165.50894992914479</v>
      </c>
    </row>
    <row r="35" spans="1:45" ht="12.75" customHeight="1">
      <c r="A35" s="166" t="s">
        <v>20</v>
      </c>
      <c r="B35" s="133" t="s">
        <v>125</v>
      </c>
      <c r="C35" s="19">
        <f t="shared" si="36"/>
        <v>0</v>
      </c>
      <c r="D35" s="27">
        <v>0</v>
      </c>
      <c r="E35" s="212"/>
      <c r="F35" s="212"/>
      <c r="G35" s="350"/>
      <c r="H35" s="23">
        <f t="shared" si="37"/>
        <v>0</v>
      </c>
      <c r="I35" s="24"/>
      <c r="J35" s="249"/>
      <c r="K35" s="25"/>
      <c r="L35" s="23">
        <f t="shared" si="38"/>
        <v>1.6055046049530732</v>
      </c>
      <c r="M35" s="25"/>
      <c r="N35" s="25"/>
      <c r="O35" s="25"/>
      <c r="P35" s="128"/>
      <c r="Q35" s="212">
        <v>9.6000000000000002E-2</v>
      </c>
      <c r="R35" s="212"/>
      <c r="S35" s="212">
        <v>0</v>
      </c>
      <c r="T35" s="212">
        <v>0.62950460495307337</v>
      </c>
      <c r="U35" s="212">
        <v>0.88</v>
      </c>
      <c r="V35" s="212">
        <v>0</v>
      </c>
      <c r="W35" s="212"/>
      <c r="X35" s="24"/>
      <c r="Y35" s="22"/>
      <c r="Z35" s="25"/>
      <c r="AA35" s="28">
        <v>14.125994102315383</v>
      </c>
      <c r="AB35" s="26">
        <f t="shared" si="39"/>
        <v>0</v>
      </c>
      <c r="AC35" s="27"/>
      <c r="AD35" s="25"/>
      <c r="AE35" s="25"/>
      <c r="AF35" s="25"/>
      <c r="AG35" s="127"/>
      <c r="AH35" s="127"/>
      <c r="AI35" s="127"/>
      <c r="AJ35" s="127"/>
      <c r="AK35" s="24"/>
      <c r="AL35" s="22"/>
      <c r="AM35" s="25"/>
      <c r="AN35" s="28"/>
      <c r="AO35" s="28">
        <v>10.336268211589791</v>
      </c>
      <c r="AP35" s="26"/>
      <c r="AQ35" s="29">
        <f t="shared" si="24"/>
        <v>26.067766918858247</v>
      </c>
    </row>
    <row r="36" spans="1:45" ht="12.75" customHeight="1">
      <c r="A36" s="166" t="s">
        <v>22</v>
      </c>
      <c r="B36" s="133" t="s">
        <v>126</v>
      </c>
      <c r="C36" s="19">
        <f t="shared" si="36"/>
        <v>0</v>
      </c>
      <c r="D36" s="132">
        <v>0</v>
      </c>
      <c r="E36" s="212"/>
      <c r="F36" s="212"/>
      <c r="G36" s="350"/>
      <c r="H36" s="23">
        <f t="shared" si="37"/>
        <v>0</v>
      </c>
      <c r="I36" s="24"/>
      <c r="J36" s="249"/>
      <c r="K36" s="25"/>
      <c r="L36" s="23">
        <f t="shared" si="38"/>
        <v>21.418897222529047</v>
      </c>
      <c r="M36" s="25"/>
      <c r="N36" s="25"/>
      <c r="O36" s="25"/>
      <c r="P36" s="128"/>
      <c r="Q36" s="223">
        <v>0.30599999999999994</v>
      </c>
      <c r="R36" s="212"/>
      <c r="S36" s="223">
        <v>2.7458233928999998</v>
      </c>
      <c r="T36" s="223">
        <v>3.9702841224354111</v>
      </c>
      <c r="U36" s="223">
        <v>4.5789999999999997</v>
      </c>
      <c r="V36" s="223">
        <v>9.8177897071936346</v>
      </c>
      <c r="W36" s="212"/>
      <c r="X36" s="24"/>
      <c r="Y36" s="22"/>
      <c r="Z36" s="25"/>
      <c r="AA36" s="130">
        <v>129.58450822372785</v>
      </c>
      <c r="AB36" s="26">
        <f t="shared" si="39"/>
        <v>0</v>
      </c>
      <c r="AC36" s="27"/>
      <c r="AD36" s="25"/>
      <c r="AE36" s="25">
        <v>0</v>
      </c>
      <c r="AF36" s="25"/>
      <c r="AG36" s="127"/>
      <c r="AH36" s="127"/>
      <c r="AI36" s="127"/>
      <c r="AJ36" s="127"/>
      <c r="AK36" s="126"/>
      <c r="AL36" s="128"/>
      <c r="AM36" s="25"/>
      <c r="AN36" s="130"/>
      <c r="AO36" s="130">
        <v>76.140196178045755</v>
      </c>
      <c r="AP36" s="26"/>
      <c r="AQ36" s="29">
        <f t="shared" si="24"/>
        <v>227.14360162430265</v>
      </c>
    </row>
    <row r="37" spans="1:45" ht="12.75" customHeight="1">
      <c r="A37" s="166" t="s">
        <v>24</v>
      </c>
      <c r="B37" s="133" t="s">
        <v>127</v>
      </c>
      <c r="C37" s="19">
        <f t="shared" si="36"/>
        <v>0</v>
      </c>
      <c r="D37" s="27">
        <v>0</v>
      </c>
      <c r="E37" s="212"/>
      <c r="F37" s="212"/>
      <c r="G37" s="350"/>
      <c r="H37" s="23">
        <f t="shared" si="37"/>
        <v>0</v>
      </c>
      <c r="I37" s="24"/>
      <c r="J37" s="249"/>
      <c r="K37" s="25"/>
      <c r="L37" s="23">
        <f t="shared" si="38"/>
        <v>4.1927665829180274</v>
      </c>
      <c r="M37" s="25"/>
      <c r="N37" s="25"/>
      <c r="O37" s="25"/>
      <c r="P37" s="128"/>
      <c r="Q37" s="212">
        <v>0.53500000000000003</v>
      </c>
      <c r="R37" s="212"/>
      <c r="S37" s="212">
        <v>0</v>
      </c>
      <c r="T37" s="212">
        <v>2.1897665829180273</v>
      </c>
      <c r="U37" s="212">
        <v>1.468</v>
      </c>
      <c r="V37" s="212">
        <v>0</v>
      </c>
      <c r="W37" s="212"/>
      <c r="X37" s="24"/>
      <c r="Y37" s="22"/>
      <c r="Z37" s="25"/>
      <c r="AA37" s="28">
        <v>17.456036015436883</v>
      </c>
      <c r="AB37" s="26">
        <f t="shared" si="39"/>
        <v>0</v>
      </c>
      <c r="AC37" s="27"/>
      <c r="AD37" s="25"/>
      <c r="AE37" s="25"/>
      <c r="AF37" s="25"/>
      <c r="AG37" s="127"/>
      <c r="AH37" s="127"/>
      <c r="AI37" s="127"/>
      <c r="AJ37" s="127"/>
      <c r="AK37" s="24"/>
      <c r="AL37" s="22"/>
      <c r="AM37" s="25"/>
      <c r="AN37" s="28"/>
      <c r="AO37" s="28">
        <v>25.06049692993675</v>
      </c>
      <c r="AP37" s="26"/>
      <c r="AQ37" s="29">
        <f t="shared" si="24"/>
        <v>46.709299528291666</v>
      </c>
    </row>
    <row r="38" spans="1:45" ht="12.75" customHeight="1">
      <c r="A38" s="166" t="s">
        <v>26</v>
      </c>
      <c r="B38" s="133" t="s">
        <v>128</v>
      </c>
      <c r="C38" s="19">
        <f t="shared" si="36"/>
        <v>86.919212076000022</v>
      </c>
      <c r="D38" s="27">
        <v>86.919212076000022</v>
      </c>
      <c r="E38" s="212"/>
      <c r="F38" s="212"/>
      <c r="G38" s="350"/>
      <c r="H38" s="23">
        <f t="shared" si="37"/>
        <v>0</v>
      </c>
      <c r="I38" s="24"/>
      <c r="J38" s="249"/>
      <c r="K38" s="25"/>
      <c r="L38" s="23">
        <f t="shared" si="38"/>
        <v>160.32357118657256</v>
      </c>
      <c r="M38" s="25"/>
      <c r="N38" s="25"/>
      <c r="O38" s="25"/>
      <c r="P38" s="128"/>
      <c r="Q38" s="212">
        <v>1.1439999999999999</v>
      </c>
      <c r="R38" s="212"/>
      <c r="S38" s="212">
        <v>0</v>
      </c>
      <c r="T38" s="212">
        <v>2.6359617205145627</v>
      </c>
      <c r="U38" s="212">
        <v>25.253</v>
      </c>
      <c r="V38" s="212">
        <v>131.29060946605799</v>
      </c>
      <c r="W38" s="212"/>
      <c r="X38" s="24"/>
      <c r="Y38" s="22"/>
      <c r="Z38" s="25"/>
      <c r="AA38" s="28">
        <v>46.760404850906049</v>
      </c>
      <c r="AB38" s="26">
        <f t="shared" si="39"/>
        <v>42.918678312955997</v>
      </c>
      <c r="AC38" s="27"/>
      <c r="AD38" s="25"/>
      <c r="AE38" s="25">
        <v>2.2257740888237998</v>
      </c>
      <c r="AF38" s="25">
        <v>40.692904224132199</v>
      </c>
      <c r="AG38" s="127"/>
      <c r="AH38" s="127"/>
      <c r="AI38" s="127"/>
      <c r="AJ38" s="127"/>
      <c r="AK38" s="24"/>
      <c r="AL38" s="22"/>
      <c r="AM38" s="25"/>
      <c r="AN38" s="28">
        <v>54.722939604974094</v>
      </c>
      <c r="AO38" s="28">
        <v>73.686158058321269</v>
      </c>
      <c r="AP38" s="26"/>
      <c r="AQ38" s="29">
        <f t="shared" si="24"/>
        <v>465.33096408973</v>
      </c>
    </row>
    <row r="39" spans="1:45" ht="12.75" customHeight="1">
      <c r="A39" s="166" t="s">
        <v>28</v>
      </c>
      <c r="B39" s="133" t="s">
        <v>129</v>
      </c>
      <c r="C39" s="19">
        <f t="shared" si="36"/>
        <v>0</v>
      </c>
      <c r="D39" s="27">
        <v>0</v>
      </c>
      <c r="E39" s="212"/>
      <c r="F39" s="212"/>
      <c r="G39" s="350"/>
      <c r="H39" s="23">
        <f t="shared" si="37"/>
        <v>0</v>
      </c>
      <c r="I39" s="24"/>
      <c r="J39" s="249"/>
      <c r="K39" s="25"/>
      <c r="L39" s="23">
        <f t="shared" si="38"/>
        <v>5.6776554397216028</v>
      </c>
      <c r="M39" s="25"/>
      <c r="N39" s="25"/>
      <c r="O39" s="25"/>
      <c r="P39" s="128"/>
      <c r="Q39" s="212">
        <v>0.33800000000000002</v>
      </c>
      <c r="R39" s="212"/>
      <c r="S39" s="212">
        <v>1.0397614907400001</v>
      </c>
      <c r="T39" s="212">
        <v>1.5488939489816029</v>
      </c>
      <c r="U39" s="212">
        <v>2.7509999999999999</v>
      </c>
      <c r="V39" s="212">
        <v>0</v>
      </c>
      <c r="W39" s="212"/>
      <c r="X39" s="24"/>
      <c r="Y39" s="22"/>
      <c r="Z39" s="25"/>
      <c r="AA39" s="28">
        <v>411.95146425902993</v>
      </c>
      <c r="AB39" s="26">
        <f t="shared" si="39"/>
        <v>0</v>
      </c>
      <c r="AC39" s="27"/>
      <c r="AD39" s="25"/>
      <c r="AE39" s="25"/>
      <c r="AF39" s="25"/>
      <c r="AG39" s="127"/>
      <c r="AH39" s="127"/>
      <c r="AI39" s="127"/>
      <c r="AJ39" s="127"/>
      <c r="AK39" s="24"/>
      <c r="AL39" s="22"/>
      <c r="AM39" s="25"/>
      <c r="AN39" s="28"/>
      <c r="AO39" s="28">
        <v>67.595437712394457</v>
      </c>
      <c r="AP39" s="26"/>
      <c r="AQ39" s="29">
        <f t="shared" si="24"/>
        <v>485.22455741114601</v>
      </c>
    </row>
    <row r="40" spans="1:45" ht="12.75" customHeight="1">
      <c r="A40" s="166" t="s">
        <v>30</v>
      </c>
      <c r="B40" s="133" t="s">
        <v>130</v>
      </c>
      <c r="C40" s="19">
        <f t="shared" si="36"/>
        <v>0</v>
      </c>
      <c r="D40" s="27">
        <v>0</v>
      </c>
      <c r="E40" s="212"/>
      <c r="F40" s="212"/>
      <c r="G40" s="350"/>
      <c r="H40" s="23">
        <f t="shared" si="37"/>
        <v>0</v>
      </c>
      <c r="I40" s="24"/>
      <c r="J40" s="249"/>
      <c r="K40" s="25"/>
      <c r="L40" s="23">
        <f t="shared" si="38"/>
        <v>4.0583976227701353</v>
      </c>
      <c r="M40" s="25"/>
      <c r="N40" s="25"/>
      <c r="O40" s="25"/>
      <c r="P40" s="128"/>
      <c r="Q40" s="212">
        <v>0.14399999999999999</v>
      </c>
      <c r="R40" s="212"/>
      <c r="S40" s="212">
        <v>0</v>
      </c>
      <c r="T40" s="212">
        <v>2.2053976227701355</v>
      </c>
      <c r="U40" s="212">
        <v>1.7090000000000001</v>
      </c>
      <c r="V40" s="212">
        <v>0</v>
      </c>
      <c r="W40" s="212"/>
      <c r="X40" s="24"/>
      <c r="Y40" s="22"/>
      <c r="Z40" s="25"/>
      <c r="AA40" s="28">
        <v>14.088542834314019</v>
      </c>
      <c r="AB40" s="26">
        <f t="shared" si="39"/>
        <v>0</v>
      </c>
      <c r="AC40" s="27"/>
      <c r="AD40" s="25"/>
      <c r="AE40" s="25"/>
      <c r="AF40" s="25"/>
      <c r="AG40" s="127"/>
      <c r="AH40" s="127"/>
      <c r="AI40" s="127"/>
      <c r="AJ40" s="127"/>
      <c r="AK40" s="24"/>
      <c r="AL40" s="22"/>
      <c r="AM40" s="25"/>
      <c r="AN40" s="28"/>
      <c r="AO40" s="28">
        <v>17.033790245657055</v>
      </c>
      <c r="AP40" s="26"/>
      <c r="AQ40" s="29">
        <f t="shared" si="24"/>
        <v>35.180730702741215</v>
      </c>
    </row>
    <row r="41" spans="1:45" ht="12.75" customHeight="1">
      <c r="A41" s="166" t="s">
        <v>32</v>
      </c>
      <c r="B41" s="133" t="s">
        <v>131</v>
      </c>
      <c r="C41" s="19">
        <f t="shared" si="36"/>
        <v>0</v>
      </c>
      <c r="D41" s="132">
        <v>0</v>
      </c>
      <c r="E41" s="212"/>
      <c r="F41" s="212"/>
      <c r="G41" s="350"/>
      <c r="H41" s="23">
        <f t="shared" si="37"/>
        <v>0</v>
      </c>
      <c r="I41" s="24"/>
      <c r="J41" s="249"/>
      <c r="K41" s="25"/>
      <c r="L41" s="23">
        <f t="shared" si="38"/>
        <v>2.3538976736397665</v>
      </c>
      <c r="M41" s="25"/>
      <c r="N41" s="25"/>
      <c r="O41" s="25"/>
      <c r="P41" s="128"/>
      <c r="Q41" s="223">
        <v>0.184</v>
      </c>
      <c r="R41" s="212"/>
      <c r="S41" s="223">
        <v>0</v>
      </c>
      <c r="T41" s="223">
        <v>1.4408976736397665</v>
      </c>
      <c r="U41" s="223">
        <v>0.72899999999999998</v>
      </c>
      <c r="V41" s="223">
        <v>0</v>
      </c>
      <c r="W41" s="212"/>
      <c r="X41" s="24"/>
      <c r="Y41" s="22"/>
      <c r="Z41" s="25"/>
      <c r="AA41" s="130">
        <v>20.514556235548469</v>
      </c>
      <c r="AB41" s="26">
        <f t="shared" si="39"/>
        <v>0</v>
      </c>
      <c r="AC41" s="27"/>
      <c r="AD41" s="25"/>
      <c r="AE41" s="25"/>
      <c r="AF41" s="25"/>
      <c r="AG41" s="127"/>
      <c r="AH41" s="127"/>
      <c r="AI41" s="127"/>
      <c r="AJ41" s="127"/>
      <c r="AK41" s="126"/>
      <c r="AL41" s="128"/>
      <c r="AM41" s="25"/>
      <c r="AN41" s="130"/>
      <c r="AO41" s="130">
        <v>88.215343376908805</v>
      </c>
      <c r="AP41" s="26"/>
      <c r="AQ41" s="29">
        <f t="shared" si="24"/>
        <v>111.08379728609704</v>
      </c>
    </row>
    <row r="42" spans="1:45" ht="12.75" customHeight="1">
      <c r="A42" s="166" t="s">
        <v>34</v>
      </c>
      <c r="B42" s="133" t="s">
        <v>132</v>
      </c>
      <c r="C42" s="19">
        <f t="shared" si="36"/>
        <v>0</v>
      </c>
      <c r="D42" s="27">
        <v>0</v>
      </c>
      <c r="E42" s="212"/>
      <c r="F42" s="212"/>
      <c r="G42" s="350"/>
      <c r="H42" s="23">
        <f t="shared" si="37"/>
        <v>0</v>
      </c>
      <c r="I42" s="24"/>
      <c r="J42" s="249"/>
      <c r="K42" s="25"/>
      <c r="L42" s="23">
        <f t="shared" si="38"/>
        <v>1.2106523548972861</v>
      </c>
      <c r="M42" s="25"/>
      <c r="N42" s="25"/>
      <c r="O42" s="25"/>
      <c r="P42" s="128"/>
      <c r="Q42" s="212">
        <v>6.6000000000000003E-2</v>
      </c>
      <c r="R42" s="212"/>
      <c r="S42" s="212">
        <v>0</v>
      </c>
      <c r="T42" s="212">
        <v>0.92365235489728603</v>
      </c>
      <c r="U42" s="212">
        <v>0.221</v>
      </c>
      <c r="V42" s="212">
        <v>0</v>
      </c>
      <c r="W42" s="212"/>
      <c r="X42" s="24"/>
      <c r="Y42" s="22"/>
      <c r="Z42" s="25"/>
      <c r="AA42" s="28">
        <v>0.86574847863158677</v>
      </c>
      <c r="AB42" s="26">
        <f t="shared" si="39"/>
        <v>0</v>
      </c>
      <c r="AC42" s="27"/>
      <c r="AD42" s="25"/>
      <c r="AE42" s="25"/>
      <c r="AF42" s="25"/>
      <c r="AG42" s="127"/>
      <c r="AH42" s="127"/>
      <c r="AI42" s="127"/>
      <c r="AJ42" s="127"/>
      <c r="AK42" s="181"/>
      <c r="AL42" s="104"/>
      <c r="AM42" s="25"/>
      <c r="AN42" s="194"/>
      <c r="AO42" s="28">
        <v>2.5758112476166248</v>
      </c>
      <c r="AP42" s="26"/>
      <c r="AQ42" s="29">
        <f t="shared" si="24"/>
        <v>4.6522120811454979</v>
      </c>
    </row>
    <row r="43" spans="1:45" ht="12.75" customHeight="1">
      <c r="A43" s="166" t="s">
        <v>36</v>
      </c>
      <c r="B43" s="133" t="s">
        <v>142</v>
      </c>
      <c r="C43" s="19">
        <f t="shared" si="36"/>
        <v>0</v>
      </c>
      <c r="D43" s="27">
        <v>0</v>
      </c>
      <c r="E43" s="212"/>
      <c r="F43" s="212"/>
      <c r="G43" s="350"/>
      <c r="H43" s="23">
        <f t="shared" si="37"/>
        <v>0</v>
      </c>
      <c r="I43" s="24"/>
      <c r="J43" s="249"/>
      <c r="K43" s="25">
        <v>0</v>
      </c>
      <c r="L43" s="23">
        <f t="shared" si="38"/>
        <v>12.040386855324506</v>
      </c>
      <c r="M43" s="25"/>
      <c r="N43" s="25"/>
      <c r="O43" s="25"/>
      <c r="P43" s="22"/>
      <c r="Q43" s="212">
        <v>0.29299999999999998</v>
      </c>
      <c r="R43" s="212"/>
      <c r="S43" s="212">
        <v>3.6425061461249997</v>
      </c>
      <c r="T43" s="212">
        <v>4.9848807091995067</v>
      </c>
      <c r="U43" s="212">
        <v>3.12</v>
      </c>
      <c r="V43" s="212">
        <v>0</v>
      </c>
      <c r="W43" s="212"/>
      <c r="X43" s="24"/>
      <c r="Y43" s="22"/>
      <c r="Z43" s="25"/>
      <c r="AA43" s="28">
        <v>49.987455777023783</v>
      </c>
      <c r="AB43" s="26">
        <f t="shared" si="39"/>
        <v>0</v>
      </c>
      <c r="AC43" s="27"/>
      <c r="AD43" s="25"/>
      <c r="AE43" s="25"/>
      <c r="AF43" s="25"/>
      <c r="AG43" s="25"/>
      <c r="AH43" s="25"/>
      <c r="AI43" s="25"/>
      <c r="AJ43" s="25"/>
      <c r="AK43" s="24"/>
      <c r="AL43" s="22"/>
      <c r="AM43" s="25"/>
      <c r="AN43" s="28"/>
      <c r="AO43" s="28">
        <v>50.192200180420599</v>
      </c>
      <c r="AP43" s="26"/>
      <c r="AQ43" s="29">
        <f t="shared" si="24"/>
        <v>112.2200428127689</v>
      </c>
    </row>
    <row r="44" spans="1:45" ht="12.75" customHeight="1">
      <c r="A44" s="395" t="s">
        <v>172</v>
      </c>
      <c r="B44" s="396" t="s">
        <v>173</v>
      </c>
      <c r="C44" s="74">
        <f>SUM(D44:G44)</f>
        <v>0</v>
      </c>
      <c r="D44" s="80">
        <v>0</v>
      </c>
      <c r="E44" s="213"/>
      <c r="F44" s="213"/>
      <c r="G44" s="348"/>
      <c r="H44" s="78">
        <f>SUM(I44:K44)</f>
        <v>0</v>
      </c>
      <c r="I44" s="75"/>
      <c r="J44" s="76"/>
      <c r="K44" s="76"/>
      <c r="L44" s="78">
        <f>SUM(M44:Z44)</f>
        <v>32.705149888372631</v>
      </c>
      <c r="M44" s="76"/>
      <c r="N44" s="76"/>
      <c r="O44" s="76"/>
      <c r="P44" s="77"/>
      <c r="Q44" s="213">
        <v>0.70131177564926306</v>
      </c>
      <c r="R44" s="213"/>
      <c r="S44" s="213">
        <v>0</v>
      </c>
      <c r="T44" s="213">
        <v>0.47390520196714231</v>
      </c>
      <c r="U44" s="213">
        <v>31.529932910756227</v>
      </c>
      <c r="V44" s="213">
        <v>0</v>
      </c>
      <c r="W44" s="213"/>
      <c r="X44" s="75"/>
      <c r="Y44" s="77"/>
      <c r="Z44" s="76"/>
      <c r="AA44" s="81">
        <v>4.0968183012521333</v>
      </c>
      <c r="AB44" s="79">
        <f>SUM(AC44:AM44)</f>
        <v>0</v>
      </c>
      <c r="AC44" s="80"/>
      <c r="AD44" s="76"/>
      <c r="AE44" s="76"/>
      <c r="AF44" s="76"/>
      <c r="AG44" s="76"/>
      <c r="AH44" s="76"/>
      <c r="AI44" s="76"/>
      <c r="AJ44" s="76"/>
      <c r="AK44" s="75"/>
      <c r="AL44" s="77"/>
      <c r="AM44" s="76"/>
      <c r="AN44" s="81"/>
      <c r="AO44" s="81">
        <v>9.9430290573801638</v>
      </c>
      <c r="AP44" s="79"/>
      <c r="AQ44" s="82">
        <f>C44+H44+L44+AA44+AB44+AN44+AO44+AP44</f>
        <v>46.744997247004932</v>
      </c>
    </row>
    <row r="45" spans="1:45"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15">
        <f t="shared" si="40"/>
        <v>0</v>
      </c>
      <c r="K45" s="307">
        <f t="shared" si="40"/>
        <v>0</v>
      </c>
      <c r="L45" s="309">
        <f t="shared" si="40"/>
        <v>5012.6665578559823</v>
      </c>
      <c r="M45" s="307">
        <f t="shared" si="40"/>
        <v>0</v>
      </c>
      <c r="N45" s="307">
        <f t="shared" ref="N45" si="41">SUM(N46:N55)</f>
        <v>0</v>
      </c>
      <c r="O45" s="307">
        <f t="shared" si="40"/>
        <v>0</v>
      </c>
      <c r="P45" s="307">
        <f t="shared" si="40"/>
        <v>824.24502392197087</v>
      </c>
      <c r="Q45" s="307">
        <f t="shared" si="40"/>
        <v>0</v>
      </c>
      <c r="R45" s="307">
        <f t="shared" si="40"/>
        <v>1102.8442060797599</v>
      </c>
      <c r="S45" s="307">
        <f t="shared" si="40"/>
        <v>0</v>
      </c>
      <c r="T45" s="307">
        <f t="shared" si="40"/>
        <v>1.8520724281984335</v>
      </c>
      <c r="U45" s="307">
        <f>SUM(U46:U55)</f>
        <v>3083.7252554260544</v>
      </c>
      <c r="V45" s="307">
        <f t="shared" si="40"/>
        <v>0</v>
      </c>
      <c r="W45" s="308">
        <f t="shared" si="40"/>
        <v>0</v>
      </c>
      <c r="X45" s="308">
        <f t="shared" si="40"/>
        <v>0</v>
      </c>
      <c r="Y45" s="308">
        <f t="shared" si="40"/>
        <v>0</v>
      </c>
      <c r="Z45" s="307">
        <f t="shared" si="40"/>
        <v>0</v>
      </c>
      <c r="AA45" s="309">
        <f t="shared" si="40"/>
        <v>22.560835415583806</v>
      </c>
      <c r="AB45" s="311">
        <f t="shared" si="40"/>
        <v>154.23960204369604</v>
      </c>
      <c r="AC45" s="312">
        <f t="shared" si="40"/>
        <v>0</v>
      </c>
      <c r="AD45" s="307">
        <f t="shared" si="40"/>
        <v>0</v>
      </c>
      <c r="AE45" s="307">
        <f t="shared" si="40"/>
        <v>0</v>
      </c>
      <c r="AF45" s="307">
        <f t="shared" ref="AF45" si="42">SUM(AF46:AF55)</f>
        <v>0</v>
      </c>
      <c r="AG45" s="307">
        <f t="shared" si="40"/>
        <v>0</v>
      </c>
      <c r="AH45" s="307">
        <f t="shared" si="40"/>
        <v>0</v>
      </c>
      <c r="AI45" s="307">
        <f t="shared" si="40"/>
        <v>126.96834918892804</v>
      </c>
      <c r="AJ45" s="307">
        <f t="shared" ref="AJ45" si="43">SUM(AJ46:AJ55)</f>
        <v>27.271252854767994</v>
      </c>
      <c r="AK45" s="310">
        <f t="shared" si="40"/>
        <v>0</v>
      </c>
      <c r="AL45" s="308">
        <f t="shared" ref="AL45" si="44">SUM(AL46:AL55)</f>
        <v>0</v>
      </c>
      <c r="AM45" s="307">
        <f t="shared" si="40"/>
        <v>0</v>
      </c>
      <c r="AN45" s="309">
        <f t="shared" si="40"/>
        <v>0</v>
      </c>
      <c r="AO45" s="309">
        <f t="shared" si="40"/>
        <v>5.3733816232262495</v>
      </c>
      <c r="AP45" s="311">
        <f t="shared" si="40"/>
        <v>0</v>
      </c>
      <c r="AQ45" s="314">
        <f t="shared" si="24"/>
        <v>5194.8403769384886</v>
      </c>
      <c r="AR45" s="2"/>
      <c r="AS45" s="293"/>
    </row>
    <row r="46" spans="1:45" ht="12.75" customHeight="1">
      <c r="A46" s="167" t="s">
        <v>70</v>
      </c>
      <c r="B46" s="61"/>
      <c r="C46" s="62">
        <f t="shared" ref="C46:C64" si="45">SUM(D46:G46)</f>
        <v>0</v>
      </c>
      <c r="D46" s="149"/>
      <c r="E46" s="103"/>
      <c r="F46" s="65"/>
      <c r="G46" s="65"/>
      <c r="H46" s="66">
        <f t="shared" ref="H46:H64" si="46">SUM(I46:K46)</f>
        <v>0</v>
      </c>
      <c r="I46" s="63"/>
      <c r="J46" s="252"/>
      <c r="K46" s="64"/>
      <c r="L46" s="66">
        <f t="shared" ref="L46:L64" si="47">SUM(M46:Z46)</f>
        <v>703.5908900281911</v>
      </c>
      <c r="M46" s="64"/>
      <c r="N46" s="64"/>
      <c r="O46" s="64"/>
      <c r="P46" s="64"/>
      <c r="Q46" s="64"/>
      <c r="R46" s="64"/>
      <c r="S46" s="64"/>
      <c r="T46" s="64"/>
      <c r="U46" s="64">
        <v>703.5908900281911</v>
      </c>
      <c r="V46" s="64"/>
      <c r="W46" s="65"/>
      <c r="X46" s="65"/>
      <c r="Y46" s="65"/>
      <c r="Z46" s="64"/>
      <c r="AA46" s="70">
        <v>2.9723185667999998E-2</v>
      </c>
      <c r="AB46" s="67">
        <f t="shared" ref="AB46:AB64" si="48">SUM(AC46:AM46)</f>
        <v>30.162309971808927</v>
      </c>
      <c r="AC46" s="68"/>
      <c r="AD46" s="64"/>
      <c r="AE46" s="64"/>
      <c r="AF46" s="64"/>
      <c r="AG46" s="64"/>
      <c r="AH46" s="64"/>
      <c r="AI46" s="64">
        <v>30.162309971808927</v>
      </c>
      <c r="AJ46" s="64">
        <v>0</v>
      </c>
      <c r="AK46" s="63"/>
      <c r="AL46" s="65"/>
      <c r="AM46" s="64"/>
      <c r="AN46" s="66"/>
      <c r="AO46" s="70"/>
      <c r="AP46" s="67"/>
      <c r="AQ46" s="92">
        <f t="shared" si="24"/>
        <v>733.78292318566798</v>
      </c>
    </row>
    <row r="47" spans="1:45" ht="12.75" customHeight="1">
      <c r="A47" s="165" t="s">
        <v>150</v>
      </c>
      <c r="B47" s="289"/>
      <c r="C47" s="19">
        <f t="shared" si="45"/>
        <v>0</v>
      </c>
      <c r="D47" s="290"/>
      <c r="E47" s="291"/>
      <c r="F47" s="128"/>
      <c r="G47" s="128"/>
      <c r="H47" s="23">
        <f t="shared" si="46"/>
        <v>0</v>
      </c>
      <c r="I47" s="126"/>
      <c r="J47" s="254"/>
      <c r="K47" s="127"/>
      <c r="L47" s="129">
        <f t="shared" si="47"/>
        <v>329.18377939153407</v>
      </c>
      <c r="M47" s="127"/>
      <c r="N47" s="127"/>
      <c r="O47" s="127"/>
      <c r="P47" s="127"/>
      <c r="Q47" s="127"/>
      <c r="R47" s="127"/>
      <c r="S47" s="127"/>
      <c r="T47" s="127"/>
      <c r="U47" s="127">
        <v>329.18377939153407</v>
      </c>
      <c r="V47" s="127"/>
      <c r="W47" s="128"/>
      <c r="X47" s="128"/>
      <c r="Y47" s="128"/>
      <c r="Z47" s="127"/>
      <c r="AA47" s="297"/>
      <c r="AB47" s="131">
        <f t="shared" si="48"/>
        <v>14.111813174984674</v>
      </c>
      <c r="AC47" s="132"/>
      <c r="AD47" s="127"/>
      <c r="AE47" s="127"/>
      <c r="AF47" s="127"/>
      <c r="AG47" s="127"/>
      <c r="AH47" s="127"/>
      <c r="AI47" s="127">
        <v>14.111813174984674</v>
      </c>
      <c r="AJ47" s="127">
        <v>0</v>
      </c>
      <c r="AK47" s="126"/>
      <c r="AL47" s="128"/>
      <c r="AM47" s="127"/>
      <c r="AN47" s="129"/>
      <c r="AO47" s="130"/>
      <c r="AP47" s="131"/>
      <c r="AQ47" s="71">
        <f t="shared" si="24"/>
        <v>343.29559256651874</v>
      </c>
    </row>
    <row r="48" spans="1:45" ht="12.75" customHeight="1">
      <c r="A48" s="166" t="s">
        <v>71</v>
      </c>
      <c r="B48" s="18"/>
      <c r="C48" s="19">
        <f t="shared" si="45"/>
        <v>0</v>
      </c>
      <c r="D48" s="20"/>
      <c r="E48" s="21"/>
      <c r="F48" s="22"/>
      <c r="G48" s="22"/>
      <c r="H48" s="23">
        <f t="shared" si="46"/>
        <v>0</v>
      </c>
      <c r="I48" s="24"/>
      <c r="J48" s="249"/>
      <c r="K48" s="25"/>
      <c r="L48" s="23">
        <f t="shared" si="47"/>
        <v>1988.8117004276846</v>
      </c>
      <c r="M48" s="25"/>
      <c r="N48" s="25"/>
      <c r="O48" s="25"/>
      <c r="P48" s="25">
        <v>674.58043053629058</v>
      </c>
      <c r="Q48" s="25"/>
      <c r="R48" s="25"/>
      <c r="S48" s="25"/>
      <c r="T48" s="25">
        <v>1.8520724281984335</v>
      </c>
      <c r="U48" s="25">
        <v>1312.3791974631956</v>
      </c>
      <c r="V48" s="25"/>
      <c r="W48" s="22"/>
      <c r="X48" s="22"/>
      <c r="Y48" s="22"/>
      <c r="Z48" s="25"/>
      <c r="AA48" s="28"/>
      <c r="AB48" s="26">
        <f t="shared" si="48"/>
        <v>78.598025526444061</v>
      </c>
      <c r="AC48" s="27"/>
      <c r="AD48" s="25"/>
      <c r="AE48" s="25"/>
      <c r="AF48" s="25"/>
      <c r="AG48" s="25"/>
      <c r="AH48" s="25"/>
      <c r="AI48" s="25">
        <v>56.260518314631256</v>
      </c>
      <c r="AJ48" s="25">
        <v>22.33750721181281</v>
      </c>
      <c r="AK48" s="24"/>
      <c r="AL48" s="22"/>
      <c r="AM48" s="25"/>
      <c r="AN48" s="23"/>
      <c r="AO48" s="28">
        <v>1.0652907432262495</v>
      </c>
      <c r="AP48" s="26"/>
      <c r="AQ48" s="29">
        <f t="shared" si="24"/>
        <v>2068.4750166973549</v>
      </c>
    </row>
    <row r="49" spans="1:45" ht="12.75" customHeight="1">
      <c r="A49" s="166" t="s">
        <v>72</v>
      </c>
      <c r="B49" s="18"/>
      <c r="C49" s="19">
        <f t="shared" si="45"/>
        <v>0</v>
      </c>
      <c r="D49" s="20"/>
      <c r="E49" s="21"/>
      <c r="F49" s="22"/>
      <c r="G49" s="22"/>
      <c r="H49" s="23">
        <f t="shared" si="46"/>
        <v>0</v>
      </c>
      <c r="I49" s="24"/>
      <c r="J49" s="249"/>
      <c r="K49" s="25"/>
      <c r="L49" s="23">
        <f t="shared" si="47"/>
        <v>132.19128758585111</v>
      </c>
      <c r="M49" s="25"/>
      <c r="N49" s="25"/>
      <c r="O49" s="25"/>
      <c r="P49" s="25">
        <v>6.5053363986760129</v>
      </c>
      <c r="Q49" s="25"/>
      <c r="R49" s="25"/>
      <c r="S49" s="25"/>
      <c r="T49" s="25"/>
      <c r="U49" s="25">
        <v>125.68595118717511</v>
      </c>
      <c r="V49" s="25"/>
      <c r="W49" s="22"/>
      <c r="X49" s="22"/>
      <c r="Y49" s="22"/>
      <c r="Z49" s="25"/>
      <c r="AA49" s="28"/>
      <c r="AB49" s="26">
        <f t="shared" si="48"/>
        <v>5.6034563359273175</v>
      </c>
      <c r="AC49" s="27"/>
      <c r="AD49" s="25"/>
      <c r="AE49" s="25"/>
      <c r="AF49" s="25"/>
      <c r="AG49" s="25"/>
      <c r="AH49" s="25"/>
      <c r="AI49" s="25">
        <v>5.3880439223102039</v>
      </c>
      <c r="AJ49" s="25">
        <v>0.21541241361711327</v>
      </c>
      <c r="AK49" s="24"/>
      <c r="AL49" s="22"/>
      <c r="AM49" s="25"/>
      <c r="AN49" s="23"/>
      <c r="AO49" s="28"/>
      <c r="AP49" s="26"/>
      <c r="AQ49" s="29">
        <f t="shared" si="24"/>
        <v>137.79474392177843</v>
      </c>
    </row>
    <row r="50" spans="1:45" ht="12.75" customHeight="1">
      <c r="A50" s="166" t="s">
        <v>38</v>
      </c>
      <c r="B50" s="18"/>
      <c r="C50" s="19">
        <f t="shared" si="45"/>
        <v>0</v>
      </c>
      <c r="D50" s="20"/>
      <c r="E50" s="21"/>
      <c r="F50" s="22"/>
      <c r="G50" s="22"/>
      <c r="H50" s="23">
        <f t="shared" si="46"/>
        <v>0</v>
      </c>
      <c r="I50" s="24"/>
      <c r="J50" s="249"/>
      <c r="K50" s="25"/>
      <c r="L50" s="23">
        <f t="shared" si="47"/>
        <v>38.043221783939138</v>
      </c>
      <c r="M50" s="25"/>
      <c r="N50" s="25"/>
      <c r="O50" s="25"/>
      <c r="P50" s="25"/>
      <c r="Q50" s="25"/>
      <c r="R50" s="135"/>
      <c r="S50" s="25"/>
      <c r="T50" s="25"/>
      <c r="U50" s="25">
        <v>38.043221783939138</v>
      </c>
      <c r="V50" s="25"/>
      <c r="W50" s="22"/>
      <c r="X50" s="22"/>
      <c r="Y50" s="22"/>
      <c r="Z50" s="25"/>
      <c r="AA50" s="28"/>
      <c r="AB50" s="26">
        <f t="shared" si="48"/>
        <v>0</v>
      </c>
      <c r="AC50" s="27"/>
      <c r="AD50" s="25"/>
      <c r="AE50" s="25"/>
      <c r="AF50" s="25"/>
      <c r="AG50" s="25"/>
      <c r="AH50" s="25"/>
      <c r="AI50" s="25">
        <v>0</v>
      </c>
      <c r="AJ50" s="25"/>
      <c r="AK50" s="24"/>
      <c r="AL50" s="22"/>
      <c r="AM50" s="25"/>
      <c r="AN50" s="23"/>
      <c r="AO50" s="28">
        <v>4.30809088</v>
      </c>
      <c r="AP50" s="26"/>
      <c r="AQ50" s="29">
        <f t="shared" si="24"/>
        <v>42.35131266393914</v>
      </c>
    </row>
    <row r="51" spans="1:45" ht="12.75" customHeight="1">
      <c r="A51" s="166" t="s">
        <v>39</v>
      </c>
      <c r="B51" s="18"/>
      <c r="C51" s="19">
        <f t="shared" si="45"/>
        <v>0</v>
      </c>
      <c r="D51" s="20"/>
      <c r="E51" s="21"/>
      <c r="F51" s="22"/>
      <c r="G51" s="22"/>
      <c r="H51" s="23">
        <f t="shared" si="46"/>
        <v>0</v>
      </c>
      <c r="I51" s="24"/>
      <c r="J51" s="249"/>
      <c r="K51" s="25"/>
      <c r="L51" s="23">
        <f t="shared" si="47"/>
        <v>5.5768892778871395</v>
      </c>
      <c r="M51" s="25"/>
      <c r="N51" s="25"/>
      <c r="O51" s="25"/>
      <c r="P51" s="25">
        <v>0.66818888888888883</v>
      </c>
      <c r="Q51" s="25"/>
      <c r="R51" s="25">
        <v>4.908700388998251</v>
      </c>
      <c r="S51" s="25"/>
      <c r="T51" s="25"/>
      <c r="U51" s="25"/>
      <c r="V51" s="25"/>
      <c r="W51" s="22"/>
      <c r="X51" s="22"/>
      <c r="Y51" s="22"/>
      <c r="Z51" s="25"/>
      <c r="AA51" s="28"/>
      <c r="AB51" s="26">
        <f t="shared" si="48"/>
        <v>0</v>
      </c>
      <c r="AC51" s="27"/>
      <c r="AD51" s="25"/>
      <c r="AE51" s="25"/>
      <c r="AF51" s="25"/>
      <c r="AG51" s="25"/>
      <c r="AH51" s="25"/>
      <c r="AI51" s="25"/>
      <c r="AJ51" s="25"/>
      <c r="AK51" s="24"/>
      <c r="AL51" s="22"/>
      <c r="AM51" s="25"/>
      <c r="AN51" s="23"/>
      <c r="AO51" s="28"/>
      <c r="AP51" s="26"/>
      <c r="AQ51" s="29">
        <f t="shared" si="24"/>
        <v>5.5768892778871395</v>
      </c>
    </row>
    <row r="52" spans="1:45" ht="12.75" customHeight="1">
      <c r="A52" s="166" t="s">
        <v>76</v>
      </c>
      <c r="B52" s="133"/>
      <c r="C52" s="134">
        <f t="shared" si="45"/>
        <v>0</v>
      </c>
      <c r="D52" s="135"/>
      <c r="E52" s="135"/>
      <c r="F52" s="136"/>
      <c r="G52" s="136"/>
      <c r="H52" s="137">
        <f t="shared" si="46"/>
        <v>0</v>
      </c>
      <c r="I52" s="138"/>
      <c r="J52" s="260"/>
      <c r="K52" s="135"/>
      <c r="L52" s="137">
        <f t="shared" si="47"/>
        <v>1097.9355056907616</v>
      </c>
      <c r="M52" s="135"/>
      <c r="N52" s="135"/>
      <c r="O52" s="135"/>
      <c r="P52" s="127"/>
      <c r="Q52" s="135"/>
      <c r="R52" s="135">
        <v>1097.9355056907616</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1097.9355056907616</v>
      </c>
    </row>
    <row r="53" spans="1:45" ht="12.75" customHeight="1">
      <c r="A53" s="166" t="s">
        <v>73</v>
      </c>
      <c r="B53" s="133"/>
      <c r="C53" s="134">
        <f t="shared" si="45"/>
        <v>0</v>
      </c>
      <c r="D53" s="138"/>
      <c r="E53" s="135"/>
      <c r="F53" s="136"/>
      <c r="G53" s="136"/>
      <c r="H53" s="137">
        <f t="shared" si="46"/>
        <v>0</v>
      </c>
      <c r="I53" s="138"/>
      <c r="J53" s="260"/>
      <c r="K53" s="135"/>
      <c r="L53" s="137">
        <f t="shared" si="47"/>
        <v>176.59351048332516</v>
      </c>
      <c r="M53" s="135"/>
      <c r="N53" s="135"/>
      <c r="O53" s="135"/>
      <c r="P53" s="135">
        <v>0</v>
      </c>
      <c r="Q53" s="135"/>
      <c r="R53" s="135"/>
      <c r="S53" s="135"/>
      <c r="T53" s="135"/>
      <c r="U53" s="135">
        <v>176.59351048332516</v>
      </c>
      <c r="V53" s="135"/>
      <c r="W53" s="136"/>
      <c r="X53" s="136"/>
      <c r="Y53" s="136"/>
      <c r="Z53" s="135"/>
      <c r="AA53" s="130"/>
      <c r="AB53" s="139">
        <f t="shared" si="48"/>
        <v>7.570405299014781</v>
      </c>
      <c r="AC53" s="140"/>
      <c r="AD53" s="135"/>
      <c r="AE53" s="135"/>
      <c r="AF53" s="135"/>
      <c r="AG53" s="135"/>
      <c r="AH53" s="135"/>
      <c r="AI53" s="25">
        <v>7.570405299014781</v>
      </c>
      <c r="AJ53" s="25">
        <v>0</v>
      </c>
      <c r="AK53" s="135"/>
      <c r="AL53" s="135"/>
      <c r="AM53" s="135"/>
      <c r="AN53" s="130"/>
      <c r="AO53" s="28"/>
      <c r="AP53" s="139"/>
      <c r="AQ53" s="141">
        <f t="shared" si="24"/>
        <v>184.16391578233996</v>
      </c>
    </row>
    <row r="54" spans="1:45" ht="12.75" customHeight="1">
      <c r="A54" s="17" t="s">
        <v>134</v>
      </c>
      <c r="B54" s="18"/>
      <c r="C54" s="134">
        <f t="shared" si="45"/>
        <v>0</v>
      </c>
      <c r="D54" s="138"/>
      <c r="E54" s="135"/>
      <c r="F54" s="136"/>
      <c r="G54" s="136"/>
      <c r="H54" s="137">
        <f t="shared" si="46"/>
        <v>0</v>
      </c>
      <c r="I54" s="138"/>
      <c r="J54" s="260"/>
      <c r="K54" s="135"/>
      <c r="L54" s="137">
        <f t="shared" si="47"/>
        <v>83.913724293678101</v>
      </c>
      <c r="M54" s="135"/>
      <c r="N54" s="135"/>
      <c r="O54" s="135"/>
      <c r="P54" s="135"/>
      <c r="Q54" s="135"/>
      <c r="R54" s="135"/>
      <c r="S54" s="135"/>
      <c r="T54" s="135"/>
      <c r="U54" s="135">
        <v>83.913724293678101</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83.913724293678101</v>
      </c>
    </row>
    <row r="55" spans="1:45" ht="12.75" customHeight="1">
      <c r="A55" s="72" t="s">
        <v>74</v>
      </c>
      <c r="B55" s="73"/>
      <c r="C55" s="74">
        <f t="shared" si="45"/>
        <v>0</v>
      </c>
      <c r="D55" s="150"/>
      <c r="E55" s="151"/>
      <c r="F55" s="77"/>
      <c r="G55" s="77"/>
      <c r="H55" s="78">
        <f t="shared" si="46"/>
        <v>0</v>
      </c>
      <c r="I55" s="75"/>
      <c r="J55" s="255"/>
      <c r="K55" s="76"/>
      <c r="L55" s="78">
        <f t="shared" si="47"/>
        <v>456.8260488931312</v>
      </c>
      <c r="M55" s="76"/>
      <c r="N55" s="76"/>
      <c r="O55" s="76"/>
      <c r="P55" s="76">
        <v>142.49106809811542</v>
      </c>
      <c r="Q55" s="76"/>
      <c r="R55" s="76"/>
      <c r="S55" s="76">
        <v>0</v>
      </c>
      <c r="T55" s="76"/>
      <c r="U55" s="76">
        <v>314.33498079501578</v>
      </c>
      <c r="V55" s="76"/>
      <c r="W55" s="77"/>
      <c r="X55" s="77"/>
      <c r="Y55" s="77"/>
      <c r="Z55" s="76"/>
      <c r="AA55" s="296">
        <v>22.531112229915806</v>
      </c>
      <c r="AB55" s="79">
        <f t="shared" si="48"/>
        <v>18.193591735516275</v>
      </c>
      <c r="AC55" s="80"/>
      <c r="AD55" s="76"/>
      <c r="AE55" s="76"/>
      <c r="AF55" s="76"/>
      <c r="AG55" s="76"/>
      <c r="AH55" s="76"/>
      <c r="AI55" s="76">
        <v>13.475258506178202</v>
      </c>
      <c r="AJ55" s="76">
        <v>4.7183332293380724</v>
      </c>
      <c r="AK55" s="75"/>
      <c r="AL55" s="77"/>
      <c r="AM55" s="76"/>
      <c r="AN55" s="78"/>
      <c r="AO55" s="81"/>
      <c r="AP55" s="79"/>
      <c r="AQ55" s="82">
        <f t="shared" si="24"/>
        <v>497.55075285856333</v>
      </c>
    </row>
    <row r="56" spans="1:45" s="49" customFormat="1" ht="12.75" customHeight="1">
      <c r="A56" s="168" t="s">
        <v>40</v>
      </c>
      <c r="B56" s="152"/>
      <c r="C56" s="142">
        <f t="shared" si="45"/>
        <v>216.79218330365393</v>
      </c>
      <c r="D56" s="146">
        <v>115.30751795563631</v>
      </c>
      <c r="E56" s="169">
        <v>89.647280058277374</v>
      </c>
      <c r="F56" s="144"/>
      <c r="G56" s="144">
        <v>11.837385289740231</v>
      </c>
      <c r="H56" s="145">
        <f t="shared" si="46"/>
        <v>196.53880633</v>
      </c>
      <c r="I56" s="146"/>
      <c r="J56" s="257">
        <v>127.70399999999999</v>
      </c>
      <c r="K56" s="143">
        <v>68.834806329999992</v>
      </c>
      <c r="L56" s="145">
        <f t="shared" si="47"/>
        <v>1254.8255059886615</v>
      </c>
      <c r="M56" s="143"/>
      <c r="N56" s="143"/>
      <c r="O56" s="143"/>
      <c r="P56" s="143">
        <v>0</v>
      </c>
      <c r="Q56" s="143">
        <v>865.67110107427072</v>
      </c>
      <c r="R56" s="143"/>
      <c r="S56" s="143">
        <v>0</v>
      </c>
      <c r="T56" s="143">
        <v>53.841522983216713</v>
      </c>
      <c r="U56" s="143">
        <v>329.909010207883</v>
      </c>
      <c r="V56" s="143">
        <v>5.4038717232911377</v>
      </c>
      <c r="W56" s="144"/>
      <c r="X56" s="144"/>
      <c r="Y56" s="144"/>
      <c r="Z56" s="143"/>
      <c r="AA56" s="145">
        <v>604.09375845912712</v>
      </c>
      <c r="AB56" s="147">
        <f t="shared" si="48"/>
        <v>71.026669556951646</v>
      </c>
      <c r="AC56" s="177"/>
      <c r="AD56" s="143"/>
      <c r="AE56" s="143">
        <v>29.776082158378955</v>
      </c>
      <c r="AF56" s="143"/>
      <c r="AG56" s="143"/>
      <c r="AH56" s="143"/>
      <c r="AI56" s="143"/>
      <c r="AJ56" s="143"/>
      <c r="AK56" s="146"/>
      <c r="AL56" s="144">
        <v>13.379590942008413</v>
      </c>
      <c r="AM56" s="143">
        <v>27.870996456564281</v>
      </c>
      <c r="AN56" s="145"/>
      <c r="AO56" s="145">
        <v>702.94473599999992</v>
      </c>
      <c r="AP56" s="147"/>
      <c r="AQ56" s="91">
        <f t="shared" si="24"/>
        <v>3046.2216596383942</v>
      </c>
      <c r="AR56" s="2"/>
      <c r="AS56" s="293"/>
    </row>
    <row r="57" spans="1:45" s="49" customFormat="1" ht="12.75" customHeight="1">
      <c r="A57" s="168" t="s">
        <v>193</v>
      </c>
      <c r="B57" s="152"/>
      <c r="C57" s="142">
        <f>C58+C65</f>
        <v>0.51992180451127823</v>
      </c>
      <c r="D57" s="143">
        <f t="shared" ref="D57:AP57" si="49">D58+D65</f>
        <v>0.51992180451127823</v>
      </c>
      <c r="E57" s="143">
        <f t="shared" si="49"/>
        <v>0</v>
      </c>
      <c r="F57" s="144">
        <f t="shared" si="49"/>
        <v>0</v>
      </c>
      <c r="G57" s="144">
        <f t="shared" si="49"/>
        <v>0</v>
      </c>
      <c r="H57" s="145">
        <f t="shared" si="49"/>
        <v>0</v>
      </c>
      <c r="I57" s="146">
        <f t="shared" si="49"/>
        <v>0</v>
      </c>
      <c r="J57" s="146">
        <f t="shared" si="49"/>
        <v>0</v>
      </c>
      <c r="K57" s="146">
        <f t="shared" si="49"/>
        <v>0</v>
      </c>
      <c r="L57" s="145">
        <f t="shared" si="49"/>
        <v>240.86725727408077</v>
      </c>
      <c r="M57" s="143">
        <f t="shared" si="49"/>
        <v>0</v>
      </c>
      <c r="N57" s="143">
        <f t="shared" ref="N57" si="50">N58+N65</f>
        <v>0</v>
      </c>
      <c r="O57" s="143">
        <f t="shared" si="49"/>
        <v>0</v>
      </c>
      <c r="P57" s="143">
        <f t="shared" si="49"/>
        <v>0</v>
      </c>
      <c r="Q57" s="143">
        <f t="shared" si="49"/>
        <v>62.827000000000005</v>
      </c>
      <c r="R57" s="143">
        <f t="shared" si="49"/>
        <v>0</v>
      </c>
      <c r="S57" s="143">
        <f t="shared" si="49"/>
        <v>0.64284746861564912</v>
      </c>
      <c r="T57" s="143">
        <f t="shared" si="49"/>
        <v>70.524409805465098</v>
      </c>
      <c r="U57" s="143">
        <f t="shared" si="49"/>
        <v>106.87300000000002</v>
      </c>
      <c r="V57" s="143">
        <f t="shared" si="49"/>
        <v>0</v>
      </c>
      <c r="W57" s="144">
        <f t="shared" si="49"/>
        <v>0</v>
      </c>
      <c r="X57" s="144">
        <f t="shared" si="49"/>
        <v>0</v>
      </c>
      <c r="Y57" s="144">
        <f t="shared" si="49"/>
        <v>0</v>
      </c>
      <c r="Z57" s="146">
        <f t="shared" si="49"/>
        <v>0</v>
      </c>
      <c r="AA57" s="145">
        <f t="shared" si="49"/>
        <v>328.6198962047896</v>
      </c>
      <c r="AB57" s="147">
        <f t="shared" si="49"/>
        <v>39.433814247868156</v>
      </c>
      <c r="AC57" s="177">
        <f t="shared" si="49"/>
        <v>0</v>
      </c>
      <c r="AD57" s="143">
        <f t="shared" si="49"/>
        <v>0</v>
      </c>
      <c r="AE57" s="143">
        <f t="shared" si="49"/>
        <v>17.99312324724</v>
      </c>
      <c r="AF57" s="143">
        <f t="shared" ref="AF57" si="51">AF58+AF65</f>
        <v>0</v>
      </c>
      <c r="AG57" s="143">
        <f t="shared" si="49"/>
        <v>0</v>
      </c>
      <c r="AH57" s="143">
        <f t="shared" si="49"/>
        <v>5.621744734795584</v>
      </c>
      <c r="AI57" s="143">
        <f t="shared" si="49"/>
        <v>0</v>
      </c>
      <c r="AJ57" s="143">
        <f t="shared" ref="AJ57" si="52">AJ58+AJ65</f>
        <v>0</v>
      </c>
      <c r="AK57" s="143">
        <f t="shared" si="49"/>
        <v>0</v>
      </c>
      <c r="AL57" s="143">
        <f t="shared" ref="AL57" si="53">AL58+AL65</f>
        <v>0.16649466165720572</v>
      </c>
      <c r="AM57" s="146">
        <f t="shared" si="49"/>
        <v>15.65245160417537</v>
      </c>
      <c r="AN57" s="145">
        <f t="shared" si="49"/>
        <v>0</v>
      </c>
      <c r="AO57" s="145">
        <f t="shared" si="49"/>
        <v>1078.743765043014</v>
      </c>
      <c r="AP57" s="147">
        <f t="shared" si="49"/>
        <v>0</v>
      </c>
      <c r="AQ57" s="148">
        <f t="shared" si="24"/>
        <v>1688.184654574264</v>
      </c>
      <c r="AR57" s="2"/>
      <c r="AS57" s="293"/>
    </row>
    <row r="58" spans="1:45" s="49" customFormat="1" ht="12.75" customHeight="1">
      <c r="A58" s="168" t="s">
        <v>194</v>
      </c>
      <c r="B58" s="152"/>
      <c r="C58" s="142">
        <f t="shared" si="45"/>
        <v>0.5149225563909775</v>
      </c>
      <c r="D58" s="177">
        <v>0.5149225563909775</v>
      </c>
      <c r="E58" s="147">
        <v>0</v>
      </c>
      <c r="F58" s="147">
        <f>SUM(F59:F64)</f>
        <v>0</v>
      </c>
      <c r="G58" s="345">
        <v>0</v>
      </c>
      <c r="H58" s="145">
        <f t="shared" si="46"/>
        <v>0</v>
      </c>
      <c r="I58" s="146">
        <f>SUM(I59:I64)</f>
        <v>0</v>
      </c>
      <c r="J58" s="261">
        <f>SUM(J59:J64)</f>
        <v>0</v>
      </c>
      <c r="K58" s="146">
        <f>SUM(K59:K64)</f>
        <v>0</v>
      </c>
      <c r="L58" s="145">
        <f t="shared" si="47"/>
        <v>109.16310972047087</v>
      </c>
      <c r="M58" s="143">
        <f t="shared" ref="M58:AN58" si="54">SUM(M59:M64)</f>
        <v>0</v>
      </c>
      <c r="N58" s="144">
        <f t="shared" ref="N58" si="55">SUM(N59:N64)</f>
        <v>0</v>
      </c>
      <c r="O58" s="144">
        <f t="shared" si="54"/>
        <v>0</v>
      </c>
      <c r="P58" s="147">
        <f t="shared" si="54"/>
        <v>0</v>
      </c>
      <c r="Q58" s="147">
        <v>15.841000000000001</v>
      </c>
      <c r="R58" s="147">
        <f t="shared" si="54"/>
        <v>0</v>
      </c>
      <c r="S58" s="147">
        <v>0</v>
      </c>
      <c r="T58" s="147">
        <v>41.074109720470858</v>
      </c>
      <c r="U58" s="147">
        <v>52.248000000000012</v>
      </c>
      <c r="V58" s="147">
        <f t="shared" si="54"/>
        <v>0</v>
      </c>
      <c r="W58" s="147">
        <f t="shared" si="54"/>
        <v>0</v>
      </c>
      <c r="X58" s="147">
        <f t="shared" si="54"/>
        <v>0</v>
      </c>
      <c r="Y58" s="144">
        <f t="shared" si="54"/>
        <v>0</v>
      </c>
      <c r="Z58" s="146">
        <f t="shared" si="54"/>
        <v>0</v>
      </c>
      <c r="AA58" s="145">
        <v>206.51565457653467</v>
      </c>
      <c r="AB58" s="147">
        <f t="shared" si="48"/>
        <v>20.523795887314584</v>
      </c>
      <c r="AC58" s="177">
        <f t="shared" si="54"/>
        <v>0</v>
      </c>
      <c r="AD58" s="143">
        <f t="shared" si="54"/>
        <v>0</v>
      </c>
      <c r="AE58" s="143">
        <f t="shared" si="54"/>
        <v>3.9004188670820072</v>
      </c>
      <c r="AF58" s="143"/>
      <c r="AG58" s="143">
        <f t="shared" si="54"/>
        <v>0</v>
      </c>
      <c r="AH58" s="143">
        <f t="shared" si="54"/>
        <v>0.80443075440000011</v>
      </c>
      <c r="AI58" s="143">
        <f t="shared" si="54"/>
        <v>0</v>
      </c>
      <c r="AJ58" s="143">
        <f t="shared" ref="AJ58" si="56">SUM(AJ59:AJ64)</f>
        <v>0</v>
      </c>
      <c r="AK58" s="143"/>
      <c r="AL58" s="143">
        <v>0.16649466165720572</v>
      </c>
      <c r="AM58" s="144">
        <v>15.65245160417537</v>
      </c>
      <c r="AN58" s="145">
        <f t="shared" si="54"/>
        <v>0</v>
      </c>
      <c r="AO58" s="145">
        <v>828.90452168344279</v>
      </c>
      <c r="AP58" s="147">
        <f t="shared" ref="AP58" si="57">SUM(AP59:AP64)</f>
        <v>0</v>
      </c>
      <c r="AQ58" s="148">
        <f t="shared" si="24"/>
        <v>1165.6220044241538</v>
      </c>
      <c r="AR58" s="2"/>
      <c r="AS58" s="293"/>
    </row>
    <row r="59" spans="1:45" s="49" customFormat="1" ht="12.75" customHeight="1">
      <c r="A59" s="398" t="s">
        <v>174</v>
      </c>
      <c r="B59" s="399" t="s">
        <v>175</v>
      </c>
      <c r="C59" s="62">
        <f t="shared" si="45"/>
        <v>3.9993984962406011E-3</v>
      </c>
      <c r="D59" s="416">
        <v>3.9993984962406011E-3</v>
      </c>
      <c r="E59" s="67"/>
      <c r="F59" s="67"/>
      <c r="G59" s="170"/>
      <c r="H59" s="66">
        <f t="shared" si="46"/>
        <v>0</v>
      </c>
      <c r="I59" s="149"/>
      <c r="J59" s="274"/>
      <c r="K59" s="149"/>
      <c r="L59" s="66">
        <f t="shared" si="47"/>
        <v>29.110393287676398</v>
      </c>
      <c r="M59" s="103"/>
      <c r="N59" s="327"/>
      <c r="O59" s="327"/>
      <c r="P59" s="67"/>
      <c r="Q59" s="381">
        <v>6.548</v>
      </c>
      <c r="R59" s="67"/>
      <c r="S59" s="381">
        <v>0</v>
      </c>
      <c r="T59" s="381">
        <v>11.487393287676401</v>
      </c>
      <c r="U59" s="381">
        <v>11.074999999999999</v>
      </c>
      <c r="V59" s="381">
        <v>0</v>
      </c>
      <c r="W59" s="67"/>
      <c r="X59" s="67"/>
      <c r="Y59" s="327"/>
      <c r="Z59" s="149"/>
      <c r="AA59" s="406">
        <v>52.670839129321678</v>
      </c>
      <c r="AB59" s="67">
        <f t="shared" si="48"/>
        <v>1.2953271877604666</v>
      </c>
      <c r="AC59" s="328"/>
      <c r="AD59" s="103"/>
      <c r="AE59" s="342">
        <v>1.2953271877604666</v>
      </c>
      <c r="AF59" s="342"/>
      <c r="AG59" s="342"/>
      <c r="AH59" s="342">
        <v>0</v>
      </c>
      <c r="AI59" s="342"/>
      <c r="AJ59" s="342"/>
      <c r="AK59" s="342"/>
      <c r="AL59" s="342">
        <v>0</v>
      </c>
      <c r="AM59" s="386">
        <v>0</v>
      </c>
      <c r="AN59" s="66"/>
      <c r="AO59" s="406">
        <v>225.7085564993871</v>
      </c>
      <c r="AP59" s="67"/>
      <c r="AQ59" s="334">
        <f t="shared" si="24"/>
        <v>308.78911550264189</v>
      </c>
      <c r="AR59" s="2"/>
      <c r="AS59" s="293"/>
    </row>
    <row r="60" spans="1:45" s="49" customFormat="1" ht="12.75" customHeight="1">
      <c r="A60" s="398" t="s">
        <v>176</v>
      </c>
      <c r="B60" s="399" t="s">
        <v>177</v>
      </c>
      <c r="C60" s="19">
        <f t="shared" si="45"/>
        <v>8.9986466165413535E-3</v>
      </c>
      <c r="D60" s="416">
        <v>8.9986466165413535E-3</v>
      </c>
      <c r="E60" s="26"/>
      <c r="F60" s="26"/>
      <c r="G60" s="346"/>
      <c r="H60" s="23">
        <f t="shared" si="46"/>
        <v>0</v>
      </c>
      <c r="I60" s="20"/>
      <c r="J60" s="280"/>
      <c r="K60" s="20"/>
      <c r="L60" s="23">
        <f t="shared" si="47"/>
        <v>24.503931093823979</v>
      </c>
      <c r="M60" s="21"/>
      <c r="N60" s="169"/>
      <c r="O60" s="169"/>
      <c r="P60" s="26"/>
      <c r="Q60" s="381">
        <v>1.2709999999999999</v>
      </c>
      <c r="R60" s="26"/>
      <c r="S60" s="381">
        <v>0</v>
      </c>
      <c r="T60" s="381">
        <v>1.9979310938239756</v>
      </c>
      <c r="U60" s="381">
        <v>21.235000000000003</v>
      </c>
      <c r="V60" s="381">
        <v>0</v>
      </c>
      <c r="W60" s="26"/>
      <c r="X60" s="26"/>
      <c r="Y60" s="169"/>
      <c r="Z60" s="20"/>
      <c r="AA60" s="406">
        <v>23.743479725066276</v>
      </c>
      <c r="AB60" s="26">
        <f t="shared" si="48"/>
        <v>1.138556689715082E-2</v>
      </c>
      <c r="AC60" s="329"/>
      <c r="AD60" s="21"/>
      <c r="AE60" s="343">
        <v>1.138556689715082E-2</v>
      </c>
      <c r="AF60" s="343"/>
      <c r="AG60" s="343"/>
      <c r="AH60" s="343">
        <v>0</v>
      </c>
      <c r="AI60" s="343"/>
      <c r="AJ60" s="343"/>
      <c r="AK60" s="343"/>
      <c r="AL60" s="343">
        <v>0</v>
      </c>
      <c r="AM60" s="387">
        <v>0</v>
      </c>
      <c r="AN60" s="23"/>
      <c r="AO60" s="406">
        <v>81.932675558202874</v>
      </c>
      <c r="AP60" s="26"/>
      <c r="AQ60" s="335">
        <f t="shared" si="24"/>
        <v>130.20047059060681</v>
      </c>
      <c r="AR60" s="2"/>
      <c r="AS60" s="293"/>
    </row>
    <row r="61" spans="1:45" s="49" customFormat="1" ht="12.75" customHeight="1">
      <c r="A61" s="398" t="s">
        <v>178</v>
      </c>
      <c r="B61" s="399" t="s">
        <v>179</v>
      </c>
      <c r="C61" s="19">
        <f t="shared" si="45"/>
        <v>0.42993533834586467</v>
      </c>
      <c r="D61" s="416">
        <v>0.42993533834586467</v>
      </c>
      <c r="E61" s="26"/>
      <c r="F61" s="26"/>
      <c r="G61" s="346"/>
      <c r="H61" s="23">
        <f t="shared" si="46"/>
        <v>0</v>
      </c>
      <c r="I61" s="20"/>
      <c r="J61" s="280"/>
      <c r="K61" s="20"/>
      <c r="L61" s="23">
        <f t="shared" si="47"/>
        <v>27.815960601382685</v>
      </c>
      <c r="M61" s="21"/>
      <c r="N61" s="169"/>
      <c r="O61" s="169"/>
      <c r="P61" s="26"/>
      <c r="Q61" s="381">
        <v>3.399</v>
      </c>
      <c r="R61" s="26"/>
      <c r="S61" s="381">
        <v>0</v>
      </c>
      <c r="T61" s="381">
        <v>19.454960601382684</v>
      </c>
      <c r="U61" s="381">
        <v>4.9619999999999997</v>
      </c>
      <c r="V61" s="381">
        <v>0</v>
      </c>
      <c r="W61" s="26"/>
      <c r="X61" s="26"/>
      <c r="Y61" s="169"/>
      <c r="Z61" s="20"/>
      <c r="AA61" s="406">
        <v>30.235657033103141</v>
      </c>
      <c r="AB61" s="26">
        <f t="shared" si="48"/>
        <v>0.86179983283049288</v>
      </c>
      <c r="AC61" s="329"/>
      <c r="AD61" s="21"/>
      <c r="AE61" s="343">
        <v>0.86179983283049288</v>
      </c>
      <c r="AF61" s="343"/>
      <c r="AG61" s="343"/>
      <c r="AH61" s="343">
        <v>0</v>
      </c>
      <c r="AI61" s="343"/>
      <c r="AJ61" s="343"/>
      <c r="AK61" s="343"/>
      <c r="AL61" s="343">
        <v>0</v>
      </c>
      <c r="AM61" s="387">
        <v>0</v>
      </c>
      <c r="AN61" s="23"/>
      <c r="AO61" s="406">
        <v>126.36748353090987</v>
      </c>
      <c r="AP61" s="26"/>
      <c r="AQ61" s="335">
        <f t="shared" si="24"/>
        <v>185.71083633657204</v>
      </c>
      <c r="AR61" s="2"/>
      <c r="AS61" s="293"/>
    </row>
    <row r="62" spans="1:45" s="49" customFormat="1" ht="12.75" customHeight="1">
      <c r="A62" s="398" t="s">
        <v>180</v>
      </c>
      <c r="B62" s="399" t="s">
        <v>181</v>
      </c>
      <c r="C62" s="19">
        <f t="shared" si="45"/>
        <v>6.9989473684210534E-3</v>
      </c>
      <c r="D62" s="416">
        <v>6.9989473684210534E-3</v>
      </c>
      <c r="E62" s="26"/>
      <c r="F62" s="26"/>
      <c r="G62" s="346"/>
      <c r="H62" s="23">
        <f t="shared" si="46"/>
        <v>0</v>
      </c>
      <c r="I62" s="20"/>
      <c r="J62" s="280"/>
      <c r="K62" s="20"/>
      <c r="L62" s="23">
        <f t="shared" si="47"/>
        <v>2.6967648223282072</v>
      </c>
      <c r="M62" s="21"/>
      <c r="N62" s="169"/>
      <c r="O62" s="169"/>
      <c r="P62" s="26"/>
      <c r="Q62" s="381">
        <v>0.36299999999999999</v>
      </c>
      <c r="R62" s="26"/>
      <c r="S62" s="381">
        <v>0</v>
      </c>
      <c r="T62" s="381">
        <v>0.71476482232820748</v>
      </c>
      <c r="U62" s="381">
        <v>1.619</v>
      </c>
      <c r="V62" s="381">
        <v>0</v>
      </c>
      <c r="W62" s="26"/>
      <c r="X62" s="26"/>
      <c r="Y62" s="169"/>
      <c r="Z62" s="20"/>
      <c r="AA62" s="406">
        <v>12.942534033472208</v>
      </c>
      <c r="AB62" s="26">
        <f t="shared" si="48"/>
        <v>4.6418080426845656E-2</v>
      </c>
      <c r="AC62" s="329"/>
      <c r="AD62" s="21"/>
      <c r="AE62" s="343">
        <v>4.6418080426845656E-2</v>
      </c>
      <c r="AF62" s="343"/>
      <c r="AG62" s="343"/>
      <c r="AH62" s="343">
        <v>0</v>
      </c>
      <c r="AI62" s="343"/>
      <c r="AJ62" s="343"/>
      <c r="AK62" s="343"/>
      <c r="AL62" s="343">
        <v>0</v>
      </c>
      <c r="AM62" s="387">
        <v>0</v>
      </c>
      <c r="AN62" s="23"/>
      <c r="AO62" s="406">
        <v>234.42875082725587</v>
      </c>
      <c r="AP62" s="26"/>
      <c r="AQ62" s="335">
        <f t="shared" si="24"/>
        <v>250.12146671085156</v>
      </c>
      <c r="AR62" s="2"/>
      <c r="AS62" s="293"/>
    </row>
    <row r="63" spans="1:45" s="49" customFormat="1" ht="12.75" customHeight="1">
      <c r="A63" s="398" t="s">
        <v>182</v>
      </c>
      <c r="B63" s="399" t="s">
        <v>183</v>
      </c>
      <c r="C63" s="19">
        <f t="shared" si="45"/>
        <v>5.799127819548873E-2</v>
      </c>
      <c r="D63" s="417">
        <v>5.799127819548873E-2</v>
      </c>
      <c r="E63" s="26"/>
      <c r="F63" s="26"/>
      <c r="G63" s="346"/>
      <c r="H63" s="23">
        <f t="shared" si="46"/>
        <v>0</v>
      </c>
      <c r="I63" s="20"/>
      <c r="J63" s="280"/>
      <c r="K63" s="20"/>
      <c r="L63" s="23">
        <f t="shared" si="47"/>
        <v>3.8680994311273493</v>
      </c>
      <c r="M63" s="21"/>
      <c r="N63" s="169"/>
      <c r="O63" s="169"/>
      <c r="P63" s="26"/>
      <c r="Q63" s="382">
        <v>0.68400000000000005</v>
      </c>
      <c r="R63" s="26"/>
      <c r="S63" s="382">
        <v>0</v>
      </c>
      <c r="T63" s="382">
        <v>0.16909943112734929</v>
      </c>
      <c r="U63" s="382">
        <v>3.0150000000000001</v>
      </c>
      <c r="V63" s="382">
        <v>0</v>
      </c>
      <c r="W63" s="26"/>
      <c r="X63" s="26"/>
      <c r="Y63" s="169"/>
      <c r="Z63" s="20"/>
      <c r="AA63" s="407">
        <v>11.636733155824563</v>
      </c>
      <c r="AB63" s="26">
        <f t="shared" si="48"/>
        <v>0.34769769678222129</v>
      </c>
      <c r="AC63" s="329"/>
      <c r="AD63" s="21"/>
      <c r="AE63" s="343">
        <v>0.34769769678222129</v>
      </c>
      <c r="AF63" s="343"/>
      <c r="AG63" s="343"/>
      <c r="AH63" s="343">
        <v>0</v>
      </c>
      <c r="AI63" s="343"/>
      <c r="AJ63" s="343"/>
      <c r="AK63" s="343"/>
      <c r="AL63" s="343">
        <v>0</v>
      </c>
      <c r="AM63" s="387">
        <v>0</v>
      </c>
      <c r="AN63" s="23"/>
      <c r="AO63" s="407">
        <v>42.659809837330151</v>
      </c>
      <c r="AP63" s="26"/>
      <c r="AQ63" s="335">
        <f t="shared" si="24"/>
        <v>58.570331399259771</v>
      </c>
      <c r="AR63" s="2"/>
      <c r="AS63" s="293"/>
    </row>
    <row r="64" spans="1:45" ht="12.75" customHeight="1">
      <c r="A64" s="400" t="s">
        <v>184</v>
      </c>
      <c r="B64" s="401"/>
      <c r="C64" s="74">
        <f t="shared" si="45"/>
        <v>6.9989473684210534E-3</v>
      </c>
      <c r="D64" s="417">
        <v>6.9989473684210534E-3</v>
      </c>
      <c r="E64" s="79"/>
      <c r="F64" s="79"/>
      <c r="G64" s="347"/>
      <c r="H64" s="78">
        <f t="shared" si="46"/>
        <v>0</v>
      </c>
      <c r="I64" s="150"/>
      <c r="J64" s="283"/>
      <c r="K64" s="150"/>
      <c r="L64" s="78">
        <f t="shared" si="47"/>
        <v>21.167960484132237</v>
      </c>
      <c r="M64" s="151"/>
      <c r="N64" s="331"/>
      <c r="O64" s="331"/>
      <c r="P64" s="79"/>
      <c r="Q64" s="382">
        <v>3.5760000000000001</v>
      </c>
      <c r="R64" s="79"/>
      <c r="S64" s="382">
        <v>0</v>
      </c>
      <c r="T64" s="382">
        <v>7.2499604841322363</v>
      </c>
      <c r="U64" s="382">
        <v>10.342000000000001</v>
      </c>
      <c r="V64" s="382">
        <v>0</v>
      </c>
      <c r="W64" s="79"/>
      <c r="X64" s="79"/>
      <c r="Y64" s="331"/>
      <c r="Z64" s="150"/>
      <c r="AA64" s="407">
        <v>75.286411499746805</v>
      </c>
      <c r="AB64" s="79">
        <f t="shared" si="48"/>
        <v>17.961167522617405</v>
      </c>
      <c r="AC64" s="332"/>
      <c r="AD64" s="151"/>
      <c r="AE64" s="344">
        <v>1.3377905023848295</v>
      </c>
      <c r="AF64" s="344"/>
      <c r="AG64" s="344"/>
      <c r="AH64" s="344">
        <v>0.80443075440000011</v>
      </c>
      <c r="AI64" s="344"/>
      <c r="AJ64" s="344"/>
      <c r="AK64" s="344"/>
      <c r="AL64" s="344">
        <v>0.16649466165720572</v>
      </c>
      <c r="AM64" s="388">
        <v>15.65245160417537</v>
      </c>
      <c r="AN64" s="78"/>
      <c r="AO64" s="407">
        <v>117.80724543035701</v>
      </c>
      <c r="AP64" s="79"/>
      <c r="AQ64" s="336">
        <f t="shared" si="24"/>
        <v>232.22978388422189</v>
      </c>
    </row>
    <row r="65" spans="1:45" ht="12.75" customHeight="1">
      <c r="A65" s="168" t="s">
        <v>195</v>
      </c>
      <c r="B65" s="152"/>
      <c r="C65" s="74">
        <f>SUM(D65:G65)</f>
        <v>4.9992481203007515E-3</v>
      </c>
      <c r="D65" s="177">
        <f>SUM(D66:D69)</f>
        <v>4.9992481203007515E-3</v>
      </c>
      <c r="E65" s="213"/>
      <c r="F65" s="213"/>
      <c r="G65" s="348"/>
      <c r="H65" s="78">
        <f>SUM(I65:K65)</f>
        <v>0</v>
      </c>
      <c r="I65" s="75"/>
      <c r="J65" s="255">
        <v>0</v>
      </c>
      <c r="K65" s="76">
        <v>0</v>
      </c>
      <c r="L65" s="78">
        <f>SUM(M65:Z65)</f>
        <v>131.70414755360989</v>
      </c>
      <c r="M65" s="76"/>
      <c r="N65" s="77"/>
      <c r="O65" s="77"/>
      <c r="P65" s="213"/>
      <c r="Q65" s="147">
        <v>46.986000000000004</v>
      </c>
      <c r="R65" s="213"/>
      <c r="S65" s="147">
        <v>0.64284746861564912</v>
      </c>
      <c r="T65" s="147">
        <v>29.45030008499424</v>
      </c>
      <c r="U65" s="147">
        <v>54.625</v>
      </c>
      <c r="V65" s="147">
        <f>SUM(V66:V69)</f>
        <v>0</v>
      </c>
      <c r="W65" s="213"/>
      <c r="X65" s="213"/>
      <c r="Y65" s="77"/>
      <c r="Z65" s="76"/>
      <c r="AA65" s="145">
        <v>122.10424162825494</v>
      </c>
      <c r="AB65" s="79">
        <f>SUM(AC65:AM65)</f>
        <v>18.910018360553575</v>
      </c>
      <c r="AC65" s="80"/>
      <c r="AD65" s="76"/>
      <c r="AE65" s="76">
        <f>SUM(AE66:AE69)</f>
        <v>14.092704380157992</v>
      </c>
      <c r="AF65" s="76"/>
      <c r="AG65" s="76"/>
      <c r="AH65" s="76">
        <v>4.8173139803955838</v>
      </c>
      <c r="AI65" s="76"/>
      <c r="AJ65" s="76"/>
      <c r="AK65" s="76"/>
      <c r="AL65" s="76"/>
      <c r="AM65" s="77"/>
      <c r="AN65" s="78"/>
      <c r="AO65" s="145">
        <v>249.83924335957121</v>
      </c>
      <c r="AP65" s="79"/>
      <c r="AQ65" s="340">
        <f t="shared" si="24"/>
        <v>522.5626501501099</v>
      </c>
    </row>
    <row r="66" spans="1:45" ht="12.75" customHeight="1">
      <c r="A66" s="402" t="s">
        <v>185</v>
      </c>
      <c r="B66" s="403" t="s">
        <v>186</v>
      </c>
      <c r="C66" s="62">
        <f t="shared" ref="C66:C69" si="58">SUM(D66:G66)</f>
        <v>2.9995488721804514E-3</v>
      </c>
      <c r="D66" s="418">
        <v>2.9995488721804514E-3</v>
      </c>
      <c r="E66" s="69"/>
      <c r="F66" s="69"/>
      <c r="G66" s="349"/>
      <c r="H66" s="66">
        <f t="shared" ref="H66:H69" si="59">SUM(I66:K66)</f>
        <v>0</v>
      </c>
      <c r="I66" s="318"/>
      <c r="J66" s="252"/>
      <c r="K66" s="219"/>
      <c r="L66" s="66">
        <f t="shared" ref="L66:L69" si="60">SUM(M66:Z66)</f>
        <v>4.8361472478110468</v>
      </c>
      <c r="M66" s="318"/>
      <c r="N66" s="69"/>
      <c r="O66" s="65"/>
      <c r="P66" s="69"/>
      <c r="Q66" s="383">
        <v>0.13</v>
      </c>
      <c r="R66" s="69"/>
      <c r="S66" s="383">
        <v>3.1863567217628209E-3</v>
      </c>
      <c r="T66" s="383">
        <v>1.1339608910892836</v>
      </c>
      <c r="U66" s="383">
        <v>3.569</v>
      </c>
      <c r="V66" s="383">
        <v>0</v>
      </c>
      <c r="W66" s="69"/>
      <c r="X66" s="69"/>
      <c r="Y66" s="65"/>
      <c r="Z66" s="64"/>
      <c r="AA66" s="408">
        <v>6.2855711462293291</v>
      </c>
      <c r="AB66" s="67">
        <f t="shared" ref="AB66:AB69" si="61">SUM(AC66:AM66)</f>
        <v>4.8181897932338265</v>
      </c>
      <c r="AC66" s="68"/>
      <c r="AD66" s="64"/>
      <c r="AE66" s="64">
        <v>8.7581283824237082E-4</v>
      </c>
      <c r="AF66" s="64"/>
      <c r="AG66" s="64"/>
      <c r="AH66" s="64">
        <v>4.8173139803955838</v>
      </c>
      <c r="AI66" s="64"/>
      <c r="AJ66" s="64"/>
      <c r="AK66" s="64"/>
      <c r="AL66" s="64"/>
      <c r="AM66" s="65"/>
      <c r="AN66" s="66"/>
      <c r="AO66" s="408">
        <v>62.066112125563578</v>
      </c>
      <c r="AP66" s="67"/>
      <c r="AQ66" s="92">
        <f t="shared" si="24"/>
        <v>78.009019861709959</v>
      </c>
    </row>
    <row r="67" spans="1:45" ht="12.75" customHeight="1">
      <c r="A67" s="404" t="s">
        <v>187</v>
      </c>
      <c r="B67" s="405">
        <v>84</v>
      </c>
      <c r="C67" s="19">
        <f t="shared" si="58"/>
        <v>1.9996992481203005E-3</v>
      </c>
      <c r="D67" s="419">
        <v>1.9996992481203005E-3</v>
      </c>
      <c r="E67" s="212"/>
      <c r="F67" s="212"/>
      <c r="G67" s="350"/>
      <c r="H67" s="23">
        <f t="shared" si="59"/>
        <v>0</v>
      </c>
      <c r="I67" s="319"/>
      <c r="J67" s="249"/>
      <c r="K67" s="215"/>
      <c r="L67" s="23">
        <f t="shared" si="60"/>
        <v>37.49597693290648</v>
      </c>
      <c r="M67" s="319"/>
      <c r="N67" s="212"/>
      <c r="O67" s="22"/>
      <c r="P67" s="212"/>
      <c r="Q67" s="384">
        <v>6.9249999999999998</v>
      </c>
      <c r="R67" s="212"/>
      <c r="S67" s="384">
        <v>0.36191701764689377</v>
      </c>
      <c r="T67" s="384">
        <v>7.4190599152595853</v>
      </c>
      <c r="U67" s="384">
        <v>22.79</v>
      </c>
      <c r="V67" s="384">
        <v>0</v>
      </c>
      <c r="W67" s="212"/>
      <c r="X67" s="212"/>
      <c r="Y67" s="22"/>
      <c r="Z67" s="25"/>
      <c r="AA67" s="409">
        <v>43.318633321580478</v>
      </c>
      <c r="AB67" s="26">
        <f t="shared" si="61"/>
        <v>3.0136719763919984</v>
      </c>
      <c r="AC67" s="27"/>
      <c r="AD67" s="25"/>
      <c r="AE67" s="25">
        <v>3.0136719763919984</v>
      </c>
      <c r="AF67" s="25"/>
      <c r="AG67" s="25"/>
      <c r="AH67" s="25">
        <v>0</v>
      </c>
      <c r="AI67" s="25"/>
      <c r="AJ67" s="25"/>
      <c r="AK67" s="25"/>
      <c r="AL67" s="25"/>
      <c r="AM67" s="22"/>
      <c r="AN67" s="23"/>
      <c r="AO67" s="409">
        <v>90.275166794474018</v>
      </c>
      <c r="AP67" s="26"/>
      <c r="AQ67" s="29">
        <f t="shared" si="24"/>
        <v>174.1054487246011</v>
      </c>
    </row>
    <row r="68" spans="1:45" ht="12.75" customHeight="1">
      <c r="A68" s="398" t="s">
        <v>188</v>
      </c>
      <c r="B68" s="399">
        <v>85</v>
      </c>
      <c r="C68" s="19">
        <f t="shared" si="58"/>
        <v>0</v>
      </c>
      <c r="D68" s="419">
        <v>0</v>
      </c>
      <c r="E68" s="212"/>
      <c r="F68" s="212"/>
      <c r="G68" s="350"/>
      <c r="H68" s="23">
        <f t="shared" si="59"/>
        <v>0</v>
      </c>
      <c r="I68" s="319"/>
      <c r="J68" s="249"/>
      <c r="K68" s="215"/>
      <c r="L68" s="23">
        <f t="shared" si="60"/>
        <v>63.764873205839493</v>
      </c>
      <c r="M68" s="319"/>
      <c r="N68" s="212"/>
      <c r="O68" s="22"/>
      <c r="P68" s="212"/>
      <c r="Q68" s="384">
        <v>27.067</v>
      </c>
      <c r="R68" s="212"/>
      <c r="S68" s="384">
        <v>5.416806426996796E-2</v>
      </c>
      <c r="T68" s="384">
        <v>17.705705141569517</v>
      </c>
      <c r="U68" s="384">
        <v>18.937999999999999</v>
      </c>
      <c r="V68" s="384">
        <v>0</v>
      </c>
      <c r="W68" s="212"/>
      <c r="X68" s="212"/>
      <c r="Y68" s="22"/>
      <c r="Z68" s="25"/>
      <c r="AA68" s="409">
        <v>27.252039348994288</v>
      </c>
      <c r="AB68" s="26">
        <f t="shared" si="61"/>
        <v>9.8108554139910407</v>
      </c>
      <c r="AC68" s="27"/>
      <c r="AD68" s="25"/>
      <c r="AE68" s="25">
        <v>9.8108554139910407</v>
      </c>
      <c r="AF68" s="25"/>
      <c r="AG68" s="25"/>
      <c r="AH68" s="25">
        <v>0</v>
      </c>
      <c r="AI68" s="25"/>
      <c r="AJ68" s="25"/>
      <c r="AK68" s="25"/>
      <c r="AL68" s="25"/>
      <c r="AM68" s="22"/>
      <c r="AN68" s="23"/>
      <c r="AO68" s="409">
        <v>58.093005834167748</v>
      </c>
      <c r="AP68" s="26"/>
      <c r="AQ68" s="29">
        <f t="shared" si="24"/>
        <v>158.92077380299256</v>
      </c>
    </row>
    <row r="69" spans="1:45" s="49" customFormat="1" ht="12.75" customHeight="1">
      <c r="A69" s="400" t="s">
        <v>189</v>
      </c>
      <c r="B69" s="401" t="s">
        <v>190</v>
      </c>
      <c r="C69" s="134">
        <f t="shared" si="58"/>
        <v>0</v>
      </c>
      <c r="D69" s="420">
        <v>0</v>
      </c>
      <c r="E69" s="213"/>
      <c r="F69" s="213"/>
      <c r="G69" s="348"/>
      <c r="H69" s="137">
        <f t="shared" si="59"/>
        <v>0</v>
      </c>
      <c r="I69" s="320"/>
      <c r="J69" s="255"/>
      <c r="K69" s="220"/>
      <c r="L69" s="137">
        <f t="shared" si="60"/>
        <v>25.607150167052879</v>
      </c>
      <c r="M69" s="320"/>
      <c r="N69" s="213"/>
      <c r="O69" s="77"/>
      <c r="P69" s="213"/>
      <c r="Q69" s="385">
        <v>12.864000000000001</v>
      </c>
      <c r="R69" s="213"/>
      <c r="S69" s="385">
        <v>0.22357602997702461</v>
      </c>
      <c r="T69" s="385">
        <v>3.191574137075853</v>
      </c>
      <c r="U69" s="385">
        <v>9.3279999999999994</v>
      </c>
      <c r="V69" s="385">
        <v>0</v>
      </c>
      <c r="W69" s="213"/>
      <c r="X69" s="213"/>
      <c r="Y69" s="77"/>
      <c r="Z69" s="76"/>
      <c r="AA69" s="410">
        <v>45.247997811450865</v>
      </c>
      <c r="AB69" s="139">
        <f t="shared" si="61"/>
        <v>1.2673011769367108</v>
      </c>
      <c r="AC69" s="140"/>
      <c r="AD69" s="135"/>
      <c r="AE69" s="135">
        <v>1.2673011769367108</v>
      </c>
      <c r="AF69" s="135"/>
      <c r="AG69" s="135"/>
      <c r="AH69" s="135">
        <v>0</v>
      </c>
      <c r="AI69" s="135"/>
      <c r="AJ69" s="135"/>
      <c r="AK69" s="135"/>
      <c r="AL69" s="135"/>
      <c r="AM69" s="136"/>
      <c r="AN69" s="137"/>
      <c r="AO69" s="410">
        <v>39.40495860536587</v>
      </c>
      <c r="AP69" s="139"/>
      <c r="AQ69" s="141">
        <f t="shared" si="24"/>
        <v>111.52740776080631</v>
      </c>
      <c r="AR69" s="2"/>
      <c r="AS69" s="293"/>
    </row>
    <row r="70" spans="1:45" s="49" customFormat="1" ht="12.75" customHeight="1">
      <c r="A70" s="93" t="s">
        <v>41</v>
      </c>
      <c r="B70" s="94"/>
      <c r="C70" s="95">
        <f>SUM(D70:G70)</f>
        <v>0</v>
      </c>
      <c r="D70" s="153">
        <v>0</v>
      </c>
      <c r="E70" s="154"/>
      <c r="F70" s="155"/>
      <c r="G70" s="155"/>
      <c r="H70" s="99">
        <f>SUM(I70:K70)</f>
        <v>0</v>
      </c>
      <c r="I70" s="153"/>
      <c r="J70" s="262"/>
      <c r="K70" s="154"/>
      <c r="L70" s="99">
        <f>SUM(M70:Z70)</f>
        <v>175.46549158593075</v>
      </c>
      <c r="M70" s="154"/>
      <c r="N70" s="154"/>
      <c r="O70" s="154"/>
      <c r="P70" s="154">
        <v>0</v>
      </c>
      <c r="Q70" s="154">
        <v>0</v>
      </c>
      <c r="R70" s="154"/>
      <c r="S70" s="154"/>
      <c r="T70" s="341">
        <v>0</v>
      </c>
      <c r="U70" s="154">
        <v>175.46549158593075</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223.45349158593075</v>
      </c>
      <c r="AR70" s="2"/>
      <c r="AS70" s="293"/>
    </row>
    <row r="71" spans="1:45" s="49" customFormat="1" ht="12.75" customHeight="1" thickBot="1">
      <c r="A71" s="242" t="s">
        <v>133</v>
      </c>
      <c r="B71" s="73"/>
      <c r="C71" s="74">
        <f>SUM(D71:G71)</f>
        <v>0</v>
      </c>
      <c r="D71" s="75"/>
      <c r="E71" s="76"/>
      <c r="F71" s="77"/>
      <c r="G71" s="77"/>
      <c r="H71" s="78">
        <f>SUM(I71:K71)</f>
        <v>0</v>
      </c>
      <c r="I71" s="75"/>
      <c r="J71" s="255"/>
      <c r="K71" s="76"/>
      <c r="L71" s="78">
        <f>SUM(M71:Z71)</f>
        <v>27.249865733664667</v>
      </c>
      <c r="M71" s="76"/>
      <c r="N71" s="76"/>
      <c r="O71" s="76"/>
      <c r="P71" s="76"/>
      <c r="Q71" s="76"/>
      <c r="R71" s="76"/>
      <c r="S71" s="76"/>
      <c r="T71" s="76"/>
      <c r="U71" s="151">
        <v>27.249865733664667</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27.249865733664667</v>
      </c>
      <c r="AR71" s="2"/>
    </row>
    <row r="72" spans="1:45" ht="12.75" customHeight="1" thickBot="1">
      <c r="A72" s="42" t="s">
        <v>42</v>
      </c>
      <c r="B72" s="43"/>
      <c r="C72" s="44">
        <f t="shared" ref="C72:AP72" si="62">C26-C27-C29</f>
        <v>-2.5795347028326319</v>
      </c>
      <c r="D72" s="108">
        <f t="shared" si="62"/>
        <v>0.17716668219679832</v>
      </c>
      <c r="E72" s="46">
        <f t="shared" si="62"/>
        <v>-3.4486883993195221</v>
      </c>
      <c r="F72" s="109">
        <f t="shared" si="62"/>
        <v>0</v>
      </c>
      <c r="G72" s="109">
        <f t="shared" si="62"/>
        <v>0.69246574229020652</v>
      </c>
      <c r="H72" s="47">
        <f t="shared" si="62"/>
        <v>1.9457250152908045</v>
      </c>
      <c r="I72" s="108">
        <f t="shared" si="62"/>
        <v>-0.45741265470912973</v>
      </c>
      <c r="J72" s="259">
        <f t="shared" si="62"/>
        <v>0</v>
      </c>
      <c r="K72" s="46">
        <f t="shared" si="62"/>
        <v>2.4031376700000067</v>
      </c>
      <c r="L72" s="47">
        <f t="shared" si="62"/>
        <v>2.3431242304332045</v>
      </c>
      <c r="M72" s="46">
        <f t="shared" si="62"/>
        <v>0</v>
      </c>
      <c r="N72" s="46">
        <f t="shared" ref="N72" si="63">N26-N27-N29</f>
        <v>-0.14794174855289199</v>
      </c>
      <c r="O72" s="46">
        <f t="shared" si="62"/>
        <v>-5.2567080980734033</v>
      </c>
      <c r="P72" s="46">
        <f t="shared" si="62"/>
        <v>-25.023756688637718</v>
      </c>
      <c r="Q72" s="46">
        <f t="shared" si="62"/>
        <v>14.717063728640028</v>
      </c>
      <c r="R72" s="46">
        <f t="shared" si="62"/>
        <v>4.1043924247198902</v>
      </c>
      <c r="S72" s="46">
        <f t="shared" si="62"/>
        <v>8.0001198650984477</v>
      </c>
      <c r="T72" s="46">
        <f t="shared" si="62"/>
        <v>6.5570336698137908</v>
      </c>
      <c r="U72" s="46">
        <f t="shared" si="62"/>
        <v>-8.9389207362023626</v>
      </c>
      <c r="V72" s="46">
        <f t="shared" si="62"/>
        <v>0.82532907951215861</v>
      </c>
      <c r="W72" s="109">
        <f t="shared" si="62"/>
        <v>7.506512734116022</v>
      </c>
      <c r="X72" s="109">
        <f t="shared" si="62"/>
        <v>0</v>
      </c>
      <c r="Y72" s="109">
        <f t="shared" si="62"/>
        <v>0</v>
      </c>
      <c r="Z72" s="46">
        <f t="shared" si="62"/>
        <v>0</v>
      </c>
      <c r="AA72" s="47">
        <f t="shared" si="62"/>
        <v>-40.274710307198575</v>
      </c>
      <c r="AB72" s="45">
        <f t="shared" si="62"/>
        <v>-2.4161461805547901</v>
      </c>
      <c r="AC72" s="110">
        <f t="shared" si="62"/>
        <v>0</v>
      </c>
      <c r="AD72" s="46">
        <f t="shared" si="62"/>
        <v>0</v>
      </c>
      <c r="AE72" s="46">
        <f t="shared" si="62"/>
        <v>-4.7196692573067764</v>
      </c>
      <c r="AF72" s="46">
        <f t="shared" ref="AF72" si="64">AF26-AF27-AF29</f>
        <v>0</v>
      </c>
      <c r="AG72" s="46">
        <f t="shared" si="62"/>
        <v>0</v>
      </c>
      <c r="AH72" s="46">
        <f t="shared" si="62"/>
        <v>0</v>
      </c>
      <c r="AI72" s="46">
        <f t="shared" si="62"/>
        <v>1.6583711868479725</v>
      </c>
      <c r="AJ72" s="46">
        <f t="shared" ref="AJ72" si="65">AJ26-AJ27-AJ29</f>
        <v>0.64515188990400674</v>
      </c>
      <c r="AK72" s="108">
        <f t="shared" si="62"/>
        <v>0</v>
      </c>
      <c r="AL72" s="109">
        <f t="shared" ref="AL72" si="66">AL26-AL27-AL29</f>
        <v>0</v>
      </c>
      <c r="AM72" s="46">
        <f t="shared" si="62"/>
        <v>0</v>
      </c>
      <c r="AN72" s="47">
        <f t="shared" si="62"/>
        <v>0</v>
      </c>
      <c r="AO72" s="47">
        <f t="shared" si="62"/>
        <v>-35.693844343489218</v>
      </c>
      <c r="AP72" s="45">
        <f t="shared" si="62"/>
        <v>0</v>
      </c>
      <c r="AQ72" s="48">
        <f t="shared" si="24"/>
        <v>-76.675386288351206</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217</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169</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239" t="s">
        <v>206</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98" t="s">
        <v>171</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489.13419536754503</v>
      </c>
      <c r="D86" s="89">
        <f t="shared" ref="D86:AN86" si="67">D10+D22</f>
        <v>489.13419536754503</v>
      </c>
      <c r="E86" s="89">
        <f t="shared" si="67"/>
        <v>0</v>
      </c>
      <c r="F86" s="89">
        <f t="shared" si="67"/>
        <v>0</v>
      </c>
      <c r="G86" s="89">
        <f t="shared" si="67"/>
        <v>0</v>
      </c>
      <c r="H86" s="89">
        <f t="shared" si="67"/>
        <v>467.10845991760607</v>
      </c>
      <c r="I86" s="89">
        <f t="shared" si="67"/>
        <v>467.10845991760607</v>
      </c>
      <c r="J86" s="89">
        <f t="shared" si="67"/>
        <v>0</v>
      </c>
      <c r="K86" s="89">
        <f t="shared" si="67"/>
        <v>0</v>
      </c>
      <c r="L86" s="89">
        <f t="shared" si="67"/>
        <v>34.094789404474525</v>
      </c>
      <c r="M86" s="89">
        <f t="shared" si="67"/>
        <v>0</v>
      </c>
      <c r="N86" s="89">
        <f t="shared" si="67"/>
        <v>0</v>
      </c>
      <c r="O86" s="89">
        <f t="shared" si="67"/>
        <v>0</v>
      </c>
      <c r="P86" s="89">
        <f t="shared" si="67"/>
        <v>0</v>
      </c>
      <c r="Q86" s="89">
        <f t="shared" si="67"/>
        <v>0</v>
      </c>
      <c r="R86" s="89">
        <f t="shared" si="67"/>
        <v>0</v>
      </c>
      <c r="S86" s="89">
        <f t="shared" si="67"/>
        <v>25.868327226603597</v>
      </c>
      <c r="T86" s="89">
        <f t="shared" si="67"/>
        <v>0</v>
      </c>
      <c r="U86" s="89">
        <f t="shared" si="67"/>
        <v>8.2264621778709284</v>
      </c>
      <c r="V86" s="89">
        <f t="shared" si="67"/>
        <v>0</v>
      </c>
      <c r="W86" s="89">
        <f t="shared" si="67"/>
        <v>0</v>
      </c>
      <c r="X86" s="89">
        <f t="shared" si="67"/>
        <v>0</v>
      </c>
      <c r="Y86" s="89">
        <f t="shared" si="67"/>
        <v>0</v>
      </c>
      <c r="Z86" s="89">
        <f t="shared" si="67"/>
        <v>0</v>
      </c>
      <c r="AA86" s="89">
        <f t="shared" si="67"/>
        <v>2187.6033883210698</v>
      </c>
      <c r="AB86" s="89">
        <f>AB10-AB22</f>
        <v>1009.9075216171282</v>
      </c>
      <c r="AC86" s="89">
        <f>AC10-AC22</f>
        <v>59.691708987970003</v>
      </c>
      <c r="AD86" s="89">
        <f>AD10-AD22</f>
        <v>743.01992281532614</v>
      </c>
      <c r="AE86" s="89">
        <f>AE10-AE22</f>
        <v>72.467059694059387</v>
      </c>
      <c r="AF86" s="89">
        <f t="shared" ref="AF86:AM86" si="68">AF10-AF22</f>
        <v>99.30702317107577</v>
      </c>
      <c r="AG86" s="89">
        <f t="shared" si="68"/>
        <v>33.531818868055431</v>
      </c>
      <c r="AH86" s="89">
        <f t="shared" si="68"/>
        <v>0</v>
      </c>
      <c r="AI86" s="89">
        <f t="shared" si="68"/>
        <v>0</v>
      </c>
      <c r="AJ86" s="89">
        <f t="shared" si="68"/>
        <v>0</v>
      </c>
      <c r="AK86" s="89">
        <f t="shared" si="68"/>
        <v>1.8899880806415161</v>
      </c>
      <c r="AL86" s="89">
        <f t="shared" si="68"/>
        <v>0</v>
      </c>
      <c r="AM86" s="89">
        <f t="shared" si="68"/>
        <v>0</v>
      </c>
      <c r="AN86" s="89">
        <f t="shared" si="67"/>
        <v>90.714163374524205</v>
      </c>
      <c r="AO86" s="89"/>
      <c r="AP86" s="89"/>
      <c r="AQ86" s="89"/>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86"/>
  <sheetViews>
    <sheetView zoomScale="118" zoomScaleNormal="118" zoomScaleSheetLayoutView="70" workbookViewId="0">
      <pane xSplit="2" ySplit="1" topLeftCell="C47"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3" width="7.453125" style="89" bestFit="1" customWidth="1"/>
    <col min="4" max="4" width="8"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7.36328125" style="158" bestFit="1" customWidth="1"/>
    <col min="29" max="33" width="5.453125" style="157" customWidth="1"/>
    <col min="34" max="34" width="6" style="157" customWidth="1"/>
    <col min="35" max="36" width="7" style="157" customWidth="1"/>
    <col min="37" max="38" width="5.453125" style="157" customWidth="1"/>
    <col min="39" max="39" width="7.36328125" style="157" bestFit="1" customWidth="1"/>
    <col min="40" max="40" width="5.453125" style="157" customWidth="1"/>
    <col min="41" max="41" width="8.81640625" style="158" bestFit="1" customWidth="1"/>
    <col min="42" max="42" width="7.6328125" style="158" bestFit="1" customWidth="1"/>
    <col min="43" max="43" width="9.453125" style="157" bestFit="1" customWidth="1"/>
    <col min="44" max="16384" width="9.1796875" style="2"/>
  </cols>
  <sheetData>
    <row r="1" spans="1:45" ht="105.75" customHeight="1" thickBot="1">
      <c r="A1" s="163" t="s">
        <v>164</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34</v>
      </c>
    </row>
    <row r="2" spans="1:45" ht="12.75" customHeight="1">
      <c r="A2" s="3" t="s">
        <v>65</v>
      </c>
      <c r="B2" s="4"/>
      <c r="C2" s="5">
        <f>SUM(D2:G2)</f>
        <v>0</v>
      </c>
      <c r="D2" s="6">
        <v>0</v>
      </c>
      <c r="E2" s="7"/>
      <c r="F2" s="8"/>
      <c r="G2" s="8"/>
      <c r="H2" s="9">
        <f>SUM(I2:K2)</f>
        <v>743.88779920253376</v>
      </c>
      <c r="I2" s="10">
        <v>616.18379920253381</v>
      </c>
      <c r="J2" s="299">
        <v>127.70399999999999</v>
      </c>
      <c r="K2" s="11"/>
      <c r="L2" s="9">
        <f>SUM(M2:Z2)</f>
        <v>0</v>
      </c>
      <c r="M2" s="10"/>
      <c r="N2" s="393"/>
      <c r="O2" s="12"/>
      <c r="P2" s="12"/>
      <c r="Q2" s="12"/>
      <c r="R2" s="12"/>
      <c r="S2" s="12"/>
      <c r="T2" s="12"/>
      <c r="U2" s="12"/>
      <c r="V2" s="12"/>
      <c r="W2" s="8"/>
      <c r="X2" s="8"/>
      <c r="Y2" s="8"/>
      <c r="Z2" s="11"/>
      <c r="AA2" s="9">
        <v>2853.989388843795</v>
      </c>
      <c r="AB2" s="13">
        <f>SUM(AC2:AM2)</f>
        <v>1177.4213252944944</v>
      </c>
      <c r="AC2" s="14">
        <v>59.477849641143983</v>
      </c>
      <c r="AD2" s="11">
        <v>640.18714148109552</v>
      </c>
      <c r="AE2" s="11">
        <v>247.37247104038588</v>
      </c>
      <c r="AF2" s="11">
        <v>93.972607495928045</v>
      </c>
      <c r="AG2" s="11">
        <v>38.984644966807721</v>
      </c>
      <c r="AH2" s="11">
        <v>16.459452489471403</v>
      </c>
      <c r="AI2" s="11">
        <v>28.219921798944</v>
      </c>
      <c r="AJ2" s="11">
        <v>0.157926052944</v>
      </c>
      <c r="AK2" s="10">
        <v>1.0129092434652829</v>
      </c>
      <c r="AL2" s="10">
        <v>12.643166496154558</v>
      </c>
      <c r="AM2" s="8">
        <v>38.933234588153923</v>
      </c>
      <c r="AN2" s="15">
        <v>113.24184816956344</v>
      </c>
      <c r="AO2" s="15"/>
      <c r="AP2" s="13"/>
      <c r="AQ2" s="16">
        <f>C2+H2+L2+AA2+AB2+AN2+AO2+AP2</f>
        <v>4888.540361510386</v>
      </c>
      <c r="AS2" s="294"/>
    </row>
    <row r="3" spans="1:45" ht="12.75" customHeight="1">
      <c r="A3" s="17" t="s">
        <v>1</v>
      </c>
      <c r="B3" s="18"/>
      <c r="C3" s="19">
        <f>SUM(D3:G3)</f>
        <v>1268.3430290806182</v>
      </c>
      <c r="D3" s="20">
        <v>1196.7961606012641</v>
      </c>
      <c r="E3" s="169">
        <v>59.358733593015344</v>
      </c>
      <c r="F3" s="22"/>
      <c r="G3" s="22">
        <v>12.188134886338631</v>
      </c>
      <c r="H3" s="23">
        <f>SUM(I3:K3)</f>
        <v>0</v>
      </c>
      <c r="I3" s="24"/>
      <c r="J3" s="249"/>
      <c r="K3" s="25"/>
      <c r="L3" s="23">
        <f>SUM(M3:Z3)</f>
        <v>9318.2478733200187</v>
      </c>
      <c r="M3" s="24">
        <v>3283.4192390439998</v>
      </c>
      <c r="N3" s="24">
        <v>0</v>
      </c>
      <c r="O3" s="25">
        <v>0</v>
      </c>
      <c r="P3" s="25">
        <v>928.57858044444447</v>
      </c>
      <c r="Q3" s="25">
        <v>379.33650605760005</v>
      </c>
      <c r="R3" s="25">
        <v>1299.8780372692795</v>
      </c>
      <c r="S3" s="25">
        <v>62.690465291525406</v>
      </c>
      <c r="T3" s="25">
        <v>144.39346678516969</v>
      </c>
      <c r="U3" s="25">
        <v>2818.3226042982251</v>
      </c>
      <c r="V3" s="25">
        <v>149.27450593494893</v>
      </c>
      <c r="W3" s="22">
        <v>0</v>
      </c>
      <c r="X3" s="22">
        <v>205.22917945667311</v>
      </c>
      <c r="Y3" s="22">
        <v>1.488354849340997</v>
      </c>
      <c r="Z3" s="25">
        <v>45.636933888808258</v>
      </c>
      <c r="AA3" s="23">
        <v>1408.5960590451207</v>
      </c>
      <c r="AB3" s="26">
        <f>SUM(AC3:AM3)</f>
        <v>159.06084503323777</v>
      </c>
      <c r="AC3" s="27"/>
      <c r="AD3" s="25"/>
      <c r="AE3" s="25">
        <v>27.603651344645758</v>
      </c>
      <c r="AF3" s="25"/>
      <c r="AG3" s="25"/>
      <c r="AH3" s="25"/>
      <c r="AI3" s="25">
        <v>103.18209796156802</v>
      </c>
      <c r="AJ3" s="25">
        <v>28.275095727024002</v>
      </c>
      <c r="AK3" s="24"/>
      <c r="AL3" s="24"/>
      <c r="AM3" s="22"/>
      <c r="AN3" s="28"/>
      <c r="AO3" s="28">
        <v>96.011063919999984</v>
      </c>
      <c r="AP3" s="26"/>
      <c r="AQ3" s="29">
        <f t="shared" ref="AQ3:AQ20" si="0">C3+H3+L3+AA3+AB3+AN3+AO3+AP3</f>
        <v>12250.258870398995</v>
      </c>
      <c r="AS3" s="294"/>
    </row>
    <row r="4" spans="1:45" ht="12.75" customHeight="1">
      <c r="A4" s="17" t="s">
        <v>2</v>
      </c>
      <c r="B4" s="18"/>
      <c r="C4" s="19">
        <f>SUM(D4:G4)</f>
        <v>9.6238495728944002</v>
      </c>
      <c r="D4" s="20">
        <v>0</v>
      </c>
      <c r="E4" s="21">
        <v>8.9460537568999996</v>
      </c>
      <c r="F4" s="22"/>
      <c r="G4" s="22">
        <v>0.67779581599439997</v>
      </c>
      <c r="H4" s="23">
        <f>SUM(I4:K4)</f>
        <v>5.5335130000000001</v>
      </c>
      <c r="I4" s="24"/>
      <c r="J4" s="249"/>
      <c r="K4" s="25">
        <v>5.5335130000000001</v>
      </c>
      <c r="L4" s="23">
        <f>SUM(M4:Z4)</f>
        <v>2188.1573071803159</v>
      </c>
      <c r="M4" s="24">
        <v>302.04985325920001</v>
      </c>
      <c r="N4" s="24">
        <v>0</v>
      </c>
      <c r="O4" s="25"/>
      <c r="P4" s="25">
        <v>517.92430744444448</v>
      </c>
      <c r="Q4" s="25">
        <v>0</v>
      </c>
      <c r="R4" s="25">
        <v>0</v>
      </c>
      <c r="S4" s="25">
        <v>1036.0233007497177</v>
      </c>
      <c r="T4" s="25">
        <v>25.754003442872065</v>
      </c>
      <c r="U4" s="25">
        <v>191.56762465663564</v>
      </c>
      <c r="V4" s="25">
        <v>9.4558962922268217E-2</v>
      </c>
      <c r="W4" s="22">
        <v>102.52838518301104</v>
      </c>
      <c r="X4" s="22">
        <v>2.7614277559999998</v>
      </c>
      <c r="Y4" s="22">
        <v>1.6301009999999997E-3</v>
      </c>
      <c r="Z4" s="25">
        <v>9.4522156245130091</v>
      </c>
      <c r="AA4" s="23">
        <v>0</v>
      </c>
      <c r="AB4" s="26">
        <f>SUM(AC4:AM4)</f>
        <v>0.20632319999999996</v>
      </c>
      <c r="AC4" s="27"/>
      <c r="AD4" s="25"/>
      <c r="AE4" s="25">
        <v>0.20632319999999996</v>
      </c>
      <c r="AF4" s="25"/>
      <c r="AG4" s="25"/>
      <c r="AH4" s="25"/>
      <c r="AI4" s="25">
        <v>0</v>
      </c>
      <c r="AJ4" s="25">
        <v>0</v>
      </c>
      <c r="AK4" s="24"/>
      <c r="AL4" s="24"/>
      <c r="AM4" s="22"/>
      <c r="AN4" s="28"/>
      <c r="AO4" s="28">
        <v>154.36227891999999</v>
      </c>
      <c r="AP4" s="26"/>
      <c r="AQ4" s="29">
        <f t="shared" si="0"/>
        <v>2357.8832718732101</v>
      </c>
      <c r="AS4" s="294"/>
    </row>
    <row r="5" spans="1:45" ht="12.75" customHeight="1">
      <c r="A5" s="17" t="s">
        <v>3</v>
      </c>
      <c r="B5" s="18"/>
      <c r="C5" s="19">
        <f>SUM(D5:G5)</f>
        <v>0</v>
      </c>
      <c r="D5" s="20"/>
      <c r="E5" s="21"/>
      <c r="F5" s="22"/>
      <c r="G5" s="22"/>
      <c r="H5" s="23">
        <f>SUM(I5:K5)</f>
        <v>0</v>
      </c>
      <c r="I5" s="24"/>
      <c r="J5" s="249"/>
      <c r="K5" s="25"/>
      <c r="L5" s="23">
        <f>SUM(M5:Z5)</f>
        <v>155.81372293361508</v>
      </c>
      <c r="M5" s="24"/>
      <c r="N5" s="24"/>
      <c r="O5" s="25"/>
      <c r="P5" s="25"/>
      <c r="Q5" s="25"/>
      <c r="R5" s="25"/>
      <c r="S5" s="25">
        <v>13.555069266666667</v>
      </c>
      <c r="T5" s="25"/>
      <c r="U5" s="25">
        <v>142.25865366694842</v>
      </c>
      <c r="V5" s="25"/>
      <c r="W5" s="22"/>
      <c r="X5" s="22"/>
      <c r="Y5" s="22"/>
      <c r="Z5" s="25"/>
      <c r="AA5" s="23"/>
      <c r="AB5" s="26">
        <f>SUM(AC5:AM5)</f>
        <v>0</v>
      </c>
      <c r="AC5" s="27"/>
      <c r="AD5" s="25"/>
      <c r="AE5" s="25"/>
      <c r="AF5" s="25"/>
      <c r="AG5" s="25"/>
      <c r="AH5" s="25"/>
      <c r="AI5" s="25"/>
      <c r="AJ5" s="25"/>
      <c r="AK5" s="24"/>
      <c r="AL5" s="24"/>
      <c r="AM5" s="22"/>
      <c r="AN5" s="28"/>
      <c r="AO5" s="28"/>
      <c r="AP5" s="26"/>
      <c r="AQ5" s="29">
        <f t="shared" si="0"/>
        <v>155.81372293361508</v>
      </c>
      <c r="AS5" s="294"/>
    </row>
    <row r="6" spans="1:45" ht="12.75" customHeight="1" thickBot="1">
      <c r="A6" s="30" t="s">
        <v>4</v>
      </c>
      <c r="B6" s="31"/>
      <c r="C6" s="19">
        <f>SUM(D6:G6)</f>
        <v>-112.28393610265218</v>
      </c>
      <c r="D6" s="32">
        <v>-118.27240888161899</v>
      </c>
      <c r="E6" s="22">
        <v>3.4431025353320059</v>
      </c>
      <c r="F6" s="33"/>
      <c r="G6" s="33">
        <v>2.5453702436348036</v>
      </c>
      <c r="H6" s="34">
        <f>SUM(I6:K6)</f>
        <v>-43.411713205955309</v>
      </c>
      <c r="I6" s="35">
        <v>-35.030596205955305</v>
      </c>
      <c r="J6" s="300">
        <v>0</v>
      </c>
      <c r="K6" s="35">
        <v>-8.3811170000000015</v>
      </c>
      <c r="L6" s="34">
        <f>SUM(M6:Z6)</f>
        <v>139.25294212774349</v>
      </c>
      <c r="M6" s="24">
        <v>270.79730647179997</v>
      </c>
      <c r="N6" s="24">
        <v>-1.8988949999999998</v>
      </c>
      <c r="O6" s="25"/>
      <c r="P6" s="25">
        <v>-96.544730266666633</v>
      </c>
      <c r="Q6" s="25">
        <v>17.762452839039998</v>
      </c>
      <c r="R6" s="25">
        <v>2.9641909615199604</v>
      </c>
      <c r="S6" s="25">
        <v>13.555069266666667</v>
      </c>
      <c r="T6" s="25">
        <v>-0.72000506642297601</v>
      </c>
      <c r="U6" s="25">
        <v>-73.87615461098892</v>
      </c>
      <c r="V6" s="25">
        <v>3.8616257772705498</v>
      </c>
      <c r="W6" s="33">
        <v>3.3520817555248628</v>
      </c>
      <c r="X6" s="33">
        <v>0</v>
      </c>
      <c r="Y6" s="33">
        <v>0</v>
      </c>
      <c r="Z6" s="35">
        <v>0</v>
      </c>
      <c r="AA6" s="34">
        <v>52.875133802081422</v>
      </c>
      <c r="AB6" s="37">
        <f>SUM(AC6:AM6)</f>
        <v>3.3625277436600003</v>
      </c>
      <c r="AC6" s="38"/>
      <c r="AD6" s="36"/>
      <c r="AE6" s="36">
        <v>1.8299942036279999</v>
      </c>
      <c r="AF6" s="36"/>
      <c r="AG6" s="36"/>
      <c r="AH6" s="36"/>
      <c r="AI6" s="36">
        <v>0.55442872281600075</v>
      </c>
      <c r="AJ6" s="36">
        <v>0.97810481721599996</v>
      </c>
      <c r="AK6" s="35"/>
      <c r="AL6" s="35"/>
      <c r="AM6" s="33"/>
      <c r="AN6" s="40"/>
      <c r="AO6" s="40"/>
      <c r="AP6" s="37"/>
      <c r="AQ6" s="41">
        <f t="shared" si="0"/>
        <v>39.794954364877448</v>
      </c>
      <c r="AS6" s="294"/>
    </row>
    <row r="7" spans="1:45" s="49" customFormat="1" ht="12.75" customHeight="1">
      <c r="A7" s="50" t="s">
        <v>66</v>
      </c>
      <c r="B7" s="51"/>
      <c r="C7" s="52">
        <f t="shared" ref="C7:AP7" si="1">C2+C3-C4-C5+C6</f>
        <v>1146.4352434050716</v>
      </c>
      <c r="D7" s="57">
        <f t="shared" si="1"/>
        <v>1078.5237517196451</v>
      </c>
      <c r="E7" s="54">
        <f t="shared" si="1"/>
        <v>53.855782371447347</v>
      </c>
      <c r="F7" s="54">
        <f t="shared" si="1"/>
        <v>0</v>
      </c>
      <c r="G7" s="54">
        <f t="shared" si="1"/>
        <v>14.055709313979033</v>
      </c>
      <c r="H7" s="56">
        <f t="shared" si="1"/>
        <v>694.94257299657852</v>
      </c>
      <c r="I7" s="57">
        <f t="shared" si="1"/>
        <v>581.15320299657856</v>
      </c>
      <c r="J7" s="250">
        <f t="shared" si="1"/>
        <v>127.70399999999999</v>
      </c>
      <c r="K7" s="54">
        <f t="shared" si="1"/>
        <v>-13.914630000000002</v>
      </c>
      <c r="L7" s="56">
        <f t="shared" si="1"/>
        <v>7113.5297853338307</v>
      </c>
      <c r="M7" s="57">
        <f t="shared" si="1"/>
        <v>3252.1666922565996</v>
      </c>
      <c r="N7" s="57">
        <f t="shared" ref="N7" si="2">N2+N3-N4-N5+N6</f>
        <v>-1.8988949999999998</v>
      </c>
      <c r="O7" s="54">
        <f t="shared" si="1"/>
        <v>0</v>
      </c>
      <c r="P7" s="54">
        <f t="shared" si="1"/>
        <v>314.10954273333334</v>
      </c>
      <c r="Q7" s="54">
        <f t="shared" si="1"/>
        <v>397.09895889664006</v>
      </c>
      <c r="R7" s="54">
        <f t="shared" si="1"/>
        <v>1302.8422282307995</v>
      </c>
      <c r="S7" s="54">
        <f t="shared" si="1"/>
        <v>-973.33283545819233</v>
      </c>
      <c r="T7" s="54">
        <f t="shared" si="1"/>
        <v>117.91945827587466</v>
      </c>
      <c r="U7" s="54">
        <f t="shared" si="1"/>
        <v>2410.6201713636524</v>
      </c>
      <c r="V7" s="54">
        <f t="shared" si="1"/>
        <v>153.04157274929722</v>
      </c>
      <c r="W7" s="54">
        <f t="shared" si="1"/>
        <v>-99.176303427486175</v>
      </c>
      <c r="X7" s="54">
        <f t="shared" si="1"/>
        <v>202.46775170067312</v>
      </c>
      <c r="Y7" s="54">
        <f t="shared" si="1"/>
        <v>1.4867247483409971</v>
      </c>
      <c r="Z7" s="54">
        <f t="shared" si="1"/>
        <v>36.184718264295249</v>
      </c>
      <c r="AA7" s="56">
        <f t="shared" si="1"/>
        <v>4315.4605816909971</v>
      </c>
      <c r="AB7" s="56">
        <f t="shared" si="1"/>
        <v>1339.638374871392</v>
      </c>
      <c r="AC7" s="57">
        <f t="shared" si="1"/>
        <v>59.477849641143983</v>
      </c>
      <c r="AD7" s="54">
        <f t="shared" si="1"/>
        <v>640.18714148109552</v>
      </c>
      <c r="AE7" s="54">
        <f t="shared" si="1"/>
        <v>276.59979338865969</v>
      </c>
      <c r="AF7" s="54">
        <f t="shared" ref="AF7" si="3">AF2+AF3-AF4-AF5+AF6</f>
        <v>93.972607495928045</v>
      </c>
      <c r="AG7" s="54">
        <f t="shared" si="1"/>
        <v>38.984644966807721</v>
      </c>
      <c r="AH7" s="54">
        <f t="shared" si="1"/>
        <v>16.459452489471403</v>
      </c>
      <c r="AI7" s="54">
        <f t="shared" si="1"/>
        <v>131.95644848332802</v>
      </c>
      <c r="AJ7" s="54">
        <f t="shared" ref="AJ7" si="4">AJ2+AJ3-AJ4-AJ5+AJ6</f>
        <v>29.411126597184001</v>
      </c>
      <c r="AK7" s="53">
        <f t="shared" si="1"/>
        <v>1.0129092434652829</v>
      </c>
      <c r="AL7" s="53">
        <f t="shared" ref="AL7" si="5">AL2+AL3-AL4-AL5+AL6</f>
        <v>12.643166496154558</v>
      </c>
      <c r="AM7" s="57">
        <f t="shared" si="1"/>
        <v>38.933234588153923</v>
      </c>
      <c r="AN7" s="56">
        <f t="shared" si="1"/>
        <v>113.24184816956344</v>
      </c>
      <c r="AO7" s="56">
        <f t="shared" si="1"/>
        <v>-58.35121500000001</v>
      </c>
      <c r="AP7" s="182">
        <f t="shared" si="1"/>
        <v>0</v>
      </c>
      <c r="AQ7" s="111">
        <f t="shared" si="0"/>
        <v>14664.897191467433</v>
      </c>
      <c r="AR7" s="2"/>
      <c r="AS7" s="294"/>
    </row>
    <row r="8" spans="1:45" s="49" customFormat="1" ht="12.75" customHeight="1" thickBot="1">
      <c r="A8" s="183" t="s">
        <v>67</v>
      </c>
      <c r="B8" s="184"/>
      <c r="C8" s="187">
        <f t="shared" ref="C8:AP8" si="6">C7-C27</f>
        <v>1146.4352434050716</v>
      </c>
      <c r="D8" s="185">
        <f t="shared" si="6"/>
        <v>1078.5237517196451</v>
      </c>
      <c r="E8" s="188">
        <f t="shared" si="6"/>
        <v>53.855782371447347</v>
      </c>
      <c r="F8" s="189">
        <f t="shared" si="6"/>
        <v>0</v>
      </c>
      <c r="G8" s="189">
        <f t="shared" si="6"/>
        <v>14.055709313979033</v>
      </c>
      <c r="H8" s="190">
        <f t="shared" si="6"/>
        <v>694.94257299657852</v>
      </c>
      <c r="I8" s="185">
        <f t="shared" si="6"/>
        <v>581.15320299657856</v>
      </c>
      <c r="J8" s="301">
        <f t="shared" si="6"/>
        <v>127.70399999999999</v>
      </c>
      <c r="K8" s="188">
        <f t="shared" si="6"/>
        <v>-13.914630000000002</v>
      </c>
      <c r="L8" s="190">
        <f t="shared" si="6"/>
        <v>6873.3905906205209</v>
      </c>
      <c r="M8" s="185">
        <f t="shared" si="6"/>
        <v>3252.1666922565996</v>
      </c>
      <c r="N8" s="185">
        <f t="shared" si="6"/>
        <v>-1.8988949999999998</v>
      </c>
      <c r="O8" s="188">
        <f t="shared" si="6"/>
        <v>0</v>
      </c>
      <c r="P8" s="188">
        <f t="shared" si="6"/>
        <v>314.10954273333334</v>
      </c>
      <c r="Q8" s="188">
        <f t="shared" si="6"/>
        <v>397.09895889664006</v>
      </c>
      <c r="R8" s="188">
        <f t="shared" si="6"/>
        <v>1302.8422282307995</v>
      </c>
      <c r="S8" s="188">
        <f t="shared" si="6"/>
        <v>-973.33283545819233</v>
      </c>
      <c r="T8" s="188">
        <f t="shared" si="6"/>
        <v>117.91945827587466</v>
      </c>
      <c r="U8" s="188">
        <f t="shared" si="6"/>
        <v>2410.6201713636524</v>
      </c>
      <c r="V8" s="188">
        <f t="shared" si="6"/>
        <v>153.04157274929722</v>
      </c>
      <c r="W8" s="189">
        <f t="shared" si="6"/>
        <v>-99.176303427486175</v>
      </c>
      <c r="X8" s="189">
        <f t="shared" si="6"/>
        <v>0</v>
      </c>
      <c r="Y8" s="189">
        <f t="shared" si="6"/>
        <v>0</v>
      </c>
      <c r="Z8" s="188">
        <f t="shared" si="6"/>
        <v>0</v>
      </c>
      <c r="AA8" s="190">
        <f t="shared" si="6"/>
        <v>4315.4605816909971</v>
      </c>
      <c r="AB8" s="196">
        <f t="shared" si="6"/>
        <v>1339.638374871392</v>
      </c>
      <c r="AC8" s="185">
        <f t="shared" si="6"/>
        <v>59.477849641143983</v>
      </c>
      <c r="AD8" s="188">
        <f t="shared" si="6"/>
        <v>640.18714148109552</v>
      </c>
      <c r="AE8" s="188">
        <f t="shared" si="6"/>
        <v>276.59979338865969</v>
      </c>
      <c r="AF8" s="188">
        <f t="shared" si="6"/>
        <v>93.972607495928045</v>
      </c>
      <c r="AG8" s="188">
        <f t="shared" si="6"/>
        <v>38.984644966807721</v>
      </c>
      <c r="AH8" s="188">
        <f t="shared" si="6"/>
        <v>16.459452489471403</v>
      </c>
      <c r="AI8" s="188">
        <f t="shared" si="6"/>
        <v>131.95644848332802</v>
      </c>
      <c r="AJ8" s="188">
        <f t="shared" ref="AJ8" si="7">AJ7-AJ27</f>
        <v>29.411126597184001</v>
      </c>
      <c r="AK8" s="210">
        <f t="shared" si="6"/>
        <v>1.0129092434652829</v>
      </c>
      <c r="AL8" s="210">
        <f t="shared" si="6"/>
        <v>12.643166496154558</v>
      </c>
      <c r="AM8" s="185">
        <f t="shared" si="6"/>
        <v>38.933234588153923</v>
      </c>
      <c r="AN8" s="190">
        <f t="shared" si="6"/>
        <v>113.24184816956344</v>
      </c>
      <c r="AO8" s="190">
        <f t="shared" si="6"/>
        <v>-58.35121500000001</v>
      </c>
      <c r="AP8" s="185">
        <f t="shared" si="6"/>
        <v>0</v>
      </c>
      <c r="AQ8" s="186">
        <f t="shared" si="0"/>
        <v>14424.757996754124</v>
      </c>
      <c r="AR8" s="2"/>
      <c r="AS8" s="294"/>
    </row>
    <row r="9" spans="1:45" s="49" customFormat="1" ht="12.75" customHeight="1">
      <c r="A9" s="50" t="s">
        <v>5</v>
      </c>
      <c r="B9" s="51"/>
      <c r="C9" s="52">
        <f t="shared" ref="C9:AP9" si="8">SUM(C10:C14)</f>
        <v>867.41321182454669</v>
      </c>
      <c r="D9" s="53">
        <f t="shared" si="8"/>
        <v>867.41321182454669</v>
      </c>
      <c r="E9" s="54">
        <f t="shared" si="8"/>
        <v>0</v>
      </c>
      <c r="F9" s="55">
        <f t="shared" si="8"/>
        <v>0</v>
      </c>
      <c r="G9" s="55">
        <f t="shared" si="8"/>
        <v>0</v>
      </c>
      <c r="H9" s="56">
        <f t="shared" si="8"/>
        <v>567.28210918093839</v>
      </c>
      <c r="I9" s="53">
        <f t="shared" si="8"/>
        <v>567.28210918093839</v>
      </c>
      <c r="J9" s="250">
        <f t="shared" si="8"/>
        <v>0</v>
      </c>
      <c r="K9" s="54">
        <f t="shared" si="8"/>
        <v>0</v>
      </c>
      <c r="L9" s="56">
        <f t="shared" si="8"/>
        <v>3295.9758003742636</v>
      </c>
      <c r="M9" s="54">
        <f t="shared" si="8"/>
        <v>3252.1666922565996</v>
      </c>
      <c r="N9" s="54">
        <f t="shared" ref="N9" si="9">SUM(N10:N14)</f>
        <v>9.8565750000000012</v>
      </c>
      <c r="O9" s="54">
        <f t="shared" si="8"/>
        <v>0.33580820159999991</v>
      </c>
      <c r="P9" s="54">
        <f t="shared" si="8"/>
        <v>0</v>
      </c>
      <c r="Q9" s="54">
        <f t="shared" si="8"/>
        <v>0</v>
      </c>
      <c r="R9" s="54">
        <f t="shared" si="8"/>
        <v>0</v>
      </c>
      <c r="S9" s="54">
        <f t="shared" si="8"/>
        <v>25.617357534796465</v>
      </c>
      <c r="T9" s="54">
        <f t="shared" si="8"/>
        <v>0.65477629553500794</v>
      </c>
      <c r="U9" s="54">
        <f t="shared" si="8"/>
        <v>7.3445910857327794</v>
      </c>
      <c r="V9" s="54">
        <f t="shared" si="8"/>
        <v>0</v>
      </c>
      <c r="W9" s="55">
        <f t="shared" si="8"/>
        <v>0</v>
      </c>
      <c r="X9" s="55">
        <f t="shared" si="8"/>
        <v>0</v>
      </c>
      <c r="Y9" s="55">
        <f t="shared" si="8"/>
        <v>0</v>
      </c>
      <c r="Z9" s="54">
        <f t="shared" si="8"/>
        <v>0</v>
      </c>
      <c r="AA9" s="56">
        <f t="shared" si="8"/>
        <v>2468.5487286002572</v>
      </c>
      <c r="AB9" s="57">
        <f t="shared" si="8"/>
        <v>184.09885401256284</v>
      </c>
      <c r="AC9" s="58">
        <f t="shared" si="8"/>
        <v>0</v>
      </c>
      <c r="AD9" s="54">
        <f t="shared" si="8"/>
        <v>0</v>
      </c>
      <c r="AE9" s="54">
        <f t="shared" si="8"/>
        <v>85.032252458153224</v>
      </c>
      <c r="AF9" s="54">
        <f t="shared" ref="AF9" si="10">SUM(AF10:AF14)</f>
        <v>53.362122620973317</v>
      </c>
      <c r="AG9" s="54">
        <f t="shared" si="8"/>
        <v>38.984644966807721</v>
      </c>
      <c r="AH9" s="54">
        <f t="shared" si="8"/>
        <v>6.7198339666285758</v>
      </c>
      <c r="AI9" s="54">
        <f t="shared" si="8"/>
        <v>0</v>
      </c>
      <c r="AJ9" s="54">
        <f t="shared" ref="AJ9" si="11">SUM(AJ10:AJ14)</f>
        <v>0</v>
      </c>
      <c r="AK9" s="53">
        <f t="shared" si="8"/>
        <v>0</v>
      </c>
      <c r="AL9" s="53">
        <f t="shared" ref="AL9" si="12">SUM(AL10:AL14)</f>
        <v>0</v>
      </c>
      <c r="AM9" s="55">
        <f t="shared" si="8"/>
        <v>0</v>
      </c>
      <c r="AN9" s="56">
        <f t="shared" si="8"/>
        <v>56.390931931826671</v>
      </c>
      <c r="AO9" s="56">
        <f t="shared" si="8"/>
        <v>44.408851139999996</v>
      </c>
      <c r="AP9" s="57">
        <f t="shared" si="8"/>
        <v>0</v>
      </c>
      <c r="AQ9" s="59">
        <f t="shared" si="0"/>
        <v>7484.1184870643947</v>
      </c>
      <c r="AR9" s="2"/>
      <c r="AS9" s="294"/>
    </row>
    <row r="10" spans="1:45" ht="12.75" customHeight="1">
      <c r="A10" s="60" t="s">
        <v>221</v>
      </c>
      <c r="B10" s="61"/>
      <c r="C10" s="62">
        <f>SUM(D10:G10)</f>
        <v>867.41321182454669</v>
      </c>
      <c r="D10" s="63">
        <v>867.41321182454669</v>
      </c>
      <c r="E10" s="64"/>
      <c r="F10" s="65"/>
      <c r="G10" s="65"/>
      <c r="H10" s="66">
        <f>SUM(I10:K10)</f>
        <v>481.08165821152051</v>
      </c>
      <c r="I10" s="63">
        <v>481.08165821152051</v>
      </c>
      <c r="J10" s="252">
        <v>0</v>
      </c>
      <c r="K10" s="64"/>
      <c r="L10" s="66">
        <f>SUM(M10:Z10)</f>
        <v>32.961948620529242</v>
      </c>
      <c r="M10" s="64"/>
      <c r="N10" s="64"/>
      <c r="O10" s="64"/>
      <c r="P10" s="64"/>
      <c r="Q10" s="64"/>
      <c r="R10" s="64"/>
      <c r="S10" s="64">
        <v>25.617357534796465</v>
      </c>
      <c r="T10" s="64"/>
      <c r="U10" s="64">
        <v>7.3445910857327794</v>
      </c>
      <c r="V10" s="64"/>
      <c r="W10" s="65"/>
      <c r="X10" s="65"/>
      <c r="Y10" s="65"/>
      <c r="Z10" s="64"/>
      <c r="AA10" s="66">
        <v>2142.107869100691</v>
      </c>
      <c r="AB10" s="67">
        <f>SUM(AC10:AM10)</f>
        <v>174.48537400936283</v>
      </c>
      <c r="AC10" s="68"/>
      <c r="AD10" s="64"/>
      <c r="AE10" s="64">
        <v>82.138606421581798</v>
      </c>
      <c r="AF10" s="64">
        <v>53.362122620973317</v>
      </c>
      <c r="AG10" s="64">
        <v>38.984644966807721</v>
      </c>
      <c r="AH10" s="64"/>
      <c r="AI10" s="64"/>
      <c r="AJ10" s="64"/>
      <c r="AK10" s="63"/>
      <c r="AL10" s="63"/>
      <c r="AM10" s="65"/>
      <c r="AN10" s="70">
        <v>56.390931931826671</v>
      </c>
      <c r="AO10" s="66"/>
      <c r="AP10" s="67"/>
      <c r="AQ10" s="71">
        <f t="shared" si="0"/>
        <v>3754.4409936984766</v>
      </c>
      <c r="AS10" s="294"/>
    </row>
    <row r="11" spans="1:45" ht="12.75" customHeight="1">
      <c r="A11" s="17" t="s">
        <v>222</v>
      </c>
      <c r="B11" s="18"/>
      <c r="C11" s="19">
        <f>SUM(D11:G11)</f>
        <v>0</v>
      </c>
      <c r="D11" s="24">
        <v>0</v>
      </c>
      <c r="E11" s="25"/>
      <c r="F11" s="22"/>
      <c r="G11" s="22"/>
      <c r="H11" s="23">
        <f>SUM(I11:K11)</f>
        <v>7.0993036009968344</v>
      </c>
      <c r="I11" s="24">
        <v>7.0993036009968344</v>
      </c>
      <c r="J11" s="249"/>
      <c r="K11" s="25"/>
      <c r="L11" s="23">
        <f>SUM(M11:Z11)</f>
        <v>0.99058449713500785</v>
      </c>
      <c r="M11" s="25"/>
      <c r="N11" s="127"/>
      <c r="O11" s="127">
        <v>0.33580820159999991</v>
      </c>
      <c r="P11" s="25"/>
      <c r="Q11" s="25"/>
      <c r="R11" s="25"/>
      <c r="S11" s="25">
        <v>0</v>
      </c>
      <c r="T11" s="25">
        <v>0.65477629553500794</v>
      </c>
      <c r="U11" s="25">
        <v>0</v>
      </c>
      <c r="V11" s="25"/>
      <c r="W11" s="22"/>
      <c r="X11" s="22"/>
      <c r="Y11" s="22"/>
      <c r="Z11" s="25"/>
      <c r="AA11" s="23">
        <v>281.35089505411418</v>
      </c>
      <c r="AB11" s="26">
        <f>SUM(AC11:AM11)</f>
        <v>9.6134800032000047</v>
      </c>
      <c r="AC11" s="27"/>
      <c r="AD11" s="25"/>
      <c r="AE11" s="25">
        <v>2.8936460365714289</v>
      </c>
      <c r="AF11" s="25"/>
      <c r="AG11" s="25"/>
      <c r="AH11" s="25">
        <v>6.7198339666285758</v>
      </c>
      <c r="AI11" s="25"/>
      <c r="AJ11" s="25"/>
      <c r="AK11" s="24"/>
      <c r="AL11" s="24"/>
      <c r="AM11" s="22"/>
      <c r="AN11" s="28"/>
      <c r="AO11" s="28"/>
      <c r="AP11" s="26"/>
      <c r="AQ11" s="29">
        <f t="shared" si="0"/>
        <v>299.05426315544599</v>
      </c>
      <c r="AS11" s="294"/>
    </row>
    <row r="12" spans="1:45" ht="12.75" customHeight="1">
      <c r="A12" s="17" t="s">
        <v>223</v>
      </c>
      <c r="B12" s="18"/>
      <c r="C12" s="19"/>
      <c r="D12" s="24"/>
      <c r="E12" s="25"/>
      <c r="F12" s="22"/>
      <c r="G12" s="22"/>
      <c r="H12" s="23"/>
      <c r="I12" s="24"/>
      <c r="J12" s="249"/>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34.283297139999995</v>
      </c>
      <c r="AP12" s="26"/>
      <c r="AQ12" s="29">
        <f t="shared" si="0"/>
        <v>34.283297139999995</v>
      </c>
      <c r="AS12" s="294"/>
    </row>
    <row r="13" spans="1:45" ht="12.75" customHeight="1">
      <c r="A13" s="17" t="s">
        <v>224</v>
      </c>
      <c r="B13" s="18"/>
      <c r="C13" s="19">
        <f>SUM(D13:G13)</f>
        <v>0</v>
      </c>
      <c r="D13" s="24"/>
      <c r="E13" s="22"/>
      <c r="F13" s="22"/>
      <c r="G13" s="22"/>
      <c r="H13" s="23">
        <f>SUM(I13:K13)</f>
        <v>79.101147368421053</v>
      </c>
      <c r="I13" s="24">
        <v>79.101147368421053</v>
      </c>
      <c r="J13" s="249"/>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79.101147368421053</v>
      </c>
      <c r="AS13" s="294"/>
    </row>
    <row r="14" spans="1:45" ht="12.75" customHeight="1">
      <c r="A14" s="72" t="s">
        <v>225</v>
      </c>
      <c r="B14" s="73"/>
      <c r="C14" s="74">
        <f>SUM(D14:G14)</f>
        <v>0</v>
      </c>
      <c r="D14" s="75"/>
      <c r="E14" s="76"/>
      <c r="F14" s="77"/>
      <c r="G14" s="77"/>
      <c r="H14" s="78">
        <f>SUM(I14:K14)</f>
        <v>0</v>
      </c>
      <c r="I14" s="75"/>
      <c r="J14" s="255"/>
      <c r="K14" s="76"/>
      <c r="L14" s="78">
        <f>SUM(M14:Z14)</f>
        <v>3262.0232672565994</v>
      </c>
      <c r="M14" s="76">
        <v>3252.1666922565996</v>
      </c>
      <c r="N14" s="76">
        <v>9.8565750000000012</v>
      </c>
      <c r="O14" s="76"/>
      <c r="P14" s="76"/>
      <c r="Q14" s="76"/>
      <c r="R14" s="76"/>
      <c r="S14" s="76"/>
      <c r="T14" s="76"/>
      <c r="U14" s="76"/>
      <c r="V14" s="76"/>
      <c r="W14" s="77"/>
      <c r="X14" s="77"/>
      <c r="Y14" s="77"/>
      <c r="Z14" s="76"/>
      <c r="AA14" s="78">
        <v>45.089964445451876</v>
      </c>
      <c r="AB14" s="79">
        <f>SUM(AC14:AM14)</f>
        <v>0</v>
      </c>
      <c r="AC14" s="80"/>
      <c r="AD14" s="76"/>
      <c r="AE14" s="76"/>
      <c r="AF14" s="76"/>
      <c r="AG14" s="76"/>
      <c r="AH14" s="76"/>
      <c r="AI14" s="76"/>
      <c r="AJ14" s="76"/>
      <c r="AK14" s="75"/>
      <c r="AL14" s="75"/>
      <c r="AM14" s="77"/>
      <c r="AN14" s="81"/>
      <c r="AO14" s="81">
        <v>10.125553999999998</v>
      </c>
      <c r="AP14" s="79"/>
      <c r="AQ14" s="82">
        <f t="shared" si="0"/>
        <v>3317.2387857020517</v>
      </c>
      <c r="AS14" s="294"/>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75.146090000000001</v>
      </c>
      <c r="I15" s="85">
        <f t="shared" si="13"/>
        <v>0</v>
      </c>
      <c r="J15" s="302">
        <f t="shared" si="13"/>
        <v>0</v>
      </c>
      <c r="K15" s="86">
        <f t="shared" si="13"/>
        <v>75.146090000000001</v>
      </c>
      <c r="L15" s="88">
        <f t="shared" si="13"/>
        <v>3281.3953829318448</v>
      </c>
      <c r="M15" s="86">
        <f t="shared" si="13"/>
        <v>0</v>
      </c>
      <c r="N15" s="86">
        <f t="shared" si="13"/>
        <v>0</v>
      </c>
      <c r="O15" s="86">
        <f t="shared" si="13"/>
        <v>90.059228091038662</v>
      </c>
      <c r="P15" s="86">
        <f t="shared" si="13"/>
        <v>587.32721924444445</v>
      </c>
      <c r="Q15" s="86">
        <f t="shared" si="13"/>
        <v>166.75237956832004</v>
      </c>
      <c r="R15" s="86">
        <f t="shared" si="13"/>
        <v>0</v>
      </c>
      <c r="S15" s="86">
        <f t="shared" si="13"/>
        <v>1025.9172353579095</v>
      </c>
      <c r="T15" s="86">
        <f t="shared" si="13"/>
        <v>54.660323556762407</v>
      </c>
      <c r="U15" s="86">
        <f t="shared" si="13"/>
        <v>1257.5026936858833</v>
      </c>
      <c r="V15" s="86">
        <f t="shared" si="13"/>
        <v>0</v>
      </c>
      <c r="W15" s="87">
        <f t="shared" si="13"/>
        <v>99.176303427486189</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1954.6663600560562</v>
      </c>
      <c r="AP15" s="89">
        <f t="shared" si="13"/>
        <v>0</v>
      </c>
      <c r="AQ15" s="91">
        <f t="shared" si="0"/>
        <v>5311.2078329879014</v>
      </c>
      <c r="AR15" s="2"/>
      <c r="AS15" s="294"/>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1748.7102350704406</v>
      </c>
      <c r="AP16" s="67"/>
      <c r="AQ16" s="92">
        <f>C16+H16+L16+AA16+AO16+AP16</f>
        <v>1748.7102350704406</v>
      </c>
      <c r="AS16" s="294"/>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188.45834995534375</v>
      </c>
      <c r="AP17" s="26"/>
      <c r="AQ17" s="29">
        <f>C17+H17+L17+AA17+AO17+AP17</f>
        <v>188.45834995534375</v>
      </c>
      <c r="AS17" s="294"/>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17.497775030271999</v>
      </c>
      <c r="AP18" s="26"/>
      <c r="AQ18" s="29">
        <f t="shared" si="0"/>
        <v>17.497775030271999</v>
      </c>
      <c r="AS18" s="294"/>
    </row>
    <row r="19" spans="1:45" ht="12.75" customHeight="1">
      <c r="A19" s="17" t="s">
        <v>229</v>
      </c>
      <c r="B19" s="18"/>
      <c r="C19" s="19"/>
      <c r="D19" s="2"/>
      <c r="E19" s="25"/>
      <c r="F19" s="22"/>
      <c r="G19" s="22"/>
      <c r="H19" s="23">
        <f>SUM(I19:K19)</f>
        <v>75.146090000000001</v>
      </c>
      <c r="I19" s="24"/>
      <c r="J19" s="25"/>
      <c r="K19" s="25">
        <v>75.146090000000001</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75.146090000000001</v>
      </c>
      <c r="AS19" s="294"/>
    </row>
    <row r="20" spans="1:45" ht="12.75" customHeight="1">
      <c r="A20" s="72" t="s">
        <v>230</v>
      </c>
      <c r="B20" s="73"/>
      <c r="C20" s="74"/>
      <c r="D20" s="75"/>
      <c r="E20" s="76"/>
      <c r="F20" s="77"/>
      <c r="G20" s="77"/>
      <c r="H20" s="78">
        <f>SUM(I20:K20)</f>
        <v>0</v>
      </c>
      <c r="I20" s="75"/>
      <c r="J20" s="76"/>
      <c r="K20" s="76"/>
      <c r="L20" s="78">
        <f>SUM(M20:Z20)</f>
        <v>3281.3953829318448</v>
      </c>
      <c r="M20" s="76"/>
      <c r="N20" s="76"/>
      <c r="O20" s="76">
        <v>90.059228091038662</v>
      </c>
      <c r="P20" s="76">
        <v>587.32721924444445</v>
      </c>
      <c r="Q20" s="76">
        <v>166.75237956832004</v>
      </c>
      <c r="R20" s="76">
        <v>0</v>
      </c>
      <c r="S20" s="76">
        <v>1025.9172353579095</v>
      </c>
      <c r="T20" s="76">
        <v>54.660323556762407</v>
      </c>
      <c r="U20" s="76">
        <v>1257.5026936858833</v>
      </c>
      <c r="V20" s="76"/>
      <c r="W20" s="77">
        <v>99.176303427486189</v>
      </c>
      <c r="X20" s="77"/>
      <c r="Y20" s="77"/>
      <c r="Z20" s="76"/>
      <c r="AA20" s="78"/>
      <c r="AB20" s="79">
        <f>SUM(AC20:AL20)</f>
        <v>0</v>
      </c>
      <c r="AC20" s="80"/>
      <c r="AD20" s="76"/>
      <c r="AE20" s="76"/>
      <c r="AF20" s="76"/>
      <c r="AG20" s="76"/>
      <c r="AH20" s="76"/>
      <c r="AI20" s="76"/>
      <c r="AJ20" s="76"/>
      <c r="AK20" s="75"/>
      <c r="AL20" s="75"/>
      <c r="AM20" s="77"/>
      <c r="AN20" s="81"/>
      <c r="AO20" s="81"/>
      <c r="AP20" s="79"/>
      <c r="AQ20" s="82">
        <f t="shared" si="0"/>
        <v>3281.3953829318448</v>
      </c>
      <c r="AS20" s="294"/>
    </row>
    <row r="21" spans="1:45" ht="12.75" customHeight="1">
      <c r="A21" s="93" t="s">
        <v>7</v>
      </c>
      <c r="B21" s="94"/>
      <c r="C21" s="95">
        <f>SUM(C22:C24)</f>
        <v>15.111763012895816</v>
      </c>
      <c r="D21" s="96">
        <f>SUM(D22:D24)</f>
        <v>-13.439696549999999</v>
      </c>
      <c r="E21" s="97">
        <f>SUM(E22:E24)</f>
        <v>28.551459562895815</v>
      </c>
      <c r="F21" s="98">
        <f>SUM(F22:F24)</f>
        <v>0</v>
      </c>
      <c r="G21" s="98">
        <f>SUM(G22:G24)</f>
        <v>0</v>
      </c>
      <c r="H21" s="99">
        <f>SUM(I21:K21)</f>
        <v>0</v>
      </c>
      <c r="I21" s="96">
        <f>SUM(I22:I24)</f>
        <v>0</v>
      </c>
      <c r="J21" s="97">
        <f>SUM(J22:J24)</f>
        <v>0</v>
      </c>
      <c r="K21" s="97">
        <f>SUM(K22:K24)</f>
        <v>0</v>
      </c>
      <c r="L21" s="99">
        <f>SUM(M21:Z21)</f>
        <v>-16.432011445378823</v>
      </c>
      <c r="M21" s="97">
        <f t="shared" ref="M21:AA21" si="15">SUM(M22:M24)</f>
        <v>0</v>
      </c>
      <c r="N21" s="97">
        <f t="shared" ref="N21" si="16">SUM(N22:N24)</f>
        <v>11.755469999999999</v>
      </c>
      <c r="O21" s="97">
        <f t="shared" si="15"/>
        <v>0</v>
      </c>
      <c r="P21" s="97">
        <f t="shared" si="15"/>
        <v>-11.160373244444454</v>
      </c>
      <c r="Q21" s="97">
        <f t="shared" si="15"/>
        <v>301.32706478783996</v>
      </c>
      <c r="R21" s="97">
        <f t="shared" si="15"/>
        <v>-300.67051661711992</v>
      </c>
      <c r="S21" s="97">
        <f t="shared" si="15"/>
        <v>-0.78165911497175133</v>
      </c>
      <c r="T21" s="97">
        <f t="shared" si="15"/>
        <v>0</v>
      </c>
      <c r="U21" s="97">
        <f t="shared" si="15"/>
        <v>-1.7902342437868697</v>
      </c>
      <c r="V21" s="97">
        <f t="shared" si="15"/>
        <v>-15.111763012895818</v>
      </c>
      <c r="W21" s="98">
        <f t="shared" si="15"/>
        <v>0</v>
      </c>
      <c r="X21" s="98">
        <f t="shared" si="15"/>
        <v>0</v>
      </c>
      <c r="Y21" s="98">
        <f t="shared" si="15"/>
        <v>0</v>
      </c>
      <c r="Z21" s="97">
        <f t="shared" si="15"/>
        <v>0</v>
      </c>
      <c r="AA21" s="99">
        <f t="shared" si="15"/>
        <v>0</v>
      </c>
      <c r="AB21" s="100">
        <f t="shared" ref="AB21:AQ21" si="17">SUM(AB22:AB24)</f>
        <v>-700.67790036570477</v>
      </c>
      <c r="AC21" s="101">
        <f t="shared" si="17"/>
        <v>-59.477849641143983</v>
      </c>
      <c r="AD21" s="97">
        <f t="shared" si="17"/>
        <v>-640.18714148109552</v>
      </c>
      <c r="AE21" s="97">
        <f t="shared" si="17"/>
        <v>0</v>
      </c>
      <c r="AF21" s="97">
        <f t="shared" si="17"/>
        <v>0</v>
      </c>
      <c r="AG21" s="175">
        <f t="shared" si="17"/>
        <v>0</v>
      </c>
      <c r="AH21" s="175">
        <f t="shared" si="17"/>
        <v>0</v>
      </c>
      <c r="AI21" s="175">
        <f t="shared" si="17"/>
        <v>0</v>
      </c>
      <c r="AJ21" s="175">
        <f t="shared" ref="AJ21:AK21" si="18">SUM(AJ22:AJ24)</f>
        <v>0</v>
      </c>
      <c r="AK21" s="96">
        <f t="shared" si="18"/>
        <v>-1.0129092434652829</v>
      </c>
      <c r="AL21" s="175">
        <f t="shared" ref="AL21" si="19">SUM(AL22:AL24)</f>
        <v>0</v>
      </c>
      <c r="AM21" s="98">
        <f t="shared" si="17"/>
        <v>0</v>
      </c>
      <c r="AN21" s="115">
        <f t="shared" si="17"/>
        <v>0</v>
      </c>
      <c r="AO21" s="99">
        <f t="shared" si="17"/>
        <v>700.67790036570477</v>
      </c>
      <c r="AP21" s="100">
        <f t="shared" si="17"/>
        <v>0</v>
      </c>
      <c r="AQ21" s="102">
        <f t="shared" si="17"/>
        <v>-1.3202484324830071</v>
      </c>
      <c r="AS21" s="294"/>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-700.67790036570477</v>
      </c>
      <c r="AC22" s="68">
        <f>-AC2</f>
        <v>-59.477849641143983</v>
      </c>
      <c r="AD22" s="64">
        <f>-AD2</f>
        <v>-640.18714148109552</v>
      </c>
      <c r="AE22" s="64"/>
      <c r="AF22" s="64"/>
      <c r="AG22" s="127"/>
      <c r="AH22" s="127"/>
      <c r="AI22" s="127"/>
      <c r="AJ22" s="127"/>
      <c r="AK22" s="63">
        <v>-1.0129092434652829</v>
      </c>
      <c r="AL22" s="127"/>
      <c r="AM22" s="65"/>
      <c r="AN22" s="70"/>
      <c r="AO22" s="66">
        <f>-(C22+H22+L22+AA22+AB22)</f>
        <v>700.67790036570477</v>
      </c>
      <c r="AP22" s="67"/>
      <c r="AQ22" s="92">
        <f>C22+H22+L22+AA22+AB22+AN22+AO22+AP22</f>
        <v>0</v>
      </c>
      <c r="AS22" s="294"/>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c r="AS23" s="294"/>
    </row>
    <row r="24" spans="1:45" ht="12.75" customHeight="1" thickBot="1">
      <c r="A24" s="30" t="s">
        <v>233</v>
      </c>
      <c r="B24" s="31"/>
      <c r="C24" s="173">
        <f>SUM(D24:G24)</f>
        <v>15.111763012895816</v>
      </c>
      <c r="D24" s="207">
        <v>-13.439696549999999</v>
      </c>
      <c r="E24" s="36">
        <f>-D24-V24</f>
        <v>28.551459562895815</v>
      </c>
      <c r="F24" s="33"/>
      <c r="G24" s="33"/>
      <c r="H24" s="34"/>
      <c r="I24" s="39"/>
      <c r="J24" s="36"/>
      <c r="K24" s="36"/>
      <c r="L24" s="34">
        <f>SUM(N24:Z24)</f>
        <v>-16.432011445378823</v>
      </c>
      <c r="M24" s="36"/>
      <c r="N24" s="36">
        <v>11.755469999999999</v>
      </c>
      <c r="O24" s="36"/>
      <c r="P24" s="36">
        <v>-11.160373244444454</v>
      </c>
      <c r="Q24" s="36">
        <v>301.32706478783996</v>
      </c>
      <c r="R24" s="36">
        <v>-300.67051661711992</v>
      </c>
      <c r="S24" s="36">
        <v>-0.78165911497175133</v>
      </c>
      <c r="T24" s="36"/>
      <c r="U24" s="36">
        <v>-1.7902342437868697</v>
      </c>
      <c r="V24" s="33">
        <v>-15.111763012895818</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-1.3202484324830071</v>
      </c>
      <c r="AS24" s="294"/>
    </row>
    <row r="25" spans="1:45" ht="12.75" customHeight="1" thickBot="1">
      <c r="A25" s="83" t="s">
        <v>8</v>
      </c>
      <c r="B25" s="1"/>
      <c r="C25" s="84">
        <f>SUM(D25:G25)</f>
        <v>0</v>
      </c>
      <c r="D25" s="85"/>
      <c r="E25" s="86"/>
      <c r="F25" s="104"/>
      <c r="G25" s="104"/>
      <c r="H25" s="88">
        <f>SUM(I25:K25)</f>
        <v>13.554024671495283</v>
      </c>
      <c r="I25" s="104">
        <v>13.554024671495283</v>
      </c>
      <c r="J25" s="258"/>
      <c r="K25" s="105"/>
      <c r="L25" s="88">
        <f>SUM(O25:Z25)</f>
        <v>92.767068482727993</v>
      </c>
      <c r="M25" s="105"/>
      <c r="N25" s="105"/>
      <c r="O25" s="105">
        <v>91.189918883980226</v>
      </c>
      <c r="P25" s="105"/>
      <c r="Q25" s="105"/>
      <c r="R25" s="105"/>
      <c r="S25" s="105">
        <v>0</v>
      </c>
      <c r="T25" s="105">
        <v>4.1693256233877908E-3</v>
      </c>
      <c r="U25" s="105">
        <v>1.5729802731243734</v>
      </c>
      <c r="V25" s="105"/>
      <c r="W25" s="104"/>
      <c r="X25" s="104"/>
      <c r="Y25" s="104"/>
      <c r="Z25" s="105"/>
      <c r="AA25" s="88">
        <v>49.662452430361071</v>
      </c>
      <c r="AB25" s="89">
        <f>SUM(AC25:AI25)</f>
        <v>0</v>
      </c>
      <c r="AC25" s="90"/>
      <c r="AD25" s="105"/>
      <c r="AE25" s="105"/>
      <c r="AF25" s="105"/>
      <c r="AG25" s="105"/>
      <c r="AH25" s="105"/>
      <c r="AI25" s="105"/>
      <c r="AJ25" s="105"/>
      <c r="AK25" s="181"/>
      <c r="AL25" s="181"/>
      <c r="AM25" s="104"/>
      <c r="AN25" s="194"/>
      <c r="AO25" s="88">
        <v>254.45783773342808</v>
      </c>
      <c r="AP25" s="89"/>
      <c r="AQ25" s="107">
        <f>C25+H25+L25+AA25+AB25+AN25+AO25+AP25</f>
        <v>410.44138331801241</v>
      </c>
      <c r="AS25" s="294"/>
    </row>
    <row r="26" spans="1:45" s="49" customFormat="1" ht="12.75" customHeight="1" thickBot="1">
      <c r="A26" s="42" t="s">
        <v>9</v>
      </c>
      <c r="B26" s="43"/>
      <c r="C26" s="44">
        <f t="shared" ref="C26:AP26" si="20">C7-C9+C15+C21-C25</f>
        <v>294.1337945934207</v>
      </c>
      <c r="D26" s="108">
        <f t="shared" si="20"/>
        <v>197.67084334509843</v>
      </c>
      <c r="E26" s="46">
        <f t="shared" si="20"/>
        <v>82.407241934343162</v>
      </c>
      <c r="F26" s="46">
        <f t="shared" si="20"/>
        <v>0</v>
      </c>
      <c r="G26" s="46">
        <f t="shared" si="20"/>
        <v>14.055709313979033</v>
      </c>
      <c r="H26" s="47">
        <f t="shared" si="20"/>
        <v>189.25252914414486</v>
      </c>
      <c r="I26" s="108">
        <f t="shared" si="20"/>
        <v>0.31706914414488274</v>
      </c>
      <c r="J26" s="259">
        <f t="shared" si="20"/>
        <v>127.70399999999999</v>
      </c>
      <c r="K26" s="46">
        <f t="shared" si="20"/>
        <v>61.231459999999998</v>
      </c>
      <c r="L26" s="47">
        <f t="shared" si="20"/>
        <v>6989.7502879633048</v>
      </c>
      <c r="M26" s="46">
        <f t="shared" si="20"/>
        <v>0</v>
      </c>
      <c r="N26" s="46">
        <f t="shared" si="20"/>
        <v>-1.7763568394002505E-15</v>
      </c>
      <c r="O26" s="46">
        <f t="shared" si="20"/>
        <v>-1.466498994541567</v>
      </c>
      <c r="P26" s="46">
        <f t="shared" si="20"/>
        <v>890.27638873333331</v>
      </c>
      <c r="Q26" s="46">
        <f t="shared" si="20"/>
        <v>865.17840325280008</v>
      </c>
      <c r="R26" s="46">
        <f t="shared" si="20"/>
        <v>1002.1717116136796</v>
      </c>
      <c r="S26" s="46">
        <f t="shared" si="20"/>
        <v>26.185383249948892</v>
      </c>
      <c r="T26" s="46">
        <f t="shared" si="20"/>
        <v>171.92083621147867</v>
      </c>
      <c r="U26" s="46">
        <f t="shared" si="20"/>
        <v>3657.415059446892</v>
      </c>
      <c r="V26" s="46">
        <f t="shared" si="20"/>
        <v>137.92980973640141</v>
      </c>
      <c r="W26" s="46">
        <f t="shared" si="20"/>
        <v>1.4210854715202004E-14</v>
      </c>
      <c r="X26" s="46">
        <f t="shared" si="20"/>
        <v>202.46775170067312</v>
      </c>
      <c r="Y26" s="46">
        <f t="shared" si="20"/>
        <v>1.4867247483409971</v>
      </c>
      <c r="Z26" s="46">
        <f t="shared" si="20"/>
        <v>36.184718264295249</v>
      </c>
      <c r="AA26" s="47">
        <f t="shared" si="20"/>
        <v>1797.2494006603788</v>
      </c>
      <c r="AB26" s="45">
        <f t="shared" si="20"/>
        <v>454.86162049312429</v>
      </c>
      <c r="AC26" s="58">
        <f t="shared" si="20"/>
        <v>0</v>
      </c>
      <c r="AD26" s="54">
        <f t="shared" si="20"/>
        <v>0</v>
      </c>
      <c r="AE26" s="54">
        <f t="shared" si="20"/>
        <v>191.56754093050648</v>
      </c>
      <c r="AF26" s="54">
        <f t="shared" si="20"/>
        <v>40.610484874954729</v>
      </c>
      <c r="AG26" s="54">
        <f t="shared" si="20"/>
        <v>0</v>
      </c>
      <c r="AH26" s="54">
        <f t="shared" si="20"/>
        <v>9.7396185228428269</v>
      </c>
      <c r="AI26" s="54">
        <f t="shared" si="20"/>
        <v>131.95644848332802</v>
      </c>
      <c r="AJ26" s="54">
        <f t="shared" ref="AJ26" si="21">AJ7-AJ9+AJ15+AJ21-AJ25</f>
        <v>29.411126597184001</v>
      </c>
      <c r="AK26" s="53">
        <f t="shared" si="20"/>
        <v>0</v>
      </c>
      <c r="AL26" s="53">
        <f t="shared" si="20"/>
        <v>12.643166496154558</v>
      </c>
      <c r="AM26" s="109">
        <f t="shared" si="20"/>
        <v>38.933234588153923</v>
      </c>
      <c r="AN26" s="47">
        <f t="shared" si="20"/>
        <v>56.850916237736769</v>
      </c>
      <c r="AO26" s="47">
        <f t="shared" si="20"/>
        <v>2298.1263565483328</v>
      </c>
      <c r="AP26" s="45">
        <f t="shared" si="20"/>
        <v>0</v>
      </c>
      <c r="AQ26" s="48">
        <f>C26+H26+L26+AA26+AB26+AN26+AO26+AP26</f>
        <v>12080.224905640442</v>
      </c>
      <c r="AR26" s="2"/>
      <c r="AS26" s="294"/>
    </row>
    <row r="27" spans="1:45"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250">
        <f t="shared" si="22"/>
        <v>0</v>
      </c>
      <c r="K27" s="54">
        <f t="shared" si="22"/>
        <v>0</v>
      </c>
      <c r="L27" s="56">
        <f t="shared" si="22"/>
        <v>240.13919471330937</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202.46775170067312</v>
      </c>
      <c r="Y27" s="55">
        <f t="shared" si="23"/>
        <v>1.4867247483409971</v>
      </c>
      <c r="Z27" s="54">
        <f t="shared" si="23"/>
        <v>36.184718264295249</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240.13919471330937</v>
      </c>
      <c r="AR27" s="2"/>
      <c r="AS27" s="294"/>
    </row>
    <row r="28" spans="1:45" ht="12.75" customHeight="1" thickBot="1">
      <c r="A28" s="112" t="s">
        <v>11</v>
      </c>
      <c r="B28" s="113"/>
      <c r="C28" s="114">
        <f>SUM(D28:G28)</f>
        <v>0</v>
      </c>
      <c r="D28" s="96"/>
      <c r="E28" s="97"/>
      <c r="F28" s="98"/>
      <c r="G28" s="98"/>
      <c r="H28" s="115">
        <f>SUM(I28:K28)</f>
        <v>0</v>
      </c>
      <c r="I28" s="96"/>
      <c r="J28" s="303"/>
      <c r="K28" s="97"/>
      <c r="L28" s="115">
        <f>SUM(M28:Z28)</f>
        <v>240.13919471330937</v>
      </c>
      <c r="M28" s="97"/>
      <c r="N28" s="97"/>
      <c r="O28" s="97"/>
      <c r="P28" s="97"/>
      <c r="Q28" s="97"/>
      <c r="R28" s="97"/>
      <c r="S28" s="97"/>
      <c r="T28" s="97"/>
      <c r="U28" s="97"/>
      <c r="V28" s="97"/>
      <c r="W28" s="98"/>
      <c r="X28" s="98">
        <f>X26</f>
        <v>202.46775170067312</v>
      </c>
      <c r="Y28" s="98">
        <f>Y26</f>
        <v>1.4867247483409971</v>
      </c>
      <c r="Z28" s="97">
        <f>Z26</f>
        <v>36.184718264295249</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240.13919471330937</v>
      </c>
      <c r="AS28" s="294"/>
    </row>
    <row r="29" spans="1:45" s="49" customFormat="1" ht="12.75" customHeight="1" thickBot="1">
      <c r="A29" s="50" t="s">
        <v>12</v>
      </c>
      <c r="B29" s="51"/>
      <c r="C29" s="52">
        <f t="shared" ref="C29:AQ29" si="25">C30+C45+C56+C58+C65+C70+C71</f>
        <v>298.55195453060986</v>
      </c>
      <c r="D29" s="53">
        <f t="shared" si="25"/>
        <v>198.93664173247601</v>
      </c>
      <c r="E29" s="54">
        <f t="shared" si="25"/>
        <v>85.295927827783544</v>
      </c>
      <c r="F29" s="55">
        <f t="shared" si="25"/>
        <v>0</v>
      </c>
      <c r="G29" s="55">
        <f t="shared" si="25"/>
        <v>14.319384970350287</v>
      </c>
      <c r="H29" s="56">
        <f t="shared" si="25"/>
        <v>189.05577162495999</v>
      </c>
      <c r="I29" s="53">
        <f t="shared" si="25"/>
        <v>0.72605210495999994</v>
      </c>
      <c r="J29" s="251">
        <f t="shared" si="25"/>
        <v>127.70399999999999</v>
      </c>
      <c r="K29" s="53">
        <f t="shared" si="25"/>
        <v>60.625719520000004</v>
      </c>
      <c r="L29" s="56">
        <f t="shared" si="25"/>
        <v>6777.72921443622</v>
      </c>
      <c r="M29" s="54">
        <f t="shared" si="25"/>
        <v>0</v>
      </c>
      <c r="N29" s="54">
        <f t="shared" ref="N29" si="26">N30+N45+N56+N58+N65+N70+N71</f>
        <v>0</v>
      </c>
      <c r="O29" s="54">
        <f t="shared" si="25"/>
        <v>0</v>
      </c>
      <c r="P29" s="54">
        <f t="shared" si="25"/>
        <v>904.29810095916571</v>
      </c>
      <c r="Q29" s="54">
        <f t="shared" si="25"/>
        <v>858.71634264416014</v>
      </c>
      <c r="R29" s="54">
        <f t="shared" si="25"/>
        <v>1021.15922545464</v>
      </c>
      <c r="S29" s="54">
        <f t="shared" si="25"/>
        <v>31.514043711856591</v>
      </c>
      <c r="T29" s="54">
        <f t="shared" si="25"/>
        <v>166.95936368360316</v>
      </c>
      <c r="U29" s="54">
        <f t="shared" si="25"/>
        <v>3657.3733293437649</v>
      </c>
      <c r="V29" s="54">
        <f t="shared" si="25"/>
        <v>137.70880863903022</v>
      </c>
      <c r="W29" s="55">
        <f t="shared" si="25"/>
        <v>0</v>
      </c>
      <c r="X29" s="55">
        <f t="shared" si="25"/>
        <v>0</v>
      </c>
      <c r="Y29" s="55">
        <f t="shared" si="25"/>
        <v>0</v>
      </c>
      <c r="Z29" s="53">
        <f t="shared" si="25"/>
        <v>0</v>
      </c>
      <c r="AA29" s="47">
        <f t="shared" si="25"/>
        <v>1821.2305324381903</v>
      </c>
      <c r="AB29" s="57">
        <f t="shared" si="25"/>
        <v>460.94723536638446</v>
      </c>
      <c r="AC29" s="58">
        <f t="shared" si="25"/>
        <v>0</v>
      </c>
      <c r="AD29" s="54">
        <f t="shared" si="25"/>
        <v>0</v>
      </c>
      <c r="AE29" s="54">
        <f t="shared" si="25"/>
        <v>198.37965520023045</v>
      </c>
      <c r="AF29" s="54">
        <f t="shared" ref="AF29" si="27">AF30+AF45+AF56+AF58+AF65+AF70+AF71</f>
        <v>40.610484874954729</v>
      </c>
      <c r="AG29" s="54">
        <f t="shared" si="25"/>
        <v>0</v>
      </c>
      <c r="AH29" s="54">
        <f t="shared" si="25"/>
        <v>9.7396185228428287</v>
      </c>
      <c r="AI29" s="54">
        <f t="shared" si="25"/>
        <v>131.037234134112</v>
      </c>
      <c r="AJ29" s="54">
        <f t="shared" ref="AJ29" si="28">AJ30+AJ45+AJ56+AJ58+AJ65+AJ70+AJ71</f>
        <v>29.603841549935996</v>
      </c>
      <c r="AK29" s="57">
        <f t="shared" si="25"/>
        <v>0</v>
      </c>
      <c r="AL29" s="57">
        <f t="shared" ref="AL29" si="29">AL30+AL45+AL56+AL58+AL65+AL70+AL71</f>
        <v>12.64316649615456</v>
      </c>
      <c r="AM29" s="57">
        <f t="shared" si="25"/>
        <v>38.93323458815393</v>
      </c>
      <c r="AN29" s="57">
        <f t="shared" si="25"/>
        <v>56.85091623773679</v>
      </c>
      <c r="AO29" s="56">
        <f t="shared" si="25"/>
        <v>2290.7313993033099</v>
      </c>
      <c r="AP29" s="57">
        <f t="shared" si="25"/>
        <v>0</v>
      </c>
      <c r="AQ29" s="48">
        <f t="shared" si="25"/>
        <v>11895.097023937411</v>
      </c>
      <c r="AR29" s="2"/>
      <c r="AS29" s="293"/>
    </row>
    <row r="30" spans="1:45" s="49" customFormat="1" ht="12.75" customHeight="1">
      <c r="A30" s="164" t="s">
        <v>43</v>
      </c>
      <c r="B30" s="117"/>
      <c r="C30" s="118">
        <f>SUM(C31:C44)</f>
        <v>102.26776035150002</v>
      </c>
      <c r="D30" s="120">
        <v>102.2677603515</v>
      </c>
      <c r="E30" s="120">
        <v>0</v>
      </c>
      <c r="F30" s="121"/>
      <c r="G30" s="121"/>
      <c r="H30" s="122">
        <f>SUM(H31:H44)</f>
        <v>0.72605210495999994</v>
      </c>
      <c r="I30" s="119">
        <f t="shared" ref="I30:K30" si="30">SUM(I31:I44)</f>
        <v>0.72605210495999994</v>
      </c>
      <c r="J30" s="120">
        <f t="shared" si="30"/>
        <v>0</v>
      </c>
      <c r="K30" s="120">
        <f t="shared" si="30"/>
        <v>0</v>
      </c>
      <c r="L30" s="122">
        <f>SUM(L31:L44)</f>
        <v>314.9015766337306</v>
      </c>
      <c r="M30" s="120">
        <f>SUM(M31:M44)</f>
        <v>0</v>
      </c>
      <c r="N30" s="120">
        <f>SUM(N31:N44)</f>
        <v>0</v>
      </c>
      <c r="O30" s="120">
        <f>SUM(O31:O44)</f>
        <v>0</v>
      </c>
      <c r="P30" s="120">
        <f>SUM(P31:P44)</f>
        <v>0</v>
      </c>
      <c r="Q30" s="120">
        <v>5.8815856827418864</v>
      </c>
      <c r="R30" s="120">
        <f>SUM(R31:R44)</f>
        <v>0</v>
      </c>
      <c r="S30" s="120">
        <v>30.267038781293994</v>
      </c>
      <c r="T30" s="120">
        <v>53.127858624486564</v>
      </c>
      <c r="U30" s="120">
        <v>94.072600624203815</v>
      </c>
      <c r="V30" s="120">
        <v>131.55249292100433</v>
      </c>
      <c r="W30" s="120">
        <f>SUM(W31:W44)</f>
        <v>0</v>
      </c>
      <c r="X30" s="120">
        <f>SUM(X31:X44)</f>
        <v>0</v>
      </c>
      <c r="Y30" s="120">
        <f>SUM(Y31:Y44)</f>
        <v>0</v>
      </c>
      <c r="Z30" s="120">
        <f>SUM(Z31:Z44)</f>
        <v>0</v>
      </c>
      <c r="AA30" s="122">
        <v>942.92161222470963</v>
      </c>
      <c r="AB30" s="123">
        <f t="shared" ref="AB30:AN30" si="31">SUM(AB31:AB44)</f>
        <v>193.4291133525881</v>
      </c>
      <c r="AC30" s="176">
        <f t="shared" si="31"/>
        <v>0</v>
      </c>
      <c r="AD30" s="120">
        <f t="shared" si="31"/>
        <v>0</v>
      </c>
      <c r="AE30" s="120">
        <f t="shared" si="31"/>
        <v>148.96717879054268</v>
      </c>
      <c r="AF30" s="120">
        <f t="shared" ref="AF30" si="32">SUM(AF31:AF44)</f>
        <v>40.610484874954729</v>
      </c>
      <c r="AG30" s="120">
        <f t="shared" si="31"/>
        <v>0</v>
      </c>
      <c r="AH30" s="120">
        <f t="shared" si="31"/>
        <v>3.8514496870907133</v>
      </c>
      <c r="AI30" s="120">
        <f t="shared" si="31"/>
        <v>0</v>
      </c>
      <c r="AJ30" s="120">
        <f t="shared" ref="AJ30" si="33">SUM(AJ31:AJ44)</f>
        <v>0</v>
      </c>
      <c r="AK30" s="120">
        <f t="shared" si="31"/>
        <v>0</v>
      </c>
      <c r="AL30" s="120">
        <f t="shared" ref="AL30" si="34">SUM(AL31:AL44)</f>
        <v>0</v>
      </c>
      <c r="AM30" s="228">
        <f t="shared" si="31"/>
        <v>0</v>
      </c>
      <c r="AN30" s="119">
        <f t="shared" si="31"/>
        <v>56.85091623773679</v>
      </c>
      <c r="AO30" s="122">
        <v>591.9075766478835</v>
      </c>
      <c r="AP30" s="123">
        <f>SUM(AP31:AP44)</f>
        <v>0</v>
      </c>
      <c r="AQ30" s="59">
        <f t="shared" ref="AQ30" si="35">C30+H30+L30+AA30+AB30+AN30+AO30+AP30</f>
        <v>2203.0046075531086</v>
      </c>
      <c r="AR30" s="2"/>
      <c r="AS30" s="293"/>
    </row>
    <row r="31" spans="1:45" ht="12.75" customHeight="1">
      <c r="A31" s="165" t="s">
        <v>13</v>
      </c>
      <c r="B31" s="124" t="s">
        <v>122</v>
      </c>
      <c r="C31" s="125">
        <f t="shared" ref="C31:C43" si="36">SUM(D31:G31)</f>
        <v>1.6751487528868654E-4</v>
      </c>
      <c r="D31" s="68">
        <v>1.6751487528868654E-4</v>
      </c>
      <c r="E31" s="223"/>
      <c r="F31" s="223"/>
      <c r="G31" s="351"/>
      <c r="H31" s="129">
        <f t="shared" ref="H31:H43" si="37">SUM(I31:K31)</f>
        <v>0</v>
      </c>
      <c r="I31" s="126"/>
      <c r="J31" s="254"/>
      <c r="K31" s="127"/>
      <c r="L31" s="129">
        <f t="shared" ref="L31:L43" si="38">SUM(M31:Z31)</f>
        <v>17.478263121248645</v>
      </c>
      <c r="M31" s="127"/>
      <c r="N31" s="127"/>
      <c r="O31" s="127"/>
      <c r="P31" s="128"/>
      <c r="Q31" s="69">
        <v>0.313</v>
      </c>
      <c r="R31" s="223"/>
      <c r="S31" s="69">
        <v>0</v>
      </c>
      <c r="T31" s="69">
        <v>1.5842631212486455</v>
      </c>
      <c r="U31" s="69">
        <v>15.581</v>
      </c>
      <c r="V31" s="69">
        <v>0</v>
      </c>
      <c r="W31" s="223"/>
      <c r="X31" s="126"/>
      <c r="Y31" s="128"/>
      <c r="Z31" s="127"/>
      <c r="AA31" s="70">
        <v>8.0397172131645451</v>
      </c>
      <c r="AB31" s="131">
        <f t="shared" ref="AB31:AB43" si="39">SUM(AC31:AM31)</f>
        <v>0</v>
      </c>
      <c r="AC31" s="132"/>
      <c r="AD31" s="127"/>
      <c r="AE31" s="127"/>
      <c r="AF31" s="127"/>
      <c r="AG31" s="127"/>
      <c r="AH31" s="127"/>
      <c r="AI31" s="127"/>
      <c r="AJ31" s="127"/>
      <c r="AK31" s="63"/>
      <c r="AL31" s="65"/>
      <c r="AM31" s="127"/>
      <c r="AN31" s="70"/>
      <c r="AO31" s="70">
        <v>20.030294252689828</v>
      </c>
      <c r="AP31" s="131"/>
      <c r="AQ31" s="71">
        <f t="shared" si="24"/>
        <v>45.54844210197831</v>
      </c>
    </row>
    <row r="32" spans="1:45" ht="12.75" customHeight="1">
      <c r="A32" s="166" t="s">
        <v>111</v>
      </c>
      <c r="B32" s="206" t="s">
        <v>123</v>
      </c>
      <c r="C32" s="19">
        <f t="shared" si="36"/>
        <v>21.577560866000002</v>
      </c>
      <c r="D32" s="27">
        <v>21.577560866000002</v>
      </c>
      <c r="E32" s="212"/>
      <c r="F32" s="212"/>
      <c r="G32" s="350"/>
      <c r="H32" s="23">
        <f t="shared" si="37"/>
        <v>0.72605210495999994</v>
      </c>
      <c r="I32" s="24">
        <v>0.72605210495999994</v>
      </c>
      <c r="J32" s="249"/>
      <c r="K32" s="25"/>
      <c r="L32" s="23">
        <f t="shared" si="38"/>
        <v>65.12274094958245</v>
      </c>
      <c r="M32" s="25"/>
      <c r="N32" s="25"/>
      <c r="O32" s="25"/>
      <c r="P32" s="128"/>
      <c r="Q32" s="212">
        <v>1.5429999999999999</v>
      </c>
      <c r="R32" s="212"/>
      <c r="S32" s="212">
        <v>23.844583127001002</v>
      </c>
      <c r="T32" s="212">
        <v>29.843157822581446</v>
      </c>
      <c r="U32" s="212">
        <v>9.8919999999999995</v>
      </c>
      <c r="V32" s="212">
        <v>0</v>
      </c>
      <c r="W32" s="212"/>
      <c r="X32" s="24"/>
      <c r="Y32" s="22"/>
      <c r="Z32" s="25"/>
      <c r="AA32" s="28">
        <v>265.3788695377421</v>
      </c>
      <c r="AB32" s="26">
        <f t="shared" si="39"/>
        <v>24.813295705450713</v>
      </c>
      <c r="AC32" s="27"/>
      <c r="AD32" s="25"/>
      <c r="AE32" s="25">
        <v>20.961846018359999</v>
      </c>
      <c r="AF32" s="25"/>
      <c r="AG32" s="127"/>
      <c r="AH32" s="127">
        <v>3.8514496870907133</v>
      </c>
      <c r="AI32" s="127"/>
      <c r="AJ32" s="127"/>
      <c r="AK32" s="24"/>
      <c r="AL32" s="22"/>
      <c r="AM32" s="25"/>
      <c r="AN32" s="28"/>
      <c r="AO32" s="28">
        <v>147.50800528083246</v>
      </c>
      <c r="AP32" s="26"/>
      <c r="AQ32" s="29">
        <f t="shared" si="24"/>
        <v>525.12652444456774</v>
      </c>
    </row>
    <row r="33" spans="1:45" ht="12.75" customHeight="1">
      <c r="A33" s="166" t="s">
        <v>16</v>
      </c>
      <c r="B33" s="133" t="s">
        <v>14</v>
      </c>
      <c r="C33" s="19">
        <f t="shared" si="36"/>
        <v>3.015267755196358E-3</v>
      </c>
      <c r="D33" s="27">
        <v>3.015267755196358E-3</v>
      </c>
      <c r="E33" s="212"/>
      <c r="F33" s="212"/>
      <c r="G33" s="350"/>
      <c r="H33" s="23">
        <f t="shared" si="37"/>
        <v>0</v>
      </c>
      <c r="I33" s="24"/>
      <c r="J33" s="249"/>
      <c r="K33" s="25"/>
      <c r="L33" s="23">
        <f t="shared" si="38"/>
        <v>4.2655866311628792</v>
      </c>
      <c r="M33" s="25"/>
      <c r="N33" s="25"/>
      <c r="O33" s="25"/>
      <c r="P33" s="128"/>
      <c r="Q33" s="212">
        <v>6.0999999999999999E-2</v>
      </c>
      <c r="R33" s="212"/>
      <c r="S33" s="212">
        <v>0</v>
      </c>
      <c r="T33" s="212">
        <v>3.7745866311628795</v>
      </c>
      <c r="U33" s="212">
        <v>0.43</v>
      </c>
      <c r="V33" s="212">
        <v>0</v>
      </c>
      <c r="W33" s="212"/>
      <c r="X33" s="24"/>
      <c r="Y33" s="22"/>
      <c r="Z33" s="25"/>
      <c r="AA33" s="28">
        <v>11.958203585278364</v>
      </c>
      <c r="AB33" s="26">
        <f t="shared" si="39"/>
        <v>0</v>
      </c>
      <c r="AC33" s="27"/>
      <c r="AD33" s="25"/>
      <c r="AE33" s="25"/>
      <c r="AF33" s="25"/>
      <c r="AG33" s="127"/>
      <c r="AH33" s="127"/>
      <c r="AI33" s="127"/>
      <c r="AJ33" s="127"/>
      <c r="AK33" s="24"/>
      <c r="AL33" s="22"/>
      <c r="AM33" s="25"/>
      <c r="AN33" s="28"/>
      <c r="AO33" s="28">
        <v>3.7122686864755523</v>
      </c>
      <c r="AP33" s="26"/>
      <c r="AQ33" s="29">
        <f t="shared" si="24"/>
        <v>19.939074170671994</v>
      </c>
    </row>
    <row r="34" spans="1:45" ht="12.75" customHeight="1">
      <c r="A34" s="166" t="s">
        <v>18</v>
      </c>
      <c r="B34" s="133" t="s">
        <v>124</v>
      </c>
      <c r="C34" s="19">
        <f t="shared" si="36"/>
        <v>1.8091606531178146E-2</v>
      </c>
      <c r="D34" s="27">
        <v>1.8091606531178146E-2</v>
      </c>
      <c r="E34" s="212"/>
      <c r="F34" s="212"/>
      <c r="G34" s="350"/>
      <c r="H34" s="23">
        <f t="shared" si="37"/>
        <v>0</v>
      </c>
      <c r="I34" s="24"/>
      <c r="J34" s="249"/>
      <c r="K34" s="25"/>
      <c r="L34" s="23">
        <f t="shared" si="38"/>
        <v>3.577511682827565</v>
      </c>
      <c r="M34" s="25"/>
      <c r="N34" s="25"/>
      <c r="O34" s="25"/>
      <c r="P34" s="128"/>
      <c r="Q34" s="212">
        <v>0.13300000000000001</v>
      </c>
      <c r="R34" s="212"/>
      <c r="S34" s="212">
        <v>0</v>
      </c>
      <c r="T34" s="212">
        <v>0.77751168282756511</v>
      </c>
      <c r="U34" s="212">
        <v>2.6669999999999998</v>
      </c>
      <c r="V34" s="212">
        <v>0</v>
      </c>
      <c r="W34" s="212"/>
      <c r="X34" s="24"/>
      <c r="Y34" s="22"/>
      <c r="Z34" s="25"/>
      <c r="AA34" s="28">
        <v>12.025165061257525</v>
      </c>
      <c r="AB34" s="26">
        <f t="shared" si="39"/>
        <v>126.1595473257098</v>
      </c>
      <c r="AC34" s="27"/>
      <c r="AD34" s="25"/>
      <c r="AE34" s="25">
        <v>126.1595473257098</v>
      </c>
      <c r="AF34" s="25"/>
      <c r="AG34" s="127"/>
      <c r="AH34" s="127"/>
      <c r="AI34" s="127"/>
      <c r="AJ34" s="127"/>
      <c r="AK34" s="24"/>
      <c r="AL34" s="22"/>
      <c r="AM34" s="25"/>
      <c r="AN34" s="28"/>
      <c r="AO34" s="28">
        <v>26.652305778122201</v>
      </c>
      <c r="AP34" s="26"/>
      <c r="AQ34" s="29">
        <f t="shared" si="24"/>
        <v>168.43262145444828</v>
      </c>
    </row>
    <row r="35" spans="1:45" ht="12.75" customHeight="1">
      <c r="A35" s="166" t="s">
        <v>20</v>
      </c>
      <c r="B35" s="133" t="s">
        <v>125</v>
      </c>
      <c r="C35" s="19">
        <f t="shared" si="36"/>
        <v>1.0553437143187251E-2</v>
      </c>
      <c r="D35" s="27">
        <v>1.0553437143187251E-2</v>
      </c>
      <c r="E35" s="212"/>
      <c r="F35" s="212"/>
      <c r="G35" s="350"/>
      <c r="H35" s="23">
        <f t="shared" si="37"/>
        <v>0</v>
      </c>
      <c r="I35" s="24"/>
      <c r="J35" s="249"/>
      <c r="K35" s="25"/>
      <c r="L35" s="23">
        <f t="shared" si="38"/>
        <v>1.3327494611133404</v>
      </c>
      <c r="M35" s="25"/>
      <c r="N35" s="25"/>
      <c r="O35" s="25"/>
      <c r="P35" s="128"/>
      <c r="Q35" s="212">
        <v>0.10199999999999999</v>
      </c>
      <c r="R35" s="212"/>
      <c r="S35" s="212">
        <v>0</v>
      </c>
      <c r="T35" s="212">
        <v>0.39074946111334041</v>
      </c>
      <c r="U35" s="212">
        <v>0.84</v>
      </c>
      <c r="V35" s="212">
        <v>0</v>
      </c>
      <c r="W35" s="212"/>
      <c r="X35" s="24"/>
      <c r="Y35" s="22"/>
      <c r="Z35" s="25"/>
      <c r="AA35" s="28">
        <v>10.054141615537615</v>
      </c>
      <c r="AB35" s="26">
        <f t="shared" si="39"/>
        <v>0</v>
      </c>
      <c r="AC35" s="27"/>
      <c r="AD35" s="25"/>
      <c r="AE35" s="25"/>
      <c r="AF35" s="25"/>
      <c r="AG35" s="127"/>
      <c r="AH35" s="127"/>
      <c r="AI35" s="127"/>
      <c r="AJ35" s="127"/>
      <c r="AK35" s="24"/>
      <c r="AL35" s="22"/>
      <c r="AM35" s="25"/>
      <c r="AN35" s="28"/>
      <c r="AO35" s="28">
        <v>9.2905272967724422</v>
      </c>
      <c r="AP35" s="26"/>
      <c r="AQ35" s="29">
        <f t="shared" si="24"/>
        <v>20.687971810566587</v>
      </c>
    </row>
    <row r="36" spans="1:45" ht="12.75" customHeight="1">
      <c r="A36" s="166" t="s">
        <v>22</v>
      </c>
      <c r="B36" s="133" t="s">
        <v>126</v>
      </c>
      <c r="C36" s="19">
        <f t="shared" si="36"/>
        <v>1.1558526394919371E-2</v>
      </c>
      <c r="D36" s="132">
        <v>1.1558526394919371E-2</v>
      </c>
      <c r="E36" s="212"/>
      <c r="F36" s="212"/>
      <c r="G36" s="350"/>
      <c r="H36" s="23">
        <f t="shared" si="37"/>
        <v>0</v>
      </c>
      <c r="I36" s="24"/>
      <c r="J36" s="249"/>
      <c r="K36" s="25"/>
      <c r="L36" s="23">
        <f t="shared" si="38"/>
        <v>20.333917905220652</v>
      </c>
      <c r="M36" s="25"/>
      <c r="N36" s="25"/>
      <c r="O36" s="25"/>
      <c r="P36" s="128"/>
      <c r="Q36" s="223">
        <v>0.252</v>
      </c>
      <c r="R36" s="212"/>
      <c r="S36" s="223">
        <v>2.6312332326000001</v>
      </c>
      <c r="T36" s="223">
        <v>2.8894194845591907</v>
      </c>
      <c r="U36" s="223">
        <v>4.0549999999999997</v>
      </c>
      <c r="V36" s="223">
        <v>10.506265188061461</v>
      </c>
      <c r="W36" s="212"/>
      <c r="X36" s="24"/>
      <c r="Y36" s="22"/>
      <c r="Z36" s="25"/>
      <c r="AA36" s="130">
        <v>117.05672018923627</v>
      </c>
      <c r="AB36" s="26">
        <f t="shared" si="39"/>
        <v>0</v>
      </c>
      <c r="AC36" s="27"/>
      <c r="AD36" s="25"/>
      <c r="AE36" s="25">
        <v>0</v>
      </c>
      <c r="AF36" s="25"/>
      <c r="AG36" s="127"/>
      <c r="AH36" s="127"/>
      <c r="AI36" s="127"/>
      <c r="AJ36" s="127"/>
      <c r="AK36" s="126"/>
      <c r="AL36" s="128"/>
      <c r="AM36" s="25"/>
      <c r="AN36" s="130"/>
      <c r="AO36" s="130">
        <v>95.465846666006428</v>
      </c>
      <c r="AP36" s="26"/>
      <c r="AQ36" s="29">
        <f t="shared" si="24"/>
        <v>232.86804328685827</v>
      </c>
    </row>
    <row r="37" spans="1:45" ht="12.75" customHeight="1">
      <c r="A37" s="166" t="s">
        <v>24</v>
      </c>
      <c r="B37" s="133" t="s">
        <v>127</v>
      </c>
      <c r="C37" s="19">
        <f t="shared" si="36"/>
        <v>3.1325281678984386E-2</v>
      </c>
      <c r="D37" s="27">
        <v>3.1325281678984386E-2</v>
      </c>
      <c r="E37" s="212"/>
      <c r="F37" s="212"/>
      <c r="G37" s="350"/>
      <c r="H37" s="23">
        <f t="shared" si="37"/>
        <v>0</v>
      </c>
      <c r="I37" s="24"/>
      <c r="J37" s="249"/>
      <c r="K37" s="25"/>
      <c r="L37" s="23">
        <f t="shared" si="38"/>
        <v>3.4839823880291911</v>
      </c>
      <c r="M37" s="25"/>
      <c r="N37" s="25"/>
      <c r="O37" s="25"/>
      <c r="P37" s="128"/>
      <c r="Q37" s="212">
        <v>0.434</v>
      </c>
      <c r="R37" s="212"/>
      <c r="S37" s="212">
        <v>0</v>
      </c>
      <c r="T37" s="212">
        <v>1.6719823880291911</v>
      </c>
      <c r="U37" s="212">
        <v>1.3779999999999999</v>
      </c>
      <c r="V37" s="212">
        <v>0</v>
      </c>
      <c r="W37" s="212"/>
      <c r="X37" s="24"/>
      <c r="Y37" s="22"/>
      <c r="Z37" s="25"/>
      <c r="AA37" s="28">
        <v>11.581235276062353</v>
      </c>
      <c r="AB37" s="26">
        <f t="shared" si="39"/>
        <v>0</v>
      </c>
      <c r="AC37" s="27"/>
      <c r="AD37" s="25"/>
      <c r="AE37" s="25"/>
      <c r="AF37" s="25"/>
      <c r="AG37" s="127"/>
      <c r="AH37" s="127"/>
      <c r="AI37" s="127"/>
      <c r="AJ37" s="127"/>
      <c r="AK37" s="24"/>
      <c r="AL37" s="22"/>
      <c r="AM37" s="25"/>
      <c r="AN37" s="28"/>
      <c r="AO37" s="28">
        <v>18.765964057826981</v>
      </c>
      <c r="AP37" s="26"/>
      <c r="AQ37" s="29">
        <f t="shared" si="24"/>
        <v>33.862507003597507</v>
      </c>
    </row>
    <row r="38" spans="1:45" ht="12.75" customHeight="1">
      <c r="A38" s="166" t="s">
        <v>26</v>
      </c>
      <c r="B38" s="133" t="s">
        <v>128</v>
      </c>
      <c r="C38" s="19">
        <f t="shared" si="36"/>
        <v>80.54513160350001</v>
      </c>
      <c r="D38" s="27">
        <v>80.54513160350001</v>
      </c>
      <c r="E38" s="212"/>
      <c r="F38" s="212"/>
      <c r="G38" s="350"/>
      <c r="H38" s="23">
        <f t="shared" si="37"/>
        <v>0</v>
      </c>
      <c r="I38" s="24"/>
      <c r="J38" s="249"/>
      <c r="K38" s="25"/>
      <c r="L38" s="23">
        <f t="shared" si="38"/>
        <v>143.51976152263339</v>
      </c>
      <c r="M38" s="25"/>
      <c r="N38" s="25"/>
      <c r="O38" s="25"/>
      <c r="P38" s="128"/>
      <c r="Q38" s="212">
        <v>0.97099999999999997</v>
      </c>
      <c r="R38" s="212"/>
      <c r="S38" s="212">
        <v>0</v>
      </c>
      <c r="T38" s="212">
        <v>1.3955337896905013</v>
      </c>
      <c r="U38" s="212">
        <v>20.106999999999999</v>
      </c>
      <c r="V38" s="212">
        <v>121.04622773294288</v>
      </c>
      <c r="W38" s="212"/>
      <c r="X38" s="24"/>
      <c r="Y38" s="22"/>
      <c r="Z38" s="25"/>
      <c r="AA38" s="28">
        <v>25.717546871662847</v>
      </c>
      <c r="AB38" s="26">
        <f t="shared" si="39"/>
        <v>42.45627032142761</v>
      </c>
      <c r="AC38" s="27"/>
      <c r="AD38" s="25"/>
      <c r="AE38" s="25">
        <v>1.8457854464728798</v>
      </c>
      <c r="AF38" s="25">
        <v>40.610484874954729</v>
      </c>
      <c r="AG38" s="127"/>
      <c r="AH38" s="127"/>
      <c r="AI38" s="127"/>
      <c r="AJ38" s="127"/>
      <c r="AK38" s="24"/>
      <c r="AL38" s="22"/>
      <c r="AM38" s="25"/>
      <c r="AN38" s="28">
        <v>56.85091623773679</v>
      </c>
      <c r="AO38" s="28">
        <v>57.442078147896545</v>
      </c>
      <c r="AP38" s="26"/>
      <c r="AQ38" s="29">
        <f t="shared" si="24"/>
        <v>406.53170470485719</v>
      </c>
    </row>
    <row r="39" spans="1:45" ht="12.75" customHeight="1">
      <c r="A39" s="166" t="s">
        <v>28</v>
      </c>
      <c r="B39" s="133" t="s">
        <v>129</v>
      </c>
      <c r="C39" s="19">
        <f t="shared" si="36"/>
        <v>2.6132320545035101E-2</v>
      </c>
      <c r="D39" s="27">
        <v>2.6132320545035101E-2</v>
      </c>
      <c r="E39" s="212"/>
      <c r="F39" s="212"/>
      <c r="G39" s="350"/>
      <c r="H39" s="23">
        <f t="shared" si="37"/>
        <v>0</v>
      </c>
      <c r="I39" s="24"/>
      <c r="J39" s="249"/>
      <c r="K39" s="25"/>
      <c r="L39" s="23">
        <f t="shared" si="38"/>
        <v>5.6322634628895401</v>
      </c>
      <c r="M39" s="25"/>
      <c r="N39" s="25"/>
      <c r="O39" s="25"/>
      <c r="P39" s="128"/>
      <c r="Q39" s="212">
        <v>0.46899999999999997</v>
      </c>
      <c r="R39" s="212"/>
      <c r="S39" s="212">
        <v>0.36186338937000001</v>
      </c>
      <c r="T39" s="212">
        <v>2.1664000735195406</v>
      </c>
      <c r="U39" s="212">
        <v>2.6349999999999998</v>
      </c>
      <c r="V39" s="212">
        <v>0</v>
      </c>
      <c r="W39" s="212"/>
      <c r="X39" s="24"/>
      <c r="Y39" s="22"/>
      <c r="Z39" s="25"/>
      <c r="AA39" s="28">
        <v>407.74950770176679</v>
      </c>
      <c r="AB39" s="26">
        <f t="shared" si="39"/>
        <v>0</v>
      </c>
      <c r="AC39" s="27"/>
      <c r="AD39" s="25"/>
      <c r="AE39" s="25"/>
      <c r="AF39" s="25"/>
      <c r="AG39" s="127"/>
      <c r="AH39" s="127"/>
      <c r="AI39" s="127"/>
      <c r="AJ39" s="127"/>
      <c r="AK39" s="24"/>
      <c r="AL39" s="22"/>
      <c r="AM39" s="25"/>
      <c r="AN39" s="28"/>
      <c r="AO39" s="28">
        <v>50.203388865949783</v>
      </c>
      <c r="AP39" s="26"/>
      <c r="AQ39" s="29">
        <f t="shared" si="24"/>
        <v>463.61129235115112</v>
      </c>
    </row>
    <row r="40" spans="1:45" ht="12.75" customHeight="1">
      <c r="A40" s="166" t="s">
        <v>30</v>
      </c>
      <c r="B40" s="133" t="s">
        <v>130</v>
      </c>
      <c r="C40" s="19">
        <f t="shared" si="36"/>
        <v>1.4908823900693102E-2</v>
      </c>
      <c r="D40" s="27">
        <v>1.4908823900693102E-2</v>
      </c>
      <c r="E40" s="212"/>
      <c r="F40" s="212"/>
      <c r="G40" s="350"/>
      <c r="H40" s="23">
        <f t="shared" si="37"/>
        <v>0</v>
      </c>
      <c r="I40" s="24"/>
      <c r="J40" s="249"/>
      <c r="K40" s="25"/>
      <c r="L40" s="23">
        <f t="shared" si="38"/>
        <v>3.6602012955519641</v>
      </c>
      <c r="M40" s="25"/>
      <c r="N40" s="25"/>
      <c r="O40" s="25"/>
      <c r="P40" s="128"/>
      <c r="Q40" s="212">
        <v>0.129</v>
      </c>
      <c r="R40" s="212"/>
      <c r="S40" s="212">
        <v>0</v>
      </c>
      <c r="T40" s="212">
        <v>2.0202012955519639</v>
      </c>
      <c r="U40" s="212">
        <v>1.5109999999999999</v>
      </c>
      <c r="V40" s="212">
        <v>0</v>
      </c>
      <c r="W40" s="212"/>
      <c r="X40" s="24"/>
      <c r="Y40" s="22"/>
      <c r="Z40" s="25"/>
      <c r="AA40" s="28">
        <v>12.291150924174746</v>
      </c>
      <c r="AB40" s="26">
        <f t="shared" si="39"/>
        <v>0</v>
      </c>
      <c r="AC40" s="27"/>
      <c r="AD40" s="25"/>
      <c r="AE40" s="25"/>
      <c r="AF40" s="25"/>
      <c r="AG40" s="127"/>
      <c r="AH40" s="127"/>
      <c r="AI40" s="127"/>
      <c r="AJ40" s="127"/>
      <c r="AK40" s="24"/>
      <c r="AL40" s="22"/>
      <c r="AM40" s="25"/>
      <c r="AN40" s="28"/>
      <c r="AO40" s="28">
        <v>16.819252235892648</v>
      </c>
      <c r="AP40" s="26"/>
      <c r="AQ40" s="29">
        <f t="shared" si="24"/>
        <v>32.785513279520053</v>
      </c>
    </row>
    <row r="41" spans="1:45" ht="12.75" customHeight="1">
      <c r="A41" s="166" t="s">
        <v>32</v>
      </c>
      <c r="B41" s="133" t="s">
        <v>131</v>
      </c>
      <c r="C41" s="19">
        <f t="shared" si="36"/>
        <v>7.203139637413522E-3</v>
      </c>
      <c r="D41" s="132">
        <v>7.203139637413522E-3</v>
      </c>
      <c r="E41" s="212"/>
      <c r="F41" s="212"/>
      <c r="G41" s="350"/>
      <c r="H41" s="23">
        <f t="shared" si="37"/>
        <v>0</v>
      </c>
      <c r="I41" s="24"/>
      <c r="J41" s="249"/>
      <c r="K41" s="25"/>
      <c r="L41" s="23">
        <f t="shared" si="38"/>
        <v>2.6088702384445188</v>
      </c>
      <c r="M41" s="25"/>
      <c r="N41" s="25"/>
      <c r="O41" s="25"/>
      <c r="P41" s="128"/>
      <c r="Q41" s="223">
        <v>0.39100000000000001</v>
      </c>
      <c r="R41" s="212"/>
      <c r="S41" s="223">
        <v>0</v>
      </c>
      <c r="T41" s="223">
        <v>1.6028702384445186</v>
      </c>
      <c r="U41" s="223">
        <v>0.61499999999999999</v>
      </c>
      <c r="V41" s="223">
        <v>0</v>
      </c>
      <c r="W41" s="212"/>
      <c r="X41" s="24"/>
      <c r="Y41" s="22"/>
      <c r="Z41" s="25"/>
      <c r="AA41" s="130">
        <v>19.107581173386667</v>
      </c>
      <c r="AB41" s="26">
        <f t="shared" si="39"/>
        <v>0</v>
      </c>
      <c r="AC41" s="27"/>
      <c r="AD41" s="25"/>
      <c r="AE41" s="25"/>
      <c r="AF41" s="25"/>
      <c r="AG41" s="127"/>
      <c r="AH41" s="127"/>
      <c r="AI41" s="127"/>
      <c r="AJ41" s="127"/>
      <c r="AK41" s="126"/>
      <c r="AL41" s="128"/>
      <c r="AM41" s="25"/>
      <c r="AN41" s="130"/>
      <c r="AO41" s="130">
        <v>80.325797636208534</v>
      </c>
      <c r="AP41" s="26"/>
      <c r="AQ41" s="29">
        <f t="shared" si="24"/>
        <v>102.04945218767713</v>
      </c>
    </row>
    <row r="42" spans="1:45" ht="12.75" customHeight="1">
      <c r="A42" s="166" t="s">
        <v>34</v>
      </c>
      <c r="B42" s="133" t="s">
        <v>132</v>
      </c>
      <c r="C42" s="19">
        <f t="shared" si="36"/>
        <v>2.0101785034642387E-3</v>
      </c>
      <c r="D42" s="27">
        <v>2.0101785034642387E-3</v>
      </c>
      <c r="E42" s="212"/>
      <c r="F42" s="212"/>
      <c r="G42" s="350"/>
      <c r="H42" s="23">
        <f t="shared" si="37"/>
        <v>0</v>
      </c>
      <c r="I42" s="24"/>
      <c r="J42" s="249"/>
      <c r="K42" s="25"/>
      <c r="L42" s="23">
        <f t="shared" si="38"/>
        <v>0.78147879267148446</v>
      </c>
      <c r="M42" s="25"/>
      <c r="N42" s="25"/>
      <c r="O42" s="25"/>
      <c r="P42" s="128"/>
      <c r="Q42" s="212">
        <v>5.1999999999999998E-2</v>
      </c>
      <c r="R42" s="212"/>
      <c r="S42" s="212">
        <v>0</v>
      </c>
      <c r="T42" s="212">
        <v>0.57947879267148439</v>
      </c>
      <c r="U42" s="212">
        <v>0.15</v>
      </c>
      <c r="V42" s="212">
        <v>0</v>
      </c>
      <c r="W42" s="212"/>
      <c r="X42" s="24"/>
      <c r="Y42" s="22"/>
      <c r="Z42" s="25"/>
      <c r="AA42" s="28">
        <v>0.90770000771750536</v>
      </c>
      <c r="AB42" s="26">
        <f t="shared" si="39"/>
        <v>0</v>
      </c>
      <c r="AC42" s="27"/>
      <c r="AD42" s="25"/>
      <c r="AE42" s="25"/>
      <c r="AF42" s="25"/>
      <c r="AG42" s="127"/>
      <c r="AH42" s="127"/>
      <c r="AI42" s="127"/>
      <c r="AJ42" s="127"/>
      <c r="AK42" s="181"/>
      <c r="AL42" s="104"/>
      <c r="AM42" s="25"/>
      <c r="AN42" s="194"/>
      <c r="AO42" s="28">
        <v>2.0424517476032364</v>
      </c>
      <c r="AP42" s="26"/>
      <c r="AQ42" s="29">
        <f t="shared" si="24"/>
        <v>3.7336407264956906</v>
      </c>
    </row>
    <row r="43" spans="1:45" ht="12.75" customHeight="1">
      <c r="A43" s="166" t="s">
        <v>36</v>
      </c>
      <c r="B43" s="133" t="s">
        <v>142</v>
      </c>
      <c r="C43" s="19">
        <f t="shared" si="36"/>
        <v>2.0101785034642383E-2</v>
      </c>
      <c r="D43" s="27">
        <v>2.0101785034642383E-2</v>
      </c>
      <c r="E43" s="212"/>
      <c r="F43" s="212"/>
      <c r="G43" s="350"/>
      <c r="H43" s="23">
        <f t="shared" si="37"/>
        <v>0</v>
      </c>
      <c r="I43" s="24"/>
      <c r="J43" s="249"/>
      <c r="K43" s="25">
        <v>0</v>
      </c>
      <c r="L43" s="23">
        <f t="shared" si="38"/>
        <v>10.261266655815726</v>
      </c>
      <c r="M43" s="25"/>
      <c r="N43" s="25"/>
      <c r="O43" s="25"/>
      <c r="P43" s="22"/>
      <c r="Q43" s="212">
        <v>0.504</v>
      </c>
      <c r="R43" s="212"/>
      <c r="S43" s="212">
        <v>3.4293590323229997</v>
      </c>
      <c r="T43" s="212">
        <v>4.0909076234927273</v>
      </c>
      <c r="U43" s="212">
        <v>2.2370000000000001</v>
      </c>
      <c r="V43" s="212">
        <v>0</v>
      </c>
      <c r="W43" s="212"/>
      <c r="X43" s="24"/>
      <c r="Y43" s="22"/>
      <c r="Z43" s="25"/>
      <c r="AA43" s="28">
        <v>36.934834125505134</v>
      </c>
      <c r="AB43" s="26">
        <f t="shared" si="39"/>
        <v>0</v>
      </c>
      <c r="AC43" s="27"/>
      <c r="AD43" s="25"/>
      <c r="AE43" s="25"/>
      <c r="AF43" s="25"/>
      <c r="AG43" s="25"/>
      <c r="AH43" s="25"/>
      <c r="AI43" s="25"/>
      <c r="AJ43" s="25"/>
      <c r="AK43" s="24"/>
      <c r="AL43" s="22"/>
      <c r="AM43" s="25"/>
      <c r="AN43" s="28"/>
      <c r="AO43" s="28">
        <v>53.943816354092654</v>
      </c>
      <c r="AP43" s="26"/>
      <c r="AQ43" s="29">
        <f t="shared" si="24"/>
        <v>101.16001892044815</v>
      </c>
    </row>
    <row r="44" spans="1:45" ht="12.75" customHeight="1">
      <c r="A44" s="395" t="s">
        <v>172</v>
      </c>
      <c r="B44" s="396" t="s">
        <v>173</v>
      </c>
      <c r="C44" s="74">
        <f>SUM(D44:G44)</f>
        <v>0</v>
      </c>
      <c r="D44" s="80">
        <v>0</v>
      </c>
      <c r="E44" s="213"/>
      <c r="F44" s="213"/>
      <c r="G44" s="348"/>
      <c r="H44" s="78">
        <f>SUM(I44:K44)</f>
        <v>0</v>
      </c>
      <c r="I44" s="75"/>
      <c r="J44" s="76"/>
      <c r="K44" s="76"/>
      <c r="L44" s="78">
        <f>SUM(M44:Z44)</f>
        <v>32.842982526539274</v>
      </c>
      <c r="M44" s="76"/>
      <c r="N44" s="76"/>
      <c r="O44" s="76"/>
      <c r="P44" s="77"/>
      <c r="Q44" s="213">
        <v>0.52758568274188655</v>
      </c>
      <c r="R44" s="213"/>
      <c r="S44" s="213">
        <v>0</v>
      </c>
      <c r="T44" s="213">
        <v>0.34079621959356993</v>
      </c>
      <c r="U44" s="213">
        <v>31.97460062420382</v>
      </c>
      <c r="V44" s="213">
        <v>0</v>
      </c>
      <c r="W44" s="213"/>
      <c r="X44" s="75"/>
      <c r="Y44" s="77"/>
      <c r="Z44" s="76"/>
      <c r="AA44" s="81">
        <v>4.1192389422174474</v>
      </c>
      <c r="AB44" s="79">
        <f>SUM(AC44:AM44)</f>
        <v>0</v>
      </c>
      <c r="AC44" s="80"/>
      <c r="AD44" s="76"/>
      <c r="AE44" s="76"/>
      <c r="AF44" s="76"/>
      <c r="AG44" s="76"/>
      <c r="AH44" s="76"/>
      <c r="AI44" s="76"/>
      <c r="AJ44" s="76"/>
      <c r="AK44" s="75"/>
      <c r="AL44" s="77"/>
      <c r="AM44" s="76"/>
      <c r="AN44" s="81"/>
      <c r="AO44" s="81">
        <v>9.7055796415142943</v>
      </c>
      <c r="AP44" s="79"/>
      <c r="AQ44" s="82">
        <f>C44+H44+L44+AA44+AB44+AN44+AO44+AP44</f>
        <v>46.667801110271014</v>
      </c>
    </row>
    <row r="45" spans="1:45"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15">
        <f t="shared" si="40"/>
        <v>0</v>
      </c>
      <c r="K45" s="307">
        <f t="shared" si="40"/>
        <v>0</v>
      </c>
      <c r="L45" s="309">
        <f t="shared" si="40"/>
        <v>4882.7120118947723</v>
      </c>
      <c r="M45" s="307">
        <f t="shared" si="40"/>
        <v>0</v>
      </c>
      <c r="N45" s="307">
        <f t="shared" ref="N45" si="41">SUM(N46:N55)</f>
        <v>0</v>
      </c>
      <c r="O45" s="307">
        <f t="shared" si="40"/>
        <v>0</v>
      </c>
      <c r="P45" s="307">
        <f t="shared" si="40"/>
        <v>904.29810095916571</v>
      </c>
      <c r="Q45" s="307">
        <f t="shared" si="40"/>
        <v>0</v>
      </c>
      <c r="R45" s="307">
        <f t="shared" si="40"/>
        <v>1021.15922545464</v>
      </c>
      <c r="S45" s="307">
        <f t="shared" si="40"/>
        <v>0</v>
      </c>
      <c r="T45" s="307">
        <f t="shared" si="40"/>
        <v>2.2537762924281988</v>
      </c>
      <c r="U45" s="307">
        <f>SUM(U46:U55)</f>
        <v>2955.000909188539</v>
      </c>
      <c r="V45" s="307">
        <f t="shared" si="40"/>
        <v>0</v>
      </c>
      <c r="W45" s="308">
        <f t="shared" si="40"/>
        <v>0</v>
      </c>
      <c r="X45" s="308">
        <f t="shared" si="40"/>
        <v>0</v>
      </c>
      <c r="Y45" s="308">
        <f t="shared" si="40"/>
        <v>0</v>
      </c>
      <c r="Z45" s="307">
        <f t="shared" si="40"/>
        <v>0</v>
      </c>
      <c r="AA45" s="309">
        <f t="shared" si="40"/>
        <v>20.229079763948164</v>
      </c>
      <c r="AB45" s="311">
        <f t="shared" si="40"/>
        <v>160.64107568404802</v>
      </c>
      <c r="AC45" s="312">
        <f t="shared" si="40"/>
        <v>0</v>
      </c>
      <c r="AD45" s="307">
        <f t="shared" si="40"/>
        <v>0</v>
      </c>
      <c r="AE45" s="307">
        <f t="shared" si="40"/>
        <v>0</v>
      </c>
      <c r="AF45" s="307">
        <f t="shared" ref="AF45" si="42">SUM(AF46:AF55)</f>
        <v>0</v>
      </c>
      <c r="AG45" s="307">
        <f t="shared" si="40"/>
        <v>0</v>
      </c>
      <c r="AH45" s="307">
        <f t="shared" si="40"/>
        <v>0</v>
      </c>
      <c r="AI45" s="307">
        <f t="shared" si="40"/>
        <v>131.037234134112</v>
      </c>
      <c r="AJ45" s="307">
        <f t="shared" ref="AJ45" si="43">SUM(AJ46:AJ55)</f>
        <v>29.603841549935996</v>
      </c>
      <c r="AK45" s="310">
        <f t="shared" si="40"/>
        <v>0</v>
      </c>
      <c r="AL45" s="308">
        <f t="shared" ref="AL45" si="44">SUM(AL46:AL55)</f>
        <v>0</v>
      </c>
      <c r="AM45" s="307">
        <f t="shared" si="40"/>
        <v>0</v>
      </c>
      <c r="AN45" s="309">
        <f t="shared" si="40"/>
        <v>0</v>
      </c>
      <c r="AO45" s="309">
        <f t="shared" si="40"/>
        <v>4.5428060088061812</v>
      </c>
      <c r="AP45" s="311">
        <f t="shared" si="40"/>
        <v>0</v>
      </c>
      <c r="AQ45" s="314">
        <f t="shared" si="24"/>
        <v>5068.1249733515742</v>
      </c>
      <c r="AR45" s="2"/>
      <c r="AS45" s="293"/>
    </row>
    <row r="46" spans="1:45" ht="12.75" customHeight="1">
      <c r="A46" s="167" t="s">
        <v>70</v>
      </c>
      <c r="B46" s="61"/>
      <c r="C46" s="62">
        <f t="shared" ref="C46:C64" si="45">SUM(D46:G46)</f>
        <v>0</v>
      </c>
      <c r="D46" s="149"/>
      <c r="E46" s="103"/>
      <c r="F46" s="65"/>
      <c r="G46" s="65"/>
      <c r="H46" s="66">
        <f t="shared" ref="H46:H64" si="46">SUM(I46:K46)</f>
        <v>0</v>
      </c>
      <c r="I46" s="63"/>
      <c r="J46" s="252"/>
      <c r="K46" s="64"/>
      <c r="L46" s="66">
        <f t="shared" ref="L46:L64" si="47">SUM(M46:Z46)</f>
        <v>714.9040507731354</v>
      </c>
      <c r="M46" s="64"/>
      <c r="N46" s="64"/>
      <c r="O46" s="64"/>
      <c r="P46" s="64"/>
      <c r="Q46" s="64"/>
      <c r="R46" s="64"/>
      <c r="S46" s="64"/>
      <c r="T46" s="64"/>
      <c r="U46" s="64">
        <v>714.9040507731354</v>
      </c>
      <c r="V46" s="64"/>
      <c r="W46" s="65"/>
      <c r="X46" s="65"/>
      <c r="Y46" s="65"/>
      <c r="Z46" s="64"/>
      <c r="AA46" s="70">
        <v>1.4234462E-2</v>
      </c>
      <c r="AB46" s="67">
        <f t="shared" ref="AB46:AB64" si="48">SUM(AC46:AM46)</f>
        <v>32.968349226864554</v>
      </c>
      <c r="AC46" s="68"/>
      <c r="AD46" s="64"/>
      <c r="AE46" s="64"/>
      <c r="AF46" s="64"/>
      <c r="AG46" s="64"/>
      <c r="AH46" s="64"/>
      <c r="AI46" s="64">
        <v>32.968349226864554</v>
      </c>
      <c r="AJ46" s="64">
        <v>0</v>
      </c>
      <c r="AK46" s="63"/>
      <c r="AL46" s="65"/>
      <c r="AM46" s="64"/>
      <c r="AN46" s="66"/>
      <c r="AO46" s="70"/>
      <c r="AP46" s="67"/>
      <c r="AQ46" s="92">
        <f t="shared" si="24"/>
        <v>747.88663446199996</v>
      </c>
    </row>
    <row r="47" spans="1:45" ht="12.75" customHeight="1">
      <c r="A47" s="165" t="s">
        <v>150</v>
      </c>
      <c r="B47" s="289"/>
      <c r="C47" s="19">
        <f t="shared" si="45"/>
        <v>0</v>
      </c>
      <c r="D47" s="290"/>
      <c r="E47" s="291"/>
      <c r="F47" s="128"/>
      <c r="G47" s="128"/>
      <c r="H47" s="23">
        <f t="shared" si="46"/>
        <v>0</v>
      </c>
      <c r="I47" s="126"/>
      <c r="J47" s="254"/>
      <c r="K47" s="127"/>
      <c r="L47" s="129">
        <f t="shared" si="47"/>
        <v>338.01160635461895</v>
      </c>
      <c r="M47" s="127"/>
      <c r="N47" s="127"/>
      <c r="O47" s="127"/>
      <c r="P47" s="127"/>
      <c r="Q47" s="127"/>
      <c r="R47" s="127"/>
      <c r="S47" s="127"/>
      <c r="T47" s="127"/>
      <c r="U47" s="127">
        <v>338.01160635461895</v>
      </c>
      <c r="V47" s="127"/>
      <c r="W47" s="128"/>
      <c r="X47" s="128"/>
      <c r="Y47" s="128"/>
      <c r="Z47" s="127"/>
      <c r="AA47" s="297"/>
      <c r="AB47" s="131">
        <f t="shared" si="48"/>
        <v>15.587664762818411</v>
      </c>
      <c r="AC47" s="132"/>
      <c r="AD47" s="127"/>
      <c r="AE47" s="127"/>
      <c r="AF47" s="127"/>
      <c r="AG47" s="127"/>
      <c r="AH47" s="127"/>
      <c r="AI47" s="127">
        <v>15.587664762818411</v>
      </c>
      <c r="AJ47" s="127">
        <v>0</v>
      </c>
      <c r="AK47" s="126"/>
      <c r="AL47" s="128"/>
      <c r="AM47" s="127"/>
      <c r="AN47" s="129"/>
      <c r="AO47" s="130"/>
      <c r="AP47" s="131"/>
      <c r="AQ47" s="71">
        <f t="shared" si="24"/>
        <v>353.59927111743735</v>
      </c>
    </row>
    <row r="48" spans="1:45" ht="12.75" customHeight="1">
      <c r="A48" s="166" t="s">
        <v>71</v>
      </c>
      <c r="B48" s="18"/>
      <c r="C48" s="19">
        <f t="shared" si="45"/>
        <v>0</v>
      </c>
      <c r="D48" s="20"/>
      <c r="E48" s="21"/>
      <c r="F48" s="22"/>
      <c r="G48" s="22"/>
      <c r="H48" s="23">
        <f t="shared" si="46"/>
        <v>0</v>
      </c>
      <c r="I48" s="24"/>
      <c r="J48" s="249"/>
      <c r="K48" s="25"/>
      <c r="L48" s="23">
        <f t="shared" si="47"/>
        <v>1995.4703844192136</v>
      </c>
      <c r="M48" s="25"/>
      <c r="N48" s="25"/>
      <c r="O48" s="25"/>
      <c r="P48" s="25">
        <v>745.86842895279551</v>
      </c>
      <c r="Q48" s="25"/>
      <c r="R48" s="25"/>
      <c r="S48" s="25"/>
      <c r="T48" s="25">
        <v>2.2537762924281988</v>
      </c>
      <c r="U48" s="25">
        <v>1247.34817917399</v>
      </c>
      <c r="V48" s="25"/>
      <c r="W48" s="22"/>
      <c r="X48" s="22"/>
      <c r="Y48" s="22"/>
      <c r="Z48" s="25"/>
      <c r="AA48" s="28"/>
      <c r="AB48" s="26">
        <f t="shared" si="48"/>
        <v>81.960350308471945</v>
      </c>
      <c r="AC48" s="27"/>
      <c r="AD48" s="25"/>
      <c r="AE48" s="25"/>
      <c r="AF48" s="25"/>
      <c r="AG48" s="25"/>
      <c r="AH48" s="25"/>
      <c r="AI48" s="25">
        <v>57.522419035154591</v>
      </c>
      <c r="AJ48" s="25">
        <v>24.437931273317353</v>
      </c>
      <c r="AK48" s="24"/>
      <c r="AL48" s="22"/>
      <c r="AM48" s="25"/>
      <c r="AN48" s="23"/>
      <c r="AO48" s="28">
        <v>0.63998359280618189</v>
      </c>
      <c r="AP48" s="26"/>
      <c r="AQ48" s="29">
        <f t="shared" si="24"/>
        <v>2078.0707183204918</v>
      </c>
    </row>
    <row r="49" spans="1:45" ht="12.75" customHeight="1">
      <c r="A49" s="166" t="s">
        <v>72</v>
      </c>
      <c r="B49" s="18"/>
      <c r="C49" s="19">
        <f t="shared" si="45"/>
        <v>0</v>
      </c>
      <c r="D49" s="20"/>
      <c r="E49" s="21"/>
      <c r="F49" s="22"/>
      <c r="G49" s="22"/>
      <c r="H49" s="23">
        <f t="shared" si="46"/>
        <v>0</v>
      </c>
      <c r="I49" s="24"/>
      <c r="J49" s="249"/>
      <c r="K49" s="25"/>
      <c r="L49" s="23">
        <f t="shared" si="47"/>
        <v>124.70254485925894</v>
      </c>
      <c r="M49" s="25"/>
      <c r="N49" s="25"/>
      <c r="O49" s="25"/>
      <c r="P49" s="25">
        <v>10.590446699094185</v>
      </c>
      <c r="Q49" s="25"/>
      <c r="R49" s="25"/>
      <c r="S49" s="25"/>
      <c r="T49" s="25"/>
      <c r="U49" s="25">
        <v>114.11209816016475</v>
      </c>
      <c r="V49" s="25"/>
      <c r="W49" s="22"/>
      <c r="X49" s="22"/>
      <c r="Y49" s="22"/>
      <c r="Z49" s="25"/>
      <c r="AA49" s="28"/>
      <c r="AB49" s="26">
        <f t="shared" si="48"/>
        <v>5.6093566533059152</v>
      </c>
      <c r="AC49" s="27"/>
      <c r="AD49" s="25"/>
      <c r="AE49" s="25"/>
      <c r="AF49" s="25"/>
      <c r="AG49" s="25"/>
      <c r="AH49" s="25"/>
      <c r="AI49" s="25">
        <v>5.2623670254575243</v>
      </c>
      <c r="AJ49" s="25">
        <v>0.34698962784839077</v>
      </c>
      <c r="AK49" s="24"/>
      <c r="AL49" s="22"/>
      <c r="AM49" s="25"/>
      <c r="AN49" s="23"/>
      <c r="AO49" s="28"/>
      <c r="AP49" s="26"/>
      <c r="AQ49" s="29">
        <f t="shared" si="24"/>
        <v>130.31190151256484</v>
      </c>
    </row>
    <row r="50" spans="1:45" ht="12.75" customHeight="1">
      <c r="A50" s="166" t="s">
        <v>38</v>
      </c>
      <c r="B50" s="18"/>
      <c r="C50" s="19">
        <f t="shared" si="45"/>
        <v>0</v>
      </c>
      <c r="D50" s="20"/>
      <c r="E50" s="21"/>
      <c r="F50" s="22"/>
      <c r="G50" s="22"/>
      <c r="H50" s="23">
        <f t="shared" si="46"/>
        <v>0</v>
      </c>
      <c r="I50" s="24"/>
      <c r="J50" s="249"/>
      <c r="K50" s="25"/>
      <c r="L50" s="23">
        <f t="shared" si="47"/>
        <v>37.648394888926461</v>
      </c>
      <c r="M50" s="25"/>
      <c r="N50" s="25"/>
      <c r="O50" s="25"/>
      <c r="P50" s="25"/>
      <c r="Q50" s="25"/>
      <c r="R50" s="135"/>
      <c r="S50" s="25"/>
      <c r="T50" s="25"/>
      <c r="U50" s="25">
        <v>37.648394888926461</v>
      </c>
      <c r="V50" s="25"/>
      <c r="W50" s="22"/>
      <c r="X50" s="22"/>
      <c r="Y50" s="22"/>
      <c r="Z50" s="25"/>
      <c r="AA50" s="28"/>
      <c r="AB50" s="26">
        <f t="shared" si="48"/>
        <v>0</v>
      </c>
      <c r="AC50" s="27"/>
      <c r="AD50" s="25"/>
      <c r="AE50" s="25"/>
      <c r="AF50" s="25"/>
      <c r="AG50" s="25"/>
      <c r="AH50" s="25"/>
      <c r="AI50" s="25">
        <v>0</v>
      </c>
      <c r="AJ50" s="25"/>
      <c r="AK50" s="24"/>
      <c r="AL50" s="22"/>
      <c r="AM50" s="25"/>
      <c r="AN50" s="23"/>
      <c r="AO50" s="28">
        <v>3.9028224159999998</v>
      </c>
      <c r="AP50" s="26"/>
      <c r="AQ50" s="29">
        <f t="shared" si="24"/>
        <v>41.55121730492646</v>
      </c>
    </row>
    <row r="51" spans="1:45" ht="12.75" customHeight="1">
      <c r="A51" s="166" t="s">
        <v>39</v>
      </c>
      <c r="B51" s="18"/>
      <c r="C51" s="19">
        <f t="shared" si="45"/>
        <v>0</v>
      </c>
      <c r="D51" s="20"/>
      <c r="E51" s="21"/>
      <c r="F51" s="22"/>
      <c r="G51" s="22"/>
      <c r="H51" s="23">
        <f t="shared" si="46"/>
        <v>0</v>
      </c>
      <c r="I51" s="24"/>
      <c r="J51" s="249"/>
      <c r="K51" s="25"/>
      <c r="L51" s="23">
        <f t="shared" si="47"/>
        <v>5.8033495035852072</v>
      </c>
      <c r="M51" s="25"/>
      <c r="N51" s="25"/>
      <c r="O51" s="25"/>
      <c r="P51" s="25">
        <v>0.76127777777777772</v>
      </c>
      <c r="Q51" s="25"/>
      <c r="R51" s="25">
        <v>5.0420717258074292</v>
      </c>
      <c r="S51" s="25"/>
      <c r="T51" s="25"/>
      <c r="U51" s="25"/>
      <c r="V51" s="25"/>
      <c r="W51" s="22"/>
      <c r="X51" s="22"/>
      <c r="Y51" s="22"/>
      <c r="Z51" s="25"/>
      <c r="AA51" s="28"/>
      <c r="AB51" s="26">
        <f t="shared" si="48"/>
        <v>0</v>
      </c>
      <c r="AC51" s="27"/>
      <c r="AD51" s="25"/>
      <c r="AE51" s="25"/>
      <c r="AF51" s="25"/>
      <c r="AG51" s="25"/>
      <c r="AH51" s="25"/>
      <c r="AI51" s="25"/>
      <c r="AJ51" s="25"/>
      <c r="AK51" s="24"/>
      <c r="AL51" s="22"/>
      <c r="AM51" s="25"/>
      <c r="AN51" s="23"/>
      <c r="AO51" s="28"/>
      <c r="AP51" s="26"/>
      <c r="AQ51" s="29">
        <f t="shared" si="24"/>
        <v>5.8033495035852072</v>
      </c>
    </row>
    <row r="52" spans="1:45" ht="12.75" customHeight="1">
      <c r="A52" s="166" t="s">
        <v>76</v>
      </c>
      <c r="B52" s="133"/>
      <c r="C52" s="134">
        <f t="shared" si="45"/>
        <v>0</v>
      </c>
      <c r="D52" s="135"/>
      <c r="E52" s="135"/>
      <c r="F52" s="136"/>
      <c r="G52" s="136"/>
      <c r="H52" s="137">
        <f t="shared" si="46"/>
        <v>0</v>
      </c>
      <c r="I52" s="138"/>
      <c r="J52" s="260"/>
      <c r="K52" s="135"/>
      <c r="L52" s="137">
        <f t="shared" si="47"/>
        <v>1016.1171537288326</v>
      </c>
      <c r="M52" s="135"/>
      <c r="N52" s="135"/>
      <c r="O52" s="135"/>
      <c r="P52" s="127"/>
      <c r="Q52" s="135"/>
      <c r="R52" s="135">
        <v>1016.1171537288326</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1016.1171537288326</v>
      </c>
    </row>
    <row r="53" spans="1:45" ht="12.75" customHeight="1">
      <c r="A53" s="166" t="s">
        <v>73</v>
      </c>
      <c r="B53" s="133"/>
      <c r="C53" s="134">
        <f t="shared" si="45"/>
        <v>0</v>
      </c>
      <c r="D53" s="138"/>
      <c r="E53" s="135"/>
      <c r="F53" s="136"/>
      <c r="G53" s="136"/>
      <c r="H53" s="137">
        <f t="shared" si="46"/>
        <v>0</v>
      </c>
      <c r="I53" s="138"/>
      <c r="J53" s="260"/>
      <c r="K53" s="135"/>
      <c r="L53" s="137">
        <f t="shared" si="47"/>
        <v>155.53971340198223</v>
      </c>
      <c r="M53" s="135"/>
      <c r="N53" s="135"/>
      <c r="O53" s="135"/>
      <c r="P53" s="135">
        <v>0</v>
      </c>
      <c r="Q53" s="135"/>
      <c r="R53" s="135"/>
      <c r="S53" s="135"/>
      <c r="T53" s="135"/>
      <c r="U53" s="135">
        <v>155.53971340198223</v>
      </c>
      <c r="V53" s="135"/>
      <c r="W53" s="136"/>
      <c r="X53" s="136"/>
      <c r="Y53" s="136"/>
      <c r="Z53" s="135"/>
      <c r="AA53" s="130"/>
      <c r="AB53" s="139">
        <f t="shared" si="48"/>
        <v>7.1728333117393923</v>
      </c>
      <c r="AC53" s="140"/>
      <c r="AD53" s="135"/>
      <c r="AE53" s="135"/>
      <c r="AF53" s="135"/>
      <c r="AG53" s="135"/>
      <c r="AH53" s="135"/>
      <c r="AI53" s="25">
        <v>7.1728333117393923</v>
      </c>
      <c r="AJ53" s="25">
        <v>0</v>
      </c>
      <c r="AK53" s="135"/>
      <c r="AL53" s="135"/>
      <c r="AM53" s="135"/>
      <c r="AN53" s="130"/>
      <c r="AO53" s="28"/>
      <c r="AP53" s="139"/>
      <c r="AQ53" s="141">
        <f t="shared" si="24"/>
        <v>162.71254671372162</v>
      </c>
    </row>
    <row r="54" spans="1:45" ht="12.75" customHeight="1">
      <c r="A54" s="17" t="s">
        <v>134</v>
      </c>
      <c r="B54" s="18"/>
      <c r="C54" s="134">
        <f t="shared" si="45"/>
        <v>0</v>
      </c>
      <c r="D54" s="138"/>
      <c r="E54" s="135"/>
      <c r="F54" s="136"/>
      <c r="G54" s="136"/>
      <c r="H54" s="137">
        <f t="shared" si="46"/>
        <v>0</v>
      </c>
      <c r="I54" s="138"/>
      <c r="J54" s="260"/>
      <c r="K54" s="135"/>
      <c r="L54" s="137">
        <f t="shared" si="47"/>
        <v>75.868130597160743</v>
      </c>
      <c r="M54" s="135"/>
      <c r="N54" s="135"/>
      <c r="O54" s="135"/>
      <c r="P54" s="135"/>
      <c r="Q54" s="135"/>
      <c r="R54" s="135"/>
      <c r="S54" s="135"/>
      <c r="T54" s="135"/>
      <c r="U54" s="135">
        <v>75.868130597160743</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75.868130597160743</v>
      </c>
    </row>
    <row r="55" spans="1:45" ht="12.75" customHeight="1">
      <c r="A55" s="72" t="s">
        <v>74</v>
      </c>
      <c r="B55" s="73"/>
      <c r="C55" s="74">
        <f t="shared" si="45"/>
        <v>0</v>
      </c>
      <c r="D55" s="150"/>
      <c r="E55" s="151"/>
      <c r="F55" s="77"/>
      <c r="G55" s="77"/>
      <c r="H55" s="78">
        <f t="shared" si="46"/>
        <v>0</v>
      </c>
      <c r="I55" s="75"/>
      <c r="J55" s="255"/>
      <c r="K55" s="76"/>
      <c r="L55" s="78">
        <f t="shared" si="47"/>
        <v>418.64668336805858</v>
      </c>
      <c r="M55" s="76"/>
      <c r="N55" s="76"/>
      <c r="O55" s="76"/>
      <c r="P55" s="76">
        <v>147.07794752949823</v>
      </c>
      <c r="Q55" s="76"/>
      <c r="R55" s="76"/>
      <c r="S55" s="76">
        <v>0</v>
      </c>
      <c r="T55" s="76"/>
      <c r="U55" s="76">
        <v>271.56873583856031</v>
      </c>
      <c r="V55" s="76"/>
      <c r="W55" s="77"/>
      <c r="X55" s="77"/>
      <c r="Y55" s="77"/>
      <c r="Z55" s="76"/>
      <c r="AA55" s="296">
        <v>20.214845301948163</v>
      </c>
      <c r="AB55" s="79">
        <f t="shared" si="48"/>
        <v>17.342521420847774</v>
      </c>
      <c r="AC55" s="80"/>
      <c r="AD55" s="76"/>
      <c r="AE55" s="76"/>
      <c r="AF55" s="76"/>
      <c r="AG55" s="76"/>
      <c r="AH55" s="76"/>
      <c r="AI55" s="76">
        <v>12.52360077207752</v>
      </c>
      <c r="AJ55" s="76">
        <v>4.8189206487702521</v>
      </c>
      <c r="AK55" s="75"/>
      <c r="AL55" s="77"/>
      <c r="AM55" s="76"/>
      <c r="AN55" s="78"/>
      <c r="AO55" s="81"/>
      <c r="AP55" s="79"/>
      <c r="AQ55" s="82">
        <f t="shared" si="24"/>
        <v>456.20405009085454</v>
      </c>
    </row>
    <row r="56" spans="1:45" s="49" customFormat="1" ht="12.75" customHeight="1">
      <c r="A56" s="168" t="s">
        <v>40</v>
      </c>
      <c r="B56" s="152"/>
      <c r="C56" s="142">
        <f t="shared" si="45"/>
        <v>195.70928064527524</v>
      </c>
      <c r="D56" s="146">
        <v>96.093967847141428</v>
      </c>
      <c r="E56" s="169">
        <v>85.295927827783544</v>
      </c>
      <c r="F56" s="144"/>
      <c r="G56" s="144">
        <v>14.319384970350287</v>
      </c>
      <c r="H56" s="145">
        <f t="shared" si="46"/>
        <v>188.32971952</v>
      </c>
      <c r="I56" s="146"/>
      <c r="J56" s="257">
        <v>127.70399999999999</v>
      </c>
      <c r="K56" s="143">
        <v>60.625719520000004</v>
      </c>
      <c r="L56" s="145">
        <f t="shared" si="47"/>
        <v>1171.750449292445</v>
      </c>
      <c r="M56" s="143"/>
      <c r="N56" s="143"/>
      <c r="O56" s="143"/>
      <c r="P56" s="143">
        <v>0</v>
      </c>
      <c r="Q56" s="143">
        <v>792.72975696141827</v>
      </c>
      <c r="R56" s="143"/>
      <c r="S56" s="143">
        <v>0</v>
      </c>
      <c r="T56" s="143">
        <v>47.764620343440733</v>
      </c>
      <c r="U56" s="143">
        <v>325.09975626955992</v>
      </c>
      <c r="V56" s="143">
        <v>6.1563157180259021</v>
      </c>
      <c r="W56" s="144"/>
      <c r="X56" s="144"/>
      <c r="Y56" s="144"/>
      <c r="Z56" s="143"/>
      <c r="AA56" s="145">
        <v>555.49767086870213</v>
      </c>
      <c r="AB56" s="147">
        <f t="shared" si="48"/>
        <v>64.802709795022196</v>
      </c>
      <c r="AC56" s="177"/>
      <c r="AD56" s="143"/>
      <c r="AE56" s="143">
        <v>28.359604707623781</v>
      </c>
      <c r="AF56" s="143"/>
      <c r="AG56" s="143"/>
      <c r="AH56" s="143"/>
      <c r="AI56" s="143"/>
      <c r="AJ56" s="143"/>
      <c r="AK56" s="146"/>
      <c r="AL56" s="144">
        <v>12.47702341541985</v>
      </c>
      <c r="AM56" s="143">
        <v>23.966081671978557</v>
      </c>
      <c r="AN56" s="145"/>
      <c r="AO56" s="145">
        <v>684.4756439759999</v>
      </c>
      <c r="AP56" s="147"/>
      <c r="AQ56" s="91">
        <f t="shared" si="24"/>
        <v>2860.5654740974442</v>
      </c>
      <c r="AR56" s="2"/>
      <c r="AS56" s="293"/>
    </row>
    <row r="57" spans="1:45" s="49" customFormat="1" ht="12.75" customHeight="1">
      <c r="A57" s="168" t="s">
        <v>193</v>
      </c>
      <c r="B57" s="152"/>
      <c r="C57" s="142">
        <f>C58+C65</f>
        <v>0.57491353383458643</v>
      </c>
      <c r="D57" s="143">
        <f t="shared" ref="D57:AP57" si="49">D58+D65</f>
        <v>0.57491353383458643</v>
      </c>
      <c r="E57" s="143">
        <f t="shared" si="49"/>
        <v>0</v>
      </c>
      <c r="F57" s="144">
        <f t="shared" si="49"/>
        <v>0</v>
      </c>
      <c r="G57" s="144">
        <f t="shared" si="49"/>
        <v>0</v>
      </c>
      <c r="H57" s="145">
        <f t="shared" si="49"/>
        <v>0</v>
      </c>
      <c r="I57" s="146">
        <f t="shared" si="49"/>
        <v>0</v>
      </c>
      <c r="J57" s="146">
        <f t="shared" si="49"/>
        <v>0</v>
      </c>
      <c r="K57" s="146">
        <f t="shared" si="49"/>
        <v>0</v>
      </c>
      <c r="L57" s="145">
        <f t="shared" si="49"/>
        <v>220.52411335381026</v>
      </c>
      <c r="M57" s="143">
        <f t="shared" si="49"/>
        <v>0</v>
      </c>
      <c r="N57" s="143">
        <f t="shared" ref="N57" si="50">N58+N65</f>
        <v>0</v>
      </c>
      <c r="O57" s="143">
        <f t="shared" si="49"/>
        <v>0</v>
      </c>
      <c r="P57" s="143">
        <f t="shared" si="49"/>
        <v>0</v>
      </c>
      <c r="Q57" s="143">
        <f t="shared" si="49"/>
        <v>60.104999999999997</v>
      </c>
      <c r="R57" s="143">
        <f t="shared" si="49"/>
        <v>0</v>
      </c>
      <c r="S57" s="143">
        <f t="shared" si="49"/>
        <v>1.247004930562597</v>
      </c>
      <c r="T57" s="143">
        <f t="shared" si="49"/>
        <v>63.813108423247655</v>
      </c>
      <c r="U57" s="143">
        <f t="shared" si="49"/>
        <v>95.359000000000009</v>
      </c>
      <c r="V57" s="143">
        <f t="shared" si="49"/>
        <v>0</v>
      </c>
      <c r="W57" s="144">
        <f t="shared" si="49"/>
        <v>0</v>
      </c>
      <c r="X57" s="144">
        <f t="shared" si="49"/>
        <v>0</v>
      </c>
      <c r="Y57" s="144">
        <f t="shared" si="49"/>
        <v>0</v>
      </c>
      <c r="Z57" s="146">
        <f t="shared" si="49"/>
        <v>0</v>
      </c>
      <c r="AA57" s="145">
        <f t="shared" si="49"/>
        <v>302.58216958083028</v>
      </c>
      <c r="AB57" s="147">
        <f t="shared" si="49"/>
        <v>42.074336534726186</v>
      </c>
      <c r="AC57" s="177">
        <f t="shared" si="49"/>
        <v>0</v>
      </c>
      <c r="AD57" s="143">
        <f t="shared" si="49"/>
        <v>0</v>
      </c>
      <c r="AE57" s="143">
        <f t="shared" si="49"/>
        <v>21.052871702063996</v>
      </c>
      <c r="AF57" s="143">
        <f t="shared" ref="AF57" si="51">AF58+AF65</f>
        <v>0</v>
      </c>
      <c r="AG57" s="143">
        <f t="shared" si="49"/>
        <v>0</v>
      </c>
      <c r="AH57" s="143">
        <f t="shared" si="49"/>
        <v>5.888168835752114</v>
      </c>
      <c r="AI57" s="143">
        <f t="shared" si="49"/>
        <v>0</v>
      </c>
      <c r="AJ57" s="143">
        <f t="shared" ref="AJ57" si="52">AJ58+AJ65</f>
        <v>0</v>
      </c>
      <c r="AK57" s="143">
        <f t="shared" si="49"/>
        <v>0</v>
      </c>
      <c r="AL57" s="143">
        <f t="shared" ref="AL57" si="53">AL58+AL65</f>
        <v>0.16614308073470971</v>
      </c>
      <c r="AM57" s="146">
        <f t="shared" si="49"/>
        <v>14.967152916175371</v>
      </c>
      <c r="AN57" s="145">
        <f t="shared" si="49"/>
        <v>0</v>
      </c>
      <c r="AO57" s="145">
        <f t="shared" si="49"/>
        <v>961.81737267062044</v>
      </c>
      <c r="AP57" s="147">
        <f t="shared" si="49"/>
        <v>0</v>
      </c>
      <c r="AQ57" s="148">
        <f t="shared" si="24"/>
        <v>1527.5729056738219</v>
      </c>
      <c r="AR57" s="2"/>
      <c r="AS57" s="293"/>
    </row>
    <row r="58" spans="1:45" s="49" customFormat="1" ht="12.75" customHeight="1">
      <c r="A58" s="168" t="s">
        <v>194</v>
      </c>
      <c r="B58" s="152"/>
      <c r="C58" s="142">
        <f t="shared" si="45"/>
        <v>0.56391518796992479</v>
      </c>
      <c r="D58" s="177">
        <v>0.56391518796992479</v>
      </c>
      <c r="E58" s="147">
        <v>0</v>
      </c>
      <c r="F58" s="147">
        <f>SUM(F59:F64)</f>
        <v>0</v>
      </c>
      <c r="G58" s="345">
        <v>0</v>
      </c>
      <c r="H58" s="145">
        <f t="shared" si="46"/>
        <v>0</v>
      </c>
      <c r="I58" s="146">
        <f>SUM(I59:I64)</f>
        <v>0</v>
      </c>
      <c r="J58" s="261">
        <f>SUM(J59:J64)</f>
        <v>0</v>
      </c>
      <c r="K58" s="146">
        <f>SUM(K59:K64)</f>
        <v>0</v>
      </c>
      <c r="L58" s="145">
        <f t="shared" si="47"/>
        <v>95.833422029943335</v>
      </c>
      <c r="M58" s="143">
        <f t="shared" ref="M58:AN58" si="54">SUM(M59:M64)</f>
        <v>0</v>
      </c>
      <c r="N58" s="144">
        <f t="shared" ref="N58" si="55">SUM(N59:N64)</f>
        <v>0</v>
      </c>
      <c r="O58" s="144">
        <f t="shared" si="54"/>
        <v>0</v>
      </c>
      <c r="P58" s="147">
        <f t="shared" si="54"/>
        <v>0</v>
      </c>
      <c r="Q58" s="147">
        <v>14.351000000000001</v>
      </c>
      <c r="R58" s="147">
        <f t="shared" si="54"/>
        <v>0</v>
      </c>
      <c r="S58" s="147">
        <v>0</v>
      </c>
      <c r="T58" s="147">
        <v>41.738422029943337</v>
      </c>
      <c r="U58" s="147">
        <v>39.744</v>
      </c>
      <c r="V58" s="147">
        <f t="shared" si="54"/>
        <v>0</v>
      </c>
      <c r="W58" s="147">
        <f t="shared" si="54"/>
        <v>0</v>
      </c>
      <c r="X58" s="147">
        <f t="shared" si="54"/>
        <v>0</v>
      </c>
      <c r="Y58" s="144">
        <f t="shared" si="54"/>
        <v>0</v>
      </c>
      <c r="Z58" s="146">
        <f t="shared" si="54"/>
        <v>0</v>
      </c>
      <c r="AA58" s="145">
        <v>189.7973435535979</v>
      </c>
      <c r="AB58" s="147">
        <f t="shared" si="48"/>
        <v>21.257267828848995</v>
      </c>
      <c r="AC58" s="177">
        <f t="shared" si="54"/>
        <v>0</v>
      </c>
      <c r="AD58" s="143">
        <f t="shared" si="54"/>
        <v>0</v>
      </c>
      <c r="AE58" s="143">
        <f t="shared" si="54"/>
        <v>5.2812523409267857</v>
      </c>
      <c r="AF58" s="143"/>
      <c r="AG58" s="143">
        <f t="shared" si="54"/>
        <v>0</v>
      </c>
      <c r="AH58" s="143">
        <f t="shared" si="54"/>
        <v>0.84271949101213117</v>
      </c>
      <c r="AI58" s="143">
        <f t="shared" si="54"/>
        <v>0</v>
      </c>
      <c r="AJ58" s="143">
        <f t="shared" ref="AJ58" si="56">SUM(AJ59:AJ64)</f>
        <v>0</v>
      </c>
      <c r="AK58" s="143"/>
      <c r="AL58" s="143">
        <v>0.16614308073470971</v>
      </c>
      <c r="AM58" s="144">
        <v>14.967152916175371</v>
      </c>
      <c r="AN58" s="145">
        <f t="shared" si="54"/>
        <v>0</v>
      </c>
      <c r="AO58" s="145">
        <v>727.21231657931025</v>
      </c>
      <c r="AP58" s="147">
        <f t="shared" ref="AP58" si="57">SUM(AP59:AP64)</f>
        <v>0</v>
      </c>
      <c r="AQ58" s="148">
        <f t="shared" si="24"/>
        <v>1034.6642651796706</v>
      </c>
      <c r="AR58" s="2"/>
      <c r="AS58" s="293"/>
    </row>
    <row r="59" spans="1:45" s="49" customFormat="1" ht="12.75" customHeight="1">
      <c r="A59" s="398" t="s">
        <v>174</v>
      </c>
      <c r="B59" s="399" t="s">
        <v>175</v>
      </c>
      <c r="C59" s="62">
        <f t="shared" si="45"/>
        <v>1.0998345864661654E-2</v>
      </c>
      <c r="D59" s="416">
        <v>1.0998345864661654E-2</v>
      </c>
      <c r="E59" s="67"/>
      <c r="F59" s="67"/>
      <c r="G59" s="170"/>
      <c r="H59" s="66">
        <f t="shared" si="46"/>
        <v>0</v>
      </c>
      <c r="I59" s="149"/>
      <c r="J59" s="274"/>
      <c r="K59" s="149"/>
      <c r="L59" s="66">
        <f t="shared" si="47"/>
        <v>24.199476464445898</v>
      </c>
      <c r="M59" s="103"/>
      <c r="N59" s="327"/>
      <c r="O59" s="327"/>
      <c r="P59" s="67"/>
      <c r="Q59" s="381">
        <v>5.2770000000000001</v>
      </c>
      <c r="R59" s="67"/>
      <c r="S59" s="381">
        <v>0</v>
      </c>
      <c r="T59" s="381">
        <v>11.516476464445899</v>
      </c>
      <c r="U59" s="381">
        <v>7.4059999999999997</v>
      </c>
      <c r="V59" s="381">
        <v>0</v>
      </c>
      <c r="W59" s="67"/>
      <c r="X59" s="67"/>
      <c r="Y59" s="327"/>
      <c r="Z59" s="149"/>
      <c r="AA59" s="406">
        <v>51.15732762074547</v>
      </c>
      <c r="AB59" s="67">
        <f t="shared" si="48"/>
        <v>0.65952433479031125</v>
      </c>
      <c r="AC59" s="328"/>
      <c r="AD59" s="103"/>
      <c r="AE59" s="342">
        <v>0.65952433479031125</v>
      </c>
      <c r="AF59" s="342"/>
      <c r="AG59" s="342"/>
      <c r="AH59" s="342">
        <v>0</v>
      </c>
      <c r="AI59" s="342"/>
      <c r="AJ59" s="342"/>
      <c r="AK59" s="342"/>
      <c r="AL59" s="342">
        <v>0</v>
      </c>
      <c r="AM59" s="386">
        <v>0</v>
      </c>
      <c r="AN59" s="66"/>
      <c r="AO59" s="406">
        <v>217.29020894607262</v>
      </c>
      <c r="AP59" s="67"/>
      <c r="AQ59" s="334">
        <f t="shared" si="24"/>
        <v>293.31753571191894</v>
      </c>
      <c r="AR59" s="2"/>
      <c r="AS59" s="293"/>
    </row>
    <row r="60" spans="1:45" s="49" customFormat="1" ht="12.75" customHeight="1">
      <c r="A60" s="398" t="s">
        <v>176</v>
      </c>
      <c r="B60" s="399" t="s">
        <v>177</v>
      </c>
      <c r="C60" s="19">
        <f t="shared" si="45"/>
        <v>9.9984962406015031E-3</v>
      </c>
      <c r="D60" s="416">
        <v>9.9984962406015031E-3</v>
      </c>
      <c r="E60" s="26"/>
      <c r="F60" s="26"/>
      <c r="G60" s="346"/>
      <c r="H60" s="23">
        <f t="shared" si="46"/>
        <v>0</v>
      </c>
      <c r="I60" s="20"/>
      <c r="J60" s="280"/>
      <c r="K60" s="20"/>
      <c r="L60" s="23">
        <f t="shared" si="47"/>
        <v>18.936703632117478</v>
      </c>
      <c r="M60" s="21"/>
      <c r="N60" s="169"/>
      <c r="O60" s="169"/>
      <c r="P60" s="26"/>
      <c r="Q60" s="381">
        <v>1.4049999999999998</v>
      </c>
      <c r="R60" s="26"/>
      <c r="S60" s="381">
        <v>0</v>
      </c>
      <c r="T60" s="381">
        <v>2.175703632117477</v>
      </c>
      <c r="U60" s="381">
        <v>15.356</v>
      </c>
      <c r="V60" s="381">
        <v>0</v>
      </c>
      <c r="W60" s="26"/>
      <c r="X60" s="26"/>
      <c r="Y60" s="169"/>
      <c r="Z60" s="20"/>
      <c r="AA60" s="406">
        <v>17.194218998648811</v>
      </c>
      <c r="AB60" s="26">
        <f t="shared" si="48"/>
        <v>3.9242330860843853E-2</v>
      </c>
      <c r="AC60" s="329"/>
      <c r="AD60" s="21"/>
      <c r="AE60" s="343">
        <v>3.9242330860843853E-2</v>
      </c>
      <c r="AF60" s="343"/>
      <c r="AG60" s="343"/>
      <c r="AH60" s="343">
        <v>0</v>
      </c>
      <c r="AI60" s="343"/>
      <c r="AJ60" s="343"/>
      <c r="AK60" s="343"/>
      <c r="AL60" s="343">
        <v>0</v>
      </c>
      <c r="AM60" s="387">
        <v>0</v>
      </c>
      <c r="AN60" s="23"/>
      <c r="AO60" s="406">
        <v>62.191529362451867</v>
      </c>
      <c r="AP60" s="26"/>
      <c r="AQ60" s="335">
        <f t="shared" si="24"/>
        <v>98.371692820319595</v>
      </c>
      <c r="AR60" s="2"/>
      <c r="AS60" s="293"/>
    </row>
    <row r="61" spans="1:45" s="49" customFormat="1" ht="12.75" customHeight="1">
      <c r="A61" s="398" t="s">
        <v>178</v>
      </c>
      <c r="B61" s="399" t="s">
        <v>179</v>
      </c>
      <c r="C61" s="19">
        <f t="shared" si="45"/>
        <v>0.49792511278195489</v>
      </c>
      <c r="D61" s="416">
        <v>0.49792511278195489</v>
      </c>
      <c r="E61" s="26"/>
      <c r="F61" s="26"/>
      <c r="G61" s="346"/>
      <c r="H61" s="23">
        <f t="shared" si="46"/>
        <v>0</v>
      </c>
      <c r="I61" s="20"/>
      <c r="J61" s="280"/>
      <c r="K61" s="20"/>
      <c r="L61" s="23">
        <f t="shared" si="47"/>
        <v>27.834734377846821</v>
      </c>
      <c r="M61" s="21"/>
      <c r="N61" s="169"/>
      <c r="O61" s="169"/>
      <c r="P61" s="26"/>
      <c r="Q61" s="381">
        <v>3.331</v>
      </c>
      <c r="R61" s="26"/>
      <c r="S61" s="381">
        <v>0</v>
      </c>
      <c r="T61" s="381">
        <v>18.726734377846821</v>
      </c>
      <c r="U61" s="381">
        <v>5.7770000000000001</v>
      </c>
      <c r="V61" s="381">
        <v>0</v>
      </c>
      <c r="W61" s="26"/>
      <c r="X61" s="26"/>
      <c r="Y61" s="169"/>
      <c r="Z61" s="20"/>
      <c r="AA61" s="406">
        <v>34.154692845037033</v>
      </c>
      <c r="AB61" s="26">
        <f t="shared" si="48"/>
        <v>1.8924930528052117</v>
      </c>
      <c r="AC61" s="329"/>
      <c r="AD61" s="21"/>
      <c r="AE61" s="343">
        <v>1.8924930528052117</v>
      </c>
      <c r="AF61" s="343"/>
      <c r="AG61" s="343"/>
      <c r="AH61" s="343">
        <v>0</v>
      </c>
      <c r="AI61" s="343"/>
      <c r="AJ61" s="343"/>
      <c r="AK61" s="343"/>
      <c r="AL61" s="343">
        <v>0</v>
      </c>
      <c r="AM61" s="387">
        <v>0</v>
      </c>
      <c r="AN61" s="23"/>
      <c r="AO61" s="406">
        <v>110.80113005403112</v>
      </c>
      <c r="AP61" s="26"/>
      <c r="AQ61" s="335">
        <f t="shared" si="24"/>
        <v>175.18097544250213</v>
      </c>
      <c r="AR61" s="2"/>
      <c r="AS61" s="293"/>
    </row>
    <row r="62" spans="1:45" s="49" customFormat="1" ht="12.75" customHeight="1">
      <c r="A62" s="398" t="s">
        <v>180</v>
      </c>
      <c r="B62" s="399" t="s">
        <v>181</v>
      </c>
      <c r="C62" s="19">
        <f t="shared" si="45"/>
        <v>1.3997894736842107E-2</v>
      </c>
      <c r="D62" s="416">
        <v>1.3997894736842107E-2</v>
      </c>
      <c r="E62" s="26"/>
      <c r="F62" s="26"/>
      <c r="G62" s="346"/>
      <c r="H62" s="23">
        <f t="shared" si="46"/>
        <v>0</v>
      </c>
      <c r="I62" s="20"/>
      <c r="J62" s="280"/>
      <c r="K62" s="20"/>
      <c r="L62" s="23">
        <f t="shared" si="47"/>
        <v>3.0307561115521064</v>
      </c>
      <c r="M62" s="21"/>
      <c r="N62" s="169"/>
      <c r="O62" s="169"/>
      <c r="P62" s="26"/>
      <c r="Q62" s="381">
        <v>0.49299999999999999</v>
      </c>
      <c r="R62" s="26"/>
      <c r="S62" s="381">
        <v>0</v>
      </c>
      <c r="T62" s="381">
        <v>1.1177561115521064</v>
      </c>
      <c r="U62" s="381">
        <v>1.42</v>
      </c>
      <c r="V62" s="381">
        <v>0</v>
      </c>
      <c r="W62" s="26"/>
      <c r="X62" s="26"/>
      <c r="Y62" s="169"/>
      <c r="Z62" s="20"/>
      <c r="AA62" s="406">
        <v>8.6200500049839324</v>
      </c>
      <c r="AB62" s="26">
        <f t="shared" si="48"/>
        <v>0.15317167852135827</v>
      </c>
      <c r="AC62" s="329"/>
      <c r="AD62" s="21"/>
      <c r="AE62" s="343">
        <v>0.15317167852135827</v>
      </c>
      <c r="AF62" s="343"/>
      <c r="AG62" s="343"/>
      <c r="AH62" s="343">
        <v>0</v>
      </c>
      <c r="AI62" s="343"/>
      <c r="AJ62" s="343"/>
      <c r="AK62" s="343"/>
      <c r="AL62" s="343">
        <v>0</v>
      </c>
      <c r="AM62" s="387">
        <v>0</v>
      </c>
      <c r="AN62" s="23"/>
      <c r="AO62" s="406">
        <v>189.88043140309941</v>
      </c>
      <c r="AP62" s="26"/>
      <c r="AQ62" s="335">
        <f t="shared" si="24"/>
        <v>201.69840709289366</v>
      </c>
      <c r="AR62" s="2"/>
      <c r="AS62" s="293"/>
    </row>
    <row r="63" spans="1:45" s="49" customFormat="1" ht="12.75" customHeight="1">
      <c r="A63" s="398" t="s">
        <v>182</v>
      </c>
      <c r="B63" s="399" t="s">
        <v>183</v>
      </c>
      <c r="C63" s="19">
        <f t="shared" si="45"/>
        <v>3.0995338345864664E-2</v>
      </c>
      <c r="D63" s="417">
        <v>3.0995338345864664E-2</v>
      </c>
      <c r="E63" s="26"/>
      <c r="F63" s="26"/>
      <c r="G63" s="346"/>
      <c r="H63" s="23">
        <f t="shared" si="46"/>
        <v>0</v>
      </c>
      <c r="I63" s="20"/>
      <c r="J63" s="280"/>
      <c r="K63" s="20"/>
      <c r="L63" s="23">
        <f t="shared" si="47"/>
        <v>2.4447111793106875</v>
      </c>
      <c r="M63" s="21"/>
      <c r="N63" s="169"/>
      <c r="O63" s="169"/>
      <c r="P63" s="26"/>
      <c r="Q63" s="382">
        <v>0.79299999999999993</v>
      </c>
      <c r="R63" s="26"/>
      <c r="S63" s="382">
        <v>0</v>
      </c>
      <c r="T63" s="382">
        <v>0.40271117931068756</v>
      </c>
      <c r="U63" s="382">
        <v>1.2490000000000001</v>
      </c>
      <c r="V63" s="382">
        <v>0</v>
      </c>
      <c r="W63" s="26"/>
      <c r="X63" s="26"/>
      <c r="Y63" s="169"/>
      <c r="Z63" s="20"/>
      <c r="AA63" s="407">
        <v>10.759097154318219</v>
      </c>
      <c r="AB63" s="26">
        <f t="shared" si="48"/>
        <v>1.4975379809154283</v>
      </c>
      <c r="AC63" s="329"/>
      <c r="AD63" s="21"/>
      <c r="AE63" s="343">
        <v>1.4975379809154283</v>
      </c>
      <c r="AF63" s="343"/>
      <c r="AG63" s="343"/>
      <c r="AH63" s="343">
        <v>0</v>
      </c>
      <c r="AI63" s="343"/>
      <c r="AJ63" s="343"/>
      <c r="AK63" s="343"/>
      <c r="AL63" s="343">
        <v>0</v>
      </c>
      <c r="AM63" s="387">
        <v>0</v>
      </c>
      <c r="AN63" s="23"/>
      <c r="AO63" s="407">
        <v>36.077995322897799</v>
      </c>
      <c r="AP63" s="26"/>
      <c r="AQ63" s="335">
        <f t="shared" si="24"/>
        <v>50.810336975787997</v>
      </c>
      <c r="AR63" s="2"/>
      <c r="AS63" s="293"/>
    </row>
    <row r="64" spans="1:45" ht="12.75" customHeight="1">
      <c r="A64" s="400" t="s">
        <v>184</v>
      </c>
      <c r="B64" s="401"/>
      <c r="C64" s="74">
        <f t="shared" si="45"/>
        <v>0</v>
      </c>
      <c r="D64" s="417">
        <v>0</v>
      </c>
      <c r="E64" s="79"/>
      <c r="F64" s="79"/>
      <c r="G64" s="347"/>
      <c r="H64" s="78">
        <f t="shared" si="46"/>
        <v>0</v>
      </c>
      <c r="I64" s="150"/>
      <c r="J64" s="283"/>
      <c r="K64" s="150"/>
      <c r="L64" s="78">
        <f t="shared" si="47"/>
        <v>19.387040264670343</v>
      </c>
      <c r="M64" s="151"/>
      <c r="N64" s="331"/>
      <c r="O64" s="331"/>
      <c r="P64" s="79"/>
      <c r="Q64" s="382">
        <v>3.052</v>
      </c>
      <c r="R64" s="79"/>
      <c r="S64" s="382">
        <v>0</v>
      </c>
      <c r="T64" s="382">
        <v>7.7990402646703441</v>
      </c>
      <c r="U64" s="382">
        <v>8.5359999999999996</v>
      </c>
      <c r="V64" s="382">
        <v>0</v>
      </c>
      <c r="W64" s="79"/>
      <c r="X64" s="79"/>
      <c r="Y64" s="331"/>
      <c r="Z64" s="150"/>
      <c r="AA64" s="407">
        <v>67.911956929864417</v>
      </c>
      <c r="AB64" s="79">
        <f t="shared" si="48"/>
        <v>17.015298450955843</v>
      </c>
      <c r="AC64" s="332"/>
      <c r="AD64" s="151"/>
      <c r="AE64" s="344">
        <v>1.0392829630336324</v>
      </c>
      <c r="AF64" s="344"/>
      <c r="AG64" s="344"/>
      <c r="AH64" s="344">
        <v>0.84271949101213117</v>
      </c>
      <c r="AI64" s="344"/>
      <c r="AJ64" s="344"/>
      <c r="AK64" s="344"/>
      <c r="AL64" s="344">
        <v>0.16614308073470971</v>
      </c>
      <c r="AM64" s="388">
        <v>14.967152916175371</v>
      </c>
      <c r="AN64" s="78"/>
      <c r="AO64" s="407">
        <v>110.97102149075728</v>
      </c>
      <c r="AP64" s="79"/>
      <c r="AQ64" s="336">
        <f t="shared" si="24"/>
        <v>215.2853171362479</v>
      </c>
    </row>
    <row r="65" spans="1:45" ht="12.75" customHeight="1">
      <c r="A65" s="168" t="s">
        <v>195</v>
      </c>
      <c r="B65" s="152"/>
      <c r="C65" s="74">
        <f>SUM(D65:G65)</f>
        <v>1.0998345864661654E-2</v>
      </c>
      <c r="D65" s="177">
        <f>SUM(D66:D69)</f>
        <v>1.0998345864661654E-2</v>
      </c>
      <c r="E65" s="213"/>
      <c r="F65" s="213"/>
      <c r="G65" s="348"/>
      <c r="H65" s="78">
        <f>SUM(I65:K65)</f>
        <v>0</v>
      </c>
      <c r="I65" s="75"/>
      <c r="J65" s="255">
        <v>0</v>
      </c>
      <c r="K65" s="76">
        <v>0</v>
      </c>
      <c r="L65" s="78">
        <f>SUM(M65:Z65)</f>
        <v>124.69069132386693</v>
      </c>
      <c r="M65" s="76"/>
      <c r="N65" s="77"/>
      <c r="O65" s="77"/>
      <c r="P65" s="213"/>
      <c r="Q65" s="147">
        <v>45.753999999999998</v>
      </c>
      <c r="R65" s="213"/>
      <c r="S65" s="147">
        <v>1.247004930562597</v>
      </c>
      <c r="T65" s="147">
        <v>22.074686393304319</v>
      </c>
      <c r="U65" s="147">
        <v>55.615000000000002</v>
      </c>
      <c r="V65" s="147">
        <f>SUM(V66:V69)</f>
        <v>0</v>
      </c>
      <c r="W65" s="213"/>
      <c r="X65" s="213"/>
      <c r="Y65" s="77"/>
      <c r="Z65" s="76"/>
      <c r="AA65" s="145">
        <v>112.78482602723241</v>
      </c>
      <c r="AB65" s="79">
        <f>SUM(AC65:AM65)</f>
        <v>20.817068705877194</v>
      </c>
      <c r="AC65" s="80"/>
      <c r="AD65" s="76"/>
      <c r="AE65" s="76">
        <f>SUM(AE66:AE69)</f>
        <v>15.771619361137212</v>
      </c>
      <c r="AF65" s="76"/>
      <c r="AG65" s="76"/>
      <c r="AH65" s="76">
        <v>5.0454493447399829</v>
      </c>
      <c r="AI65" s="76"/>
      <c r="AJ65" s="76"/>
      <c r="AK65" s="76"/>
      <c r="AL65" s="76"/>
      <c r="AM65" s="77"/>
      <c r="AN65" s="78"/>
      <c r="AO65" s="145">
        <v>234.60505609131022</v>
      </c>
      <c r="AP65" s="79"/>
      <c r="AQ65" s="340">
        <f t="shared" si="24"/>
        <v>492.90864049415143</v>
      </c>
    </row>
    <row r="66" spans="1:45" ht="12.75" customHeight="1">
      <c r="A66" s="402" t="s">
        <v>185</v>
      </c>
      <c r="B66" s="403" t="s">
        <v>186</v>
      </c>
      <c r="C66" s="62">
        <f t="shared" ref="C66:C69" si="58">SUM(D66:G66)</f>
        <v>1.0998345864661654E-2</v>
      </c>
      <c r="D66" s="418">
        <v>1.0998345864661654E-2</v>
      </c>
      <c r="E66" s="69"/>
      <c r="F66" s="69"/>
      <c r="G66" s="349"/>
      <c r="H66" s="66">
        <f t="shared" ref="H66:H69" si="59">SUM(I66:K66)</f>
        <v>0</v>
      </c>
      <c r="I66" s="318"/>
      <c r="J66" s="252"/>
      <c r="K66" s="219"/>
      <c r="L66" s="66">
        <f t="shared" ref="L66:L69" si="60">SUM(M66:Z66)</f>
        <v>5.0482199958386893</v>
      </c>
      <c r="M66" s="318"/>
      <c r="N66" s="69"/>
      <c r="O66" s="65"/>
      <c r="P66" s="69"/>
      <c r="Q66" s="383">
        <v>7.5999999999999998E-2</v>
      </c>
      <c r="R66" s="69"/>
      <c r="S66" s="383">
        <v>6.2057522366025956E-2</v>
      </c>
      <c r="T66" s="383">
        <v>0.57416247347266347</v>
      </c>
      <c r="U66" s="383">
        <v>4.3360000000000003</v>
      </c>
      <c r="V66" s="383">
        <v>0</v>
      </c>
      <c r="W66" s="69"/>
      <c r="X66" s="69"/>
      <c r="Y66" s="65"/>
      <c r="Z66" s="64"/>
      <c r="AA66" s="408">
        <v>8.496047271689191</v>
      </c>
      <c r="AB66" s="67">
        <f t="shared" ref="AB66:AB69" si="61">SUM(AC66:AM66)</f>
        <v>5.0745646224754477</v>
      </c>
      <c r="AC66" s="68"/>
      <c r="AD66" s="64"/>
      <c r="AE66" s="64">
        <v>2.9115277735464792E-2</v>
      </c>
      <c r="AF66" s="64"/>
      <c r="AG66" s="64"/>
      <c r="AH66" s="64">
        <v>5.0454493447399829</v>
      </c>
      <c r="AI66" s="64"/>
      <c r="AJ66" s="64"/>
      <c r="AK66" s="64"/>
      <c r="AL66" s="64"/>
      <c r="AM66" s="65"/>
      <c r="AN66" s="66"/>
      <c r="AO66" s="408">
        <v>67.451593513907994</v>
      </c>
      <c r="AP66" s="67"/>
      <c r="AQ66" s="92">
        <f t="shared" si="24"/>
        <v>86.081423749775979</v>
      </c>
    </row>
    <row r="67" spans="1:45" ht="12.75" customHeight="1">
      <c r="A67" s="404" t="s">
        <v>187</v>
      </c>
      <c r="B67" s="405">
        <v>84</v>
      </c>
      <c r="C67" s="19">
        <f t="shared" si="58"/>
        <v>0</v>
      </c>
      <c r="D67" s="419">
        <v>0</v>
      </c>
      <c r="E67" s="212"/>
      <c r="F67" s="212"/>
      <c r="G67" s="350"/>
      <c r="H67" s="23">
        <f t="shared" si="59"/>
        <v>0</v>
      </c>
      <c r="I67" s="319"/>
      <c r="J67" s="249"/>
      <c r="K67" s="215"/>
      <c r="L67" s="23">
        <f t="shared" si="60"/>
        <v>36.790355348358993</v>
      </c>
      <c r="M67" s="319"/>
      <c r="N67" s="212"/>
      <c r="O67" s="22"/>
      <c r="P67" s="212"/>
      <c r="Q67" s="384">
        <v>7.5549999999999997</v>
      </c>
      <c r="R67" s="212"/>
      <c r="S67" s="384">
        <v>0.73590854352919455</v>
      </c>
      <c r="T67" s="384">
        <v>5.2764468048298001</v>
      </c>
      <c r="U67" s="384">
        <v>23.222999999999999</v>
      </c>
      <c r="V67" s="384">
        <v>0</v>
      </c>
      <c r="W67" s="212"/>
      <c r="X67" s="212"/>
      <c r="Y67" s="22"/>
      <c r="Z67" s="25"/>
      <c r="AA67" s="409">
        <v>40.156425136502513</v>
      </c>
      <c r="AB67" s="26">
        <f t="shared" si="61"/>
        <v>3.4267416013001388</v>
      </c>
      <c r="AC67" s="27"/>
      <c r="AD67" s="25"/>
      <c r="AE67" s="25">
        <v>3.4267416013001388</v>
      </c>
      <c r="AF67" s="25"/>
      <c r="AG67" s="25"/>
      <c r="AH67" s="25">
        <v>0</v>
      </c>
      <c r="AI67" s="25"/>
      <c r="AJ67" s="25"/>
      <c r="AK67" s="25"/>
      <c r="AL67" s="25"/>
      <c r="AM67" s="22"/>
      <c r="AN67" s="23"/>
      <c r="AO67" s="409">
        <v>81.778791802242466</v>
      </c>
      <c r="AP67" s="26"/>
      <c r="AQ67" s="29">
        <f t="shared" si="24"/>
        <v>162.15231388840411</v>
      </c>
    </row>
    <row r="68" spans="1:45" ht="12.75" customHeight="1">
      <c r="A68" s="398" t="s">
        <v>188</v>
      </c>
      <c r="B68" s="399">
        <v>85</v>
      </c>
      <c r="C68" s="19">
        <f t="shared" si="58"/>
        <v>0</v>
      </c>
      <c r="D68" s="419">
        <v>0</v>
      </c>
      <c r="E68" s="212"/>
      <c r="F68" s="212"/>
      <c r="G68" s="350"/>
      <c r="H68" s="23">
        <f t="shared" si="59"/>
        <v>0</v>
      </c>
      <c r="I68" s="319"/>
      <c r="J68" s="249"/>
      <c r="K68" s="215"/>
      <c r="L68" s="23">
        <f t="shared" si="60"/>
        <v>56.827861429206337</v>
      </c>
      <c r="M68" s="319"/>
      <c r="N68" s="212"/>
      <c r="O68" s="22"/>
      <c r="P68" s="212"/>
      <c r="Q68" s="384">
        <v>25.673999999999999</v>
      </c>
      <c r="R68" s="212"/>
      <c r="S68" s="384">
        <v>3.6297796100883101E-2</v>
      </c>
      <c r="T68" s="384">
        <v>13.051563633105451</v>
      </c>
      <c r="U68" s="384">
        <v>18.065999999999999</v>
      </c>
      <c r="V68" s="384">
        <v>0</v>
      </c>
      <c r="W68" s="212"/>
      <c r="X68" s="212"/>
      <c r="Y68" s="22"/>
      <c r="Z68" s="25"/>
      <c r="AA68" s="409">
        <v>24.967950348896135</v>
      </c>
      <c r="AB68" s="26">
        <f t="shared" si="61"/>
        <v>11.284068944953617</v>
      </c>
      <c r="AC68" s="27"/>
      <c r="AD68" s="25"/>
      <c r="AE68" s="25">
        <v>11.284068944953617</v>
      </c>
      <c r="AF68" s="25"/>
      <c r="AG68" s="25"/>
      <c r="AH68" s="25">
        <v>0</v>
      </c>
      <c r="AI68" s="25"/>
      <c r="AJ68" s="25"/>
      <c r="AK68" s="25"/>
      <c r="AL68" s="25"/>
      <c r="AM68" s="22"/>
      <c r="AN68" s="23"/>
      <c r="AO68" s="409">
        <v>52.522735496615034</v>
      </c>
      <c r="AP68" s="26"/>
      <c r="AQ68" s="29">
        <f t="shared" si="24"/>
        <v>145.60261621967112</v>
      </c>
    </row>
    <row r="69" spans="1:45" s="49" customFormat="1" ht="12.75" customHeight="1">
      <c r="A69" s="400" t="s">
        <v>189</v>
      </c>
      <c r="B69" s="401" t="s">
        <v>190</v>
      </c>
      <c r="C69" s="134">
        <f t="shared" si="58"/>
        <v>0</v>
      </c>
      <c r="D69" s="420">
        <v>0</v>
      </c>
      <c r="E69" s="213"/>
      <c r="F69" s="213"/>
      <c r="G69" s="348"/>
      <c r="H69" s="137">
        <f t="shared" si="59"/>
        <v>0</v>
      </c>
      <c r="I69" s="320"/>
      <c r="J69" s="255"/>
      <c r="K69" s="220"/>
      <c r="L69" s="137">
        <f t="shared" si="60"/>
        <v>26.024254550462899</v>
      </c>
      <c r="M69" s="320"/>
      <c r="N69" s="213"/>
      <c r="O69" s="77"/>
      <c r="P69" s="213"/>
      <c r="Q69" s="385">
        <v>12.448999999999998</v>
      </c>
      <c r="R69" s="213"/>
      <c r="S69" s="385">
        <v>0.41274106856649334</v>
      </c>
      <c r="T69" s="385">
        <v>3.1725134818964067</v>
      </c>
      <c r="U69" s="385">
        <v>9.99</v>
      </c>
      <c r="V69" s="385">
        <v>0</v>
      </c>
      <c r="W69" s="213"/>
      <c r="X69" s="213"/>
      <c r="Y69" s="77"/>
      <c r="Z69" s="76"/>
      <c r="AA69" s="410">
        <v>39.164403270144575</v>
      </c>
      <c r="AB69" s="139">
        <f t="shared" si="61"/>
        <v>1.0316935371479916</v>
      </c>
      <c r="AC69" s="140"/>
      <c r="AD69" s="135"/>
      <c r="AE69" s="135">
        <v>1.0316935371479916</v>
      </c>
      <c r="AF69" s="135"/>
      <c r="AG69" s="135"/>
      <c r="AH69" s="135">
        <v>0</v>
      </c>
      <c r="AI69" s="135"/>
      <c r="AJ69" s="135"/>
      <c r="AK69" s="135"/>
      <c r="AL69" s="135"/>
      <c r="AM69" s="136"/>
      <c r="AN69" s="137"/>
      <c r="AO69" s="410">
        <v>32.851935278544708</v>
      </c>
      <c r="AP69" s="139"/>
      <c r="AQ69" s="141">
        <f t="shared" si="24"/>
        <v>99.072286636300163</v>
      </c>
      <c r="AR69" s="2"/>
      <c r="AS69" s="293"/>
    </row>
    <row r="70" spans="1:45" s="49" customFormat="1" ht="12.75" customHeight="1">
      <c r="A70" s="93" t="s">
        <v>41</v>
      </c>
      <c r="B70" s="94"/>
      <c r="C70" s="95">
        <f>SUM(D70:G70)</f>
        <v>0</v>
      </c>
      <c r="D70" s="153">
        <v>0</v>
      </c>
      <c r="E70" s="154"/>
      <c r="F70" s="155"/>
      <c r="G70" s="155"/>
      <c r="H70" s="99">
        <f>SUM(I70:K70)</f>
        <v>0</v>
      </c>
      <c r="I70" s="153"/>
      <c r="J70" s="262"/>
      <c r="K70" s="154"/>
      <c r="L70" s="99">
        <f>SUM(M70:Z70)</f>
        <v>165.01155661909576</v>
      </c>
      <c r="M70" s="154"/>
      <c r="N70" s="154"/>
      <c r="O70" s="154"/>
      <c r="P70" s="154">
        <v>0</v>
      </c>
      <c r="Q70" s="154">
        <v>0</v>
      </c>
      <c r="R70" s="154"/>
      <c r="S70" s="154"/>
      <c r="T70" s="341">
        <v>0</v>
      </c>
      <c r="U70" s="154">
        <v>165.01155661909576</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212.99955661909576</v>
      </c>
      <c r="AR70" s="2"/>
      <c r="AS70" s="293"/>
    </row>
    <row r="71" spans="1:45" s="49" customFormat="1" ht="12.75" customHeight="1" thickBot="1">
      <c r="A71" s="242" t="s">
        <v>133</v>
      </c>
      <c r="B71" s="73"/>
      <c r="C71" s="74">
        <f>SUM(D71:G71)</f>
        <v>0</v>
      </c>
      <c r="D71" s="75"/>
      <c r="E71" s="76"/>
      <c r="F71" s="77"/>
      <c r="G71" s="77"/>
      <c r="H71" s="78">
        <f>SUM(I71:K71)</f>
        <v>0</v>
      </c>
      <c r="I71" s="75"/>
      <c r="J71" s="255"/>
      <c r="K71" s="76"/>
      <c r="L71" s="78">
        <f>SUM(M71:Z71)</f>
        <v>22.829506642366386</v>
      </c>
      <c r="M71" s="76"/>
      <c r="N71" s="76"/>
      <c r="O71" s="76"/>
      <c r="P71" s="76"/>
      <c r="Q71" s="76"/>
      <c r="R71" s="76"/>
      <c r="S71" s="76"/>
      <c r="T71" s="76"/>
      <c r="U71" s="151">
        <v>22.829506642366386</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22.829506642366386</v>
      </c>
      <c r="AR71" s="2"/>
    </row>
    <row r="72" spans="1:45" ht="12.75" customHeight="1" thickBot="1">
      <c r="A72" s="42" t="s">
        <v>42</v>
      </c>
      <c r="B72" s="43"/>
      <c r="C72" s="44">
        <f t="shared" ref="C72:AP72" si="62">C26-C27-C29</f>
        <v>-4.4181599371891593</v>
      </c>
      <c r="D72" s="108">
        <f t="shared" si="62"/>
        <v>-1.265798387377572</v>
      </c>
      <c r="E72" s="46">
        <f t="shared" si="62"/>
        <v>-2.8886858934403818</v>
      </c>
      <c r="F72" s="109">
        <f t="shared" si="62"/>
        <v>0</v>
      </c>
      <c r="G72" s="109">
        <f t="shared" si="62"/>
        <v>-0.26367565637125345</v>
      </c>
      <c r="H72" s="47">
        <f t="shared" si="62"/>
        <v>0.19675751918487094</v>
      </c>
      <c r="I72" s="108">
        <f t="shared" si="62"/>
        <v>-0.4089829608151172</v>
      </c>
      <c r="J72" s="259">
        <f t="shared" si="62"/>
        <v>0</v>
      </c>
      <c r="K72" s="46">
        <f t="shared" si="62"/>
        <v>0.60574047999999436</v>
      </c>
      <c r="L72" s="47">
        <f t="shared" si="62"/>
        <v>-28.118121186224926</v>
      </c>
      <c r="M72" s="46">
        <f t="shared" si="62"/>
        <v>0</v>
      </c>
      <c r="N72" s="46">
        <f t="shared" ref="N72" si="63">N26-N27-N29</f>
        <v>-1.7763568394002505E-15</v>
      </c>
      <c r="O72" s="46">
        <f t="shared" si="62"/>
        <v>-1.466498994541567</v>
      </c>
      <c r="P72" s="46">
        <f t="shared" si="62"/>
        <v>-14.021712225832403</v>
      </c>
      <c r="Q72" s="46">
        <f t="shared" si="62"/>
        <v>6.4620606086399448</v>
      </c>
      <c r="R72" s="46">
        <f t="shared" si="62"/>
        <v>-18.987513840960446</v>
      </c>
      <c r="S72" s="46">
        <f t="shared" si="62"/>
        <v>-5.3286604619076989</v>
      </c>
      <c r="T72" s="46">
        <f t="shared" si="62"/>
        <v>4.9614725278755145</v>
      </c>
      <c r="U72" s="46">
        <f t="shared" si="62"/>
        <v>4.1730103127065377E-2</v>
      </c>
      <c r="V72" s="46">
        <f t="shared" si="62"/>
        <v>0.22100109737118601</v>
      </c>
      <c r="W72" s="109">
        <f t="shared" si="62"/>
        <v>1.4210854715202004E-14</v>
      </c>
      <c r="X72" s="109">
        <f t="shared" si="62"/>
        <v>0</v>
      </c>
      <c r="Y72" s="109">
        <f t="shared" si="62"/>
        <v>0</v>
      </c>
      <c r="Z72" s="46">
        <f t="shared" si="62"/>
        <v>0</v>
      </c>
      <c r="AA72" s="47">
        <f t="shared" si="62"/>
        <v>-23.98113177781147</v>
      </c>
      <c r="AB72" s="45">
        <f t="shared" si="62"/>
        <v>-6.0856148732601696</v>
      </c>
      <c r="AC72" s="110">
        <f t="shared" si="62"/>
        <v>0</v>
      </c>
      <c r="AD72" s="46">
        <f t="shared" si="62"/>
        <v>0</v>
      </c>
      <c r="AE72" s="46">
        <f t="shared" si="62"/>
        <v>-6.8121142697239634</v>
      </c>
      <c r="AF72" s="46">
        <f t="shared" ref="AF72" si="64">AF26-AF27-AF29</f>
        <v>0</v>
      </c>
      <c r="AG72" s="46">
        <f t="shared" si="62"/>
        <v>0</v>
      </c>
      <c r="AH72" s="46">
        <f t="shared" si="62"/>
        <v>0</v>
      </c>
      <c r="AI72" s="46">
        <f t="shared" si="62"/>
        <v>0.91921434921601985</v>
      </c>
      <c r="AJ72" s="46">
        <f t="shared" ref="AJ72" si="65">AJ26-AJ27-AJ29</f>
        <v>-0.19271495275199513</v>
      </c>
      <c r="AK72" s="108">
        <f t="shared" si="62"/>
        <v>0</v>
      </c>
      <c r="AL72" s="109">
        <f t="shared" ref="AL72" si="66">AL26-AL27-AL29</f>
        <v>0</v>
      </c>
      <c r="AM72" s="46">
        <f t="shared" si="62"/>
        <v>0</v>
      </c>
      <c r="AN72" s="47">
        <f t="shared" si="62"/>
        <v>0</v>
      </c>
      <c r="AO72" s="47">
        <f t="shared" si="62"/>
        <v>7.3949572450228516</v>
      </c>
      <c r="AP72" s="45">
        <f t="shared" si="62"/>
        <v>0</v>
      </c>
      <c r="AQ72" s="48">
        <f t="shared" si="24"/>
        <v>-55.011313010278002</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235</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167</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239" t="s">
        <v>168</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98" t="s">
        <v>166</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867.41321182454669</v>
      </c>
      <c r="D86" s="89">
        <f t="shared" ref="D86:AN86" si="67">D10+D22</f>
        <v>867.41321182454669</v>
      </c>
      <c r="E86" s="89">
        <f t="shared" si="67"/>
        <v>0</v>
      </c>
      <c r="F86" s="89">
        <f t="shared" si="67"/>
        <v>0</v>
      </c>
      <c r="G86" s="89">
        <f t="shared" si="67"/>
        <v>0</v>
      </c>
      <c r="H86" s="89">
        <f t="shared" si="67"/>
        <v>481.08165821152051</v>
      </c>
      <c r="I86" s="89">
        <f t="shared" si="67"/>
        <v>481.08165821152051</v>
      </c>
      <c r="J86" s="89">
        <f t="shared" si="67"/>
        <v>0</v>
      </c>
      <c r="K86" s="89">
        <f t="shared" si="67"/>
        <v>0</v>
      </c>
      <c r="L86" s="89">
        <f t="shared" si="67"/>
        <v>32.961948620529242</v>
      </c>
      <c r="M86" s="89">
        <f t="shared" si="67"/>
        <v>0</v>
      </c>
      <c r="N86" s="89">
        <f t="shared" si="67"/>
        <v>0</v>
      </c>
      <c r="O86" s="89">
        <f t="shared" si="67"/>
        <v>0</v>
      </c>
      <c r="P86" s="89">
        <f t="shared" si="67"/>
        <v>0</v>
      </c>
      <c r="Q86" s="89">
        <f t="shared" si="67"/>
        <v>0</v>
      </c>
      <c r="R86" s="89">
        <f t="shared" si="67"/>
        <v>0</v>
      </c>
      <c r="S86" s="89">
        <f t="shared" si="67"/>
        <v>25.617357534796465</v>
      </c>
      <c r="T86" s="89">
        <f t="shared" si="67"/>
        <v>0</v>
      </c>
      <c r="U86" s="89">
        <f t="shared" si="67"/>
        <v>7.3445910857327794</v>
      </c>
      <c r="V86" s="89">
        <f t="shared" si="67"/>
        <v>0</v>
      </c>
      <c r="W86" s="89">
        <f t="shared" si="67"/>
        <v>0</v>
      </c>
      <c r="X86" s="89">
        <f t="shared" si="67"/>
        <v>0</v>
      </c>
      <c r="Y86" s="89">
        <f t="shared" si="67"/>
        <v>0</v>
      </c>
      <c r="Z86" s="89">
        <f t="shared" si="67"/>
        <v>0</v>
      </c>
      <c r="AA86" s="89">
        <f t="shared" si="67"/>
        <v>2142.107869100691</v>
      </c>
      <c r="AB86" s="89">
        <f>AB10-AB22</f>
        <v>875.16327437506766</v>
      </c>
      <c r="AC86" s="89">
        <f>AC10-AC22</f>
        <v>59.477849641143983</v>
      </c>
      <c r="AD86" s="89">
        <f>AD10-AD22</f>
        <v>640.18714148109552</v>
      </c>
      <c r="AE86" s="89">
        <f>AE10-AE22</f>
        <v>82.138606421581798</v>
      </c>
      <c r="AF86" s="89">
        <f t="shared" ref="AF86:AM86" si="68">AF10-AF22</f>
        <v>53.362122620973317</v>
      </c>
      <c r="AG86" s="89">
        <f t="shared" si="68"/>
        <v>38.984644966807721</v>
      </c>
      <c r="AH86" s="89">
        <f t="shared" si="68"/>
        <v>0</v>
      </c>
      <c r="AI86" s="89">
        <f t="shared" si="68"/>
        <v>0</v>
      </c>
      <c r="AJ86" s="89">
        <f t="shared" si="68"/>
        <v>0</v>
      </c>
      <c r="AK86" s="89">
        <f t="shared" si="68"/>
        <v>1.0129092434652829</v>
      </c>
      <c r="AL86" s="89">
        <f t="shared" si="68"/>
        <v>0</v>
      </c>
      <c r="AM86" s="89">
        <f t="shared" si="68"/>
        <v>0</v>
      </c>
      <c r="AN86" s="89">
        <f t="shared" si="67"/>
        <v>56.390931931826671</v>
      </c>
      <c r="AO86" s="89"/>
      <c r="AP86" s="89"/>
      <c r="AQ86" s="89"/>
    </row>
  </sheetData>
  <pageMargins left="0.70866141732283472" right="0.70866141732283472" top="0.74803149606299213" bottom="0.74803149606299213" header="0.31496062992125984" footer="0.31496062992125984"/>
  <pageSetup paperSize="9" scale="41"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86"/>
  <sheetViews>
    <sheetView zoomScale="118" zoomScaleNormal="118" zoomScaleSheetLayoutView="70" workbookViewId="0">
      <pane xSplit="2" ySplit="1" topLeftCell="C41"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3" width="7.453125" style="89" bestFit="1" customWidth="1"/>
    <col min="4" max="4" width="8" style="89" bestFit="1" customWidth="1"/>
    <col min="5" max="5" width="9.36328125" style="89" bestFit="1" customWidth="1"/>
    <col min="6" max="6" width="6.1796875" style="106" customWidth="1"/>
    <col min="7" max="7" width="8.453125"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6328125" style="158" bestFit="1" customWidth="1"/>
    <col min="13" max="13" width="8.179687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63281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7.6328125" style="158" bestFit="1" customWidth="1"/>
    <col min="43" max="43" width="9.453125" style="157" bestFit="1" customWidth="1"/>
    <col min="44" max="16384" width="9.1796875" style="2"/>
  </cols>
  <sheetData>
    <row r="1" spans="1:45" ht="105.75" customHeight="1" thickBot="1">
      <c r="A1" s="163" t="s">
        <v>160</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33</v>
      </c>
    </row>
    <row r="2" spans="1:45" ht="12.75" customHeight="1">
      <c r="A2" s="3" t="s">
        <v>65</v>
      </c>
      <c r="B2" s="4"/>
      <c r="C2" s="5">
        <f>SUM(D2:G2)</f>
        <v>0</v>
      </c>
      <c r="D2" s="6">
        <v>0</v>
      </c>
      <c r="E2" s="7"/>
      <c r="F2" s="8"/>
      <c r="G2" s="8"/>
      <c r="H2" s="9">
        <f>SUM(I2:K2)</f>
        <v>679.40708459987616</v>
      </c>
      <c r="I2" s="10">
        <v>551.70308459987621</v>
      </c>
      <c r="J2" s="11">
        <v>127.70399999999999</v>
      </c>
      <c r="K2" s="11"/>
      <c r="L2" s="9">
        <f>SUM(M2:Z2)</f>
        <v>0</v>
      </c>
      <c r="M2" s="10"/>
      <c r="N2" s="393"/>
      <c r="O2" s="12"/>
      <c r="P2" s="12"/>
      <c r="Q2" s="12"/>
      <c r="R2" s="12"/>
      <c r="S2" s="12"/>
      <c r="T2" s="12"/>
      <c r="U2" s="12"/>
      <c r="V2" s="12"/>
      <c r="W2" s="8"/>
      <c r="X2" s="8"/>
      <c r="Y2" s="8"/>
      <c r="Z2" s="11"/>
      <c r="AA2" s="9">
        <v>2492.6370966750883</v>
      </c>
      <c r="AB2" s="13">
        <f>SUM(AC2:AM2)</f>
        <v>1005.1497870137249</v>
      </c>
      <c r="AC2" s="14">
        <v>58.568191835904003</v>
      </c>
      <c r="AD2" s="11">
        <v>528.64567601366491</v>
      </c>
      <c r="AE2" s="11">
        <v>229.11595338514954</v>
      </c>
      <c r="AF2" s="11">
        <v>63.908592626636761</v>
      </c>
      <c r="AG2" s="11">
        <v>39.662555290042299</v>
      </c>
      <c r="AH2" s="11">
        <v>15.923485443511069</v>
      </c>
      <c r="AI2" s="11">
        <v>24.408520011743999</v>
      </c>
      <c r="AJ2" s="11">
        <v>0</v>
      </c>
      <c r="AK2" s="10">
        <v>0.52493512543852061</v>
      </c>
      <c r="AL2" s="10">
        <v>12.089978425167654</v>
      </c>
      <c r="AM2" s="8">
        <v>32.301898856466202</v>
      </c>
      <c r="AN2" s="15">
        <v>66.642228958003329</v>
      </c>
      <c r="AO2" s="15"/>
      <c r="AP2" s="13"/>
      <c r="AQ2" s="16">
        <f>C2+H2+L2+AA2+AB2+AN2+AO2+AP2</f>
        <v>4243.8361972466928</v>
      </c>
      <c r="AS2" s="294"/>
    </row>
    <row r="3" spans="1:45" ht="12.75" customHeight="1">
      <c r="A3" s="17" t="s">
        <v>1</v>
      </c>
      <c r="B3" s="18"/>
      <c r="C3" s="19">
        <f>SUM(D3:G3)</f>
        <v>1231.0629267900281</v>
      </c>
      <c r="D3" s="20">
        <v>1132.8413430437445</v>
      </c>
      <c r="E3" s="169">
        <v>81.726589027187799</v>
      </c>
      <c r="F3" s="22"/>
      <c r="G3" s="22">
        <v>16.494994719095779</v>
      </c>
      <c r="H3" s="23">
        <f>SUM(I3:K3)</f>
        <v>0</v>
      </c>
      <c r="I3" s="24"/>
      <c r="J3" s="25"/>
      <c r="K3" s="25"/>
      <c r="L3" s="23">
        <f>SUM(M3:Z3)</f>
        <v>9007.4136094114201</v>
      </c>
      <c r="M3" s="24">
        <v>3270.2110971329998</v>
      </c>
      <c r="N3" s="24">
        <v>0</v>
      </c>
      <c r="O3" s="25">
        <v>0</v>
      </c>
      <c r="P3" s="25">
        <v>786.28189116666658</v>
      </c>
      <c r="Q3" s="25">
        <v>520.41452162336009</v>
      </c>
      <c r="R3" s="25">
        <v>1122.1016705990401</v>
      </c>
      <c r="S3" s="25">
        <v>59.769701681073443</v>
      </c>
      <c r="T3" s="25">
        <v>136.32929523509139</v>
      </c>
      <c r="U3" s="25">
        <v>2684.1065129345729</v>
      </c>
      <c r="V3" s="25">
        <v>153.54630538949726</v>
      </c>
      <c r="W3" s="22">
        <v>0</v>
      </c>
      <c r="X3" s="22">
        <v>232.78349067017561</v>
      </c>
      <c r="Y3" s="22">
        <v>1.6297678329999998</v>
      </c>
      <c r="Z3" s="25">
        <v>40.239355145944543</v>
      </c>
      <c r="AA3" s="23">
        <v>1704.3892092708027</v>
      </c>
      <c r="AB3" s="26">
        <f>SUM(AC3:AM3)</f>
        <v>139.57006967030478</v>
      </c>
      <c r="AC3" s="27"/>
      <c r="AD3" s="25"/>
      <c r="AE3" s="25">
        <v>46.400022755232769</v>
      </c>
      <c r="AF3" s="25"/>
      <c r="AG3" s="25"/>
      <c r="AH3" s="25"/>
      <c r="AI3" s="25">
        <v>59.240877121344006</v>
      </c>
      <c r="AJ3" s="25">
        <v>33.929169793728001</v>
      </c>
      <c r="AK3" s="24"/>
      <c r="AL3" s="24"/>
      <c r="AM3" s="22"/>
      <c r="AN3" s="28"/>
      <c r="AO3" s="28">
        <v>74.928583599999996</v>
      </c>
      <c r="AP3" s="26"/>
      <c r="AQ3" s="29">
        <f t="shared" ref="AQ3:AQ20" si="0">C3+H3+L3+AA3+AB3+AN3+AO3+AP3</f>
        <v>12157.364398742555</v>
      </c>
      <c r="AS3" s="294"/>
    </row>
    <row r="4" spans="1:45" ht="12.75" customHeight="1">
      <c r="A4" s="17" t="s">
        <v>2</v>
      </c>
      <c r="B4" s="18"/>
      <c r="C4" s="19">
        <f>SUM(D4:G4)</f>
        <v>9.2000161496559993</v>
      </c>
      <c r="D4" s="20">
        <v>0</v>
      </c>
      <c r="E4" s="21">
        <v>7.6047957039999989</v>
      </c>
      <c r="F4" s="22"/>
      <c r="G4" s="22">
        <v>1.5952204456559997</v>
      </c>
      <c r="H4" s="23">
        <f>SUM(I4:K4)</f>
        <v>4.667891</v>
      </c>
      <c r="I4" s="24"/>
      <c r="J4" s="25"/>
      <c r="K4" s="25">
        <v>4.667891</v>
      </c>
      <c r="L4" s="23">
        <f>SUM(M4:Z4)</f>
        <v>1642.6969850477321</v>
      </c>
      <c r="M4" s="24">
        <v>0</v>
      </c>
      <c r="N4" s="24">
        <v>0</v>
      </c>
      <c r="O4" s="25"/>
      <c r="P4" s="25">
        <v>370.97353661111111</v>
      </c>
      <c r="Q4" s="25">
        <v>12.7589485296</v>
      </c>
      <c r="R4" s="25">
        <v>0</v>
      </c>
      <c r="S4" s="25">
        <v>1038.9316946838983</v>
      </c>
      <c r="T4" s="25">
        <v>16.725525004543083</v>
      </c>
      <c r="U4" s="25">
        <v>117.16521226914624</v>
      </c>
      <c r="V4" s="25">
        <v>5.7759747368008402E-2</v>
      </c>
      <c r="W4" s="22">
        <v>75.72521776243093</v>
      </c>
      <c r="X4" s="22">
        <v>2.8315502264143078</v>
      </c>
      <c r="Y4" s="22">
        <v>3.545023E-3</v>
      </c>
      <c r="Z4" s="25">
        <v>7.5239951902203694</v>
      </c>
      <c r="AA4" s="23">
        <v>0</v>
      </c>
      <c r="AB4" s="26">
        <f>SUM(AC4:AM4)</f>
        <v>0.20632319999999996</v>
      </c>
      <c r="AC4" s="27"/>
      <c r="AD4" s="25"/>
      <c r="AE4" s="25">
        <v>0.20632319999999996</v>
      </c>
      <c r="AF4" s="25"/>
      <c r="AG4" s="25"/>
      <c r="AH4" s="25"/>
      <c r="AI4" s="25">
        <v>0</v>
      </c>
      <c r="AJ4" s="25">
        <v>0</v>
      </c>
      <c r="AK4" s="24"/>
      <c r="AL4" s="24"/>
      <c r="AM4" s="22"/>
      <c r="AN4" s="28"/>
      <c r="AO4" s="28">
        <v>136.13896319999998</v>
      </c>
      <c r="AP4" s="26"/>
      <c r="AQ4" s="29">
        <f t="shared" si="0"/>
        <v>1792.9101785973883</v>
      </c>
      <c r="AS4" s="294"/>
    </row>
    <row r="5" spans="1:45" ht="12.75" customHeight="1">
      <c r="A5" s="17" t="s">
        <v>3</v>
      </c>
      <c r="B5" s="18"/>
      <c r="C5" s="19">
        <f>SUM(D5:G5)</f>
        <v>0</v>
      </c>
      <c r="D5" s="20"/>
      <c r="E5" s="21"/>
      <c r="F5" s="22"/>
      <c r="G5" s="22"/>
      <c r="H5" s="23">
        <f>SUM(I5:K5)</f>
        <v>0</v>
      </c>
      <c r="I5" s="24"/>
      <c r="J5" s="25"/>
      <c r="K5" s="25"/>
      <c r="L5" s="23">
        <f>SUM(M5:Z5)</f>
        <v>159.70354876356026</v>
      </c>
      <c r="M5" s="24"/>
      <c r="N5" s="24"/>
      <c r="O5" s="25"/>
      <c r="P5" s="25"/>
      <c r="Q5" s="25"/>
      <c r="R5" s="25"/>
      <c r="S5" s="25">
        <v>10.595410452824858</v>
      </c>
      <c r="T5" s="25"/>
      <c r="U5" s="25">
        <v>149.1081383107354</v>
      </c>
      <c r="V5" s="25"/>
      <c r="W5" s="22"/>
      <c r="X5" s="22"/>
      <c r="Y5" s="22"/>
      <c r="Z5" s="25"/>
      <c r="AA5" s="23"/>
      <c r="AB5" s="26">
        <f>SUM(AC5:AM5)</f>
        <v>0</v>
      </c>
      <c r="AC5" s="27"/>
      <c r="AD5" s="25"/>
      <c r="AE5" s="25"/>
      <c r="AF5" s="25"/>
      <c r="AG5" s="25"/>
      <c r="AH5" s="25"/>
      <c r="AI5" s="25"/>
      <c r="AJ5" s="25"/>
      <c r="AK5" s="24"/>
      <c r="AL5" s="24"/>
      <c r="AM5" s="22"/>
      <c r="AN5" s="28"/>
      <c r="AO5" s="28"/>
      <c r="AP5" s="26"/>
      <c r="AQ5" s="29">
        <f t="shared" si="0"/>
        <v>159.70354876356026</v>
      </c>
      <c r="AS5" s="294"/>
    </row>
    <row r="6" spans="1:45" ht="12.75" customHeight="1" thickBot="1">
      <c r="A6" s="30" t="s">
        <v>4</v>
      </c>
      <c r="B6" s="31"/>
      <c r="C6" s="19">
        <f>SUM(D6:G6)</f>
        <v>228.02070276163744</v>
      </c>
      <c r="D6" s="32">
        <v>235.30166140750899</v>
      </c>
      <c r="E6" s="22">
        <v>-6.8212245249495016</v>
      </c>
      <c r="F6" s="33"/>
      <c r="G6" s="33">
        <v>-0.45973412092202398</v>
      </c>
      <c r="H6" s="34">
        <f>SUM(I6:K6)</f>
        <v>59.475584030630579</v>
      </c>
      <c r="I6" s="35">
        <v>67.54172803063058</v>
      </c>
      <c r="J6" s="35">
        <v>0</v>
      </c>
      <c r="K6" s="35">
        <v>-8.0661439999999995</v>
      </c>
      <c r="L6" s="34">
        <f>SUM(M6:Z6)</f>
        <v>5.4759230660120295</v>
      </c>
      <c r="M6" s="24">
        <v>1.9510962575999997</v>
      </c>
      <c r="N6" s="24">
        <v>4.26</v>
      </c>
      <c r="O6" s="25"/>
      <c r="P6" s="25">
        <v>-6.2923505444444441</v>
      </c>
      <c r="Q6" s="25">
        <v>4.0295106342400002</v>
      </c>
      <c r="R6" s="25">
        <v>-2.2397286935999996</v>
      </c>
      <c r="S6" s="25">
        <v>30.5319</v>
      </c>
      <c r="T6" s="25">
        <v>-0.29445775467362928</v>
      </c>
      <c r="U6" s="25">
        <v>-25.734546429078609</v>
      </c>
      <c r="V6" s="25">
        <v>1.2072368045322475</v>
      </c>
      <c r="W6" s="33">
        <v>-1.9427372085635359</v>
      </c>
      <c r="X6" s="33">
        <v>0</v>
      </c>
      <c r="Y6" s="33">
        <v>0</v>
      </c>
      <c r="Z6" s="35">
        <v>0</v>
      </c>
      <c r="AA6" s="34">
        <v>53.850302671692013</v>
      </c>
      <c r="AB6" s="37">
        <f>SUM(AC6:AM6)</f>
        <v>-8.7447969137159998</v>
      </c>
      <c r="AC6" s="38"/>
      <c r="AD6" s="36"/>
      <c r="AE6" s="36">
        <v>-1.9336381557479996</v>
      </c>
      <c r="AF6" s="36"/>
      <c r="AG6" s="36"/>
      <c r="AH6" s="36"/>
      <c r="AI6" s="36">
        <v>-4.7333661763199997</v>
      </c>
      <c r="AJ6" s="36">
        <v>-2.0777925816480001</v>
      </c>
      <c r="AK6" s="35"/>
      <c r="AL6" s="35"/>
      <c r="AM6" s="33"/>
      <c r="AN6" s="40"/>
      <c r="AO6" s="40"/>
      <c r="AP6" s="37"/>
      <c r="AQ6" s="41">
        <f t="shared" si="0"/>
        <v>338.07771561625606</v>
      </c>
      <c r="AS6" s="294"/>
    </row>
    <row r="7" spans="1:45" s="49" customFormat="1" ht="12.75" customHeight="1">
      <c r="A7" s="50" t="s">
        <v>66</v>
      </c>
      <c r="B7" s="51"/>
      <c r="C7" s="52">
        <f t="shared" ref="C7:AP7" si="1">C2+C3-C4-C5+C6</f>
        <v>1449.8836134020096</v>
      </c>
      <c r="D7" s="57">
        <f t="shared" si="1"/>
        <v>1368.1430044512535</v>
      </c>
      <c r="E7" s="54">
        <f t="shared" si="1"/>
        <v>67.300568798238302</v>
      </c>
      <c r="F7" s="54">
        <f t="shared" si="1"/>
        <v>0</v>
      </c>
      <c r="G7" s="54">
        <f t="shared" si="1"/>
        <v>14.440040152517755</v>
      </c>
      <c r="H7" s="56">
        <f t="shared" si="1"/>
        <v>734.21477763050666</v>
      </c>
      <c r="I7" s="57">
        <f t="shared" si="1"/>
        <v>619.24481263050677</v>
      </c>
      <c r="J7" s="54">
        <f t="shared" si="1"/>
        <v>127.70399999999999</v>
      </c>
      <c r="K7" s="54">
        <f t="shared" si="1"/>
        <v>-12.734034999999999</v>
      </c>
      <c r="L7" s="56">
        <f t="shared" si="1"/>
        <v>7210.4889986661392</v>
      </c>
      <c r="M7" s="57">
        <f t="shared" si="1"/>
        <v>3272.1621933905999</v>
      </c>
      <c r="N7" s="57">
        <f t="shared" ref="N7" si="2">N2+N3-N4-N5+N6</f>
        <v>4.26</v>
      </c>
      <c r="O7" s="54">
        <f t="shared" si="1"/>
        <v>0</v>
      </c>
      <c r="P7" s="54">
        <f t="shared" si="1"/>
        <v>409.01600401111102</v>
      </c>
      <c r="Q7" s="54">
        <f t="shared" si="1"/>
        <v>511.68508372800011</v>
      </c>
      <c r="R7" s="54">
        <f t="shared" si="1"/>
        <v>1119.8619419054401</v>
      </c>
      <c r="S7" s="54">
        <f t="shared" si="1"/>
        <v>-959.22550345564969</v>
      </c>
      <c r="T7" s="54">
        <f t="shared" si="1"/>
        <v>119.30931247587468</v>
      </c>
      <c r="U7" s="54">
        <f t="shared" si="1"/>
        <v>2392.0986159256126</v>
      </c>
      <c r="V7" s="54">
        <f t="shared" si="1"/>
        <v>154.6957824466615</v>
      </c>
      <c r="W7" s="54">
        <f t="shared" si="1"/>
        <v>-77.667954970994472</v>
      </c>
      <c r="X7" s="54">
        <f t="shared" si="1"/>
        <v>229.95194044376132</v>
      </c>
      <c r="Y7" s="54">
        <f t="shared" si="1"/>
        <v>1.6262228099999998</v>
      </c>
      <c r="Z7" s="54">
        <f t="shared" si="1"/>
        <v>32.715359955724175</v>
      </c>
      <c r="AA7" s="56">
        <f t="shared" si="1"/>
        <v>4250.8766086175829</v>
      </c>
      <c r="AB7" s="56">
        <f t="shared" si="1"/>
        <v>1135.7687365703136</v>
      </c>
      <c r="AC7" s="57">
        <f t="shared" si="1"/>
        <v>58.568191835904003</v>
      </c>
      <c r="AD7" s="54">
        <f t="shared" si="1"/>
        <v>528.64567601366491</v>
      </c>
      <c r="AE7" s="54">
        <f t="shared" si="1"/>
        <v>273.37601478463432</v>
      </c>
      <c r="AF7" s="54">
        <f t="shared" ref="AF7" si="3">AF2+AF3-AF4-AF5+AF6</f>
        <v>63.908592626636761</v>
      </c>
      <c r="AG7" s="54">
        <f t="shared" si="1"/>
        <v>39.662555290042299</v>
      </c>
      <c r="AH7" s="54">
        <f t="shared" si="1"/>
        <v>15.923485443511069</v>
      </c>
      <c r="AI7" s="54">
        <f t="shared" si="1"/>
        <v>78.916030956767997</v>
      </c>
      <c r="AJ7" s="54">
        <f t="shared" ref="AJ7" si="4">AJ2+AJ3-AJ4-AJ5+AJ6</f>
        <v>31.851377212079999</v>
      </c>
      <c r="AK7" s="53">
        <f t="shared" si="1"/>
        <v>0.52493512543852061</v>
      </c>
      <c r="AL7" s="53">
        <f t="shared" ref="AL7" si="5">AL2+AL3-AL4-AL5+AL6</f>
        <v>12.089978425167654</v>
      </c>
      <c r="AM7" s="57">
        <f t="shared" si="1"/>
        <v>32.301898856466202</v>
      </c>
      <c r="AN7" s="56">
        <f t="shared" si="1"/>
        <v>66.642228958003329</v>
      </c>
      <c r="AO7" s="56">
        <f t="shared" si="1"/>
        <v>-61.210379599999982</v>
      </c>
      <c r="AP7" s="182">
        <f t="shared" si="1"/>
        <v>0</v>
      </c>
      <c r="AQ7" s="111">
        <f t="shared" si="0"/>
        <v>14786.664584244556</v>
      </c>
      <c r="AR7" s="2"/>
      <c r="AS7" s="294"/>
    </row>
    <row r="8" spans="1:45" s="49" customFormat="1" ht="12.75" customHeight="1" thickBot="1">
      <c r="A8" s="183" t="s">
        <v>67</v>
      </c>
      <c r="B8" s="184"/>
      <c r="C8" s="187">
        <f t="shared" ref="C8:AP8" si="6">C7-C27</f>
        <v>1449.8836134020096</v>
      </c>
      <c r="D8" s="185">
        <f t="shared" si="6"/>
        <v>1368.1430044512535</v>
      </c>
      <c r="E8" s="188">
        <f t="shared" si="6"/>
        <v>67.300568798238302</v>
      </c>
      <c r="F8" s="189">
        <f t="shared" si="6"/>
        <v>0</v>
      </c>
      <c r="G8" s="189">
        <f t="shared" si="6"/>
        <v>14.440040152517755</v>
      </c>
      <c r="H8" s="190">
        <f t="shared" si="6"/>
        <v>734.21477763050666</v>
      </c>
      <c r="I8" s="185">
        <f t="shared" si="6"/>
        <v>619.24481263050677</v>
      </c>
      <c r="J8" s="188">
        <f t="shared" si="6"/>
        <v>127.70399999999999</v>
      </c>
      <c r="K8" s="188">
        <f t="shared" si="6"/>
        <v>-12.734034999999999</v>
      </c>
      <c r="L8" s="190">
        <f t="shared" si="6"/>
        <v>6946.1954754566541</v>
      </c>
      <c r="M8" s="185">
        <f t="shared" si="6"/>
        <v>3272.1621933905999</v>
      </c>
      <c r="N8" s="185">
        <f t="shared" si="6"/>
        <v>4.26</v>
      </c>
      <c r="O8" s="188">
        <f t="shared" si="6"/>
        <v>0</v>
      </c>
      <c r="P8" s="188">
        <f t="shared" si="6"/>
        <v>409.01600401111102</v>
      </c>
      <c r="Q8" s="188">
        <f t="shared" si="6"/>
        <v>511.68508372800011</v>
      </c>
      <c r="R8" s="188">
        <f t="shared" si="6"/>
        <v>1119.8619419054401</v>
      </c>
      <c r="S8" s="188">
        <f t="shared" si="6"/>
        <v>-959.22550345564969</v>
      </c>
      <c r="T8" s="188">
        <f t="shared" si="6"/>
        <v>119.30931247587468</v>
      </c>
      <c r="U8" s="188">
        <f t="shared" si="6"/>
        <v>2392.0986159256126</v>
      </c>
      <c r="V8" s="188">
        <f t="shared" si="6"/>
        <v>154.6957824466615</v>
      </c>
      <c r="W8" s="189">
        <f t="shared" si="6"/>
        <v>-77.667954970994472</v>
      </c>
      <c r="X8" s="189">
        <f t="shared" si="6"/>
        <v>0</v>
      </c>
      <c r="Y8" s="189">
        <f t="shared" si="6"/>
        <v>0</v>
      </c>
      <c r="Z8" s="188">
        <f t="shared" si="6"/>
        <v>0</v>
      </c>
      <c r="AA8" s="190">
        <f t="shared" si="6"/>
        <v>4250.8766086175829</v>
      </c>
      <c r="AB8" s="196">
        <f t="shared" si="6"/>
        <v>1135.7687365703136</v>
      </c>
      <c r="AC8" s="185">
        <f t="shared" si="6"/>
        <v>58.568191835904003</v>
      </c>
      <c r="AD8" s="188">
        <f t="shared" si="6"/>
        <v>528.64567601366491</v>
      </c>
      <c r="AE8" s="188">
        <f t="shared" si="6"/>
        <v>273.37601478463432</v>
      </c>
      <c r="AF8" s="188">
        <f t="shared" si="6"/>
        <v>63.908592626636761</v>
      </c>
      <c r="AG8" s="188">
        <f t="shared" si="6"/>
        <v>39.662555290042299</v>
      </c>
      <c r="AH8" s="188">
        <f t="shared" si="6"/>
        <v>15.923485443511069</v>
      </c>
      <c r="AI8" s="188">
        <f t="shared" si="6"/>
        <v>78.916030956767997</v>
      </c>
      <c r="AJ8" s="188">
        <f t="shared" ref="AJ8" si="7">AJ7-AJ27</f>
        <v>31.851377212079999</v>
      </c>
      <c r="AK8" s="210">
        <f t="shared" si="6"/>
        <v>0.52493512543852061</v>
      </c>
      <c r="AL8" s="210">
        <f t="shared" si="6"/>
        <v>12.089978425167654</v>
      </c>
      <c r="AM8" s="185">
        <f t="shared" si="6"/>
        <v>32.301898856466202</v>
      </c>
      <c r="AN8" s="190">
        <f t="shared" si="6"/>
        <v>66.642228958003329</v>
      </c>
      <c r="AO8" s="190">
        <f t="shared" si="6"/>
        <v>-61.210379599999982</v>
      </c>
      <c r="AP8" s="185">
        <f t="shared" si="6"/>
        <v>0</v>
      </c>
      <c r="AQ8" s="186">
        <f t="shared" si="0"/>
        <v>14522.37106103507</v>
      </c>
      <c r="AR8" s="2"/>
      <c r="AS8" s="294"/>
    </row>
    <row r="9" spans="1:45" s="49" customFormat="1" ht="12.75" customHeight="1">
      <c r="A9" s="50" t="s">
        <v>5</v>
      </c>
      <c r="B9" s="51"/>
      <c r="C9" s="52">
        <f t="shared" ref="C9:AP9" si="8">SUM(C10:C14)</f>
        <v>1102.5858225261056</v>
      </c>
      <c r="D9" s="53">
        <f t="shared" si="8"/>
        <v>1102.5858225261056</v>
      </c>
      <c r="E9" s="54">
        <f t="shared" si="8"/>
        <v>0</v>
      </c>
      <c r="F9" s="55">
        <f t="shared" si="8"/>
        <v>0</v>
      </c>
      <c r="G9" s="55">
        <f t="shared" si="8"/>
        <v>0</v>
      </c>
      <c r="H9" s="56">
        <f t="shared" si="8"/>
        <v>607.32459871941921</v>
      </c>
      <c r="I9" s="53">
        <f t="shared" si="8"/>
        <v>607.32459871941921</v>
      </c>
      <c r="J9" s="54">
        <f t="shared" si="8"/>
        <v>0</v>
      </c>
      <c r="K9" s="54">
        <f t="shared" si="8"/>
        <v>0</v>
      </c>
      <c r="L9" s="56">
        <f t="shared" si="8"/>
        <v>3374.5881179079074</v>
      </c>
      <c r="M9" s="54">
        <f t="shared" si="8"/>
        <v>3272.1621933905994</v>
      </c>
      <c r="N9" s="54">
        <f t="shared" ref="N9" si="9">SUM(N10:N14)</f>
        <v>34.015999999999998</v>
      </c>
      <c r="O9" s="54">
        <f t="shared" si="8"/>
        <v>4.5934686276923067</v>
      </c>
      <c r="P9" s="54">
        <f t="shared" si="8"/>
        <v>0</v>
      </c>
      <c r="Q9" s="54">
        <f t="shared" si="8"/>
        <v>0</v>
      </c>
      <c r="R9" s="54">
        <f t="shared" si="8"/>
        <v>0</v>
      </c>
      <c r="S9" s="54">
        <f t="shared" si="8"/>
        <v>52.272687881736722</v>
      </c>
      <c r="T9" s="54">
        <f t="shared" si="8"/>
        <v>0.6302865306815999</v>
      </c>
      <c r="U9" s="54">
        <f t="shared" si="8"/>
        <v>10.913481477197381</v>
      </c>
      <c r="V9" s="54">
        <f t="shared" si="8"/>
        <v>0</v>
      </c>
      <c r="W9" s="55">
        <f t="shared" si="8"/>
        <v>0</v>
      </c>
      <c r="X9" s="55">
        <f t="shared" si="8"/>
        <v>0</v>
      </c>
      <c r="Y9" s="55">
        <f t="shared" si="8"/>
        <v>0</v>
      </c>
      <c r="Z9" s="54">
        <f t="shared" si="8"/>
        <v>0</v>
      </c>
      <c r="AA9" s="56">
        <f t="shared" si="8"/>
        <v>2395.5477531918359</v>
      </c>
      <c r="AB9" s="57">
        <f t="shared" si="8"/>
        <v>159.99982654498157</v>
      </c>
      <c r="AC9" s="58">
        <f t="shared" si="8"/>
        <v>0</v>
      </c>
      <c r="AD9" s="54">
        <f t="shared" si="8"/>
        <v>0</v>
      </c>
      <c r="AE9" s="54">
        <f t="shared" si="8"/>
        <v>87.756954095136123</v>
      </c>
      <c r="AF9" s="54">
        <f t="shared" ref="AF9" si="10">SUM(AF10:AF14)</f>
        <v>25.961722116840001</v>
      </c>
      <c r="AG9" s="54">
        <f t="shared" si="8"/>
        <v>39.662555290042299</v>
      </c>
      <c r="AH9" s="54">
        <f t="shared" si="8"/>
        <v>6.6185950429631504</v>
      </c>
      <c r="AI9" s="54">
        <f t="shared" si="8"/>
        <v>0</v>
      </c>
      <c r="AJ9" s="54">
        <f t="shared" ref="AJ9" si="11">SUM(AJ10:AJ14)</f>
        <v>0</v>
      </c>
      <c r="AK9" s="53">
        <f t="shared" si="8"/>
        <v>0</v>
      </c>
      <c r="AL9" s="53">
        <f t="shared" ref="AL9" si="12">SUM(AL10:AL14)</f>
        <v>0</v>
      </c>
      <c r="AM9" s="55">
        <f t="shared" si="8"/>
        <v>0</v>
      </c>
      <c r="AN9" s="56">
        <f t="shared" si="8"/>
        <v>24.94361536716</v>
      </c>
      <c r="AO9" s="56">
        <f t="shared" si="8"/>
        <v>55.748676979999985</v>
      </c>
      <c r="AP9" s="57">
        <f t="shared" si="8"/>
        <v>0</v>
      </c>
      <c r="AQ9" s="59">
        <f t="shared" si="0"/>
        <v>7720.7384112374093</v>
      </c>
      <c r="AR9" s="2"/>
      <c r="AS9" s="294"/>
    </row>
    <row r="10" spans="1:45" ht="12.75" customHeight="1">
      <c r="A10" s="60" t="s">
        <v>221</v>
      </c>
      <c r="B10" s="61"/>
      <c r="C10" s="62">
        <f>SUM(D10:G10)</f>
        <v>1102.5858225261056</v>
      </c>
      <c r="D10" s="63">
        <v>1102.5858225261056</v>
      </c>
      <c r="E10" s="64"/>
      <c r="F10" s="65"/>
      <c r="G10" s="65"/>
      <c r="H10" s="66">
        <f>SUM(I10:K10)</f>
        <v>512.94006062174151</v>
      </c>
      <c r="I10" s="63">
        <v>512.94006062174151</v>
      </c>
      <c r="J10" s="64">
        <v>0</v>
      </c>
      <c r="K10" s="64"/>
      <c r="L10" s="66">
        <f>SUM(M10:Z10)</f>
        <v>63.186169358934102</v>
      </c>
      <c r="M10" s="64"/>
      <c r="N10" s="64"/>
      <c r="O10" s="64"/>
      <c r="P10" s="64"/>
      <c r="Q10" s="64"/>
      <c r="R10" s="64"/>
      <c r="S10" s="64">
        <v>52.272687881736722</v>
      </c>
      <c r="T10" s="64"/>
      <c r="U10" s="64">
        <v>10.913481477197381</v>
      </c>
      <c r="V10" s="64"/>
      <c r="W10" s="65"/>
      <c r="X10" s="65"/>
      <c r="Y10" s="65"/>
      <c r="Z10" s="64"/>
      <c r="AA10" s="66">
        <v>2068.3257680848888</v>
      </c>
      <c r="AB10" s="67">
        <f>SUM(AC10:AM10)</f>
        <v>150.47505843493602</v>
      </c>
      <c r="AC10" s="68"/>
      <c r="AD10" s="64"/>
      <c r="AE10" s="64">
        <v>84.850781028053717</v>
      </c>
      <c r="AF10" s="64">
        <v>25.961722116840001</v>
      </c>
      <c r="AG10" s="64">
        <v>39.662555290042299</v>
      </c>
      <c r="AH10" s="64"/>
      <c r="AI10" s="64"/>
      <c r="AJ10" s="64"/>
      <c r="AK10" s="63"/>
      <c r="AL10" s="63"/>
      <c r="AM10" s="65"/>
      <c r="AN10" s="70">
        <v>24.94361536716</v>
      </c>
      <c r="AO10" s="66"/>
      <c r="AP10" s="67"/>
      <c r="AQ10" s="71">
        <f t="shared" si="0"/>
        <v>3922.4564943937662</v>
      </c>
      <c r="AS10" s="294"/>
    </row>
    <row r="11" spans="1:45" ht="12.75" customHeight="1">
      <c r="A11" s="17" t="s">
        <v>222</v>
      </c>
      <c r="B11" s="18"/>
      <c r="C11" s="19">
        <f>SUM(D11:G11)</f>
        <v>0</v>
      </c>
      <c r="D11" s="24">
        <v>0</v>
      </c>
      <c r="E11" s="25"/>
      <c r="F11" s="22"/>
      <c r="G11" s="22"/>
      <c r="H11" s="23">
        <f>SUM(I11:K11)</f>
        <v>8.9666770450461151</v>
      </c>
      <c r="I11" s="24">
        <v>8.9666770450461151</v>
      </c>
      <c r="J11" s="25"/>
      <c r="K11" s="25"/>
      <c r="L11" s="23">
        <f>SUM(M11:Z11)</f>
        <v>5.2237551583739066</v>
      </c>
      <c r="M11" s="25"/>
      <c r="N11" s="127"/>
      <c r="O11" s="127">
        <v>4.5934686276923067</v>
      </c>
      <c r="P11" s="25"/>
      <c r="Q11" s="25"/>
      <c r="R11" s="25"/>
      <c r="S11" s="25">
        <v>0</v>
      </c>
      <c r="T11" s="25">
        <v>0.6302865306815999</v>
      </c>
      <c r="U11" s="25">
        <v>0</v>
      </c>
      <c r="V11" s="25"/>
      <c r="W11" s="22"/>
      <c r="X11" s="22"/>
      <c r="Y11" s="22"/>
      <c r="Z11" s="25"/>
      <c r="AA11" s="23">
        <v>273.27747698965226</v>
      </c>
      <c r="AB11" s="26">
        <f>SUM(AC11:AM11)</f>
        <v>9.5247681100455548</v>
      </c>
      <c r="AC11" s="27"/>
      <c r="AD11" s="25"/>
      <c r="AE11" s="25">
        <v>2.9061730670824044</v>
      </c>
      <c r="AF11" s="25"/>
      <c r="AG11" s="25"/>
      <c r="AH11" s="25">
        <v>6.6185950429631504</v>
      </c>
      <c r="AI11" s="25"/>
      <c r="AJ11" s="25"/>
      <c r="AK11" s="24"/>
      <c r="AL11" s="24"/>
      <c r="AM11" s="22"/>
      <c r="AN11" s="28"/>
      <c r="AO11" s="28"/>
      <c r="AP11" s="26"/>
      <c r="AQ11" s="29">
        <f t="shared" si="0"/>
        <v>296.99267730311783</v>
      </c>
      <c r="AS11" s="294"/>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45.786780979999989</v>
      </c>
      <c r="AP12" s="26"/>
      <c r="AQ12" s="29">
        <f t="shared" si="0"/>
        <v>45.786780979999989</v>
      </c>
      <c r="AS12" s="294"/>
    </row>
    <row r="13" spans="1:45" ht="12.75" customHeight="1">
      <c r="A13" s="17" t="s">
        <v>224</v>
      </c>
      <c r="B13" s="18"/>
      <c r="C13" s="19">
        <f>SUM(D13:G13)</f>
        <v>0</v>
      </c>
      <c r="D13" s="24"/>
      <c r="E13" s="22"/>
      <c r="F13" s="22"/>
      <c r="G13" s="22"/>
      <c r="H13" s="23">
        <f>SUM(I13:K13)</f>
        <v>85.417861052631579</v>
      </c>
      <c r="I13" s="24">
        <v>85.417861052631579</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85.417861052631579</v>
      </c>
      <c r="AS13" s="294"/>
    </row>
    <row r="14" spans="1:45" ht="12.75" customHeight="1">
      <c r="A14" s="72" t="s">
        <v>225</v>
      </c>
      <c r="B14" s="73"/>
      <c r="C14" s="74">
        <f>SUM(D14:G14)</f>
        <v>0</v>
      </c>
      <c r="D14" s="75"/>
      <c r="E14" s="76"/>
      <c r="F14" s="77"/>
      <c r="G14" s="77"/>
      <c r="H14" s="78">
        <f>SUM(I14:K14)</f>
        <v>0</v>
      </c>
      <c r="I14" s="75"/>
      <c r="J14" s="76"/>
      <c r="K14" s="76"/>
      <c r="L14" s="78">
        <f>SUM(M14:Z14)</f>
        <v>3306.1781933905995</v>
      </c>
      <c r="M14" s="76">
        <v>3272.1621933905994</v>
      </c>
      <c r="N14" s="76">
        <v>34.015999999999998</v>
      </c>
      <c r="O14" s="76"/>
      <c r="P14" s="76"/>
      <c r="Q14" s="76"/>
      <c r="R14" s="76"/>
      <c r="S14" s="76"/>
      <c r="T14" s="76"/>
      <c r="U14" s="76"/>
      <c r="V14" s="76"/>
      <c r="W14" s="77"/>
      <c r="X14" s="77"/>
      <c r="Y14" s="77"/>
      <c r="Z14" s="76"/>
      <c r="AA14" s="78">
        <v>53.944508117294752</v>
      </c>
      <c r="AB14" s="79">
        <f>SUM(AC14:AM14)</f>
        <v>0</v>
      </c>
      <c r="AC14" s="80"/>
      <c r="AD14" s="76"/>
      <c r="AE14" s="76"/>
      <c r="AF14" s="76"/>
      <c r="AG14" s="76"/>
      <c r="AH14" s="76"/>
      <c r="AI14" s="76"/>
      <c r="AJ14" s="76"/>
      <c r="AK14" s="75"/>
      <c r="AL14" s="75"/>
      <c r="AM14" s="77"/>
      <c r="AN14" s="81"/>
      <c r="AO14" s="81">
        <v>9.9618959999999994</v>
      </c>
      <c r="AP14" s="79"/>
      <c r="AQ14" s="82">
        <f t="shared" si="0"/>
        <v>3370.0845975078942</v>
      </c>
      <c r="AS14" s="294"/>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81.146968000000001</v>
      </c>
      <c r="I15" s="85">
        <f t="shared" si="13"/>
        <v>0</v>
      </c>
      <c r="J15" s="86">
        <f t="shared" si="13"/>
        <v>0</v>
      </c>
      <c r="K15" s="86">
        <f t="shared" si="13"/>
        <v>81.146968000000001</v>
      </c>
      <c r="L15" s="88">
        <f t="shared" si="13"/>
        <v>3318.5399264422967</v>
      </c>
      <c r="M15" s="86">
        <f t="shared" si="13"/>
        <v>0</v>
      </c>
      <c r="N15" s="86">
        <f t="shared" si="13"/>
        <v>0</v>
      </c>
      <c r="O15" s="86">
        <f t="shared" si="13"/>
        <v>92.060906140657792</v>
      </c>
      <c r="P15" s="86">
        <f t="shared" si="13"/>
        <v>589.729195</v>
      </c>
      <c r="Q15" s="86">
        <f t="shared" si="13"/>
        <v>184.67360055872001</v>
      </c>
      <c r="R15" s="86">
        <f t="shared" si="13"/>
        <v>0</v>
      </c>
      <c r="S15" s="86">
        <f t="shared" si="13"/>
        <v>1046.4927135576272</v>
      </c>
      <c r="T15" s="86">
        <f t="shared" si="13"/>
        <v>47.886690660678859</v>
      </c>
      <c r="U15" s="86">
        <f t="shared" si="13"/>
        <v>1277.6699795239222</v>
      </c>
      <c r="V15" s="86">
        <f t="shared" si="13"/>
        <v>0</v>
      </c>
      <c r="W15" s="87">
        <f t="shared" si="13"/>
        <v>80.026841000690595</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2036.3705401667912</v>
      </c>
      <c r="AP15" s="89">
        <f t="shared" si="13"/>
        <v>0</v>
      </c>
      <c r="AQ15" s="91">
        <f t="shared" si="0"/>
        <v>5436.057434609088</v>
      </c>
      <c r="AR15" s="2"/>
      <c r="AS15" s="294"/>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1822.1707187730935</v>
      </c>
      <c r="AP16" s="67"/>
      <c r="AQ16" s="92">
        <f>C16+H16+L16+AA16+AO16+AP16</f>
        <v>1822.1707187730935</v>
      </c>
      <c r="AS16" s="294"/>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189.09252112720165</v>
      </c>
      <c r="AP17" s="26"/>
      <c r="AQ17" s="29">
        <f>C17+H17+L17+AA17+AO17+AP17</f>
        <v>189.09252112720165</v>
      </c>
      <c r="AS17" s="294"/>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25.107300266495997</v>
      </c>
      <c r="AP18" s="26"/>
      <c r="AQ18" s="29">
        <f t="shared" si="0"/>
        <v>25.107300266495997</v>
      </c>
      <c r="AS18" s="294"/>
    </row>
    <row r="19" spans="1:45" ht="12.75" customHeight="1">
      <c r="A19" s="17" t="s">
        <v>229</v>
      </c>
      <c r="B19" s="18"/>
      <c r="C19" s="19"/>
      <c r="D19" s="2"/>
      <c r="E19" s="25"/>
      <c r="F19" s="22"/>
      <c r="G19" s="22"/>
      <c r="H19" s="23">
        <f>SUM(I19:K19)</f>
        <v>81.146968000000001</v>
      </c>
      <c r="I19" s="24"/>
      <c r="J19" s="25"/>
      <c r="K19" s="25">
        <v>81.146968000000001</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81.146968000000001</v>
      </c>
      <c r="AS19" s="294"/>
    </row>
    <row r="20" spans="1:45" ht="12.75" customHeight="1">
      <c r="A20" s="72" t="s">
        <v>230</v>
      </c>
      <c r="B20" s="73"/>
      <c r="C20" s="74"/>
      <c r="D20" s="75"/>
      <c r="E20" s="76"/>
      <c r="F20" s="77"/>
      <c r="G20" s="77"/>
      <c r="H20" s="78">
        <f>SUM(I20:K20)</f>
        <v>0</v>
      </c>
      <c r="I20" s="75"/>
      <c r="J20" s="76"/>
      <c r="K20" s="76"/>
      <c r="L20" s="78">
        <f>SUM(M20:Z20)</f>
        <v>3318.5399264422967</v>
      </c>
      <c r="M20" s="76"/>
      <c r="N20" s="76"/>
      <c r="O20" s="76">
        <v>92.060906140657792</v>
      </c>
      <c r="P20" s="76">
        <v>589.729195</v>
      </c>
      <c r="Q20" s="76">
        <v>184.67360055872001</v>
      </c>
      <c r="R20" s="76">
        <v>0</v>
      </c>
      <c r="S20" s="76">
        <v>1046.4927135576272</v>
      </c>
      <c r="T20" s="76">
        <v>47.886690660678859</v>
      </c>
      <c r="U20" s="76">
        <v>1277.6699795239222</v>
      </c>
      <c r="V20" s="76"/>
      <c r="W20" s="77">
        <v>80.026841000690595</v>
      </c>
      <c r="X20" s="77"/>
      <c r="Y20" s="77"/>
      <c r="Z20" s="76"/>
      <c r="AA20" s="78"/>
      <c r="AB20" s="79">
        <f>SUM(AC20:AL20)</f>
        <v>0</v>
      </c>
      <c r="AC20" s="80"/>
      <c r="AD20" s="76"/>
      <c r="AE20" s="76"/>
      <c r="AF20" s="76"/>
      <c r="AG20" s="76"/>
      <c r="AH20" s="76"/>
      <c r="AI20" s="76"/>
      <c r="AJ20" s="76"/>
      <c r="AK20" s="75"/>
      <c r="AL20" s="75"/>
      <c r="AM20" s="77"/>
      <c r="AN20" s="81"/>
      <c r="AO20" s="81"/>
      <c r="AP20" s="79"/>
      <c r="AQ20" s="82">
        <f t="shared" si="0"/>
        <v>3318.5399264422967</v>
      </c>
      <c r="AS20" s="294"/>
    </row>
    <row r="21" spans="1:45" ht="12.75" customHeight="1">
      <c r="A21" s="93" t="s">
        <v>7</v>
      </c>
      <c r="B21" s="94"/>
      <c r="C21" s="95">
        <f>SUM(C22:C24)</f>
        <v>11.746825572818961</v>
      </c>
      <c r="D21" s="96">
        <f>SUM(D22:D24)</f>
        <v>-6.6227350000000005</v>
      </c>
      <c r="E21" s="97">
        <f>SUM(E22:E24)</f>
        <v>18.369560572818962</v>
      </c>
      <c r="F21" s="98">
        <f>SUM(F22:F24)</f>
        <v>0</v>
      </c>
      <c r="G21" s="98">
        <f>SUM(G22:G24)</f>
        <v>0</v>
      </c>
      <c r="H21" s="99">
        <f>SUM(I21:K21)</f>
        <v>0</v>
      </c>
      <c r="I21" s="96">
        <f>SUM(I22:I24)</f>
        <v>0</v>
      </c>
      <c r="J21" s="97">
        <f>SUM(J22:J24)</f>
        <v>0</v>
      </c>
      <c r="K21" s="97">
        <f>SUM(K22:K24)</f>
        <v>0</v>
      </c>
      <c r="L21" s="99">
        <f>SUM(M21:Z21)</f>
        <v>-14.957733707603385</v>
      </c>
      <c r="M21" s="97">
        <f t="shared" ref="M21:AA21" si="15">SUM(M22:M24)</f>
        <v>0</v>
      </c>
      <c r="N21" s="97">
        <f t="shared" ref="N21" si="16">SUM(N22:N24)</f>
        <v>29.763999999999999</v>
      </c>
      <c r="O21" s="97">
        <f t="shared" si="15"/>
        <v>0</v>
      </c>
      <c r="P21" s="97">
        <f t="shared" si="15"/>
        <v>-25.708347399999997</v>
      </c>
      <c r="Q21" s="97">
        <f t="shared" si="15"/>
        <v>198.45280000000002</v>
      </c>
      <c r="R21" s="97">
        <f t="shared" si="15"/>
        <v>-198.0204</v>
      </c>
      <c r="S21" s="97">
        <f t="shared" si="15"/>
        <v>1.1403500499999997</v>
      </c>
      <c r="T21" s="97">
        <f t="shared" si="15"/>
        <v>0</v>
      </c>
      <c r="U21" s="97">
        <f t="shared" si="15"/>
        <v>-4.6353107847844512</v>
      </c>
      <c r="V21" s="97">
        <f t="shared" si="15"/>
        <v>-11.746825572818963</v>
      </c>
      <c r="W21" s="98">
        <f t="shared" si="15"/>
        <v>-4.2039999999999997</v>
      </c>
      <c r="X21" s="98">
        <f t="shared" si="15"/>
        <v>0</v>
      </c>
      <c r="Y21" s="98">
        <f t="shared" si="15"/>
        <v>0</v>
      </c>
      <c r="Z21" s="97">
        <f t="shared" si="15"/>
        <v>0</v>
      </c>
      <c r="AA21" s="99">
        <f t="shared" si="15"/>
        <v>0</v>
      </c>
      <c r="AB21" s="100">
        <f t="shared" ref="AB21:AQ21" si="17">SUM(AB22:AB24)</f>
        <v>-587.7388029750075</v>
      </c>
      <c r="AC21" s="101">
        <f t="shared" si="17"/>
        <v>-58.568191835904003</v>
      </c>
      <c r="AD21" s="97">
        <f t="shared" si="17"/>
        <v>-528.64567601366491</v>
      </c>
      <c r="AE21" s="97">
        <f t="shared" si="17"/>
        <v>0</v>
      </c>
      <c r="AF21" s="97">
        <f t="shared" si="17"/>
        <v>0</v>
      </c>
      <c r="AG21" s="175">
        <f t="shared" si="17"/>
        <v>0</v>
      </c>
      <c r="AH21" s="175">
        <f t="shared" si="17"/>
        <v>0</v>
      </c>
      <c r="AI21" s="175">
        <f t="shared" si="17"/>
        <v>0</v>
      </c>
      <c r="AJ21" s="175">
        <f t="shared" ref="AJ21:AK21" si="18">SUM(AJ22:AJ24)</f>
        <v>0</v>
      </c>
      <c r="AK21" s="96">
        <f t="shared" si="18"/>
        <v>-0.52493512543852061</v>
      </c>
      <c r="AL21" s="175">
        <f t="shared" ref="AL21" si="19">SUM(AL22:AL24)</f>
        <v>0</v>
      </c>
      <c r="AM21" s="98">
        <f t="shared" si="17"/>
        <v>0</v>
      </c>
      <c r="AN21" s="115">
        <f t="shared" si="17"/>
        <v>0</v>
      </c>
      <c r="AO21" s="99">
        <f t="shared" si="17"/>
        <v>587.7388029750075</v>
      </c>
      <c r="AP21" s="100">
        <f t="shared" si="17"/>
        <v>0</v>
      </c>
      <c r="AQ21" s="102">
        <f t="shared" si="17"/>
        <v>-3.2109081347844235</v>
      </c>
      <c r="AS21" s="294"/>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-587.7388029750075</v>
      </c>
      <c r="AC22" s="68">
        <f>-AC2</f>
        <v>-58.568191835904003</v>
      </c>
      <c r="AD22" s="64">
        <f>-AD2</f>
        <v>-528.64567601366491</v>
      </c>
      <c r="AE22" s="64"/>
      <c r="AF22" s="64"/>
      <c r="AG22" s="127"/>
      <c r="AH22" s="127"/>
      <c r="AI22" s="127"/>
      <c r="AJ22" s="127"/>
      <c r="AK22" s="63">
        <v>-0.52493512543852061</v>
      </c>
      <c r="AL22" s="127"/>
      <c r="AM22" s="65"/>
      <c r="AN22" s="70"/>
      <c r="AO22" s="66">
        <f>-(C22+H22+L22+AA22+AB22)</f>
        <v>587.7388029750075</v>
      </c>
      <c r="AP22" s="67"/>
      <c r="AQ22" s="92">
        <f>C22+H22+L22+AA22+AB22+AN22+AO22+AP22</f>
        <v>0</v>
      </c>
      <c r="AS22" s="294"/>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c r="AS23" s="294"/>
    </row>
    <row r="24" spans="1:45" ht="12.75" customHeight="1" thickBot="1">
      <c r="A24" s="30" t="s">
        <v>233</v>
      </c>
      <c r="B24" s="31"/>
      <c r="C24" s="173">
        <f>SUM(D24:G24)</f>
        <v>11.746825572818961</v>
      </c>
      <c r="D24" s="207">
        <v>-6.6227350000000005</v>
      </c>
      <c r="E24" s="36">
        <f>-D24-V24</f>
        <v>18.369560572818962</v>
      </c>
      <c r="F24" s="33"/>
      <c r="G24" s="33"/>
      <c r="H24" s="34"/>
      <c r="I24" s="39"/>
      <c r="J24" s="36"/>
      <c r="K24" s="36"/>
      <c r="L24" s="34">
        <f>SUM(N24:Z24)</f>
        <v>-14.957733707603385</v>
      </c>
      <c r="M24" s="36"/>
      <c r="N24" s="36">
        <v>29.763999999999999</v>
      </c>
      <c r="O24" s="36"/>
      <c r="P24" s="36">
        <v>-25.708347399999997</v>
      </c>
      <c r="Q24" s="36">
        <v>198.45280000000002</v>
      </c>
      <c r="R24" s="36">
        <v>-198.0204</v>
      </c>
      <c r="S24" s="36">
        <v>1.1403500499999997</v>
      </c>
      <c r="T24" s="36"/>
      <c r="U24" s="36">
        <v>-4.6353107847844512</v>
      </c>
      <c r="V24" s="33">
        <v>-11.746825572818963</v>
      </c>
      <c r="W24" s="33">
        <v>-4.2039999999999997</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-3.2109081347844235</v>
      </c>
      <c r="AS24" s="294"/>
    </row>
    <row r="25" spans="1:45" ht="12.75" customHeight="1" thickBot="1">
      <c r="A25" s="83" t="s">
        <v>8</v>
      </c>
      <c r="B25" s="1"/>
      <c r="C25" s="84">
        <f>SUM(D25:G25)</f>
        <v>0</v>
      </c>
      <c r="D25" s="85"/>
      <c r="E25" s="86"/>
      <c r="F25" s="104"/>
      <c r="G25" s="104"/>
      <c r="H25" s="88">
        <f>SUM(I25:K25)</f>
        <v>11.543734188946431</v>
      </c>
      <c r="I25" s="104">
        <v>11.543734188946431</v>
      </c>
      <c r="J25" s="105"/>
      <c r="K25" s="105"/>
      <c r="L25" s="88">
        <f>SUM(O25:Z25)</f>
        <v>79.767256639506627</v>
      </c>
      <c r="M25" s="105"/>
      <c r="N25" s="105"/>
      <c r="O25" s="105">
        <v>79.589958883534365</v>
      </c>
      <c r="P25" s="105"/>
      <c r="Q25" s="105"/>
      <c r="R25" s="105"/>
      <c r="S25" s="105">
        <v>0</v>
      </c>
      <c r="T25" s="105">
        <v>4.1693256233877908E-3</v>
      </c>
      <c r="U25" s="105">
        <v>0.17312843034886546</v>
      </c>
      <c r="V25" s="105"/>
      <c r="W25" s="104"/>
      <c r="X25" s="104"/>
      <c r="Y25" s="104"/>
      <c r="Z25" s="105"/>
      <c r="AA25" s="88">
        <v>51.299387818969365</v>
      </c>
      <c r="AB25" s="89">
        <f>SUM(AC25:AI25)</f>
        <v>0</v>
      </c>
      <c r="AC25" s="90"/>
      <c r="AD25" s="105"/>
      <c r="AE25" s="105"/>
      <c r="AF25" s="105"/>
      <c r="AG25" s="105"/>
      <c r="AH25" s="105"/>
      <c r="AI25" s="105"/>
      <c r="AJ25" s="105"/>
      <c r="AK25" s="181"/>
      <c r="AL25" s="181"/>
      <c r="AM25" s="104"/>
      <c r="AN25" s="194"/>
      <c r="AO25" s="88">
        <v>254.22815999841504</v>
      </c>
      <c r="AP25" s="89"/>
      <c r="AQ25" s="107">
        <f>C25+H25+L25+AA25+AB25+AN25+AO25+AP25</f>
        <v>396.83853864583745</v>
      </c>
      <c r="AS25" s="294"/>
    </row>
    <row r="26" spans="1:45" s="49" customFormat="1" ht="12.75" customHeight="1" thickBot="1">
      <c r="A26" s="42" t="s">
        <v>9</v>
      </c>
      <c r="B26" s="43"/>
      <c r="C26" s="44">
        <f t="shared" ref="C26:AP26" si="20">C7-C9+C15+C21-C25</f>
        <v>359.04461644872293</v>
      </c>
      <c r="D26" s="108">
        <f t="shared" si="20"/>
        <v>258.93444692514794</v>
      </c>
      <c r="E26" s="46">
        <f t="shared" si="20"/>
        <v>85.670129371057271</v>
      </c>
      <c r="F26" s="46">
        <f t="shared" si="20"/>
        <v>0</v>
      </c>
      <c r="G26" s="46">
        <f t="shared" si="20"/>
        <v>14.440040152517755</v>
      </c>
      <c r="H26" s="47">
        <f t="shared" si="20"/>
        <v>196.49341272214104</v>
      </c>
      <c r="I26" s="108">
        <f t="shared" si="20"/>
        <v>0.37647972214112713</v>
      </c>
      <c r="J26" s="46">
        <f t="shared" si="20"/>
        <v>127.70399999999999</v>
      </c>
      <c r="K26" s="46">
        <f t="shared" si="20"/>
        <v>68.41293300000001</v>
      </c>
      <c r="L26" s="47">
        <f t="shared" si="20"/>
        <v>7059.7158168534179</v>
      </c>
      <c r="M26" s="46">
        <f t="shared" si="20"/>
        <v>4.5474735088646412E-13</v>
      </c>
      <c r="N26" s="46">
        <f t="shared" si="20"/>
        <v>7.9999999999991189E-3</v>
      </c>
      <c r="O26" s="46">
        <f t="shared" si="20"/>
        <v>7.8774786294311241</v>
      </c>
      <c r="P26" s="46">
        <f t="shared" si="20"/>
        <v>973.03685161111105</v>
      </c>
      <c r="Q26" s="46">
        <f t="shared" si="20"/>
        <v>894.81148428672009</v>
      </c>
      <c r="R26" s="46">
        <f t="shared" si="20"/>
        <v>921.84154190544007</v>
      </c>
      <c r="S26" s="46">
        <f t="shared" si="20"/>
        <v>36.134872270240812</v>
      </c>
      <c r="T26" s="46">
        <f t="shared" si="20"/>
        <v>166.56154728024853</v>
      </c>
      <c r="U26" s="46">
        <f t="shared" si="20"/>
        <v>3654.0466747572045</v>
      </c>
      <c r="V26" s="46">
        <f t="shared" si="20"/>
        <v>142.94895687384252</v>
      </c>
      <c r="W26" s="46">
        <f t="shared" si="20"/>
        <v>-1.8451139703038768</v>
      </c>
      <c r="X26" s="46">
        <f t="shared" si="20"/>
        <v>229.95194044376132</v>
      </c>
      <c r="Y26" s="46">
        <f t="shared" si="20"/>
        <v>1.6262228099999998</v>
      </c>
      <c r="Z26" s="46">
        <f t="shared" si="20"/>
        <v>32.715359955724175</v>
      </c>
      <c r="AA26" s="47">
        <f t="shared" si="20"/>
        <v>1804.0294676067776</v>
      </c>
      <c r="AB26" s="45">
        <f t="shared" si="20"/>
        <v>388.03010705032455</v>
      </c>
      <c r="AC26" s="58">
        <f t="shared" si="20"/>
        <v>0</v>
      </c>
      <c r="AD26" s="54">
        <f t="shared" si="20"/>
        <v>0</v>
      </c>
      <c r="AE26" s="54">
        <f t="shared" si="20"/>
        <v>185.61906068949821</v>
      </c>
      <c r="AF26" s="54">
        <f t="shared" si="20"/>
        <v>37.94687050979676</v>
      </c>
      <c r="AG26" s="54">
        <f t="shared" si="20"/>
        <v>0</v>
      </c>
      <c r="AH26" s="54">
        <f t="shared" si="20"/>
        <v>9.3048904005479187</v>
      </c>
      <c r="AI26" s="54">
        <f t="shared" si="20"/>
        <v>78.916030956767997</v>
      </c>
      <c r="AJ26" s="54">
        <f t="shared" ref="AJ26" si="21">AJ7-AJ9+AJ15+AJ21-AJ25</f>
        <v>31.851377212079999</v>
      </c>
      <c r="AK26" s="53">
        <f t="shared" si="20"/>
        <v>0</v>
      </c>
      <c r="AL26" s="53">
        <f t="shared" si="20"/>
        <v>12.089978425167654</v>
      </c>
      <c r="AM26" s="109">
        <f t="shared" si="20"/>
        <v>32.301898856466202</v>
      </c>
      <c r="AN26" s="47">
        <f t="shared" si="20"/>
        <v>41.69861359084333</v>
      </c>
      <c r="AO26" s="47">
        <f t="shared" si="20"/>
        <v>2252.9221265633837</v>
      </c>
      <c r="AP26" s="45">
        <f t="shared" si="20"/>
        <v>0</v>
      </c>
      <c r="AQ26" s="48">
        <f>C26+H26+L26+AA26+AB26+AN26+AO26+AP26</f>
        <v>12101.934160835612</v>
      </c>
      <c r="AR26" s="2"/>
      <c r="AS26" s="294"/>
    </row>
    <row r="27" spans="1:45"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264.2935232094855</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229.95194044376132</v>
      </c>
      <c r="Y27" s="55">
        <f t="shared" si="23"/>
        <v>1.6262228099999998</v>
      </c>
      <c r="Z27" s="54">
        <f t="shared" si="23"/>
        <v>32.715359955724175</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264.2935232094855</v>
      </c>
      <c r="AR27" s="2"/>
      <c r="AS27" s="294"/>
    </row>
    <row r="28" spans="1:45" ht="12.75" customHeight="1" thickBot="1">
      <c r="A28" s="112" t="s">
        <v>11</v>
      </c>
      <c r="B28" s="113"/>
      <c r="C28" s="114">
        <f>SUM(D28:G28)</f>
        <v>0</v>
      </c>
      <c r="D28" s="96"/>
      <c r="E28" s="97"/>
      <c r="F28" s="98"/>
      <c r="G28" s="98"/>
      <c r="H28" s="115">
        <f>SUM(I28:K28)</f>
        <v>0</v>
      </c>
      <c r="I28" s="96"/>
      <c r="J28" s="97"/>
      <c r="K28" s="97"/>
      <c r="L28" s="115">
        <f>SUM(M28:Z28)</f>
        <v>264.2935232094855</v>
      </c>
      <c r="M28" s="97"/>
      <c r="N28" s="97"/>
      <c r="O28" s="97"/>
      <c r="P28" s="97"/>
      <c r="Q28" s="97"/>
      <c r="R28" s="97"/>
      <c r="S28" s="97"/>
      <c r="T28" s="97"/>
      <c r="U28" s="97"/>
      <c r="V28" s="97"/>
      <c r="W28" s="98"/>
      <c r="X28" s="98">
        <f>X26</f>
        <v>229.95194044376132</v>
      </c>
      <c r="Y28" s="98">
        <f>Y26</f>
        <v>1.6262228099999998</v>
      </c>
      <c r="Z28" s="97">
        <f>Z26</f>
        <v>32.715359955724175</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264.2935232094855</v>
      </c>
      <c r="AS28" s="294"/>
    </row>
    <row r="29" spans="1:45" s="49" customFormat="1" ht="12.75" customHeight="1" thickBot="1">
      <c r="A29" s="50" t="s">
        <v>12</v>
      </c>
      <c r="B29" s="51"/>
      <c r="C29" s="52">
        <f t="shared" ref="C29:AQ29" si="25">C30+C45+C56+C58+C65+C70+C71</f>
        <v>364.1614539301242</v>
      </c>
      <c r="D29" s="53">
        <f t="shared" si="25"/>
        <v>258.91812843642668</v>
      </c>
      <c r="E29" s="54">
        <f t="shared" si="25"/>
        <v>88.843908767859119</v>
      </c>
      <c r="F29" s="55">
        <f t="shared" si="25"/>
        <v>0</v>
      </c>
      <c r="G29" s="55">
        <f t="shared" si="25"/>
        <v>16.41134150583839</v>
      </c>
      <c r="H29" s="56">
        <f t="shared" si="25"/>
        <v>197.72611220723999</v>
      </c>
      <c r="I29" s="53">
        <f t="shared" si="25"/>
        <v>0.83999387723999996</v>
      </c>
      <c r="J29" s="53">
        <f t="shared" si="25"/>
        <v>127.70399999999999</v>
      </c>
      <c r="K29" s="53">
        <f t="shared" si="25"/>
        <v>69.182118329999994</v>
      </c>
      <c r="L29" s="56">
        <f t="shared" si="25"/>
        <v>6735.8903728050063</v>
      </c>
      <c r="M29" s="54">
        <f t="shared" si="25"/>
        <v>0</v>
      </c>
      <c r="N29" s="54">
        <f t="shared" ref="N29" si="26">N30+N45+N56+N58+N65+N70+N71</f>
        <v>0</v>
      </c>
      <c r="O29" s="54">
        <f t="shared" si="25"/>
        <v>0</v>
      </c>
      <c r="P29" s="54">
        <f t="shared" si="25"/>
        <v>1002.8277154756413</v>
      </c>
      <c r="Q29" s="54">
        <f t="shared" si="25"/>
        <v>905.83842122592011</v>
      </c>
      <c r="R29" s="54">
        <f t="shared" si="25"/>
        <v>868.35380084903989</v>
      </c>
      <c r="S29" s="54">
        <f t="shared" si="25"/>
        <v>35.972593076732302</v>
      </c>
      <c r="T29" s="54">
        <f t="shared" si="25"/>
        <v>163.46641507493473</v>
      </c>
      <c r="U29" s="54">
        <f t="shared" si="25"/>
        <v>3616.3661761398748</v>
      </c>
      <c r="V29" s="54">
        <f t="shared" si="25"/>
        <v>143.06525096286194</v>
      </c>
      <c r="W29" s="55">
        <f t="shared" si="25"/>
        <v>0</v>
      </c>
      <c r="X29" s="55">
        <f t="shared" si="25"/>
        <v>0</v>
      </c>
      <c r="Y29" s="55">
        <f t="shared" si="25"/>
        <v>0</v>
      </c>
      <c r="Z29" s="53">
        <f t="shared" si="25"/>
        <v>0</v>
      </c>
      <c r="AA29" s="47">
        <f t="shared" si="25"/>
        <v>1793.8356321228591</v>
      </c>
      <c r="AB29" s="57">
        <f t="shared" si="25"/>
        <v>403.09314637939372</v>
      </c>
      <c r="AC29" s="58">
        <f t="shared" si="25"/>
        <v>0</v>
      </c>
      <c r="AD29" s="54">
        <f t="shared" si="25"/>
        <v>0</v>
      </c>
      <c r="AE29" s="54">
        <f t="shared" si="25"/>
        <v>192.96785572128712</v>
      </c>
      <c r="AF29" s="54">
        <f t="shared" ref="AF29" si="27">AF30+AF45+AF56+AF58+AF65+AF70+AF71</f>
        <v>37.94687050979676</v>
      </c>
      <c r="AG29" s="54">
        <f t="shared" si="25"/>
        <v>0</v>
      </c>
      <c r="AH29" s="54">
        <f t="shared" si="25"/>
        <v>9.3048904005479187</v>
      </c>
      <c r="AI29" s="54">
        <f t="shared" si="25"/>
        <v>85.726035212256022</v>
      </c>
      <c r="AJ29" s="54">
        <f t="shared" ref="AJ29" si="28">AJ30+AJ45+AJ56+AJ58+AJ65+AJ70+AJ71</f>
        <v>32.755617253871996</v>
      </c>
      <c r="AK29" s="57">
        <f t="shared" si="25"/>
        <v>0</v>
      </c>
      <c r="AL29" s="57">
        <f t="shared" ref="AL29" si="29">AL30+AL45+AL56+AL58+AL65+AL70+AL71</f>
        <v>12.089978425167653</v>
      </c>
      <c r="AM29" s="57">
        <f t="shared" si="25"/>
        <v>32.30189885646621</v>
      </c>
      <c r="AN29" s="57">
        <f t="shared" si="25"/>
        <v>41.69861359084333</v>
      </c>
      <c r="AO29" s="56">
        <f t="shared" si="25"/>
        <v>2268.3968854263585</v>
      </c>
      <c r="AP29" s="57">
        <f t="shared" si="25"/>
        <v>0</v>
      </c>
      <c r="AQ29" s="48">
        <f t="shared" si="25"/>
        <v>11804.802216461821</v>
      </c>
      <c r="AR29" s="2"/>
      <c r="AS29" s="293"/>
    </row>
    <row r="30" spans="1:45" s="49" customFormat="1" ht="12.75" customHeight="1">
      <c r="A30" s="164" t="s">
        <v>43</v>
      </c>
      <c r="B30" s="117"/>
      <c r="C30" s="118">
        <f>SUM(C31:C44)</f>
        <v>106.48111522750999</v>
      </c>
      <c r="D30" s="120">
        <v>106.48111522751</v>
      </c>
      <c r="E30" s="120">
        <v>1.1924780000000001E-2</v>
      </c>
      <c r="F30" s="121"/>
      <c r="G30" s="121"/>
      <c r="H30" s="122">
        <f>SUM(H31:H44)</f>
        <v>0.83999387723999996</v>
      </c>
      <c r="I30" s="119">
        <f t="shared" ref="I30:K30" si="30">SUM(I31:I44)</f>
        <v>0.83999387723999996</v>
      </c>
      <c r="J30" s="120">
        <f t="shared" si="30"/>
        <v>0</v>
      </c>
      <c r="K30" s="120">
        <f t="shared" si="30"/>
        <v>0</v>
      </c>
      <c r="L30" s="122">
        <f>SUM(L31:L44)</f>
        <v>316.86945641510243</v>
      </c>
      <c r="M30" s="120">
        <f>SUM(M31:M44)</f>
        <v>0</v>
      </c>
      <c r="N30" s="120">
        <f>SUM(N31:N44)</f>
        <v>0</v>
      </c>
      <c r="O30" s="120">
        <f>SUM(O31:O44)</f>
        <v>0</v>
      </c>
      <c r="P30" s="120">
        <f>SUM(P31:P44)</f>
        <v>0</v>
      </c>
      <c r="Q30" s="120">
        <v>6.0767211528227261</v>
      </c>
      <c r="R30" s="120">
        <f>SUM(R31:R44)</f>
        <v>0</v>
      </c>
      <c r="S30" s="120">
        <v>34.565986353677957</v>
      </c>
      <c r="T30" s="120">
        <v>53.970039089384791</v>
      </c>
      <c r="U30" s="120">
        <v>88.84100694822007</v>
      </c>
      <c r="V30" s="120">
        <v>133.41570287099682</v>
      </c>
      <c r="W30" s="120">
        <f>SUM(W31:W44)</f>
        <v>0</v>
      </c>
      <c r="X30" s="120">
        <f>SUM(X31:X44)</f>
        <v>0</v>
      </c>
      <c r="Y30" s="120">
        <f>SUM(Y31:Y44)</f>
        <v>0</v>
      </c>
      <c r="Z30" s="120">
        <f>SUM(Z31:Z44)</f>
        <v>0</v>
      </c>
      <c r="AA30" s="122">
        <v>895.34933723728818</v>
      </c>
      <c r="AB30" s="123">
        <f t="shared" ref="AB30:AN30" si="31">SUM(AB31:AB44)</f>
        <v>175.84804797464739</v>
      </c>
      <c r="AC30" s="176">
        <f t="shared" si="31"/>
        <v>0</v>
      </c>
      <c r="AD30" s="120">
        <f t="shared" si="31"/>
        <v>0</v>
      </c>
      <c r="AE30" s="120">
        <f t="shared" si="31"/>
        <v>133.82920037801088</v>
      </c>
      <c r="AF30" s="120">
        <f t="shared" ref="AF30" si="32">SUM(AF31:AF44)</f>
        <v>37.94687050979676</v>
      </c>
      <c r="AG30" s="120">
        <f t="shared" si="31"/>
        <v>0</v>
      </c>
      <c r="AH30" s="120">
        <f t="shared" si="31"/>
        <v>4.0719770868397198</v>
      </c>
      <c r="AI30" s="120">
        <f t="shared" si="31"/>
        <v>0</v>
      </c>
      <c r="AJ30" s="120">
        <f t="shared" ref="AJ30" si="33">SUM(AJ31:AJ44)</f>
        <v>0</v>
      </c>
      <c r="AK30" s="120">
        <f t="shared" si="31"/>
        <v>0</v>
      </c>
      <c r="AL30" s="120">
        <f t="shared" ref="AL30" si="34">SUM(AL31:AL44)</f>
        <v>0</v>
      </c>
      <c r="AM30" s="228">
        <f t="shared" si="31"/>
        <v>0</v>
      </c>
      <c r="AN30" s="119">
        <f t="shared" si="31"/>
        <v>41.69861359084333</v>
      </c>
      <c r="AO30" s="122">
        <v>583.48104828789951</v>
      </c>
      <c r="AP30" s="123">
        <f>SUM(AP31:AP44)</f>
        <v>0</v>
      </c>
      <c r="AQ30" s="59">
        <f t="shared" ref="AQ30" si="35">C30+H30+L30+AA30+AB30+AN30+AO30+AP30</f>
        <v>2120.5676126105309</v>
      </c>
      <c r="AR30" s="2"/>
      <c r="AS30" s="293"/>
    </row>
    <row r="31" spans="1:45" ht="12.75" customHeight="1">
      <c r="A31" s="165" t="s">
        <v>13</v>
      </c>
      <c r="B31" s="124" t="s">
        <v>122</v>
      </c>
      <c r="C31" s="125">
        <f t="shared" ref="C31:C43" si="36">SUM(D31:G31)</f>
        <v>0</v>
      </c>
      <c r="D31" s="68">
        <v>0</v>
      </c>
      <c r="E31" s="223"/>
      <c r="F31" s="223"/>
      <c r="G31" s="351"/>
      <c r="H31" s="129">
        <f t="shared" ref="H31:H43" si="37">SUM(I31:K31)</f>
        <v>0</v>
      </c>
      <c r="I31" s="126"/>
      <c r="J31" s="127"/>
      <c r="K31" s="127"/>
      <c r="L31" s="129">
        <f t="shared" ref="L31:L43" si="38">SUM(M31:Z31)</f>
        <v>18.250044113261431</v>
      </c>
      <c r="M31" s="127"/>
      <c r="N31" s="127"/>
      <c r="O31" s="127"/>
      <c r="P31" s="128"/>
      <c r="Q31" s="69">
        <v>0.115</v>
      </c>
      <c r="R31" s="223"/>
      <c r="S31" s="69">
        <v>1.0648820913734216</v>
      </c>
      <c r="T31" s="69">
        <v>2.2251620218880088</v>
      </c>
      <c r="U31" s="69">
        <v>14.845000000000001</v>
      </c>
      <c r="V31" s="69">
        <v>0</v>
      </c>
      <c r="W31" s="223"/>
      <c r="X31" s="126"/>
      <c r="Y31" s="128"/>
      <c r="Z31" s="127"/>
      <c r="AA31" s="70">
        <v>8.6849934324460669</v>
      </c>
      <c r="AB31" s="131">
        <f t="shared" ref="AB31:AB43" si="39">SUM(AC31:AM31)</f>
        <v>0</v>
      </c>
      <c r="AC31" s="132"/>
      <c r="AD31" s="127"/>
      <c r="AE31" s="127"/>
      <c r="AF31" s="127"/>
      <c r="AG31" s="127"/>
      <c r="AH31" s="127"/>
      <c r="AI31" s="127"/>
      <c r="AJ31" s="127"/>
      <c r="AK31" s="63"/>
      <c r="AL31" s="65"/>
      <c r="AM31" s="127"/>
      <c r="AN31" s="70"/>
      <c r="AO31" s="70">
        <v>23.237999262453521</v>
      </c>
      <c r="AP31" s="131"/>
      <c r="AQ31" s="71">
        <f t="shared" si="24"/>
        <v>50.173036808161015</v>
      </c>
    </row>
    <row r="32" spans="1:45" ht="12.75" customHeight="1">
      <c r="A32" s="166" t="s">
        <v>111</v>
      </c>
      <c r="B32" s="206" t="s">
        <v>123</v>
      </c>
      <c r="C32" s="19">
        <f t="shared" si="36"/>
        <v>20.685610814</v>
      </c>
      <c r="D32" s="27">
        <v>20.685610814</v>
      </c>
      <c r="E32" s="212"/>
      <c r="F32" s="212"/>
      <c r="G32" s="350"/>
      <c r="H32" s="23">
        <f t="shared" si="37"/>
        <v>0.83999387723999996</v>
      </c>
      <c r="I32" s="24">
        <v>0.83999387723999996</v>
      </c>
      <c r="J32" s="25"/>
      <c r="K32" s="25"/>
      <c r="L32" s="23">
        <f t="shared" si="38"/>
        <v>62.647025552645786</v>
      </c>
      <c r="M32" s="25"/>
      <c r="N32" s="25"/>
      <c r="O32" s="25"/>
      <c r="P32" s="128"/>
      <c r="Q32" s="212">
        <v>1.3009999999999999</v>
      </c>
      <c r="R32" s="212"/>
      <c r="S32" s="212">
        <v>19.824288333019901</v>
      </c>
      <c r="T32" s="212">
        <v>29.550737219625887</v>
      </c>
      <c r="U32" s="212">
        <v>11.971</v>
      </c>
      <c r="V32" s="212">
        <v>0</v>
      </c>
      <c r="W32" s="212"/>
      <c r="X32" s="24"/>
      <c r="Y32" s="22"/>
      <c r="Z32" s="25"/>
      <c r="AA32" s="28">
        <v>245.24684825087743</v>
      </c>
      <c r="AB32" s="26">
        <f t="shared" si="39"/>
        <v>23.32463765250132</v>
      </c>
      <c r="AC32" s="27"/>
      <c r="AD32" s="25"/>
      <c r="AE32" s="25">
        <v>19.2526605656616</v>
      </c>
      <c r="AF32" s="25"/>
      <c r="AG32" s="127"/>
      <c r="AH32" s="127">
        <v>4.0719770868397198</v>
      </c>
      <c r="AI32" s="127"/>
      <c r="AJ32" s="127"/>
      <c r="AK32" s="24"/>
      <c r="AL32" s="22"/>
      <c r="AM32" s="25"/>
      <c r="AN32" s="28"/>
      <c r="AO32" s="28">
        <v>134.04015489820546</v>
      </c>
      <c r="AP32" s="26"/>
      <c r="AQ32" s="29">
        <f t="shared" si="24"/>
        <v>486.78427104547001</v>
      </c>
    </row>
    <row r="33" spans="1:45" ht="12.75" customHeight="1">
      <c r="A33" s="166" t="s">
        <v>16</v>
      </c>
      <c r="B33" s="133" t="s">
        <v>14</v>
      </c>
      <c r="C33" s="19">
        <f t="shared" si="36"/>
        <v>0</v>
      </c>
      <c r="D33" s="27">
        <v>0</v>
      </c>
      <c r="E33" s="212"/>
      <c r="F33" s="212"/>
      <c r="G33" s="350"/>
      <c r="H33" s="23">
        <f t="shared" si="37"/>
        <v>0</v>
      </c>
      <c r="I33" s="24"/>
      <c r="J33" s="25"/>
      <c r="K33" s="25"/>
      <c r="L33" s="23">
        <f t="shared" si="38"/>
        <v>4.8829590137665173</v>
      </c>
      <c r="M33" s="25"/>
      <c r="N33" s="25"/>
      <c r="O33" s="25"/>
      <c r="P33" s="128"/>
      <c r="Q33" s="212">
        <v>2.8000000000000001E-2</v>
      </c>
      <c r="R33" s="212"/>
      <c r="S33" s="212">
        <v>0.43874970288346971</v>
      </c>
      <c r="T33" s="212">
        <v>4.0492093108830476</v>
      </c>
      <c r="U33" s="212">
        <v>0.36699999999999999</v>
      </c>
      <c r="V33" s="212">
        <v>0</v>
      </c>
      <c r="W33" s="212"/>
      <c r="X33" s="24"/>
      <c r="Y33" s="22"/>
      <c r="Z33" s="25"/>
      <c r="AA33" s="28">
        <v>9.9244716247890423</v>
      </c>
      <c r="AB33" s="26">
        <f t="shared" si="39"/>
        <v>0</v>
      </c>
      <c r="AC33" s="27"/>
      <c r="AD33" s="25"/>
      <c r="AE33" s="25"/>
      <c r="AF33" s="25"/>
      <c r="AG33" s="127"/>
      <c r="AH33" s="127"/>
      <c r="AI33" s="127"/>
      <c r="AJ33" s="127"/>
      <c r="AK33" s="24"/>
      <c r="AL33" s="22"/>
      <c r="AM33" s="25"/>
      <c r="AN33" s="28"/>
      <c r="AO33" s="28">
        <v>3.8853716772570985</v>
      </c>
      <c r="AP33" s="26"/>
      <c r="AQ33" s="29">
        <f t="shared" si="24"/>
        <v>18.692802315812656</v>
      </c>
    </row>
    <row r="34" spans="1:45" ht="12.75" customHeight="1">
      <c r="A34" s="166" t="s">
        <v>18</v>
      </c>
      <c r="B34" s="133" t="s">
        <v>124</v>
      </c>
      <c r="C34" s="305">
        <f t="shared" si="36"/>
        <v>0</v>
      </c>
      <c r="D34" s="27">
        <v>0</v>
      </c>
      <c r="E34" s="212"/>
      <c r="F34" s="212"/>
      <c r="G34" s="350"/>
      <c r="H34" s="23">
        <f t="shared" si="37"/>
        <v>0</v>
      </c>
      <c r="I34" s="24"/>
      <c r="J34" s="25"/>
      <c r="K34" s="25"/>
      <c r="L34" s="23">
        <f t="shared" si="38"/>
        <v>3.5451203809822545</v>
      </c>
      <c r="M34" s="25"/>
      <c r="N34" s="25"/>
      <c r="O34" s="25"/>
      <c r="P34" s="128"/>
      <c r="Q34" s="212">
        <v>0.111</v>
      </c>
      <c r="R34" s="212"/>
      <c r="S34" s="212">
        <v>0.15481923109559934</v>
      </c>
      <c r="T34" s="212">
        <v>0.65730114988665522</v>
      </c>
      <c r="U34" s="212">
        <v>2.6219999999999999</v>
      </c>
      <c r="V34" s="212">
        <v>0</v>
      </c>
      <c r="W34" s="212"/>
      <c r="X34" s="24"/>
      <c r="Y34" s="22"/>
      <c r="Z34" s="25"/>
      <c r="AA34" s="28">
        <v>7.5690307550351266</v>
      </c>
      <c r="AB34" s="26">
        <f t="shared" si="39"/>
        <v>113.14188901979043</v>
      </c>
      <c r="AC34" s="27"/>
      <c r="AD34" s="25"/>
      <c r="AE34" s="25">
        <v>113.14188901979043</v>
      </c>
      <c r="AF34" s="25"/>
      <c r="AG34" s="127"/>
      <c r="AH34" s="127"/>
      <c r="AI34" s="127"/>
      <c r="AJ34" s="127"/>
      <c r="AK34" s="24"/>
      <c r="AL34" s="22"/>
      <c r="AM34" s="25"/>
      <c r="AN34" s="28"/>
      <c r="AO34" s="28">
        <v>22.602809116425512</v>
      </c>
      <c r="AP34" s="26"/>
      <c r="AQ34" s="29">
        <f t="shared" si="24"/>
        <v>146.85884927223333</v>
      </c>
    </row>
    <row r="35" spans="1:45" ht="12.75" customHeight="1">
      <c r="A35" s="166" t="s">
        <v>20</v>
      </c>
      <c r="B35" s="133" t="s">
        <v>125</v>
      </c>
      <c r="C35" s="305">
        <f t="shared" si="36"/>
        <v>0</v>
      </c>
      <c r="D35" s="27">
        <v>0</v>
      </c>
      <c r="E35" s="212"/>
      <c r="F35" s="212"/>
      <c r="G35" s="350"/>
      <c r="H35" s="23">
        <f t="shared" si="37"/>
        <v>0</v>
      </c>
      <c r="I35" s="24"/>
      <c r="J35" s="25"/>
      <c r="K35" s="25"/>
      <c r="L35" s="23">
        <f t="shared" si="38"/>
        <v>1.5456157468128966</v>
      </c>
      <c r="M35" s="25"/>
      <c r="N35" s="25"/>
      <c r="O35" s="25"/>
      <c r="P35" s="128"/>
      <c r="Q35" s="212">
        <v>5.8000000000000003E-2</v>
      </c>
      <c r="R35" s="212"/>
      <c r="S35" s="212">
        <v>0.35876928829533722</v>
      </c>
      <c r="T35" s="212">
        <v>0.33084645851755928</v>
      </c>
      <c r="U35" s="212">
        <v>0.79800000000000004</v>
      </c>
      <c r="V35" s="212">
        <v>0</v>
      </c>
      <c r="W35" s="212"/>
      <c r="X35" s="24"/>
      <c r="Y35" s="22"/>
      <c r="Z35" s="25"/>
      <c r="AA35" s="28">
        <v>7.3287930784923168</v>
      </c>
      <c r="AB35" s="26">
        <f t="shared" si="39"/>
        <v>0</v>
      </c>
      <c r="AC35" s="27"/>
      <c r="AD35" s="25"/>
      <c r="AE35" s="25"/>
      <c r="AF35" s="25"/>
      <c r="AG35" s="127"/>
      <c r="AH35" s="127"/>
      <c r="AI35" s="127"/>
      <c r="AJ35" s="127"/>
      <c r="AK35" s="24"/>
      <c r="AL35" s="22"/>
      <c r="AM35" s="25"/>
      <c r="AN35" s="28"/>
      <c r="AO35" s="28">
        <v>9.4686554756275179</v>
      </c>
      <c r="AP35" s="26"/>
      <c r="AQ35" s="29">
        <f t="shared" si="24"/>
        <v>18.343064300932731</v>
      </c>
    </row>
    <row r="36" spans="1:45" ht="12.75" customHeight="1">
      <c r="A36" s="166" t="s">
        <v>22</v>
      </c>
      <c r="B36" s="133" t="s">
        <v>126</v>
      </c>
      <c r="C36" s="19">
        <f t="shared" si="36"/>
        <v>0</v>
      </c>
      <c r="D36" s="132">
        <v>0</v>
      </c>
      <c r="E36" s="212"/>
      <c r="F36" s="212"/>
      <c r="G36" s="350"/>
      <c r="H36" s="23">
        <f t="shared" si="37"/>
        <v>0</v>
      </c>
      <c r="I36" s="24"/>
      <c r="J36" s="25"/>
      <c r="K36" s="25"/>
      <c r="L36" s="23">
        <f t="shared" si="38"/>
        <v>20.843777909742549</v>
      </c>
      <c r="M36" s="25"/>
      <c r="N36" s="25"/>
      <c r="O36" s="25"/>
      <c r="P36" s="128"/>
      <c r="Q36" s="223">
        <v>0.47799999999999998</v>
      </c>
      <c r="R36" s="212"/>
      <c r="S36" s="223">
        <v>4.7159880173216706</v>
      </c>
      <c r="T36" s="223">
        <v>2.2968942186462411</v>
      </c>
      <c r="U36" s="223">
        <v>3.7860000000000005</v>
      </c>
      <c r="V36" s="223">
        <v>9.5668956737746367</v>
      </c>
      <c r="W36" s="212"/>
      <c r="X36" s="24"/>
      <c r="Y36" s="22"/>
      <c r="Z36" s="25"/>
      <c r="AA36" s="130">
        <v>112.56648211088509</v>
      </c>
      <c r="AB36" s="26">
        <f t="shared" si="39"/>
        <v>0</v>
      </c>
      <c r="AC36" s="27"/>
      <c r="AD36" s="25"/>
      <c r="AE36" s="25">
        <v>0</v>
      </c>
      <c r="AF36" s="25"/>
      <c r="AG36" s="127"/>
      <c r="AH36" s="127"/>
      <c r="AI36" s="127"/>
      <c r="AJ36" s="127"/>
      <c r="AK36" s="126"/>
      <c r="AL36" s="128"/>
      <c r="AM36" s="25"/>
      <c r="AN36" s="130"/>
      <c r="AO36" s="130">
        <v>93.718735450936634</v>
      </c>
      <c r="AP36" s="26"/>
      <c r="AQ36" s="29">
        <f t="shared" si="24"/>
        <v>227.12899547156428</v>
      </c>
    </row>
    <row r="37" spans="1:45" ht="12.75" customHeight="1">
      <c r="A37" s="166" t="s">
        <v>24</v>
      </c>
      <c r="B37" s="133" t="s">
        <v>127</v>
      </c>
      <c r="C37" s="19">
        <f t="shared" si="36"/>
        <v>0</v>
      </c>
      <c r="D37" s="27">
        <v>0</v>
      </c>
      <c r="E37" s="212"/>
      <c r="F37" s="212"/>
      <c r="G37" s="350"/>
      <c r="H37" s="23">
        <f t="shared" si="37"/>
        <v>0</v>
      </c>
      <c r="I37" s="24"/>
      <c r="J37" s="25"/>
      <c r="K37" s="25"/>
      <c r="L37" s="23">
        <f t="shared" si="38"/>
        <v>3.1222626645827707</v>
      </c>
      <c r="M37" s="25"/>
      <c r="N37" s="25"/>
      <c r="O37" s="25"/>
      <c r="P37" s="128"/>
      <c r="Q37" s="212">
        <v>0.54500000000000004</v>
      </c>
      <c r="R37" s="212"/>
      <c r="S37" s="212">
        <v>3.0278299808364453E-2</v>
      </c>
      <c r="T37" s="212">
        <v>1.5019843647744062</v>
      </c>
      <c r="U37" s="212">
        <v>1.0449999999999999</v>
      </c>
      <c r="V37" s="212">
        <v>0</v>
      </c>
      <c r="W37" s="212"/>
      <c r="X37" s="24"/>
      <c r="Y37" s="22"/>
      <c r="Z37" s="25"/>
      <c r="AA37" s="28">
        <v>9.6712648191783686</v>
      </c>
      <c r="AB37" s="26">
        <f t="shared" si="39"/>
        <v>0</v>
      </c>
      <c r="AC37" s="27"/>
      <c r="AD37" s="25"/>
      <c r="AE37" s="25"/>
      <c r="AF37" s="25"/>
      <c r="AG37" s="127"/>
      <c r="AH37" s="127"/>
      <c r="AI37" s="127"/>
      <c r="AJ37" s="127"/>
      <c r="AK37" s="24"/>
      <c r="AL37" s="22"/>
      <c r="AM37" s="25"/>
      <c r="AN37" s="28"/>
      <c r="AO37" s="28">
        <v>22.927921232587781</v>
      </c>
      <c r="AP37" s="26"/>
      <c r="AQ37" s="29">
        <f t="shared" si="24"/>
        <v>35.721448716348917</v>
      </c>
    </row>
    <row r="38" spans="1:45" ht="12.75" customHeight="1">
      <c r="A38" s="166" t="s">
        <v>26</v>
      </c>
      <c r="B38" s="133" t="s">
        <v>128</v>
      </c>
      <c r="C38" s="19">
        <f t="shared" si="36"/>
        <v>85.795504413509988</v>
      </c>
      <c r="D38" s="27">
        <v>85.795504413509988</v>
      </c>
      <c r="E38" s="212"/>
      <c r="F38" s="212"/>
      <c r="G38" s="350"/>
      <c r="H38" s="23">
        <f t="shared" si="37"/>
        <v>0</v>
      </c>
      <c r="I38" s="24"/>
      <c r="J38" s="25"/>
      <c r="K38" s="25"/>
      <c r="L38" s="23">
        <f t="shared" si="38"/>
        <v>150.61174339576723</v>
      </c>
      <c r="M38" s="25"/>
      <c r="N38" s="25"/>
      <c r="O38" s="25"/>
      <c r="P38" s="128"/>
      <c r="Q38" s="212">
        <v>1.2689999999999999</v>
      </c>
      <c r="R38" s="212"/>
      <c r="S38" s="212">
        <v>3.1929324080933754</v>
      </c>
      <c r="T38" s="212">
        <v>1.927985778175334</v>
      </c>
      <c r="U38" s="212">
        <v>20.396999999999998</v>
      </c>
      <c r="V38" s="212">
        <v>123.82482520949853</v>
      </c>
      <c r="W38" s="212"/>
      <c r="X38" s="24"/>
      <c r="Y38" s="22"/>
      <c r="Z38" s="25"/>
      <c r="AA38" s="28">
        <v>29.557262723236061</v>
      </c>
      <c r="AB38" s="26">
        <f t="shared" si="39"/>
        <v>39.381521302355637</v>
      </c>
      <c r="AC38" s="27"/>
      <c r="AD38" s="25"/>
      <c r="AE38" s="25">
        <v>1.4346507925588798</v>
      </c>
      <c r="AF38" s="25">
        <v>37.94687050979676</v>
      </c>
      <c r="AG38" s="127"/>
      <c r="AH38" s="127"/>
      <c r="AI38" s="127"/>
      <c r="AJ38" s="127"/>
      <c r="AK38" s="24"/>
      <c r="AL38" s="22"/>
      <c r="AM38" s="25"/>
      <c r="AN38" s="28">
        <v>41.69861359084333</v>
      </c>
      <c r="AO38" s="28">
        <v>60.340244981479827</v>
      </c>
      <c r="AP38" s="26"/>
      <c r="AQ38" s="29">
        <f t="shared" si="24"/>
        <v>407.38489040719207</v>
      </c>
    </row>
    <row r="39" spans="1:45" ht="12.75" customHeight="1">
      <c r="A39" s="166" t="s">
        <v>28</v>
      </c>
      <c r="B39" s="133" t="s">
        <v>129</v>
      </c>
      <c r="C39" s="19">
        <f t="shared" si="36"/>
        <v>0</v>
      </c>
      <c r="D39" s="27">
        <v>0</v>
      </c>
      <c r="E39" s="212"/>
      <c r="F39" s="212"/>
      <c r="G39" s="350"/>
      <c r="H39" s="23">
        <f t="shared" si="37"/>
        <v>0</v>
      </c>
      <c r="I39" s="24"/>
      <c r="J39" s="25"/>
      <c r="K39" s="25"/>
      <c r="L39" s="23">
        <f t="shared" si="38"/>
        <v>4.955112044063668</v>
      </c>
      <c r="M39" s="25"/>
      <c r="N39" s="25"/>
      <c r="O39" s="25"/>
      <c r="P39" s="128"/>
      <c r="Q39" s="212">
        <v>0.34399999999999992</v>
      </c>
      <c r="R39" s="212"/>
      <c r="S39" s="212">
        <v>0.82110686159359891</v>
      </c>
      <c r="T39" s="212">
        <v>1.5620051824700694</v>
      </c>
      <c r="U39" s="212">
        <v>2.2280000000000002</v>
      </c>
      <c r="V39" s="212">
        <v>0</v>
      </c>
      <c r="W39" s="212"/>
      <c r="X39" s="24"/>
      <c r="Y39" s="22"/>
      <c r="Z39" s="25"/>
      <c r="AA39" s="28">
        <v>395.31943404844975</v>
      </c>
      <c r="AB39" s="26">
        <f t="shared" si="39"/>
        <v>0</v>
      </c>
      <c r="AC39" s="27"/>
      <c r="AD39" s="25"/>
      <c r="AE39" s="25"/>
      <c r="AF39" s="25"/>
      <c r="AG39" s="127"/>
      <c r="AH39" s="127"/>
      <c r="AI39" s="127"/>
      <c r="AJ39" s="127"/>
      <c r="AK39" s="24"/>
      <c r="AL39" s="22"/>
      <c r="AM39" s="25"/>
      <c r="AN39" s="28"/>
      <c r="AO39" s="28">
        <v>46.415862179720961</v>
      </c>
      <c r="AP39" s="26"/>
      <c r="AQ39" s="29">
        <f t="shared" si="24"/>
        <v>446.69040827223444</v>
      </c>
    </row>
    <row r="40" spans="1:45" ht="12.75" customHeight="1">
      <c r="A40" s="166" t="s">
        <v>30</v>
      </c>
      <c r="B40" s="133" t="s">
        <v>130</v>
      </c>
      <c r="C40" s="19">
        <f t="shared" si="36"/>
        <v>0</v>
      </c>
      <c r="D40" s="27">
        <v>0</v>
      </c>
      <c r="E40" s="212"/>
      <c r="F40" s="212"/>
      <c r="G40" s="350"/>
      <c r="H40" s="23">
        <f t="shared" si="37"/>
        <v>0</v>
      </c>
      <c r="I40" s="24"/>
      <c r="J40" s="25"/>
      <c r="K40" s="25"/>
      <c r="L40" s="23">
        <f t="shared" si="38"/>
        <v>3.4618310466051492</v>
      </c>
      <c r="M40" s="25"/>
      <c r="N40" s="25"/>
      <c r="O40" s="25"/>
      <c r="P40" s="128"/>
      <c r="Q40" s="212">
        <v>0.126</v>
      </c>
      <c r="R40" s="212"/>
      <c r="S40" s="212">
        <v>0.16510242725693067</v>
      </c>
      <c r="T40" s="212">
        <v>2.1007286193482186</v>
      </c>
      <c r="U40" s="212">
        <v>1.07</v>
      </c>
      <c r="V40" s="212">
        <v>0</v>
      </c>
      <c r="W40" s="212"/>
      <c r="X40" s="24"/>
      <c r="Y40" s="22"/>
      <c r="Z40" s="25"/>
      <c r="AA40" s="28">
        <v>7.5393870314514384</v>
      </c>
      <c r="AB40" s="26">
        <f t="shared" si="39"/>
        <v>0</v>
      </c>
      <c r="AC40" s="27"/>
      <c r="AD40" s="25"/>
      <c r="AE40" s="25"/>
      <c r="AF40" s="25"/>
      <c r="AG40" s="127"/>
      <c r="AH40" s="127"/>
      <c r="AI40" s="127"/>
      <c r="AJ40" s="127"/>
      <c r="AK40" s="24"/>
      <c r="AL40" s="22"/>
      <c r="AM40" s="25"/>
      <c r="AN40" s="28"/>
      <c r="AO40" s="28">
        <v>14.740921613738662</v>
      </c>
      <c r="AP40" s="26"/>
      <c r="AQ40" s="29">
        <f t="shared" si="24"/>
        <v>25.742139691795252</v>
      </c>
    </row>
    <row r="41" spans="1:45" ht="12.75" customHeight="1">
      <c r="A41" s="166" t="s">
        <v>32</v>
      </c>
      <c r="B41" s="133" t="s">
        <v>131</v>
      </c>
      <c r="C41" s="305">
        <f t="shared" si="36"/>
        <v>0</v>
      </c>
      <c r="D41" s="132">
        <v>0</v>
      </c>
      <c r="E41" s="212"/>
      <c r="F41" s="212"/>
      <c r="G41" s="350"/>
      <c r="H41" s="23">
        <f t="shared" si="37"/>
        <v>0</v>
      </c>
      <c r="I41" s="24"/>
      <c r="J41" s="25"/>
      <c r="K41" s="25"/>
      <c r="L41" s="23">
        <f t="shared" si="38"/>
        <v>3.4506472644238415</v>
      </c>
      <c r="M41" s="25"/>
      <c r="N41" s="25"/>
      <c r="O41" s="25"/>
      <c r="P41" s="128"/>
      <c r="Q41" s="223">
        <v>0.79200000000000004</v>
      </c>
      <c r="R41" s="212"/>
      <c r="S41" s="223">
        <v>0.13653799347545478</v>
      </c>
      <c r="T41" s="223">
        <v>1.8621092709483864</v>
      </c>
      <c r="U41" s="223">
        <v>0.66</v>
      </c>
      <c r="V41" s="223">
        <v>0</v>
      </c>
      <c r="W41" s="212"/>
      <c r="X41" s="24"/>
      <c r="Y41" s="22"/>
      <c r="Z41" s="25"/>
      <c r="AA41" s="130">
        <v>17.052551991516804</v>
      </c>
      <c r="AB41" s="26">
        <f t="shared" si="39"/>
        <v>0</v>
      </c>
      <c r="AC41" s="27"/>
      <c r="AD41" s="25"/>
      <c r="AE41" s="25"/>
      <c r="AF41" s="25"/>
      <c r="AG41" s="127"/>
      <c r="AH41" s="127"/>
      <c r="AI41" s="127"/>
      <c r="AJ41" s="127"/>
      <c r="AK41" s="126"/>
      <c r="AL41" s="128"/>
      <c r="AM41" s="25"/>
      <c r="AN41" s="130"/>
      <c r="AO41" s="130">
        <v>80.792240127109338</v>
      </c>
      <c r="AP41" s="26"/>
      <c r="AQ41" s="29">
        <f t="shared" si="24"/>
        <v>101.29543938304998</v>
      </c>
    </row>
    <row r="42" spans="1:45" ht="12.75" customHeight="1">
      <c r="A42" s="166" t="s">
        <v>34</v>
      </c>
      <c r="B42" s="133" t="s">
        <v>132</v>
      </c>
      <c r="C42" s="19">
        <f t="shared" si="36"/>
        <v>0</v>
      </c>
      <c r="D42" s="27">
        <v>0</v>
      </c>
      <c r="E42" s="212"/>
      <c r="F42" s="212"/>
      <c r="G42" s="350"/>
      <c r="H42" s="23">
        <f t="shared" si="37"/>
        <v>0</v>
      </c>
      <c r="I42" s="24"/>
      <c r="J42" s="25"/>
      <c r="K42" s="25"/>
      <c r="L42" s="23">
        <f t="shared" si="38"/>
        <v>1.5081437189113136</v>
      </c>
      <c r="M42" s="25"/>
      <c r="N42" s="25"/>
      <c r="O42" s="25"/>
      <c r="P42" s="128"/>
      <c r="Q42" s="212">
        <v>6.5000000000000002E-2</v>
      </c>
      <c r="R42" s="212"/>
      <c r="S42" s="212">
        <v>0.10683098234271986</v>
      </c>
      <c r="T42" s="212">
        <v>1.0423127365685938</v>
      </c>
      <c r="U42" s="212">
        <v>0.29399999999999998</v>
      </c>
      <c r="V42" s="212">
        <v>0</v>
      </c>
      <c r="W42" s="212"/>
      <c r="X42" s="24"/>
      <c r="Y42" s="22"/>
      <c r="Z42" s="25"/>
      <c r="AA42" s="28">
        <v>0.91339723292240149</v>
      </c>
      <c r="AB42" s="26">
        <f t="shared" si="39"/>
        <v>0</v>
      </c>
      <c r="AC42" s="27"/>
      <c r="AD42" s="25"/>
      <c r="AE42" s="25"/>
      <c r="AF42" s="25"/>
      <c r="AG42" s="127"/>
      <c r="AH42" s="127"/>
      <c r="AI42" s="127"/>
      <c r="AJ42" s="127"/>
      <c r="AK42" s="181"/>
      <c r="AL42" s="104"/>
      <c r="AM42" s="25"/>
      <c r="AN42" s="194"/>
      <c r="AO42" s="28">
        <v>2.5454587360796808</v>
      </c>
      <c r="AP42" s="26"/>
      <c r="AQ42" s="29">
        <f t="shared" si="24"/>
        <v>4.966999687913396</v>
      </c>
    </row>
    <row r="43" spans="1:45" ht="12.75" customHeight="1">
      <c r="A43" s="166" t="s">
        <v>36</v>
      </c>
      <c r="B43" s="133" t="s">
        <v>142</v>
      </c>
      <c r="C43" s="305">
        <f t="shared" si="36"/>
        <v>0</v>
      </c>
      <c r="D43" s="27">
        <v>0</v>
      </c>
      <c r="E43" s="212"/>
      <c r="F43" s="212"/>
      <c r="G43" s="350"/>
      <c r="H43" s="23">
        <f t="shared" si="37"/>
        <v>0</v>
      </c>
      <c r="I43" s="24"/>
      <c r="J43" s="25"/>
      <c r="K43" s="25">
        <v>0</v>
      </c>
      <c r="L43" s="23">
        <f t="shared" si="38"/>
        <v>10.771728772095035</v>
      </c>
      <c r="M43" s="25"/>
      <c r="N43" s="25"/>
      <c r="O43" s="25"/>
      <c r="P43" s="22"/>
      <c r="Q43" s="212">
        <v>0.36399999999999999</v>
      </c>
      <c r="R43" s="212"/>
      <c r="S43" s="212">
        <v>3.555700717118119</v>
      </c>
      <c r="T43" s="212">
        <v>4.5630460672532394</v>
      </c>
      <c r="U43" s="212">
        <v>2.2650000000000001</v>
      </c>
      <c r="V43" s="212">
        <v>2.3981987723676525E-2</v>
      </c>
      <c r="W43" s="212"/>
      <c r="X43" s="24"/>
      <c r="Y43" s="22"/>
      <c r="Z43" s="25"/>
      <c r="AA43" s="28">
        <v>39.760879411771505</v>
      </c>
      <c r="AB43" s="26">
        <f t="shared" si="39"/>
        <v>0</v>
      </c>
      <c r="AC43" s="27"/>
      <c r="AD43" s="25"/>
      <c r="AE43" s="25"/>
      <c r="AF43" s="25"/>
      <c r="AG43" s="25"/>
      <c r="AH43" s="25"/>
      <c r="AI43" s="25"/>
      <c r="AJ43" s="25"/>
      <c r="AK43" s="24"/>
      <c r="AL43" s="22"/>
      <c r="AM43" s="25"/>
      <c r="AN43" s="28"/>
      <c r="AO43" s="28">
        <v>58.99845277951534</v>
      </c>
      <c r="AP43" s="26"/>
      <c r="AQ43" s="29">
        <f t="shared" si="24"/>
        <v>109.53106096338189</v>
      </c>
    </row>
    <row r="44" spans="1:45" ht="12.75" customHeight="1">
      <c r="A44" s="395" t="s">
        <v>172</v>
      </c>
      <c r="B44" s="396" t="s">
        <v>173</v>
      </c>
      <c r="C44" s="317">
        <f>SUM(D44:G44)</f>
        <v>0</v>
      </c>
      <c r="D44" s="80">
        <v>0</v>
      </c>
      <c r="E44" s="213"/>
      <c r="F44" s="213"/>
      <c r="G44" s="348"/>
      <c r="H44" s="78">
        <f>SUM(I44:K44)</f>
        <v>0</v>
      </c>
      <c r="I44" s="75"/>
      <c r="J44" s="76"/>
      <c r="K44" s="76"/>
      <c r="L44" s="78">
        <f>SUM(M44:Z44)</f>
        <v>27.273444791441925</v>
      </c>
      <c r="M44" s="76"/>
      <c r="N44" s="76"/>
      <c r="O44" s="76"/>
      <c r="P44" s="77"/>
      <c r="Q44" s="213">
        <v>0.48072115282272571</v>
      </c>
      <c r="R44" s="213"/>
      <c r="S44" s="213">
        <v>0</v>
      </c>
      <c r="T44" s="213">
        <v>0.29971669039913701</v>
      </c>
      <c r="U44" s="213">
        <v>26.493006948220064</v>
      </c>
      <c r="V44" s="213">
        <v>0</v>
      </c>
      <c r="W44" s="213"/>
      <c r="X44" s="75"/>
      <c r="Y44" s="77"/>
      <c r="Z44" s="76"/>
      <c r="AA44" s="81">
        <v>4.2145407262367858</v>
      </c>
      <c r="AB44" s="79">
        <f>SUM(AC44:AM44)</f>
        <v>0</v>
      </c>
      <c r="AC44" s="80"/>
      <c r="AD44" s="76"/>
      <c r="AE44" s="76"/>
      <c r="AF44" s="76"/>
      <c r="AG44" s="76"/>
      <c r="AH44" s="76"/>
      <c r="AI44" s="76"/>
      <c r="AJ44" s="76"/>
      <c r="AK44" s="75"/>
      <c r="AL44" s="77"/>
      <c r="AM44" s="76"/>
      <c r="AN44" s="81"/>
      <c r="AO44" s="81">
        <v>9.7662207567620207</v>
      </c>
      <c r="AP44" s="79"/>
      <c r="AQ44" s="82">
        <f>C44+H44+L44+AA44+AB44+AN44+AO44+AP44</f>
        <v>41.254206274440733</v>
      </c>
    </row>
    <row r="45" spans="1:45"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4825.05280997517</v>
      </c>
      <c r="M45" s="307">
        <f t="shared" si="40"/>
        <v>0</v>
      </c>
      <c r="N45" s="307">
        <f t="shared" ref="N45" si="41">SUM(N46:N55)</f>
        <v>0</v>
      </c>
      <c r="O45" s="307">
        <f t="shared" si="40"/>
        <v>0</v>
      </c>
      <c r="P45" s="307">
        <f t="shared" si="40"/>
        <v>1002.8277154756413</v>
      </c>
      <c r="Q45" s="307">
        <f t="shared" si="40"/>
        <v>0</v>
      </c>
      <c r="R45" s="307">
        <f t="shared" si="40"/>
        <v>868.35380084903989</v>
      </c>
      <c r="S45" s="307">
        <f t="shared" si="40"/>
        <v>0</v>
      </c>
      <c r="T45" s="307">
        <f t="shared" si="40"/>
        <v>2.5484375456919062</v>
      </c>
      <c r="U45" s="307">
        <f>SUM(U46:U55)</f>
        <v>2951.3228561047958</v>
      </c>
      <c r="V45" s="307">
        <f t="shared" si="40"/>
        <v>0</v>
      </c>
      <c r="W45" s="308">
        <f t="shared" si="40"/>
        <v>0</v>
      </c>
      <c r="X45" s="308">
        <f t="shared" si="40"/>
        <v>0</v>
      </c>
      <c r="Y45" s="308">
        <f t="shared" si="40"/>
        <v>0</v>
      </c>
      <c r="Z45" s="307">
        <f t="shared" si="40"/>
        <v>0</v>
      </c>
      <c r="AA45" s="309">
        <f t="shared" si="40"/>
        <v>21.286015103956061</v>
      </c>
      <c r="AB45" s="311">
        <f t="shared" si="40"/>
        <v>118.48165246612803</v>
      </c>
      <c r="AC45" s="312">
        <f t="shared" si="40"/>
        <v>0</v>
      </c>
      <c r="AD45" s="307">
        <f t="shared" si="40"/>
        <v>0</v>
      </c>
      <c r="AE45" s="307">
        <f t="shared" si="40"/>
        <v>0</v>
      </c>
      <c r="AF45" s="307">
        <f t="shared" ref="AF45" si="42">SUM(AF46:AF55)</f>
        <v>0</v>
      </c>
      <c r="AG45" s="307">
        <f t="shared" si="40"/>
        <v>0</v>
      </c>
      <c r="AH45" s="307">
        <f t="shared" si="40"/>
        <v>0</v>
      </c>
      <c r="AI45" s="307">
        <f t="shared" si="40"/>
        <v>85.726035212256022</v>
      </c>
      <c r="AJ45" s="307">
        <f t="shared" ref="AJ45" si="43">SUM(AJ46:AJ55)</f>
        <v>32.755617253871996</v>
      </c>
      <c r="AK45" s="310">
        <f t="shared" si="40"/>
        <v>0</v>
      </c>
      <c r="AL45" s="308">
        <f t="shared" ref="AL45" si="44">SUM(AL46:AL55)</f>
        <v>0</v>
      </c>
      <c r="AM45" s="307">
        <f t="shared" si="40"/>
        <v>0</v>
      </c>
      <c r="AN45" s="309">
        <f t="shared" si="40"/>
        <v>0</v>
      </c>
      <c r="AO45" s="309">
        <f t="shared" si="40"/>
        <v>4.2131878608336901</v>
      </c>
      <c r="AP45" s="311">
        <f t="shared" si="40"/>
        <v>0</v>
      </c>
      <c r="AQ45" s="314">
        <f t="shared" si="24"/>
        <v>4969.0336654060875</v>
      </c>
      <c r="AR45" s="2"/>
      <c r="AS45" s="293"/>
    </row>
    <row r="46" spans="1:45"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713.83870896831479</v>
      </c>
      <c r="M46" s="64"/>
      <c r="N46" s="64"/>
      <c r="O46" s="64"/>
      <c r="P46" s="64"/>
      <c r="Q46" s="64"/>
      <c r="R46" s="64"/>
      <c r="S46" s="64"/>
      <c r="T46" s="64"/>
      <c r="U46" s="64">
        <v>713.83870896831479</v>
      </c>
      <c r="V46" s="64"/>
      <c r="W46" s="65"/>
      <c r="X46" s="65"/>
      <c r="Y46" s="65"/>
      <c r="Z46" s="64"/>
      <c r="AA46" s="70">
        <v>1.2876951999999999E-2</v>
      </c>
      <c r="AB46" s="67">
        <f t="shared" ref="AB46:AB64" si="48">SUM(AC46:AM46)</f>
        <v>21.63169103168514</v>
      </c>
      <c r="AC46" s="68"/>
      <c r="AD46" s="64"/>
      <c r="AE46" s="64"/>
      <c r="AF46" s="64"/>
      <c r="AG46" s="64"/>
      <c r="AH46" s="64"/>
      <c r="AI46" s="64">
        <v>21.63169103168514</v>
      </c>
      <c r="AJ46" s="64">
        <v>0</v>
      </c>
      <c r="AK46" s="63"/>
      <c r="AL46" s="65"/>
      <c r="AM46" s="64"/>
      <c r="AN46" s="66"/>
      <c r="AO46" s="70"/>
      <c r="AP46" s="67"/>
      <c r="AQ46" s="92">
        <f t="shared" si="24"/>
        <v>735.48327695199998</v>
      </c>
    </row>
    <row r="47" spans="1:45" ht="12.75" customHeight="1">
      <c r="A47" s="165" t="s">
        <v>150</v>
      </c>
      <c r="B47" s="289"/>
      <c r="C47" s="19">
        <f t="shared" si="45"/>
        <v>0</v>
      </c>
      <c r="D47" s="290"/>
      <c r="E47" s="291"/>
      <c r="F47" s="128"/>
      <c r="G47" s="128"/>
      <c r="H47" s="23">
        <f t="shared" si="46"/>
        <v>0</v>
      </c>
      <c r="I47" s="126"/>
      <c r="J47" s="127"/>
      <c r="K47" s="127"/>
      <c r="L47" s="129">
        <f t="shared" si="47"/>
        <v>349.05470167905276</v>
      </c>
      <c r="M47" s="127"/>
      <c r="N47" s="127"/>
      <c r="O47" s="127"/>
      <c r="P47" s="127"/>
      <c r="Q47" s="127"/>
      <c r="R47" s="127"/>
      <c r="S47" s="127"/>
      <c r="T47" s="127"/>
      <c r="U47" s="127">
        <v>349.05470167905276</v>
      </c>
      <c r="V47" s="127"/>
      <c r="W47" s="128"/>
      <c r="X47" s="128"/>
      <c r="Y47" s="128"/>
      <c r="Z47" s="127"/>
      <c r="AA47" s="297"/>
      <c r="AB47" s="131">
        <f t="shared" si="48"/>
        <v>10.577520334797995</v>
      </c>
      <c r="AC47" s="132"/>
      <c r="AD47" s="127"/>
      <c r="AE47" s="127"/>
      <c r="AF47" s="127"/>
      <c r="AG47" s="127"/>
      <c r="AH47" s="127"/>
      <c r="AI47" s="127">
        <v>10.577520334797995</v>
      </c>
      <c r="AJ47" s="127">
        <v>0</v>
      </c>
      <c r="AK47" s="126"/>
      <c r="AL47" s="128"/>
      <c r="AM47" s="127"/>
      <c r="AN47" s="129"/>
      <c r="AO47" s="130"/>
      <c r="AP47" s="131"/>
      <c r="AQ47" s="71">
        <f t="shared" si="24"/>
        <v>359.63222201385076</v>
      </c>
    </row>
    <row r="48" spans="1:45" ht="12.75" customHeight="1">
      <c r="A48" s="166" t="s">
        <v>71</v>
      </c>
      <c r="B48" s="18"/>
      <c r="C48" s="19">
        <f t="shared" si="45"/>
        <v>0</v>
      </c>
      <c r="D48" s="20"/>
      <c r="E48" s="21"/>
      <c r="F48" s="22"/>
      <c r="G48" s="22"/>
      <c r="H48" s="23">
        <f t="shared" si="46"/>
        <v>0</v>
      </c>
      <c r="I48" s="24"/>
      <c r="J48" s="25"/>
      <c r="K48" s="25"/>
      <c r="L48" s="23">
        <f t="shared" si="47"/>
        <v>2057.3963641326959</v>
      </c>
      <c r="M48" s="25"/>
      <c r="N48" s="25"/>
      <c r="O48" s="25"/>
      <c r="P48" s="25">
        <v>840.86587542222173</v>
      </c>
      <c r="Q48" s="25"/>
      <c r="R48" s="25"/>
      <c r="S48" s="25"/>
      <c r="T48" s="25">
        <v>2.5484375456919062</v>
      </c>
      <c r="U48" s="25">
        <v>1213.9820511647822</v>
      </c>
      <c r="V48" s="25"/>
      <c r="W48" s="22"/>
      <c r="X48" s="22"/>
      <c r="Y48" s="22"/>
      <c r="Z48" s="25"/>
      <c r="AA48" s="28"/>
      <c r="AB48" s="26">
        <f t="shared" si="48"/>
        <v>64.275484002252469</v>
      </c>
      <c r="AC48" s="27"/>
      <c r="AD48" s="25"/>
      <c r="AE48" s="25"/>
      <c r="AF48" s="25"/>
      <c r="AG48" s="25"/>
      <c r="AH48" s="25"/>
      <c r="AI48" s="25">
        <v>36.787700525180647</v>
      </c>
      <c r="AJ48" s="25">
        <v>27.487783477071822</v>
      </c>
      <c r="AK48" s="24"/>
      <c r="AL48" s="22"/>
      <c r="AM48" s="25"/>
      <c r="AN48" s="23"/>
      <c r="AO48" s="28">
        <v>0.37869499215368979</v>
      </c>
      <c r="AP48" s="26"/>
      <c r="AQ48" s="29">
        <f t="shared" si="24"/>
        <v>2122.0505431271022</v>
      </c>
    </row>
    <row r="49" spans="1:45" ht="12.75" customHeight="1">
      <c r="A49" s="166" t="s">
        <v>72</v>
      </c>
      <c r="B49" s="18"/>
      <c r="C49" s="19">
        <f t="shared" si="45"/>
        <v>0</v>
      </c>
      <c r="D49" s="20"/>
      <c r="E49" s="21"/>
      <c r="F49" s="22"/>
      <c r="G49" s="22"/>
      <c r="H49" s="23">
        <f t="shared" si="46"/>
        <v>0</v>
      </c>
      <c r="I49" s="24"/>
      <c r="J49" s="25"/>
      <c r="K49" s="25"/>
      <c r="L49" s="23">
        <f t="shared" si="47"/>
        <v>129.21860664305061</v>
      </c>
      <c r="M49" s="25"/>
      <c r="N49" s="25"/>
      <c r="O49" s="25"/>
      <c r="P49" s="25">
        <v>14.044649238504629</v>
      </c>
      <c r="Q49" s="25"/>
      <c r="R49" s="25"/>
      <c r="S49" s="25"/>
      <c r="T49" s="25"/>
      <c r="U49" s="25">
        <v>115.17395740454599</v>
      </c>
      <c r="V49" s="25"/>
      <c r="W49" s="22"/>
      <c r="X49" s="22"/>
      <c r="Y49" s="22"/>
      <c r="Z49" s="25"/>
      <c r="AA49" s="28"/>
      <c r="AB49" s="26">
        <f t="shared" si="48"/>
        <v>3.9492721568457454</v>
      </c>
      <c r="AC49" s="27"/>
      <c r="AD49" s="25"/>
      <c r="AE49" s="25"/>
      <c r="AF49" s="25"/>
      <c r="AG49" s="25"/>
      <c r="AH49" s="25"/>
      <c r="AI49" s="25">
        <v>3.4901546107976467</v>
      </c>
      <c r="AJ49" s="25">
        <v>0.4591175460480989</v>
      </c>
      <c r="AK49" s="24"/>
      <c r="AL49" s="22"/>
      <c r="AM49" s="25"/>
      <c r="AN49" s="23"/>
      <c r="AO49" s="28"/>
      <c r="AP49" s="26"/>
      <c r="AQ49" s="29">
        <f t="shared" si="24"/>
        <v>133.16787879989636</v>
      </c>
    </row>
    <row r="50" spans="1:45" ht="12.75" customHeight="1">
      <c r="A50" s="166" t="s">
        <v>38</v>
      </c>
      <c r="B50" s="18"/>
      <c r="C50" s="19">
        <f t="shared" si="45"/>
        <v>0</v>
      </c>
      <c r="D50" s="20"/>
      <c r="E50" s="21"/>
      <c r="F50" s="22"/>
      <c r="G50" s="22"/>
      <c r="H50" s="23">
        <f t="shared" si="46"/>
        <v>0</v>
      </c>
      <c r="I50" s="24"/>
      <c r="J50" s="25"/>
      <c r="K50" s="25"/>
      <c r="L50" s="23">
        <f t="shared" si="47"/>
        <v>36.470774645477604</v>
      </c>
      <c r="M50" s="25"/>
      <c r="N50" s="25"/>
      <c r="O50" s="25"/>
      <c r="P50" s="25"/>
      <c r="Q50" s="25"/>
      <c r="R50" s="135"/>
      <c r="S50" s="25"/>
      <c r="T50" s="25"/>
      <c r="U50" s="25">
        <v>36.470774645477604</v>
      </c>
      <c r="V50" s="25"/>
      <c r="W50" s="22"/>
      <c r="X50" s="22"/>
      <c r="Y50" s="22"/>
      <c r="Z50" s="25"/>
      <c r="AA50" s="28"/>
      <c r="AB50" s="26">
        <f t="shared" si="48"/>
        <v>0</v>
      </c>
      <c r="AC50" s="27"/>
      <c r="AD50" s="25"/>
      <c r="AE50" s="25"/>
      <c r="AF50" s="25"/>
      <c r="AG50" s="25"/>
      <c r="AH50" s="25"/>
      <c r="AI50" s="25">
        <v>0</v>
      </c>
      <c r="AJ50" s="25"/>
      <c r="AK50" s="24"/>
      <c r="AL50" s="22"/>
      <c r="AM50" s="25"/>
      <c r="AN50" s="23"/>
      <c r="AO50" s="28">
        <v>3.8344928686799999</v>
      </c>
      <c r="AP50" s="26"/>
      <c r="AQ50" s="29">
        <f t="shared" si="24"/>
        <v>40.305267514157606</v>
      </c>
    </row>
    <row r="51" spans="1:45" ht="12.75" customHeight="1">
      <c r="A51" s="166" t="s">
        <v>39</v>
      </c>
      <c r="B51" s="18"/>
      <c r="C51" s="19">
        <f t="shared" si="45"/>
        <v>0</v>
      </c>
      <c r="D51" s="20"/>
      <c r="E51" s="21"/>
      <c r="F51" s="22"/>
      <c r="G51" s="22"/>
      <c r="H51" s="23">
        <f t="shared" si="46"/>
        <v>0</v>
      </c>
      <c r="I51" s="24"/>
      <c r="J51" s="25"/>
      <c r="K51" s="25"/>
      <c r="L51" s="23">
        <f t="shared" si="47"/>
        <v>5.5826321199040985</v>
      </c>
      <c r="M51" s="25"/>
      <c r="N51" s="25"/>
      <c r="O51" s="25"/>
      <c r="P51" s="25">
        <v>0.81601088888888884</v>
      </c>
      <c r="Q51" s="25"/>
      <c r="R51" s="25">
        <v>4.7666212310152094</v>
      </c>
      <c r="S51" s="25"/>
      <c r="T51" s="25"/>
      <c r="U51" s="25"/>
      <c r="V51" s="25"/>
      <c r="W51" s="22"/>
      <c r="X51" s="22"/>
      <c r="Y51" s="22"/>
      <c r="Z51" s="25"/>
      <c r="AA51" s="28"/>
      <c r="AB51" s="26">
        <f t="shared" si="48"/>
        <v>0</v>
      </c>
      <c r="AC51" s="27"/>
      <c r="AD51" s="25"/>
      <c r="AE51" s="25"/>
      <c r="AF51" s="25"/>
      <c r="AG51" s="25"/>
      <c r="AH51" s="25"/>
      <c r="AI51" s="25"/>
      <c r="AJ51" s="25"/>
      <c r="AK51" s="24"/>
      <c r="AL51" s="22"/>
      <c r="AM51" s="25"/>
      <c r="AN51" s="23"/>
      <c r="AO51" s="28"/>
      <c r="AP51" s="26"/>
      <c r="AQ51" s="29">
        <f t="shared" si="24"/>
        <v>5.5826321199040985</v>
      </c>
    </row>
    <row r="52" spans="1:45" ht="12.75" customHeight="1">
      <c r="A52" s="166" t="s">
        <v>76</v>
      </c>
      <c r="B52" s="133"/>
      <c r="C52" s="134">
        <f t="shared" si="45"/>
        <v>0</v>
      </c>
      <c r="D52" s="135"/>
      <c r="E52" s="135"/>
      <c r="F52" s="136"/>
      <c r="G52" s="136"/>
      <c r="H52" s="137">
        <f t="shared" si="46"/>
        <v>0</v>
      </c>
      <c r="I52" s="138"/>
      <c r="J52" s="135"/>
      <c r="K52" s="135"/>
      <c r="L52" s="137">
        <f t="shared" si="47"/>
        <v>863.58717961802472</v>
      </c>
      <c r="M52" s="135"/>
      <c r="N52" s="135"/>
      <c r="O52" s="135"/>
      <c r="P52" s="127"/>
      <c r="Q52" s="135"/>
      <c r="R52" s="135">
        <v>863.58717961802472</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863.58717961802472</v>
      </c>
    </row>
    <row r="53" spans="1:45" ht="12.75" customHeight="1">
      <c r="A53" s="166" t="s">
        <v>73</v>
      </c>
      <c r="B53" s="133"/>
      <c r="C53" s="134">
        <f t="shared" si="45"/>
        <v>0</v>
      </c>
      <c r="D53" s="138"/>
      <c r="E53" s="135"/>
      <c r="F53" s="136"/>
      <c r="G53" s="136"/>
      <c r="H53" s="137">
        <f t="shared" si="46"/>
        <v>0</v>
      </c>
      <c r="I53" s="138"/>
      <c r="J53" s="135"/>
      <c r="K53" s="135"/>
      <c r="L53" s="137">
        <f t="shared" si="47"/>
        <v>372.82775228697989</v>
      </c>
      <c r="M53" s="135"/>
      <c r="N53" s="135"/>
      <c r="O53" s="135"/>
      <c r="P53" s="135">
        <v>9.5554121127406688</v>
      </c>
      <c r="Q53" s="135"/>
      <c r="R53" s="135"/>
      <c r="S53" s="135"/>
      <c r="T53" s="135"/>
      <c r="U53" s="135">
        <v>363.27234017423922</v>
      </c>
      <c r="V53" s="135"/>
      <c r="W53" s="136"/>
      <c r="X53" s="136"/>
      <c r="Y53" s="136"/>
      <c r="Z53" s="135"/>
      <c r="AA53" s="130"/>
      <c r="AB53" s="139">
        <f t="shared" si="48"/>
        <v>11.320727182883722</v>
      </c>
      <c r="AC53" s="140"/>
      <c r="AD53" s="135"/>
      <c r="AE53" s="135"/>
      <c r="AF53" s="135"/>
      <c r="AG53" s="135"/>
      <c r="AH53" s="135"/>
      <c r="AI53" s="25">
        <v>11.008362147190821</v>
      </c>
      <c r="AJ53" s="25">
        <v>0.31236503569290119</v>
      </c>
      <c r="AK53" s="135"/>
      <c r="AL53" s="135"/>
      <c r="AM53" s="135"/>
      <c r="AN53" s="130"/>
      <c r="AO53" s="28"/>
      <c r="AP53" s="139"/>
      <c r="AQ53" s="141">
        <f t="shared" si="24"/>
        <v>384.14847946986362</v>
      </c>
    </row>
    <row r="54" spans="1:45" ht="12.75" customHeight="1">
      <c r="A54" s="17" t="s">
        <v>134</v>
      </c>
      <c r="B54" s="18"/>
      <c r="C54" s="134">
        <f t="shared" si="45"/>
        <v>0</v>
      </c>
      <c r="D54" s="138"/>
      <c r="E54" s="135"/>
      <c r="F54" s="136"/>
      <c r="G54" s="136"/>
      <c r="H54" s="137">
        <f t="shared" si="46"/>
        <v>0</v>
      </c>
      <c r="I54" s="138"/>
      <c r="J54" s="135"/>
      <c r="K54" s="135"/>
      <c r="L54" s="137">
        <f t="shared" si="47"/>
        <v>85.921037129309724</v>
      </c>
      <c r="M54" s="135"/>
      <c r="N54" s="135"/>
      <c r="O54" s="135"/>
      <c r="P54" s="135"/>
      <c r="Q54" s="135"/>
      <c r="R54" s="135"/>
      <c r="S54" s="135"/>
      <c r="T54" s="135"/>
      <c r="U54" s="135">
        <v>85.921037129309724</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85.921037129309724</v>
      </c>
    </row>
    <row r="55" spans="1:45" ht="12.75" customHeight="1">
      <c r="A55" s="72" t="s">
        <v>74</v>
      </c>
      <c r="B55" s="73"/>
      <c r="C55" s="74">
        <f t="shared" si="45"/>
        <v>0</v>
      </c>
      <c r="D55" s="150"/>
      <c r="E55" s="151"/>
      <c r="F55" s="77"/>
      <c r="G55" s="77"/>
      <c r="H55" s="78">
        <f t="shared" si="46"/>
        <v>0</v>
      </c>
      <c r="I55" s="75"/>
      <c r="J55" s="76"/>
      <c r="K55" s="76"/>
      <c r="L55" s="78">
        <f t="shared" si="47"/>
        <v>211.15505275235938</v>
      </c>
      <c r="M55" s="76"/>
      <c r="N55" s="76"/>
      <c r="O55" s="76"/>
      <c r="P55" s="76">
        <v>137.54576781328547</v>
      </c>
      <c r="Q55" s="76"/>
      <c r="R55" s="76"/>
      <c r="S55" s="76">
        <v>0</v>
      </c>
      <c r="T55" s="76"/>
      <c r="U55" s="76">
        <v>73.609284939073916</v>
      </c>
      <c r="V55" s="76"/>
      <c r="W55" s="77"/>
      <c r="X55" s="77"/>
      <c r="Y55" s="77"/>
      <c r="Z55" s="76"/>
      <c r="AA55" s="296">
        <v>21.273138151956061</v>
      </c>
      <c r="AB55" s="79">
        <f t="shared" si="48"/>
        <v>6.7269577576629374</v>
      </c>
      <c r="AC55" s="80"/>
      <c r="AD55" s="76"/>
      <c r="AE55" s="76"/>
      <c r="AF55" s="76"/>
      <c r="AG55" s="76"/>
      <c r="AH55" s="76"/>
      <c r="AI55" s="76">
        <v>2.2306065626037634</v>
      </c>
      <c r="AJ55" s="76">
        <v>4.4963511950591739</v>
      </c>
      <c r="AK55" s="75"/>
      <c r="AL55" s="77"/>
      <c r="AM55" s="76"/>
      <c r="AN55" s="78"/>
      <c r="AO55" s="81"/>
      <c r="AP55" s="79"/>
      <c r="AQ55" s="82">
        <f t="shared" si="24"/>
        <v>239.15514866197839</v>
      </c>
    </row>
    <row r="56" spans="1:45" s="49" customFormat="1" ht="12.75" customHeight="1">
      <c r="A56" s="168" t="s">
        <v>40</v>
      </c>
      <c r="B56" s="152"/>
      <c r="C56" s="142">
        <f t="shared" si="45"/>
        <v>257.0164385522383</v>
      </c>
      <c r="D56" s="146">
        <v>151.77311305854079</v>
      </c>
      <c r="E56" s="169">
        <v>88.831983987859118</v>
      </c>
      <c r="F56" s="144"/>
      <c r="G56" s="144">
        <v>16.41134150583839</v>
      </c>
      <c r="H56" s="145">
        <f t="shared" si="46"/>
        <v>196.88611832999999</v>
      </c>
      <c r="I56" s="146"/>
      <c r="J56" s="143">
        <v>127.70399999999999</v>
      </c>
      <c r="K56" s="143">
        <v>69.182118329999994</v>
      </c>
      <c r="L56" s="145">
        <f t="shared" si="47"/>
        <v>1188.4526924668889</v>
      </c>
      <c r="M56" s="143"/>
      <c r="N56" s="143"/>
      <c r="O56" s="143"/>
      <c r="P56" s="143">
        <v>0</v>
      </c>
      <c r="Q56" s="143">
        <v>839.44470007309735</v>
      </c>
      <c r="R56" s="143"/>
      <c r="S56" s="143">
        <v>0</v>
      </c>
      <c r="T56" s="143">
        <v>48.275393258772851</v>
      </c>
      <c r="U56" s="143">
        <v>291.08305104315366</v>
      </c>
      <c r="V56" s="143">
        <v>9.6495480918651246</v>
      </c>
      <c r="W56" s="144"/>
      <c r="X56" s="144"/>
      <c r="Y56" s="144"/>
      <c r="Z56" s="143"/>
      <c r="AA56" s="145">
        <v>562.98977892358505</v>
      </c>
      <c r="AB56" s="147">
        <f t="shared" si="48"/>
        <v>66.338572904366785</v>
      </c>
      <c r="AC56" s="177"/>
      <c r="AD56" s="143"/>
      <c r="AE56" s="143">
        <v>34.409901971596234</v>
      </c>
      <c r="AF56" s="143"/>
      <c r="AG56" s="143"/>
      <c r="AH56" s="143"/>
      <c r="AI56" s="143"/>
      <c r="AJ56" s="143"/>
      <c r="AK56" s="146"/>
      <c r="AL56" s="144">
        <v>11.923835344432943</v>
      </c>
      <c r="AM56" s="143">
        <v>20.004835588337606</v>
      </c>
      <c r="AN56" s="145"/>
      <c r="AO56" s="145">
        <v>677.05604049219596</v>
      </c>
      <c r="AP56" s="147"/>
      <c r="AQ56" s="91">
        <f t="shared" si="24"/>
        <v>2948.7396416692745</v>
      </c>
      <c r="AR56" s="2"/>
      <c r="AS56" s="293"/>
    </row>
    <row r="57" spans="1:45" s="49" customFormat="1" ht="12.75" customHeight="1">
      <c r="A57" s="168" t="s">
        <v>193</v>
      </c>
      <c r="B57" s="152"/>
      <c r="C57" s="142">
        <f>C58+C65</f>
        <v>0.66390015037593986</v>
      </c>
      <c r="D57" s="143">
        <f t="shared" ref="D57:AP57" si="49">D58+D65</f>
        <v>0.66390015037593986</v>
      </c>
      <c r="E57" s="143">
        <f t="shared" si="49"/>
        <v>0</v>
      </c>
      <c r="F57" s="144">
        <f t="shared" si="49"/>
        <v>0</v>
      </c>
      <c r="G57" s="144">
        <f t="shared" si="49"/>
        <v>0</v>
      </c>
      <c r="H57" s="145">
        <f t="shared" si="49"/>
        <v>0</v>
      </c>
      <c r="I57" s="146">
        <f t="shared" si="49"/>
        <v>0</v>
      </c>
      <c r="J57" s="146">
        <f t="shared" si="49"/>
        <v>0</v>
      </c>
      <c r="K57" s="146">
        <f t="shared" si="49"/>
        <v>0</v>
      </c>
      <c r="L57" s="145">
        <f t="shared" si="49"/>
        <v>227.00815190413954</v>
      </c>
      <c r="M57" s="143">
        <f t="shared" si="49"/>
        <v>0</v>
      </c>
      <c r="N57" s="143">
        <f t="shared" ref="N57" si="50">N58+N65</f>
        <v>0</v>
      </c>
      <c r="O57" s="143">
        <f t="shared" si="49"/>
        <v>0</v>
      </c>
      <c r="P57" s="143">
        <f t="shared" si="49"/>
        <v>0</v>
      </c>
      <c r="Q57" s="143">
        <f t="shared" si="49"/>
        <v>60.316999999999993</v>
      </c>
      <c r="R57" s="143">
        <f t="shared" si="49"/>
        <v>0</v>
      </c>
      <c r="S57" s="143">
        <f t="shared" si="49"/>
        <v>1.4066067230543422</v>
      </c>
      <c r="T57" s="143">
        <f t="shared" si="49"/>
        <v>58.672545181085205</v>
      </c>
      <c r="U57" s="143">
        <f t="shared" si="49"/>
        <v>106.61199999999999</v>
      </c>
      <c r="V57" s="143">
        <f t="shared" si="49"/>
        <v>0</v>
      </c>
      <c r="W57" s="144">
        <f t="shared" si="49"/>
        <v>0</v>
      </c>
      <c r="X57" s="144">
        <f t="shared" si="49"/>
        <v>0</v>
      </c>
      <c r="Y57" s="144">
        <f t="shared" si="49"/>
        <v>0</v>
      </c>
      <c r="Z57" s="146">
        <f t="shared" si="49"/>
        <v>0</v>
      </c>
      <c r="AA57" s="145">
        <f t="shared" si="49"/>
        <v>314.21050085803006</v>
      </c>
      <c r="AB57" s="147">
        <f t="shared" si="49"/>
        <v>42.424873034251512</v>
      </c>
      <c r="AC57" s="177">
        <f t="shared" si="49"/>
        <v>0</v>
      </c>
      <c r="AD57" s="143">
        <f t="shared" si="49"/>
        <v>0</v>
      </c>
      <c r="AE57" s="143">
        <f t="shared" si="49"/>
        <v>24.728753371679996</v>
      </c>
      <c r="AF57" s="143">
        <f t="shared" ref="AF57" si="51">AF58+AF65</f>
        <v>0</v>
      </c>
      <c r="AG57" s="143">
        <f t="shared" si="49"/>
        <v>0</v>
      </c>
      <c r="AH57" s="143">
        <f t="shared" si="49"/>
        <v>5.2329133137081998</v>
      </c>
      <c r="AI57" s="143">
        <f t="shared" si="49"/>
        <v>0</v>
      </c>
      <c r="AJ57" s="143">
        <f t="shared" ref="AJ57" si="52">AJ58+AJ65</f>
        <v>0</v>
      </c>
      <c r="AK57" s="143">
        <f t="shared" si="49"/>
        <v>0</v>
      </c>
      <c r="AL57" s="143">
        <f t="shared" ref="AL57" si="53">AL58+AL65</f>
        <v>0.16614308073470971</v>
      </c>
      <c r="AM57" s="146">
        <f t="shared" si="49"/>
        <v>12.297063268128605</v>
      </c>
      <c r="AN57" s="145">
        <f t="shared" si="49"/>
        <v>0</v>
      </c>
      <c r="AO57" s="145">
        <f t="shared" si="49"/>
        <v>955.65860878542924</v>
      </c>
      <c r="AP57" s="147">
        <f t="shared" si="49"/>
        <v>0</v>
      </c>
      <c r="AQ57" s="148">
        <f t="shared" si="24"/>
        <v>1539.9660347322263</v>
      </c>
      <c r="AR57" s="2"/>
      <c r="AS57" s="293"/>
    </row>
    <row r="58" spans="1:45" s="49" customFormat="1" ht="12.75" customHeight="1">
      <c r="A58" s="168" t="s">
        <v>194</v>
      </c>
      <c r="B58" s="152"/>
      <c r="C58" s="142">
        <f t="shared" si="45"/>
        <v>0.5709141353383459</v>
      </c>
      <c r="D58" s="177">
        <v>0.5709141353383459</v>
      </c>
      <c r="E58" s="147">
        <v>0</v>
      </c>
      <c r="F58" s="147">
        <f>SUM(F59:F64)</f>
        <v>0</v>
      </c>
      <c r="G58" s="345">
        <v>0</v>
      </c>
      <c r="H58" s="145">
        <f t="shared" si="46"/>
        <v>0</v>
      </c>
      <c r="I58" s="146">
        <f>SUM(I59:I64)</f>
        <v>0</v>
      </c>
      <c r="J58" s="146">
        <f>SUM(J59:J64)</f>
        <v>0</v>
      </c>
      <c r="K58" s="146">
        <f>SUM(K59:K64)</f>
        <v>0</v>
      </c>
      <c r="L58" s="145">
        <f t="shared" si="47"/>
        <v>109.64302283813069</v>
      </c>
      <c r="M58" s="143">
        <f t="shared" ref="M58:AN58" si="54">SUM(M59:M64)</f>
        <v>0</v>
      </c>
      <c r="N58" s="144">
        <f t="shared" ref="N58" si="55">SUM(N59:N64)</f>
        <v>0</v>
      </c>
      <c r="O58" s="144">
        <f t="shared" si="54"/>
        <v>0</v>
      </c>
      <c r="P58" s="147">
        <f t="shared" si="54"/>
        <v>0</v>
      </c>
      <c r="Q58" s="147">
        <v>16.566999999999997</v>
      </c>
      <c r="R58" s="147">
        <f t="shared" si="54"/>
        <v>0</v>
      </c>
      <c r="S58" s="147">
        <v>0</v>
      </c>
      <c r="T58" s="147">
        <v>41.063022838130692</v>
      </c>
      <c r="U58" s="147">
        <v>52.013000000000005</v>
      </c>
      <c r="V58" s="147">
        <f t="shared" si="54"/>
        <v>0</v>
      </c>
      <c r="W58" s="147">
        <f t="shared" si="54"/>
        <v>0</v>
      </c>
      <c r="X58" s="147">
        <f t="shared" si="54"/>
        <v>0</v>
      </c>
      <c r="Y58" s="144">
        <f t="shared" si="54"/>
        <v>0</v>
      </c>
      <c r="Z58" s="146">
        <f t="shared" si="54"/>
        <v>0</v>
      </c>
      <c r="AA58" s="145">
        <v>198.67841123362683</v>
      </c>
      <c r="AB58" s="147">
        <f t="shared" si="48"/>
        <v>19.802564200701251</v>
      </c>
      <c r="AC58" s="177">
        <f t="shared" si="54"/>
        <v>0</v>
      </c>
      <c r="AD58" s="143">
        <f t="shared" si="54"/>
        <v>0</v>
      </c>
      <c r="AE58" s="143">
        <f t="shared" si="54"/>
        <v>6.4995504074258044</v>
      </c>
      <c r="AF58" s="143"/>
      <c r="AG58" s="143">
        <f t="shared" si="54"/>
        <v>0</v>
      </c>
      <c r="AH58" s="143">
        <f t="shared" si="54"/>
        <v>0.8398074444121314</v>
      </c>
      <c r="AI58" s="143">
        <f t="shared" si="54"/>
        <v>0</v>
      </c>
      <c r="AJ58" s="143">
        <f t="shared" ref="AJ58" si="56">SUM(AJ59:AJ64)</f>
        <v>0</v>
      </c>
      <c r="AK58" s="143"/>
      <c r="AL58" s="143">
        <v>0.16614308073470971</v>
      </c>
      <c r="AM58" s="144">
        <v>12.297063268128605</v>
      </c>
      <c r="AN58" s="145">
        <f t="shared" si="54"/>
        <v>0</v>
      </c>
      <c r="AO58" s="145">
        <v>716.90510320156272</v>
      </c>
      <c r="AP58" s="147">
        <f t="shared" ref="AP58" si="57">SUM(AP59:AP64)</f>
        <v>0</v>
      </c>
      <c r="AQ58" s="148">
        <f t="shared" si="24"/>
        <v>1045.6000156093598</v>
      </c>
      <c r="AR58" s="2"/>
      <c r="AS58" s="293"/>
    </row>
    <row r="59" spans="1:45" s="49" customFormat="1" ht="12.75" customHeight="1">
      <c r="A59" s="398" t="s">
        <v>174</v>
      </c>
      <c r="B59" s="399" t="s">
        <v>175</v>
      </c>
      <c r="C59" s="62">
        <f t="shared" si="45"/>
        <v>2.3996390977443612E-2</v>
      </c>
      <c r="D59" s="416">
        <v>2.3996390977443612E-2</v>
      </c>
      <c r="E59" s="67"/>
      <c r="F59" s="67"/>
      <c r="G59" s="170"/>
      <c r="H59" s="66">
        <f t="shared" si="46"/>
        <v>0</v>
      </c>
      <c r="I59" s="149"/>
      <c r="J59" s="149"/>
      <c r="K59" s="149"/>
      <c r="L59" s="66">
        <f t="shared" si="47"/>
        <v>27.846742945016629</v>
      </c>
      <c r="M59" s="103"/>
      <c r="N59" s="327"/>
      <c r="O59" s="327"/>
      <c r="P59" s="67"/>
      <c r="Q59" s="381">
        <v>7.258</v>
      </c>
      <c r="R59" s="67"/>
      <c r="S59" s="381">
        <v>0</v>
      </c>
      <c r="T59" s="381">
        <v>9.5257429450166278</v>
      </c>
      <c r="U59" s="381">
        <v>11.063000000000001</v>
      </c>
      <c r="V59" s="381">
        <v>0</v>
      </c>
      <c r="W59" s="67"/>
      <c r="X59" s="67"/>
      <c r="Y59" s="327"/>
      <c r="Z59" s="149"/>
      <c r="AA59" s="406">
        <v>47.148959937431201</v>
      </c>
      <c r="AB59" s="67">
        <f t="shared" si="48"/>
        <v>2.0657117131512872</v>
      </c>
      <c r="AC59" s="328"/>
      <c r="AD59" s="103"/>
      <c r="AE59" s="342">
        <v>2.0657117131512872</v>
      </c>
      <c r="AF59" s="342"/>
      <c r="AG59" s="342"/>
      <c r="AH59" s="342">
        <v>0</v>
      </c>
      <c r="AI59" s="342"/>
      <c r="AJ59" s="342"/>
      <c r="AK59" s="342"/>
      <c r="AL59" s="342">
        <v>0</v>
      </c>
      <c r="AM59" s="386">
        <v>0</v>
      </c>
      <c r="AN59" s="66"/>
      <c r="AO59" s="406">
        <v>214.07881144970167</v>
      </c>
      <c r="AP59" s="67"/>
      <c r="AQ59" s="334">
        <f t="shared" si="24"/>
        <v>291.16422243627824</v>
      </c>
      <c r="AR59" s="2"/>
      <c r="AS59" s="293"/>
    </row>
    <row r="60" spans="1:45" s="49" customFormat="1" ht="12.75" customHeight="1">
      <c r="A60" s="398" t="s">
        <v>176</v>
      </c>
      <c r="B60" s="399" t="s">
        <v>177</v>
      </c>
      <c r="C60" s="19">
        <f t="shared" si="45"/>
        <v>2.4996240601503759E-2</v>
      </c>
      <c r="D60" s="416">
        <v>2.4996240601503759E-2</v>
      </c>
      <c r="E60" s="26"/>
      <c r="F60" s="26"/>
      <c r="G60" s="346"/>
      <c r="H60" s="23">
        <f t="shared" si="46"/>
        <v>0</v>
      </c>
      <c r="I60" s="20"/>
      <c r="J60" s="20"/>
      <c r="K60" s="20"/>
      <c r="L60" s="23">
        <f t="shared" si="47"/>
        <v>20.694985778175333</v>
      </c>
      <c r="M60" s="21"/>
      <c r="N60" s="169"/>
      <c r="O60" s="169"/>
      <c r="P60" s="26"/>
      <c r="Q60" s="381">
        <v>1.425</v>
      </c>
      <c r="R60" s="26"/>
      <c r="S60" s="381">
        <v>0</v>
      </c>
      <c r="T60" s="381">
        <v>1.927985778175334</v>
      </c>
      <c r="U60" s="381">
        <v>17.341999999999999</v>
      </c>
      <c r="V60" s="381">
        <v>0</v>
      </c>
      <c r="W60" s="26"/>
      <c r="X60" s="26"/>
      <c r="Y60" s="169"/>
      <c r="Z60" s="20"/>
      <c r="AA60" s="406">
        <v>17.046993793344861</v>
      </c>
      <c r="AB60" s="26">
        <f t="shared" si="48"/>
        <v>3.9693419628207278E-2</v>
      </c>
      <c r="AC60" s="329"/>
      <c r="AD60" s="21"/>
      <c r="AE60" s="343">
        <v>3.9693419628207278E-2</v>
      </c>
      <c r="AF60" s="343"/>
      <c r="AG60" s="343"/>
      <c r="AH60" s="343">
        <v>0</v>
      </c>
      <c r="AI60" s="343"/>
      <c r="AJ60" s="343"/>
      <c r="AK60" s="343"/>
      <c r="AL60" s="343">
        <v>0</v>
      </c>
      <c r="AM60" s="387">
        <v>0</v>
      </c>
      <c r="AN60" s="23"/>
      <c r="AO60" s="406">
        <v>60.232187486223594</v>
      </c>
      <c r="AP60" s="26"/>
      <c r="AQ60" s="335">
        <f t="shared" si="24"/>
        <v>98.038856717973502</v>
      </c>
      <c r="AR60" s="2"/>
      <c r="AS60" s="293"/>
    </row>
    <row r="61" spans="1:45" s="49" customFormat="1" ht="12.75" customHeight="1">
      <c r="A61" s="398" t="s">
        <v>178</v>
      </c>
      <c r="B61" s="399" t="s">
        <v>179</v>
      </c>
      <c r="C61" s="19">
        <f t="shared" si="45"/>
        <v>0.4309351879699248</v>
      </c>
      <c r="D61" s="416">
        <v>0.4309351879699248</v>
      </c>
      <c r="E61" s="26"/>
      <c r="F61" s="26"/>
      <c r="G61" s="346"/>
      <c r="H61" s="23">
        <f t="shared" si="46"/>
        <v>0</v>
      </c>
      <c r="I61" s="20"/>
      <c r="J61" s="20"/>
      <c r="K61" s="20"/>
      <c r="L61" s="23">
        <f t="shared" si="47"/>
        <v>30.307844502195955</v>
      </c>
      <c r="M61" s="21"/>
      <c r="N61" s="169"/>
      <c r="O61" s="169"/>
      <c r="P61" s="26"/>
      <c r="Q61" s="381">
        <v>2.8370000000000002</v>
      </c>
      <c r="R61" s="26"/>
      <c r="S61" s="381">
        <v>0</v>
      </c>
      <c r="T61" s="381">
        <v>21.491844502195956</v>
      </c>
      <c r="U61" s="381">
        <v>5.9790000000000001</v>
      </c>
      <c r="V61" s="381">
        <v>0</v>
      </c>
      <c r="W61" s="26"/>
      <c r="X61" s="26"/>
      <c r="Y61" s="169"/>
      <c r="Z61" s="20"/>
      <c r="AA61" s="406">
        <v>40.546438086739244</v>
      </c>
      <c r="AB61" s="26">
        <f t="shared" si="48"/>
        <v>2.5899956307405247</v>
      </c>
      <c r="AC61" s="329"/>
      <c r="AD61" s="21"/>
      <c r="AE61" s="343">
        <v>2.5899956307405247</v>
      </c>
      <c r="AF61" s="343"/>
      <c r="AG61" s="343"/>
      <c r="AH61" s="343">
        <v>0</v>
      </c>
      <c r="AI61" s="343"/>
      <c r="AJ61" s="343"/>
      <c r="AK61" s="343"/>
      <c r="AL61" s="343">
        <v>0</v>
      </c>
      <c r="AM61" s="387">
        <v>0</v>
      </c>
      <c r="AN61" s="23"/>
      <c r="AO61" s="406">
        <v>112.76222463666085</v>
      </c>
      <c r="AP61" s="26"/>
      <c r="AQ61" s="335">
        <f t="shared" si="24"/>
        <v>186.63743804430649</v>
      </c>
      <c r="AR61" s="2"/>
      <c r="AS61" s="293"/>
    </row>
    <row r="62" spans="1:45" s="49" customFormat="1" ht="12.75" customHeight="1">
      <c r="A62" s="398" t="s">
        <v>180</v>
      </c>
      <c r="B62" s="399" t="s">
        <v>181</v>
      </c>
      <c r="C62" s="19">
        <f t="shared" si="45"/>
        <v>1.1998195488721806E-2</v>
      </c>
      <c r="D62" s="416">
        <v>1.1998195488721806E-2</v>
      </c>
      <c r="E62" s="26"/>
      <c r="F62" s="26"/>
      <c r="G62" s="346"/>
      <c r="H62" s="23">
        <f t="shared" si="46"/>
        <v>0</v>
      </c>
      <c r="I62" s="20"/>
      <c r="J62" s="20"/>
      <c r="K62" s="20"/>
      <c r="L62" s="23">
        <f t="shared" si="47"/>
        <v>3.2815810109440045</v>
      </c>
      <c r="M62" s="21"/>
      <c r="N62" s="169"/>
      <c r="O62" s="169"/>
      <c r="P62" s="26"/>
      <c r="Q62" s="381">
        <v>0.39800000000000002</v>
      </c>
      <c r="R62" s="26"/>
      <c r="S62" s="381">
        <v>0</v>
      </c>
      <c r="T62" s="381">
        <v>1.1125810109440044</v>
      </c>
      <c r="U62" s="381">
        <v>1.7709999999999999</v>
      </c>
      <c r="V62" s="381">
        <v>0</v>
      </c>
      <c r="W62" s="26"/>
      <c r="X62" s="26"/>
      <c r="Y62" s="169"/>
      <c r="Z62" s="20"/>
      <c r="AA62" s="406">
        <v>11.396158985204242</v>
      </c>
      <c r="AB62" s="26">
        <f t="shared" si="48"/>
        <v>0.1405808611832341</v>
      </c>
      <c r="AC62" s="329"/>
      <c r="AD62" s="21"/>
      <c r="AE62" s="343">
        <v>0.1405808611832341</v>
      </c>
      <c r="AF62" s="343"/>
      <c r="AG62" s="343"/>
      <c r="AH62" s="343">
        <v>0</v>
      </c>
      <c r="AI62" s="343"/>
      <c r="AJ62" s="343"/>
      <c r="AK62" s="343"/>
      <c r="AL62" s="343">
        <v>0</v>
      </c>
      <c r="AM62" s="387">
        <v>0</v>
      </c>
      <c r="AN62" s="23"/>
      <c r="AO62" s="406">
        <v>171.6855069846936</v>
      </c>
      <c r="AP62" s="26"/>
      <c r="AQ62" s="335">
        <f t="shared" si="24"/>
        <v>186.51582603751382</v>
      </c>
      <c r="AR62" s="2"/>
      <c r="AS62" s="293"/>
    </row>
    <row r="63" spans="1:45" s="49" customFormat="1" ht="12.75" customHeight="1">
      <c r="A63" s="398" t="s">
        <v>182</v>
      </c>
      <c r="B63" s="399" t="s">
        <v>183</v>
      </c>
      <c r="C63" s="19">
        <f t="shared" si="45"/>
        <v>6.8989624060150384E-2</v>
      </c>
      <c r="D63" s="417">
        <v>6.8989624060150384E-2</v>
      </c>
      <c r="E63" s="26"/>
      <c r="F63" s="26"/>
      <c r="G63" s="346"/>
      <c r="H63" s="23">
        <f t="shared" si="46"/>
        <v>0</v>
      </c>
      <c r="I63" s="20"/>
      <c r="J63" s="20"/>
      <c r="K63" s="20"/>
      <c r="L63" s="23">
        <f t="shared" si="47"/>
        <v>1.7192483989470326</v>
      </c>
      <c r="M63" s="21"/>
      <c r="N63" s="169"/>
      <c r="O63" s="169"/>
      <c r="P63" s="26"/>
      <c r="Q63" s="382">
        <v>0.83299999999999996</v>
      </c>
      <c r="R63" s="26"/>
      <c r="S63" s="382">
        <v>0</v>
      </c>
      <c r="T63" s="382">
        <v>0.29424839894703281</v>
      </c>
      <c r="U63" s="382">
        <v>0.59199999999999997</v>
      </c>
      <c r="V63" s="382">
        <v>0</v>
      </c>
      <c r="W63" s="26"/>
      <c r="X63" s="26"/>
      <c r="Y63" s="169"/>
      <c r="Z63" s="20"/>
      <c r="AA63" s="407">
        <v>6.4370110606830231</v>
      </c>
      <c r="AB63" s="26">
        <f t="shared" si="48"/>
        <v>1.3231139876069093E-2</v>
      </c>
      <c r="AC63" s="329"/>
      <c r="AD63" s="21"/>
      <c r="AE63" s="343">
        <v>1.3231139876069093E-2</v>
      </c>
      <c r="AF63" s="343"/>
      <c r="AG63" s="343"/>
      <c r="AH63" s="343">
        <v>0</v>
      </c>
      <c r="AI63" s="343"/>
      <c r="AJ63" s="343"/>
      <c r="AK63" s="343"/>
      <c r="AL63" s="343">
        <v>0</v>
      </c>
      <c r="AM63" s="387">
        <v>0</v>
      </c>
      <c r="AN63" s="23"/>
      <c r="AO63" s="407">
        <v>36.07616932928876</v>
      </c>
      <c r="AP63" s="26"/>
      <c r="AQ63" s="335">
        <f t="shared" si="24"/>
        <v>44.314649552855037</v>
      </c>
      <c r="AR63" s="2"/>
      <c r="AS63" s="293"/>
    </row>
    <row r="64" spans="1:45" ht="12.75" customHeight="1">
      <c r="A64" s="400" t="s">
        <v>184</v>
      </c>
      <c r="B64" s="401"/>
      <c r="C64" s="74">
        <f t="shared" si="45"/>
        <v>9.9984962406015031E-3</v>
      </c>
      <c r="D64" s="417">
        <v>9.9984962406015031E-3</v>
      </c>
      <c r="E64" s="79"/>
      <c r="F64" s="79"/>
      <c r="G64" s="347"/>
      <c r="H64" s="78">
        <f t="shared" si="46"/>
        <v>0</v>
      </c>
      <c r="I64" s="150"/>
      <c r="J64" s="150"/>
      <c r="K64" s="150"/>
      <c r="L64" s="78">
        <f t="shared" si="47"/>
        <v>25.79262020285173</v>
      </c>
      <c r="M64" s="151"/>
      <c r="N64" s="331"/>
      <c r="O64" s="331"/>
      <c r="P64" s="79"/>
      <c r="Q64" s="382">
        <v>3.8159999999999998</v>
      </c>
      <c r="R64" s="79"/>
      <c r="S64" s="382">
        <v>0</v>
      </c>
      <c r="T64" s="382">
        <v>6.7106202028517323</v>
      </c>
      <c r="U64" s="382">
        <v>15.266</v>
      </c>
      <c r="V64" s="382">
        <v>0</v>
      </c>
      <c r="W64" s="79"/>
      <c r="X64" s="79"/>
      <c r="Y64" s="331"/>
      <c r="Z64" s="150"/>
      <c r="AA64" s="407">
        <v>76.102849370224263</v>
      </c>
      <c r="AB64" s="79">
        <f t="shared" si="48"/>
        <v>14.953351436121928</v>
      </c>
      <c r="AC64" s="332"/>
      <c r="AD64" s="151"/>
      <c r="AE64" s="344">
        <v>1.6503376428464815</v>
      </c>
      <c r="AF64" s="344"/>
      <c r="AG64" s="344"/>
      <c r="AH64" s="344">
        <v>0.8398074444121314</v>
      </c>
      <c r="AI64" s="344"/>
      <c r="AJ64" s="344"/>
      <c r="AK64" s="344"/>
      <c r="AL64" s="344">
        <v>0.16614308073470971</v>
      </c>
      <c r="AM64" s="388">
        <v>12.297063268128605</v>
      </c>
      <c r="AN64" s="78"/>
      <c r="AO64" s="407">
        <v>122.07020331499432</v>
      </c>
      <c r="AP64" s="79"/>
      <c r="AQ64" s="336">
        <f t="shared" si="24"/>
        <v>238.92902282043286</v>
      </c>
    </row>
    <row r="65" spans="1:45" ht="12.75" customHeight="1">
      <c r="A65" s="168" t="s">
        <v>195</v>
      </c>
      <c r="B65" s="152"/>
      <c r="C65" s="74">
        <f>SUM(D65:G65)</f>
        <v>9.2986015037593989E-2</v>
      </c>
      <c r="D65" s="177">
        <f>SUM(D66:D69)</f>
        <v>9.2986015037593989E-2</v>
      </c>
      <c r="E65" s="213"/>
      <c r="F65" s="213"/>
      <c r="G65" s="348"/>
      <c r="H65" s="78">
        <f>SUM(I65:K65)</f>
        <v>0</v>
      </c>
      <c r="I65" s="75"/>
      <c r="J65" s="76">
        <v>0</v>
      </c>
      <c r="K65" s="76">
        <v>0</v>
      </c>
      <c r="L65" s="78">
        <f>SUM(M65:Z65)</f>
        <v>117.36512906600885</v>
      </c>
      <c r="M65" s="76"/>
      <c r="N65" s="77"/>
      <c r="O65" s="77"/>
      <c r="P65" s="213"/>
      <c r="Q65" s="147">
        <v>43.75</v>
      </c>
      <c r="R65" s="213"/>
      <c r="S65" s="147">
        <v>1.4066067230543422</v>
      </c>
      <c r="T65" s="147">
        <v>17.609522342954513</v>
      </c>
      <c r="U65" s="147">
        <v>54.598999999999997</v>
      </c>
      <c r="V65" s="147">
        <f>SUM(V66:V69)</f>
        <v>0</v>
      </c>
      <c r="W65" s="213"/>
      <c r="X65" s="213"/>
      <c r="Y65" s="77"/>
      <c r="Z65" s="76"/>
      <c r="AA65" s="145">
        <v>115.53208962440326</v>
      </c>
      <c r="AB65" s="79">
        <f>SUM(AC65:AM65)</f>
        <v>22.62230883355026</v>
      </c>
      <c r="AC65" s="80"/>
      <c r="AD65" s="76"/>
      <c r="AE65" s="147">
        <f>SUM(AE66:AE69)</f>
        <v>18.229202964254192</v>
      </c>
      <c r="AF65" s="76"/>
      <c r="AG65" s="76"/>
      <c r="AH65" s="76">
        <v>4.3931058692960683</v>
      </c>
      <c r="AI65" s="76"/>
      <c r="AJ65" s="76"/>
      <c r="AK65" s="76"/>
      <c r="AL65" s="76"/>
      <c r="AM65" s="77"/>
      <c r="AN65" s="78"/>
      <c r="AO65" s="145">
        <v>238.75350558386654</v>
      </c>
      <c r="AP65" s="79"/>
      <c r="AQ65" s="340">
        <f t="shared" si="24"/>
        <v>494.36601912286648</v>
      </c>
    </row>
    <row r="66" spans="1:45" ht="12.75" customHeight="1">
      <c r="A66" s="402" t="s">
        <v>185</v>
      </c>
      <c r="B66" s="403" t="s">
        <v>186</v>
      </c>
      <c r="C66" s="62">
        <f t="shared" ref="C66:C69" si="58">SUM(D66:G66)</f>
        <v>9.1986165413533841E-2</v>
      </c>
      <c r="D66" s="418">
        <v>9.1986165413533841E-2</v>
      </c>
      <c r="E66" s="69"/>
      <c r="F66" s="69"/>
      <c r="G66" s="349"/>
      <c r="H66" s="66">
        <f t="shared" ref="H66:H69" si="59">SUM(I66:K66)</f>
        <v>0</v>
      </c>
      <c r="I66" s="318"/>
      <c r="J66" s="64"/>
      <c r="K66" s="219"/>
      <c r="L66" s="66">
        <f t="shared" ref="L66:L69" si="60">SUM(M66:Z66)</f>
        <v>4.0205761260236246</v>
      </c>
      <c r="M66" s="318"/>
      <c r="N66" s="69"/>
      <c r="O66" s="65"/>
      <c r="P66" s="69"/>
      <c r="Q66" s="383">
        <v>7.0000000000000007E-2</v>
      </c>
      <c r="R66" s="69"/>
      <c r="S66" s="383">
        <v>6.1231456211071858E-2</v>
      </c>
      <c r="T66" s="383">
        <v>1.3453446698125529</v>
      </c>
      <c r="U66" s="383">
        <v>2.544</v>
      </c>
      <c r="V66" s="383">
        <v>0</v>
      </c>
      <c r="W66" s="69"/>
      <c r="X66" s="69"/>
      <c r="Y66" s="65"/>
      <c r="Z66" s="64"/>
      <c r="AA66" s="408">
        <v>9.6867042585448733</v>
      </c>
      <c r="AB66" s="67">
        <f t="shared" ref="AB66:AB69" si="61">SUM(AC66:AM66)</f>
        <v>5.545868930998588</v>
      </c>
      <c r="AC66" s="68"/>
      <c r="AD66" s="64"/>
      <c r="AE66" s="64">
        <v>1.1527630617025197</v>
      </c>
      <c r="AF66" s="64"/>
      <c r="AG66" s="64"/>
      <c r="AH66" s="64">
        <v>4.3931058692960683</v>
      </c>
      <c r="AI66" s="64"/>
      <c r="AJ66" s="64"/>
      <c r="AK66" s="64"/>
      <c r="AL66" s="64"/>
      <c r="AM66" s="65"/>
      <c r="AN66" s="66"/>
      <c r="AO66" s="408">
        <v>74.631083636716411</v>
      </c>
      <c r="AP66" s="67"/>
      <c r="AQ66" s="92">
        <f t="shared" si="24"/>
        <v>93.976219117697028</v>
      </c>
    </row>
    <row r="67" spans="1:45" ht="12.75" customHeight="1">
      <c r="A67" s="404" t="s">
        <v>187</v>
      </c>
      <c r="B67" s="405">
        <v>84</v>
      </c>
      <c r="C67" s="19">
        <f t="shared" si="58"/>
        <v>9.9984962406015026E-4</v>
      </c>
      <c r="D67" s="419">
        <v>9.9984962406015026E-4</v>
      </c>
      <c r="E67" s="212"/>
      <c r="F67" s="212"/>
      <c r="G67" s="350"/>
      <c r="H67" s="23">
        <f t="shared" si="59"/>
        <v>0</v>
      </c>
      <c r="I67" s="319"/>
      <c r="J67" s="25"/>
      <c r="K67" s="215"/>
      <c r="L67" s="23">
        <f t="shared" si="60"/>
        <v>39.872529410758617</v>
      </c>
      <c r="M67" s="319"/>
      <c r="N67" s="212"/>
      <c r="O67" s="22"/>
      <c r="P67" s="212"/>
      <c r="Q67" s="384">
        <v>7.7750000000000004</v>
      </c>
      <c r="R67" s="212"/>
      <c r="S67" s="384">
        <v>0.77597994974031259</v>
      </c>
      <c r="T67" s="384">
        <v>7.1395494610183023</v>
      </c>
      <c r="U67" s="384">
        <v>24.181999999999999</v>
      </c>
      <c r="V67" s="384">
        <v>0</v>
      </c>
      <c r="W67" s="212"/>
      <c r="X67" s="212"/>
      <c r="Y67" s="22"/>
      <c r="Z67" s="25"/>
      <c r="AA67" s="409">
        <v>39.234703318161039</v>
      </c>
      <c r="AB67" s="26">
        <f t="shared" si="61"/>
        <v>4.6143600317790963</v>
      </c>
      <c r="AC67" s="27"/>
      <c r="AD67" s="25"/>
      <c r="AE67" s="25">
        <v>4.6143600317790963</v>
      </c>
      <c r="AF67" s="25"/>
      <c r="AG67" s="25"/>
      <c r="AH67" s="25">
        <v>0</v>
      </c>
      <c r="AI67" s="25"/>
      <c r="AJ67" s="25"/>
      <c r="AK67" s="25"/>
      <c r="AL67" s="25"/>
      <c r="AM67" s="22"/>
      <c r="AN67" s="23"/>
      <c r="AO67" s="409">
        <v>79.223997000303513</v>
      </c>
      <c r="AP67" s="26"/>
      <c r="AQ67" s="29">
        <f t="shared" si="24"/>
        <v>162.94658961062635</v>
      </c>
    </row>
    <row r="68" spans="1:45" ht="12.75" customHeight="1">
      <c r="A68" s="398" t="s">
        <v>188</v>
      </c>
      <c r="B68" s="399">
        <v>85</v>
      </c>
      <c r="C68" s="19">
        <f t="shared" si="58"/>
        <v>0</v>
      </c>
      <c r="D68" s="419">
        <v>0</v>
      </c>
      <c r="E68" s="212"/>
      <c r="F68" s="212"/>
      <c r="G68" s="350"/>
      <c r="H68" s="23">
        <f t="shared" si="59"/>
        <v>0</v>
      </c>
      <c r="I68" s="319"/>
      <c r="J68" s="25"/>
      <c r="K68" s="215"/>
      <c r="L68" s="23">
        <f t="shared" si="60"/>
        <v>50.341243574711115</v>
      </c>
      <c r="M68" s="319"/>
      <c r="N68" s="212"/>
      <c r="O68" s="22"/>
      <c r="P68" s="212"/>
      <c r="Q68" s="384">
        <v>25.571999999999999</v>
      </c>
      <c r="R68" s="212"/>
      <c r="S68" s="384">
        <v>8.0688180614590016E-2</v>
      </c>
      <c r="T68" s="384">
        <v>5.8205553940965284</v>
      </c>
      <c r="U68" s="384">
        <v>18.867999999999999</v>
      </c>
      <c r="V68" s="384">
        <v>0</v>
      </c>
      <c r="W68" s="212"/>
      <c r="X68" s="212"/>
      <c r="Y68" s="22"/>
      <c r="Z68" s="25"/>
      <c r="AA68" s="409">
        <v>25.467664023836374</v>
      </c>
      <c r="AB68" s="26">
        <f t="shared" si="61"/>
        <v>10.212786091840831</v>
      </c>
      <c r="AC68" s="27"/>
      <c r="AD68" s="25"/>
      <c r="AE68" s="25">
        <v>10.212786091840831</v>
      </c>
      <c r="AF68" s="25"/>
      <c r="AG68" s="25"/>
      <c r="AH68" s="25">
        <v>0</v>
      </c>
      <c r="AI68" s="25"/>
      <c r="AJ68" s="25"/>
      <c r="AK68" s="25"/>
      <c r="AL68" s="25"/>
      <c r="AM68" s="22"/>
      <c r="AN68" s="23"/>
      <c r="AO68" s="409">
        <v>51.807461377810739</v>
      </c>
      <c r="AP68" s="26"/>
      <c r="AQ68" s="29">
        <f t="shared" si="24"/>
        <v>137.82915506819904</v>
      </c>
    </row>
    <row r="69" spans="1:45" s="49" customFormat="1" ht="12.75" customHeight="1">
      <c r="A69" s="400" t="s">
        <v>189</v>
      </c>
      <c r="B69" s="401" t="s">
        <v>190</v>
      </c>
      <c r="C69" s="134">
        <f t="shared" si="58"/>
        <v>0</v>
      </c>
      <c r="D69" s="420">
        <v>0</v>
      </c>
      <c r="E69" s="213"/>
      <c r="F69" s="213"/>
      <c r="G69" s="348"/>
      <c r="H69" s="137">
        <f t="shared" si="59"/>
        <v>0</v>
      </c>
      <c r="I69" s="320"/>
      <c r="J69" s="76"/>
      <c r="K69" s="220"/>
      <c r="L69" s="137">
        <f t="shared" si="60"/>
        <v>23.130779954515496</v>
      </c>
      <c r="M69" s="320"/>
      <c r="N69" s="213"/>
      <c r="O69" s="77"/>
      <c r="P69" s="213"/>
      <c r="Q69" s="385">
        <v>10.333</v>
      </c>
      <c r="R69" s="213"/>
      <c r="S69" s="385">
        <v>0.48870713648836789</v>
      </c>
      <c r="T69" s="385">
        <v>3.3040728180271297</v>
      </c>
      <c r="U69" s="385">
        <v>9.0050000000000008</v>
      </c>
      <c r="V69" s="385">
        <v>0</v>
      </c>
      <c r="W69" s="213"/>
      <c r="X69" s="213"/>
      <c r="Y69" s="77"/>
      <c r="Z69" s="76"/>
      <c r="AA69" s="410">
        <v>41.143018023860975</v>
      </c>
      <c r="AB69" s="139">
        <f t="shared" si="61"/>
        <v>2.2492937789317455</v>
      </c>
      <c r="AC69" s="140"/>
      <c r="AD69" s="135"/>
      <c r="AE69" s="135">
        <v>2.2492937789317455</v>
      </c>
      <c r="AF69" s="135"/>
      <c r="AG69" s="135"/>
      <c r="AH69" s="135">
        <v>0</v>
      </c>
      <c r="AI69" s="135"/>
      <c r="AJ69" s="135"/>
      <c r="AK69" s="135"/>
      <c r="AL69" s="135"/>
      <c r="AM69" s="136"/>
      <c r="AN69" s="137"/>
      <c r="AO69" s="410">
        <v>33.09096356903585</v>
      </c>
      <c r="AP69" s="139"/>
      <c r="AQ69" s="141">
        <f t="shared" si="24"/>
        <v>99.614055326344072</v>
      </c>
      <c r="AR69" s="2"/>
      <c r="AS69" s="293"/>
    </row>
    <row r="70" spans="1:45" s="49" customFormat="1" ht="12.75" customHeight="1">
      <c r="A70" s="93" t="s">
        <v>41</v>
      </c>
      <c r="B70" s="94"/>
      <c r="C70" s="95">
        <f>SUM(D70:G70)</f>
        <v>0</v>
      </c>
      <c r="D70" s="153">
        <v>0</v>
      </c>
      <c r="E70" s="154"/>
      <c r="F70" s="155"/>
      <c r="G70" s="155"/>
      <c r="H70" s="99">
        <f>SUM(I70:K70)</f>
        <v>0</v>
      </c>
      <c r="I70" s="153"/>
      <c r="J70" s="154"/>
      <c r="K70" s="154"/>
      <c r="L70" s="99">
        <f>SUM(M70:Z70)</f>
        <v>159.22814279126575</v>
      </c>
      <c r="M70" s="154"/>
      <c r="N70" s="154"/>
      <c r="O70" s="154"/>
      <c r="P70" s="154">
        <v>0</v>
      </c>
      <c r="Q70" s="154">
        <v>0</v>
      </c>
      <c r="R70" s="154"/>
      <c r="S70" s="154"/>
      <c r="T70" s="341">
        <v>0</v>
      </c>
      <c r="U70" s="154">
        <v>159.22814279126575</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207.21614279126575</v>
      </c>
      <c r="AR70" s="2"/>
      <c r="AS70" s="293"/>
    </row>
    <row r="71" spans="1:45" s="49" customFormat="1" ht="12.75" customHeight="1" thickBot="1">
      <c r="A71" s="242" t="s">
        <v>133</v>
      </c>
      <c r="B71" s="73"/>
      <c r="C71" s="74">
        <f>SUM(D71:G71)</f>
        <v>0</v>
      </c>
      <c r="D71" s="75"/>
      <c r="E71" s="76"/>
      <c r="F71" s="77"/>
      <c r="G71" s="77"/>
      <c r="H71" s="78">
        <f>SUM(I71:K71)</f>
        <v>0</v>
      </c>
      <c r="I71" s="75"/>
      <c r="J71" s="76"/>
      <c r="K71" s="76"/>
      <c r="L71" s="78">
        <f>SUM(M71:Z71)</f>
        <v>19.279119252439148</v>
      </c>
      <c r="M71" s="76"/>
      <c r="N71" s="76"/>
      <c r="O71" s="76"/>
      <c r="P71" s="76"/>
      <c r="Q71" s="76"/>
      <c r="R71" s="76"/>
      <c r="S71" s="76"/>
      <c r="T71" s="76"/>
      <c r="U71" s="151">
        <v>19.279119252439148</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19.279119252439148</v>
      </c>
      <c r="AR71" s="2"/>
    </row>
    <row r="72" spans="1:45" ht="12.75" customHeight="1" thickBot="1">
      <c r="A72" s="42" t="s">
        <v>42</v>
      </c>
      <c r="B72" s="43"/>
      <c r="C72" s="44">
        <f t="shared" ref="C72:AP72" si="62">C26-C27-C29</f>
        <v>-5.1168374814012623</v>
      </c>
      <c r="D72" s="108">
        <f t="shared" si="62"/>
        <v>1.6318488721253743E-2</v>
      </c>
      <c r="E72" s="46">
        <f t="shared" si="62"/>
        <v>-3.173779396801848</v>
      </c>
      <c r="F72" s="109">
        <f t="shared" si="62"/>
        <v>0</v>
      </c>
      <c r="G72" s="109">
        <f t="shared" si="62"/>
        <v>-1.9713013533206354</v>
      </c>
      <c r="H72" s="47">
        <f t="shared" si="62"/>
        <v>-1.2326994850989479</v>
      </c>
      <c r="I72" s="108">
        <f t="shared" si="62"/>
        <v>-0.46351415509887284</v>
      </c>
      <c r="J72" s="46">
        <f t="shared" si="62"/>
        <v>0</v>
      </c>
      <c r="K72" s="46">
        <f t="shared" si="62"/>
        <v>-0.7691853299999849</v>
      </c>
      <c r="L72" s="47">
        <f t="shared" si="62"/>
        <v>59.531920838926453</v>
      </c>
      <c r="M72" s="46">
        <f t="shared" si="62"/>
        <v>4.5474735088646412E-13</v>
      </c>
      <c r="N72" s="46">
        <f t="shared" ref="N72" si="63">N26-N27-N29</f>
        <v>7.9999999999991189E-3</v>
      </c>
      <c r="O72" s="46">
        <f t="shared" si="62"/>
        <v>7.8774786294311241</v>
      </c>
      <c r="P72" s="46">
        <f t="shared" si="62"/>
        <v>-29.790863864530252</v>
      </c>
      <c r="Q72" s="46">
        <f t="shared" si="62"/>
        <v>-11.026936939200027</v>
      </c>
      <c r="R72" s="46">
        <f t="shared" si="62"/>
        <v>53.487741056400182</v>
      </c>
      <c r="S72" s="46">
        <f t="shared" si="62"/>
        <v>0.16227919350851039</v>
      </c>
      <c r="T72" s="46">
        <f t="shared" si="62"/>
        <v>3.0951322053138028</v>
      </c>
      <c r="U72" s="46">
        <f t="shared" si="62"/>
        <v>37.680498617329704</v>
      </c>
      <c r="V72" s="46">
        <f t="shared" si="62"/>
        <v>-0.11629408901941929</v>
      </c>
      <c r="W72" s="109">
        <f t="shared" si="62"/>
        <v>-1.8451139703038768</v>
      </c>
      <c r="X72" s="109">
        <f t="shared" si="62"/>
        <v>0</v>
      </c>
      <c r="Y72" s="109">
        <f t="shared" si="62"/>
        <v>0</v>
      </c>
      <c r="Z72" s="46">
        <f t="shared" si="62"/>
        <v>0</v>
      </c>
      <c r="AA72" s="47">
        <f t="shared" si="62"/>
        <v>10.193835483918519</v>
      </c>
      <c r="AB72" s="45">
        <f t="shared" si="62"/>
        <v>-15.06303932906917</v>
      </c>
      <c r="AC72" s="110">
        <f t="shared" si="62"/>
        <v>0</v>
      </c>
      <c r="AD72" s="46">
        <f t="shared" si="62"/>
        <v>0</v>
      </c>
      <c r="AE72" s="46">
        <f t="shared" si="62"/>
        <v>-7.3487950317889101</v>
      </c>
      <c r="AF72" s="46">
        <f t="shared" ref="AF72" si="64">AF26-AF27-AF29</f>
        <v>0</v>
      </c>
      <c r="AG72" s="46">
        <f t="shared" si="62"/>
        <v>0</v>
      </c>
      <c r="AH72" s="46">
        <f t="shared" si="62"/>
        <v>0</v>
      </c>
      <c r="AI72" s="46">
        <f t="shared" si="62"/>
        <v>-6.8100042554880247</v>
      </c>
      <c r="AJ72" s="46">
        <f t="shared" ref="AJ72" si="65">AJ26-AJ27-AJ29</f>
        <v>-0.90424004179199713</v>
      </c>
      <c r="AK72" s="108">
        <f t="shared" si="62"/>
        <v>0</v>
      </c>
      <c r="AL72" s="109">
        <f t="shared" ref="AL72" si="66">AL26-AL27-AL29</f>
        <v>0</v>
      </c>
      <c r="AM72" s="46">
        <f t="shared" si="62"/>
        <v>0</v>
      </c>
      <c r="AN72" s="47">
        <f t="shared" si="62"/>
        <v>0</v>
      </c>
      <c r="AO72" s="47">
        <f t="shared" si="62"/>
        <v>-15.474758862974795</v>
      </c>
      <c r="AP72" s="45">
        <f t="shared" si="62"/>
        <v>0</v>
      </c>
      <c r="AQ72" s="48">
        <f t="shared" si="24"/>
        <v>32.838421164300797</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202</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161</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239" t="s">
        <v>165</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37" t="s">
        <v>162</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1102.5858225261056</v>
      </c>
      <c r="D86" s="89">
        <f t="shared" ref="D86:AN86" si="67">D10+D22</f>
        <v>1102.5858225261056</v>
      </c>
      <c r="E86" s="89">
        <f t="shared" si="67"/>
        <v>0</v>
      </c>
      <c r="F86" s="89">
        <f t="shared" si="67"/>
        <v>0</v>
      </c>
      <c r="G86" s="89">
        <f t="shared" si="67"/>
        <v>0</v>
      </c>
      <c r="H86" s="89">
        <f t="shared" si="67"/>
        <v>512.94006062174151</v>
      </c>
      <c r="I86" s="89">
        <f t="shared" si="67"/>
        <v>512.94006062174151</v>
      </c>
      <c r="J86" s="89">
        <f t="shared" si="67"/>
        <v>0</v>
      </c>
      <c r="K86" s="89">
        <f t="shared" si="67"/>
        <v>0</v>
      </c>
      <c r="L86" s="89">
        <f t="shared" si="67"/>
        <v>63.186169358934102</v>
      </c>
      <c r="M86" s="89">
        <f t="shared" si="67"/>
        <v>0</v>
      </c>
      <c r="N86" s="89">
        <f t="shared" si="67"/>
        <v>0</v>
      </c>
      <c r="O86" s="89">
        <f t="shared" si="67"/>
        <v>0</v>
      </c>
      <c r="P86" s="89">
        <f t="shared" si="67"/>
        <v>0</v>
      </c>
      <c r="Q86" s="89">
        <f t="shared" si="67"/>
        <v>0</v>
      </c>
      <c r="R86" s="89">
        <f t="shared" si="67"/>
        <v>0</v>
      </c>
      <c r="S86" s="89">
        <f t="shared" si="67"/>
        <v>52.272687881736722</v>
      </c>
      <c r="T86" s="89">
        <f t="shared" si="67"/>
        <v>0</v>
      </c>
      <c r="U86" s="89">
        <f t="shared" si="67"/>
        <v>10.913481477197381</v>
      </c>
      <c r="V86" s="89">
        <f t="shared" si="67"/>
        <v>0</v>
      </c>
      <c r="W86" s="89">
        <f t="shared" si="67"/>
        <v>0</v>
      </c>
      <c r="X86" s="89">
        <f t="shared" si="67"/>
        <v>0</v>
      </c>
      <c r="Y86" s="89">
        <f t="shared" si="67"/>
        <v>0</v>
      </c>
      <c r="Z86" s="89">
        <f t="shared" si="67"/>
        <v>0</v>
      </c>
      <c r="AA86" s="89">
        <f t="shared" si="67"/>
        <v>2068.3257680848888</v>
      </c>
      <c r="AB86" s="89">
        <f>AB10-AB22</f>
        <v>738.21386140994355</v>
      </c>
      <c r="AC86" s="89">
        <f>AC10-AC22</f>
        <v>58.568191835904003</v>
      </c>
      <c r="AD86" s="89">
        <f>AD10-AD22</f>
        <v>528.64567601366491</v>
      </c>
      <c r="AE86" s="89">
        <f>AE10-AE22</f>
        <v>84.850781028053717</v>
      </c>
      <c r="AF86" s="89">
        <f t="shared" ref="AF86:AM86" si="68">AF10-AF22</f>
        <v>25.961722116840001</v>
      </c>
      <c r="AG86" s="89">
        <f t="shared" si="68"/>
        <v>39.662555290042299</v>
      </c>
      <c r="AH86" s="89">
        <f t="shared" si="68"/>
        <v>0</v>
      </c>
      <c r="AI86" s="89">
        <f t="shared" si="68"/>
        <v>0</v>
      </c>
      <c r="AJ86" s="89">
        <f t="shared" si="68"/>
        <v>0</v>
      </c>
      <c r="AK86" s="89">
        <f t="shared" si="68"/>
        <v>0.52493512543852061</v>
      </c>
      <c r="AL86" s="89">
        <f t="shared" si="68"/>
        <v>0</v>
      </c>
      <c r="AM86" s="89">
        <f t="shared" si="68"/>
        <v>0</v>
      </c>
      <c r="AN86" s="89">
        <f t="shared" si="67"/>
        <v>24.94361536716</v>
      </c>
      <c r="AO86" s="89"/>
      <c r="AP86" s="89"/>
      <c r="AQ86" s="89"/>
    </row>
  </sheetData>
  <pageMargins left="0.70866141732283472" right="0.70866141732283472" top="0.74803149606299213" bottom="0.74803149606299213" header="0.31496062992125984" footer="0.31496062992125984"/>
  <pageSetup paperSize="9" scale="41"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7"/>
  <dimension ref="A1:AS86"/>
  <sheetViews>
    <sheetView zoomScale="118" zoomScaleNormal="118" zoomScaleSheetLayoutView="70" workbookViewId="0">
      <pane xSplit="2" ySplit="1" topLeftCell="C53"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156</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32</v>
      </c>
    </row>
    <row r="2" spans="1:45" ht="12.75" customHeight="1">
      <c r="A2" s="3" t="s">
        <v>65</v>
      </c>
      <c r="B2" s="4"/>
      <c r="C2" s="5">
        <f>SUM(D2:G2)</f>
        <v>0</v>
      </c>
      <c r="D2" s="6">
        <v>0</v>
      </c>
      <c r="E2" s="7"/>
      <c r="F2" s="8"/>
      <c r="G2" s="8"/>
      <c r="H2" s="9">
        <f>SUM(I2:K2)</f>
        <v>769.25300338938962</v>
      </c>
      <c r="I2" s="10">
        <v>641.54900338938967</v>
      </c>
      <c r="J2" s="11">
        <v>127.70399999999999</v>
      </c>
      <c r="K2" s="11"/>
      <c r="L2" s="9">
        <f>SUM(M2:Z2)</f>
        <v>0</v>
      </c>
      <c r="M2" s="10"/>
      <c r="N2" s="393"/>
      <c r="O2" s="12"/>
      <c r="P2" s="12"/>
      <c r="Q2" s="12"/>
      <c r="R2" s="12"/>
      <c r="S2" s="12"/>
      <c r="T2" s="12"/>
      <c r="U2" s="12"/>
      <c r="V2" s="12"/>
      <c r="W2" s="8"/>
      <c r="X2" s="8"/>
      <c r="Y2" s="8"/>
      <c r="Z2" s="11"/>
      <c r="AA2" s="9">
        <v>112.54355351036945</v>
      </c>
      <c r="AB2" s="13">
        <f>SUM(AC2:AM2)</f>
        <v>1012.5840546900545</v>
      </c>
      <c r="AC2" s="14">
        <v>69.358155996860006</v>
      </c>
      <c r="AD2" s="11">
        <v>565.277794202</v>
      </c>
      <c r="AE2" s="11">
        <v>202.60729055939848</v>
      </c>
      <c r="AF2" s="11">
        <v>56.952310673431782</v>
      </c>
      <c r="AG2" s="11">
        <v>41.736329926648381</v>
      </c>
      <c r="AH2" s="11">
        <v>13.60554532380441</v>
      </c>
      <c r="AI2" s="11">
        <v>24.297435161471999</v>
      </c>
      <c r="AJ2" s="11">
        <v>0</v>
      </c>
      <c r="AK2" s="10">
        <v>0.31527438407319447</v>
      </c>
      <c r="AL2" s="10">
        <v>11.427707745270592</v>
      </c>
      <c r="AM2" s="8">
        <v>27.006210717095595</v>
      </c>
      <c r="AN2" s="15">
        <v>68.785308110489211</v>
      </c>
      <c r="AO2" s="15"/>
      <c r="AP2" s="13"/>
      <c r="AQ2" s="16">
        <f>C2+H2+L2+AA2+AB2+AN2+AO2+AP2</f>
        <v>1963.1659197003028</v>
      </c>
      <c r="AS2" s="293"/>
    </row>
    <row r="3" spans="1:45" ht="12.75" customHeight="1">
      <c r="A3" s="17" t="s">
        <v>1</v>
      </c>
      <c r="B3" s="18"/>
      <c r="C3" s="19">
        <f>SUM(D3:G3)</f>
        <v>1520.7572851097061</v>
      </c>
      <c r="D3" s="20">
        <v>1447.0394066613358</v>
      </c>
      <c r="E3" s="169">
        <v>55.604007697572165</v>
      </c>
      <c r="F3" s="22"/>
      <c r="G3" s="22">
        <v>18.113870750798146</v>
      </c>
      <c r="H3" s="23">
        <f>SUM(I3:K3)</f>
        <v>0</v>
      </c>
      <c r="I3" s="24"/>
      <c r="J3" s="25"/>
      <c r="K3" s="25"/>
      <c r="L3" s="23">
        <f>SUM(M3:Z3)</f>
        <v>9108.7849140250219</v>
      </c>
      <c r="M3" s="24">
        <v>3725.1582678477998</v>
      </c>
      <c r="N3" s="24">
        <v>0</v>
      </c>
      <c r="O3" s="25">
        <v>0</v>
      </c>
      <c r="P3" s="25">
        <v>847.66482598888888</v>
      </c>
      <c r="Q3" s="25">
        <v>446.09681081056004</v>
      </c>
      <c r="R3" s="25">
        <v>1215.53298794088</v>
      </c>
      <c r="S3" s="25">
        <v>118.23049259237288</v>
      </c>
      <c r="T3" s="25">
        <v>120.28455064966059</v>
      </c>
      <c r="U3" s="25">
        <v>2267.71850562705</v>
      </c>
      <c r="V3" s="25">
        <v>151.59246844242449</v>
      </c>
      <c r="W3" s="22">
        <v>0</v>
      </c>
      <c r="X3" s="22">
        <v>174.11012198396813</v>
      </c>
      <c r="Y3" s="22">
        <v>1.367178636</v>
      </c>
      <c r="Z3" s="25">
        <v>41.028703505418363</v>
      </c>
      <c r="AA3" s="23">
        <v>3628.7520365355981</v>
      </c>
      <c r="AB3" s="26">
        <f>SUM(AC3:AM3)</f>
        <v>124.34969948785199</v>
      </c>
      <c r="AC3" s="27"/>
      <c r="AD3" s="25"/>
      <c r="AE3" s="25">
        <v>27.342844777163993</v>
      </c>
      <c r="AF3" s="25"/>
      <c r="AG3" s="25"/>
      <c r="AH3" s="25"/>
      <c r="AI3" s="25">
        <v>68.158594671936001</v>
      </c>
      <c r="AJ3" s="25">
        <v>28.848260038751999</v>
      </c>
      <c r="AK3" s="24"/>
      <c r="AL3" s="24"/>
      <c r="AM3" s="22"/>
      <c r="AN3" s="28"/>
      <c r="AO3" s="28">
        <v>150.66980699999999</v>
      </c>
      <c r="AP3" s="26"/>
      <c r="AQ3" s="29">
        <f t="shared" ref="AQ3:AQ20" si="0">C3+H3+L3+AA3+AB3+AN3+AO3+AP3</f>
        <v>14533.313742158178</v>
      </c>
      <c r="AS3" s="293"/>
    </row>
    <row r="4" spans="1:45" ht="12.75" customHeight="1">
      <c r="A4" s="17" t="s">
        <v>2</v>
      </c>
      <c r="B4" s="18"/>
      <c r="C4" s="19">
        <f>SUM(D4:G4)</f>
        <v>11.4325550038792</v>
      </c>
      <c r="D4" s="20">
        <v>0</v>
      </c>
      <c r="E4" s="21">
        <v>10.291667649999999</v>
      </c>
      <c r="F4" s="22"/>
      <c r="G4" s="22">
        <v>1.1408873538792002</v>
      </c>
      <c r="H4" s="23">
        <f>SUM(I4:K4)</f>
        <v>6.9838950000000004</v>
      </c>
      <c r="I4" s="24"/>
      <c r="J4" s="25"/>
      <c r="K4" s="25">
        <v>6.9838950000000004</v>
      </c>
      <c r="L4" s="23">
        <f>SUM(M4:Z4)</f>
        <v>1777.4218968054063</v>
      </c>
      <c r="M4" s="24">
        <v>0</v>
      </c>
      <c r="N4" s="24">
        <v>0</v>
      </c>
      <c r="O4" s="25"/>
      <c r="P4" s="25">
        <v>414.29421579999996</v>
      </c>
      <c r="Q4" s="25">
        <v>18.861340039360002</v>
      </c>
      <c r="R4" s="25">
        <v>84.796615891200005</v>
      </c>
      <c r="S4" s="25">
        <v>1147.0051231689265</v>
      </c>
      <c r="T4" s="25">
        <v>16.342021913054833</v>
      </c>
      <c r="U4" s="25">
        <v>60.418044008114961</v>
      </c>
      <c r="V4" s="25">
        <v>0.439036343074581</v>
      </c>
      <c r="W4" s="22">
        <v>26.2553830269337</v>
      </c>
      <c r="X4" s="22">
        <v>1.1153465727415872</v>
      </c>
      <c r="Y4" s="22">
        <v>3.7541720000000001E-3</v>
      </c>
      <c r="Z4" s="25">
        <v>7.8910158700000004</v>
      </c>
      <c r="AA4" s="23">
        <v>0</v>
      </c>
      <c r="AB4" s="26">
        <f>SUM(AC4:AM4)</f>
        <v>0.20694933359999998</v>
      </c>
      <c r="AC4" s="27"/>
      <c r="AD4" s="25"/>
      <c r="AE4" s="25">
        <v>0.20694933359999998</v>
      </c>
      <c r="AF4" s="25"/>
      <c r="AG4" s="25"/>
      <c r="AH4" s="25"/>
      <c r="AI4" s="25">
        <v>0</v>
      </c>
      <c r="AJ4" s="25">
        <v>0</v>
      </c>
      <c r="AK4" s="24"/>
      <c r="AL4" s="24"/>
      <c r="AM4" s="22"/>
      <c r="AN4" s="28"/>
      <c r="AO4" s="28">
        <v>92.759986999999981</v>
      </c>
      <c r="AP4" s="26"/>
      <c r="AQ4" s="29">
        <f t="shared" si="0"/>
        <v>1888.8052831428854</v>
      </c>
      <c r="AS4" s="293"/>
    </row>
    <row r="5" spans="1:45" ht="12.75" customHeight="1">
      <c r="A5" s="17" t="s">
        <v>3</v>
      </c>
      <c r="B5" s="18"/>
      <c r="C5" s="19">
        <f>SUM(D5:G5)</f>
        <v>0</v>
      </c>
      <c r="D5" s="20"/>
      <c r="E5" s="21"/>
      <c r="F5" s="22"/>
      <c r="G5" s="22"/>
      <c r="H5" s="23">
        <f>SUM(I5:K5)</f>
        <v>0</v>
      </c>
      <c r="I5" s="24"/>
      <c r="J5" s="25"/>
      <c r="K5" s="25"/>
      <c r="L5" s="23">
        <f>SUM(M5:Z5)</f>
        <v>159.60393936750791</v>
      </c>
      <c r="M5" s="24"/>
      <c r="N5" s="24"/>
      <c r="O5" s="25"/>
      <c r="P5" s="25"/>
      <c r="Q5" s="25"/>
      <c r="R5" s="25"/>
      <c r="S5" s="25">
        <v>13.614509187288135</v>
      </c>
      <c r="T5" s="25"/>
      <c r="U5" s="25">
        <v>145.98943018021978</v>
      </c>
      <c r="V5" s="25"/>
      <c r="W5" s="22"/>
      <c r="X5" s="22"/>
      <c r="Y5" s="22"/>
      <c r="Z5" s="25"/>
      <c r="AA5" s="23"/>
      <c r="AB5" s="26">
        <f>SUM(AC5:AM5)</f>
        <v>0</v>
      </c>
      <c r="AC5" s="27"/>
      <c r="AD5" s="25"/>
      <c r="AE5" s="25"/>
      <c r="AF5" s="25"/>
      <c r="AG5" s="25"/>
      <c r="AH5" s="25"/>
      <c r="AI5" s="25"/>
      <c r="AJ5" s="25"/>
      <c r="AK5" s="24"/>
      <c r="AL5" s="24"/>
      <c r="AM5" s="22"/>
      <c r="AN5" s="28"/>
      <c r="AO5" s="28"/>
      <c r="AP5" s="26"/>
      <c r="AQ5" s="29">
        <f t="shared" si="0"/>
        <v>159.60393936750791</v>
      </c>
      <c r="AS5" s="293"/>
    </row>
    <row r="6" spans="1:45" ht="12.75" customHeight="1" thickBot="1">
      <c r="A6" s="30" t="s">
        <v>4</v>
      </c>
      <c r="B6" s="31"/>
      <c r="C6" s="19">
        <f>SUM(D6:G6)</f>
        <v>-43.703338123869152</v>
      </c>
      <c r="D6" s="32">
        <v>-50.221743094849955</v>
      </c>
      <c r="E6" s="22">
        <v>6.1992574654499997</v>
      </c>
      <c r="F6" s="33"/>
      <c r="G6" s="33">
        <v>0.31914750553080012</v>
      </c>
      <c r="H6" s="34">
        <f>SUM(I6:K6)</f>
        <v>4.563190762302602</v>
      </c>
      <c r="I6" s="35">
        <v>-9.5188932376973998</v>
      </c>
      <c r="J6" s="35">
        <v>0</v>
      </c>
      <c r="K6" s="35">
        <v>14.082084000000002</v>
      </c>
      <c r="L6" s="34">
        <f>SUM(M6:Z6)</f>
        <v>-311.06308366264363</v>
      </c>
      <c r="M6" s="24">
        <v>-310.50166782419996</v>
      </c>
      <c r="N6" s="24">
        <v>-1.0649999999999999</v>
      </c>
      <c r="O6" s="25"/>
      <c r="P6" s="25">
        <v>9.5819328000000006</v>
      </c>
      <c r="Q6" s="25">
        <v>-7.0956714192000003</v>
      </c>
      <c r="R6" s="25">
        <v>9.0425080329600007</v>
      </c>
      <c r="S6" s="25">
        <v>-0.9849</v>
      </c>
      <c r="T6" s="25">
        <v>-0.46439142845953013</v>
      </c>
      <c r="U6" s="25">
        <v>-4.8885123185122588</v>
      </c>
      <c r="V6" s="25">
        <v>-2.6442048429390725</v>
      </c>
      <c r="W6" s="33">
        <v>-2.0431766622928174</v>
      </c>
      <c r="X6" s="33">
        <v>0</v>
      </c>
      <c r="Y6" s="33">
        <v>0</v>
      </c>
      <c r="Z6" s="35">
        <v>0</v>
      </c>
      <c r="AA6" s="34">
        <v>27.781578100882903</v>
      </c>
      <c r="AB6" s="37">
        <f>SUM(AC6:AM6)</f>
        <v>0.72148638030000012</v>
      </c>
      <c r="AC6" s="38"/>
      <c r="AD6" s="36"/>
      <c r="AE6" s="36">
        <v>-0.57376879333199993</v>
      </c>
      <c r="AF6" s="36"/>
      <c r="AG6" s="36"/>
      <c r="AH6" s="36"/>
      <c r="AI6" s="36">
        <v>1.576354830144</v>
      </c>
      <c r="AJ6" s="36">
        <v>-0.28109965651199997</v>
      </c>
      <c r="AK6" s="35"/>
      <c r="AL6" s="35"/>
      <c r="AM6" s="33"/>
      <c r="AN6" s="40"/>
      <c r="AO6" s="40"/>
      <c r="AP6" s="37"/>
      <c r="AQ6" s="41">
        <f t="shared" si="0"/>
        <v>-321.70016654302731</v>
      </c>
      <c r="AS6" s="293"/>
    </row>
    <row r="7" spans="1:45" s="49" customFormat="1" ht="12.75" customHeight="1">
      <c r="A7" s="50" t="s">
        <v>66</v>
      </c>
      <c r="B7" s="51"/>
      <c r="C7" s="52">
        <f t="shared" ref="C7:AP7" si="1">C2+C3-C4-C5+C6</f>
        <v>1465.6213919819579</v>
      </c>
      <c r="D7" s="57">
        <f t="shared" si="1"/>
        <v>1396.8176635664859</v>
      </c>
      <c r="E7" s="54">
        <f t="shared" si="1"/>
        <v>51.511597513022167</v>
      </c>
      <c r="F7" s="54">
        <f t="shared" si="1"/>
        <v>0</v>
      </c>
      <c r="G7" s="54">
        <f t="shared" si="1"/>
        <v>17.292130902449745</v>
      </c>
      <c r="H7" s="56">
        <f t="shared" si="1"/>
        <v>766.83229915169227</v>
      </c>
      <c r="I7" s="57">
        <f t="shared" si="1"/>
        <v>632.03011015169227</v>
      </c>
      <c r="J7" s="54">
        <f t="shared" si="1"/>
        <v>127.70399999999999</v>
      </c>
      <c r="K7" s="54">
        <f t="shared" si="1"/>
        <v>7.0981890000000014</v>
      </c>
      <c r="L7" s="56">
        <f t="shared" si="1"/>
        <v>6860.6959941894638</v>
      </c>
      <c r="M7" s="57">
        <f t="shared" si="1"/>
        <v>3414.6566000235998</v>
      </c>
      <c r="N7" s="57">
        <f t="shared" ref="N7" si="2">N2+N3-N4-N5+N6</f>
        <v>-1.0649999999999999</v>
      </c>
      <c r="O7" s="54">
        <f t="shared" si="1"/>
        <v>0</v>
      </c>
      <c r="P7" s="54">
        <f t="shared" si="1"/>
        <v>442.95254298888892</v>
      </c>
      <c r="Q7" s="54">
        <f t="shared" si="1"/>
        <v>420.13979935200001</v>
      </c>
      <c r="R7" s="54">
        <f t="shared" si="1"/>
        <v>1139.7788800826402</v>
      </c>
      <c r="S7" s="54">
        <f t="shared" si="1"/>
        <v>-1043.3740397638417</v>
      </c>
      <c r="T7" s="54">
        <f t="shared" si="1"/>
        <v>103.47813730814622</v>
      </c>
      <c r="U7" s="54">
        <f t="shared" si="1"/>
        <v>2056.4225191202031</v>
      </c>
      <c r="V7" s="54">
        <f t="shared" si="1"/>
        <v>148.50922725641084</v>
      </c>
      <c r="W7" s="54">
        <f t="shared" si="1"/>
        <v>-28.298559689226519</v>
      </c>
      <c r="X7" s="54">
        <f t="shared" si="1"/>
        <v>172.99477541122653</v>
      </c>
      <c r="Y7" s="54">
        <f t="shared" si="1"/>
        <v>1.3634244639999999</v>
      </c>
      <c r="Z7" s="54">
        <f t="shared" si="1"/>
        <v>33.137687635418359</v>
      </c>
      <c r="AA7" s="56">
        <f t="shared" si="1"/>
        <v>3769.0771681468505</v>
      </c>
      <c r="AB7" s="56">
        <f t="shared" si="1"/>
        <v>1137.4482912246062</v>
      </c>
      <c r="AC7" s="57">
        <f t="shared" si="1"/>
        <v>69.358155996860006</v>
      </c>
      <c r="AD7" s="54">
        <f t="shared" si="1"/>
        <v>565.277794202</v>
      </c>
      <c r="AE7" s="54">
        <f t="shared" si="1"/>
        <v>229.1694172096305</v>
      </c>
      <c r="AF7" s="54">
        <f t="shared" ref="AF7" si="3">AF2+AF3-AF4-AF5+AF6</f>
        <v>56.952310673431782</v>
      </c>
      <c r="AG7" s="54">
        <f t="shared" si="1"/>
        <v>41.736329926648381</v>
      </c>
      <c r="AH7" s="54">
        <f t="shared" si="1"/>
        <v>13.60554532380441</v>
      </c>
      <c r="AI7" s="54">
        <f t="shared" si="1"/>
        <v>94.032384663551994</v>
      </c>
      <c r="AJ7" s="54">
        <f t="shared" ref="AJ7" si="4">AJ2+AJ3-AJ4-AJ5+AJ6</f>
        <v>28.567160382239997</v>
      </c>
      <c r="AK7" s="53">
        <f t="shared" si="1"/>
        <v>0.31527438407319447</v>
      </c>
      <c r="AL7" s="53">
        <f t="shared" ref="AL7" si="5">AL2+AL3-AL4-AL5+AL6</f>
        <v>11.427707745270592</v>
      </c>
      <c r="AM7" s="57">
        <f t="shared" si="1"/>
        <v>27.006210717095595</v>
      </c>
      <c r="AN7" s="56">
        <f t="shared" si="1"/>
        <v>68.785308110489211</v>
      </c>
      <c r="AO7" s="56">
        <f t="shared" si="1"/>
        <v>57.909820000000011</v>
      </c>
      <c r="AP7" s="182">
        <f t="shared" si="1"/>
        <v>0</v>
      </c>
      <c r="AQ7" s="111">
        <f t="shared" si="0"/>
        <v>14126.370272805061</v>
      </c>
      <c r="AR7" s="2"/>
      <c r="AS7" s="293"/>
    </row>
    <row r="8" spans="1:45" s="49" customFormat="1" ht="12.75" customHeight="1" thickBot="1">
      <c r="A8" s="183" t="s">
        <v>67</v>
      </c>
      <c r="B8" s="184"/>
      <c r="C8" s="187">
        <f t="shared" ref="C8:AP8" si="6">C7-C27</f>
        <v>1465.6213919819579</v>
      </c>
      <c r="D8" s="185">
        <f t="shared" si="6"/>
        <v>1396.8176635664859</v>
      </c>
      <c r="E8" s="188">
        <f t="shared" si="6"/>
        <v>51.511597513022167</v>
      </c>
      <c r="F8" s="189">
        <f t="shared" si="6"/>
        <v>0</v>
      </c>
      <c r="G8" s="189">
        <f t="shared" si="6"/>
        <v>17.292130902449745</v>
      </c>
      <c r="H8" s="190">
        <f t="shared" si="6"/>
        <v>766.83229915169227</v>
      </c>
      <c r="I8" s="185">
        <f t="shared" si="6"/>
        <v>632.03011015169227</v>
      </c>
      <c r="J8" s="188">
        <f t="shared" si="6"/>
        <v>127.70399999999999</v>
      </c>
      <c r="K8" s="188">
        <f t="shared" si="6"/>
        <v>7.0981890000000014</v>
      </c>
      <c r="L8" s="190">
        <f t="shared" si="6"/>
        <v>6653.2001066788189</v>
      </c>
      <c r="M8" s="185">
        <f t="shared" si="6"/>
        <v>3414.6566000235998</v>
      </c>
      <c r="N8" s="185">
        <f t="shared" si="6"/>
        <v>-1.0649999999999999</v>
      </c>
      <c r="O8" s="188">
        <f t="shared" si="6"/>
        <v>0</v>
      </c>
      <c r="P8" s="188">
        <f t="shared" si="6"/>
        <v>442.95254298888892</v>
      </c>
      <c r="Q8" s="188">
        <f t="shared" si="6"/>
        <v>420.13979935200001</v>
      </c>
      <c r="R8" s="188">
        <f t="shared" si="6"/>
        <v>1139.7788800826402</v>
      </c>
      <c r="S8" s="188">
        <f t="shared" si="6"/>
        <v>-1043.3740397638417</v>
      </c>
      <c r="T8" s="188">
        <f t="shared" si="6"/>
        <v>103.47813730814622</v>
      </c>
      <c r="U8" s="188">
        <f t="shared" si="6"/>
        <v>2056.4225191202031</v>
      </c>
      <c r="V8" s="188">
        <f t="shared" si="6"/>
        <v>148.50922725641084</v>
      </c>
      <c r="W8" s="189">
        <f t="shared" si="6"/>
        <v>-28.298559689226519</v>
      </c>
      <c r="X8" s="189">
        <f t="shared" si="6"/>
        <v>0</v>
      </c>
      <c r="Y8" s="189">
        <f t="shared" si="6"/>
        <v>0</v>
      </c>
      <c r="Z8" s="188">
        <f t="shared" si="6"/>
        <v>0</v>
      </c>
      <c r="AA8" s="190">
        <f t="shared" si="6"/>
        <v>3769.0771681468505</v>
      </c>
      <c r="AB8" s="196">
        <f t="shared" si="6"/>
        <v>1137.4482912246062</v>
      </c>
      <c r="AC8" s="185">
        <f t="shared" si="6"/>
        <v>69.358155996860006</v>
      </c>
      <c r="AD8" s="188">
        <f t="shared" si="6"/>
        <v>565.277794202</v>
      </c>
      <c r="AE8" s="188">
        <f t="shared" si="6"/>
        <v>229.1694172096305</v>
      </c>
      <c r="AF8" s="188">
        <f t="shared" si="6"/>
        <v>56.952310673431782</v>
      </c>
      <c r="AG8" s="188">
        <f t="shared" si="6"/>
        <v>41.736329926648381</v>
      </c>
      <c r="AH8" s="188">
        <f t="shared" si="6"/>
        <v>13.60554532380441</v>
      </c>
      <c r="AI8" s="188">
        <f t="shared" si="6"/>
        <v>94.032384663551994</v>
      </c>
      <c r="AJ8" s="188">
        <f t="shared" ref="AJ8" si="7">AJ7-AJ27</f>
        <v>28.567160382239997</v>
      </c>
      <c r="AK8" s="210">
        <f t="shared" si="6"/>
        <v>0.31527438407319447</v>
      </c>
      <c r="AL8" s="210">
        <f t="shared" si="6"/>
        <v>11.427707745270592</v>
      </c>
      <c r="AM8" s="185">
        <f t="shared" si="6"/>
        <v>27.006210717095595</v>
      </c>
      <c r="AN8" s="190">
        <f t="shared" si="6"/>
        <v>68.785308110489211</v>
      </c>
      <c r="AO8" s="190">
        <f t="shared" si="6"/>
        <v>57.909820000000011</v>
      </c>
      <c r="AP8" s="185">
        <f t="shared" si="6"/>
        <v>0</v>
      </c>
      <c r="AQ8" s="186">
        <f t="shared" si="0"/>
        <v>13918.874385294415</v>
      </c>
      <c r="AR8" s="2"/>
      <c r="AS8" s="293"/>
    </row>
    <row r="9" spans="1:45" s="49" customFormat="1" ht="12.75" customHeight="1">
      <c r="A9" s="50" t="s">
        <v>5</v>
      </c>
      <c r="B9" s="51"/>
      <c r="C9" s="52">
        <f t="shared" ref="C9:AP9" si="8">SUM(C10:C14)</f>
        <v>1125.5727858645982</v>
      </c>
      <c r="D9" s="53">
        <f t="shared" si="8"/>
        <v>1125.5727858645982</v>
      </c>
      <c r="E9" s="54">
        <f t="shared" si="8"/>
        <v>0</v>
      </c>
      <c r="F9" s="55">
        <f t="shared" si="8"/>
        <v>0</v>
      </c>
      <c r="G9" s="55">
        <f t="shared" si="8"/>
        <v>0</v>
      </c>
      <c r="H9" s="56">
        <f t="shared" si="8"/>
        <v>622.84692903796383</v>
      </c>
      <c r="I9" s="53">
        <f t="shared" si="8"/>
        <v>622.84692903796383</v>
      </c>
      <c r="J9" s="54">
        <f t="shared" si="8"/>
        <v>0</v>
      </c>
      <c r="K9" s="54">
        <f t="shared" si="8"/>
        <v>0</v>
      </c>
      <c r="L9" s="56">
        <f t="shared" si="8"/>
        <v>3543.1311203239998</v>
      </c>
      <c r="M9" s="54">
        <f t="shared" si="8"/>
        <v>3442.0715999999998</v>
      </c>
      <c r="N9" s="54">
        <f t="shared" ref="N9" si="9">SUM(N10:N14)</f>
        <v>14.831599999999998</v>
      </c>
      <c r="O9" s="54">
        <f t="shared" si="8"/>
        <v>8.5425872566153824</v>
      </c>
      <c r="P9" s="54">
        <f t="shared" si="8"/>
        <v>0</v>
      </c>
      <c r="Q9" s="54">
        <f t="shared" si="8"/>
        <v>0</v>
      </c>
      <c r="R9" s="54">
        <f t="shared" si="8"/>
        <v>0</v>
      </c>
      <c r="S9" s="54">
        <f t="shared" si="8"/>
        <v>58.029340981354551</v>
      </c>
      <c r="T9" s="54">
        <f t="shared" si="8"/>
        <v>0.63707342085838004</v>
      </c>
      <c r="U9" s="54">
        <f t="shared" si="8"/>
        <v>19.018918665171498</v>
      </c>
      <c r="V9" s="54">
        <f t="shared" si="8"/>
        <v>0</v>
      </c>
      <c r="W9" s="55">
        <f t="shared" si="8"/>
        <v>0</v>
      </c>
      <c r="X9" s="55">
        <f t="shared" si="8"/>
        <v>0</v>
      </c>
      <c r="Y9" s="55">
        <f t="shared" si="8"/>
        <v>0</v>
      </c>
      <c r="Z9" s="54">
        <f t="shared" si="8"/>
        <v>0</v>
      </c>
      <c r="AA9" s="56">
        <f t="shared" si="8"/>
        <v>1942.7455171662091</v>
      </c>
      <c r="AB9" s="57">
        <f t="shared" si="8"/>
        <v>115.17168858760267</v>
      </c>
      <c r="AC9" s="58">
        <f t="shared" si="8"/>
        <v>0</v>
      </c>
      <c r="AD9" s="54">
        <f t="shared" si="8"/>
        <v>0</v>
      </c>
      <c r="AE9" s="54">
        <f t="shared" si="8"/>
        <v>42.846355078066928</v>
      </c>
      <c r="AF9" s="54">
        <f t="shared" ref="AF9" si="10">SUM(AF10:AF14)</f>
        <v>25.823031282108001</v>
      </c>
      <c r="AG9" s="54">
        <f t="shared" si="8"/>
        <v>41.736329926648381</v>
      </c>
      <c r="AH9" s="54">
        <f t="shared" si="8"/>
        <v>4.7659723007793584</v>
      </c>
      <c r="AI9" s="54">
        <f t="shared" si="8"/>
        <v>0</v>
      </c>
      <c r="AJ9" s="54">
        <f t="shared" ref="AJ9" si="11">SUM(AJ10:AJ14)</f>
        <v>0</v>
      </c>
      <c r="AK9" s="53">
        <f t="shared" si="8"/>
        <v>0</v>
      </c>
      <c r="AL9" s="53">
        <f t="shared" ref="AL9" si="12">SUM(AL10:AL14)</f>
        <v>0</v>
      </c>
      <c r="AM9" s="55">
        <f t="shared" si="8"/>
        <v>0</v>
      </c>
      <c r="AN9" s="56">
        <f t="shared" si="8"/>
        <v>24.810363388691997</v>
      </c>
      <c r="AO9" s="56">
        <f t="shared" si="8"/>
        <v>56.421942600000001</v>
      </c>
      <c r="AP9" s="57">
        <f t="shared" si="8"/>
        <v>0</v>
      </c>
      <c r="AQ9" s="59">
        <f t="shared" si="0"/>
        <v>7430.7003469690671</v>
      </c>
      <c r="AR9" s="2"/>
      <c r="AS9" s="293"/>
    </row>
    <row r="10" spans="1:45" ht="12.75" customHeight="1">
      <c r="A10" s="60" t="s">
        <v>221</v>
      </c>
      <c r="B10" s="61"/>
      <c r="C10" s="62">
        <f>SUM(D10:G10)</f>
        <v>1125.5727858645982</v>
      </c>
      <c r="D10" s="63">
        <v>1125.5727858645982</v>
      </c>
      <c r="E10" s="64"/>
      <c r="F10" s="65"/>
      <c r="G10" s="65"/>
      <c r="H10" s="66">
        <f>SUM(I10:K10)</f>
        <v>547.20073970697877</v>
      </c>
      <c r="I10" s="63">
        <v>547.20073970697877</v>
      </c>
      <c r="J10" s="64">
        <v>0</v>
      </c>
      <c r="K10" s="64"/>
      <c r="L10" s="66">
        <f>SUM(M10:Z10)</f>
        <v>77.048259646526049</v>
      </c>
      <c r="M10" s="64"/>
      <c r="N10" s="64"/>
      <c r="O10" s="64"/>
      <c r="P10" s="64"/>
      <c r="Q10" s="64"/>
      <c r="R10" s="64"/>
      <c r="S10" s="64">
        <v>58.029340981354551</v>
      </c>
      <c r="T10" s="64"/>
      <c r="U10" s="64">
        <v>19.018918665171498</v>
      </c>
      <c r="V10" s="64"/>
      <c r="W10" s="65"/>
      <c r="X10" s="65"/>
      <c r="Y10" s="65"/>
      <c r="Z10" s="64"/>
      <c r="AA10" s="66">
        <v>1619.9789481399689</v>
      </c>
      <c r="AB10" s="67">
        <f>SUM(AC10:AM10)</f>
        <v>107.88995955220193</v>
      </c>
      <c r="AC10" s="68"/>
      <c r="AD10" s="64"/>
      <c r="AE10" s="64">
        <v>40.330598343445544</v>
      </c>
      <c r="AF10" s="64">
        <v>25.823031282108001</v>
      </c>
      <c r="AG10" s="64">
        <v>41.736329926648381</v>
      </c>
      <c r="AH10" s="64"/>
      <c r="AI10" s="64"/>
      <c r="AJ10" s="64"/>
      <c r="AK10" s="63"/>
      <c r="AL10" s="63"/>
      <c r="AM10" s="65"/>
      <c r="AN10" s="70">
        <v>24.810363388691997</v>
      </c>
      <c r="AO10" s="66"/>
      <c r="AP10" s="67"/>
      <c r="AQ10" s="71">
        <f t="shared" si="0"/>
        <v>3502.501056298966</v>
      </c>
    </row>
    <row r="11" spans="1:45" ht="12.75" customHeight="1">
      <c r="A11" s="17" t="s">
        <v>222</v>
      </c>
      <c r="B11" s="18"/>
      <c r="C11" s="19">
        <f>SUM(D11:G11)</f>
        <v>0</v>
      </c>
      <c r="D11" s="24">
        <v>0</v>
      </c>
      <c r="E11" s="25"/>
      <c r="F11" s="22"/>
      <c r="G11" s="22"/>
      <c r="H11" s="23">
        <f>SUM(I11:K11)</f>
        <v>6.8342998573008806</v>
      </c>
      <c r="I11" s="24">
        <v>6.8342998573008806</v>
      </c>
      <c r="J11" s="25"/>
      <c r="K11" s="25"/>
      <c r="L11" s="23">
        <f>SUM(M11:Z11)</f>
        <v>9.1796606774737626</v>
      </c>
      <c r="M11" s="25"/>
      <c r="N11" s="127"/>
      <c r="O11" s="127">
        <v>8.5425872566153824</v>
      </c>
      <c r="P11" s="25"/>
      <c r="Q11" s="25"/>
      <c r="R11" s="25"/>
      <c r="S11" s="25">
        <v>0</v>
      </c>
      <c r="T11" s="25">
        <v>0.63707342085838004</v>
      </c>
      <c r="U11" s="25">
        <v>0</v>
      </c>
      <c r="V11" s="25"/>
      <c r="W11" s="22"/>
      <c r="X11" s="22"/>
      <c r="Y11" s="22"/>
      <c r="Z11" s="25"/>
      <c r="AA11" s="23">
        <v>279.46473813556827</v>
      </c>
      <c r="AB11" s="26">
        <f>SUM(AC11:AM11)</f>
        <v>7.281729035400744</v>
      </c>
      <c r="AC11" s="27"/>
      <c r="AD11" s="25"/>
      <c r="AE11" s="25">
        <v>2.515756734621386</v>
      </c>
      <c r="AF11" s="25"/>
      <c r="AG11" s="25"/>
      <c r="AH11" s="25">
        <v>4.7659723007793584</v>
      </c>
      <c r="AI11" s="25"/>
      <c r="AJ11" s="25"/>
      <c r="AK11" s="24"/>
      <c r="AL11" s="24"/>
      <c r="AM11" s="22"/>
      <c r="AN11" s="28"/>
      <c r="AO11" s="28"/>
      <c r="AP11" s="26"/>
      <c r="AQ11" s="29">
        <f t="shared" si="0"/>
        <v>302.76042770574367</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45.609850600000001</v>
      </c>
      <c r="AP12" s="26"/>
      <c r="AQ12" s="29">
        <f t="shared" si="0"/>
        <v>45.609850600000001</v>
      </c>
    </row>
    <row r="13" spans="1:45" ht="12.75" customHeight="1">
      <c r="A13" s="17" t="s">
        <v>224</v>
      </c>
      <c r="B13" s="18"/>
      <c r="C13" s="19">
        <f>SUM(D13:G13)</f>
        <v>0</v>
      </c>
      <c r="D13" s="24"/>
      <c r="E13" s="22"/>
      <c r="F13" s="22"/>
      <c r="G13" s="22"/>
      <c r="H13" s="23">
        <f>SUM(I13:K13)</f>
        <v>68.811889473684218</v>
      </c>
      <c r="I13" s="24">
        <v>68.811889473684218</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68.811889473684218</v>
      </c>
    </row>
    <row r="14" spans="1:45" ht="12.75" customHeight="1">
      <c r="A14" s="72" t="s">
        <v>225</v>
      </c>
      <c r="B14" s="73"/>
      <c r="C14" s="74">
        <f>SUM(D14:G14)</f>
        <v>0</v>
      </c>
      <c r="D14" s="75"/>
      <c r="E14" s="76"/>
      <c r="F14" s="77"/>
      <c r="G14" s="77"/>
      <c r="H14" s="78">
        <f>SUM(I14:K14)</f>
        <v>0</v>
      </c>
      <c r="I14" s="75"/>
      <c r="J14" s="76"/>
      <c r="K14" s="76"/>
      <c r="L14" s="78">
        <f>SUM(M14:Z14)</f>
        <v>3456.9031999999997</v>
      </c>
      <c r="M14" s="76">
        <v>3442.0715999999998</v>
      </c>
      <c r="N14" s="76">
        <v>14.831599999999998</v>
      </c>
      <c r="O14" s="76"/>
      <c r="P14" s="76"/>
      <c r="Q14" s="76"/>
      <c r="R14" s="76"/>
      <c r="S14" s="76"/>
      <c r="T14" s="76"/>
      <c r="U14" s="76"/>
      <c r="V14" s="76"/>
      <c r="W14" s="77"/>
      <c r="X14" s="77"/>
      <c r="Y14" s="77"/>
      <c r="Z14" s="76"/>
      <c r="AA14" s="78">
        <v>43.301830890671894</v>
      </c>
      <c r="AB14" s="79">
        <f>SUM(AC14:AM14)</f>
        <v>0</v>
      </c>
      <c r="AC14" s="80"/>
      <c r="AD14" s="76"/>
      <c r="AE14" s="76"/>
      <c r="AF14" s="76"/>
      <c r="AG14" s="76"/>
      <c r="AH14" s="76"/>
      <c r="AI14" s="76"/>
      <c r="AJ14" s="76"/>
      <c r="AK14" s="75"/>
      <c r="AL14" s="75"/>
      <c r="AM14" s="77"/>
      <c r="AN14" s="81"/>
      <c r="AO14" s="81">
        <v>10.812091999999998</v>
      </c>
      <c r="AP14" s="79"/>
      <c r="AQ14" s="82">
        <f t="shared" si="0"/>
        <v>3511.0171228906715</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65.371295000000003</v>
      </c>
      <c r="I15" s="85">
        <f t="shared" si="13"/>
        <v>0</v>
      </c>
      <c r="J15" s="86">
        <f t="shared" si="13"/>
        <v>0</v>
      </c>
      <c r="K15" s="86">
        <f t="shared" si="13"/>
        <v>65.371295000000003</v>
      </c>
      <c r="L15" s="88">
        <f t="shared" si="13"/>
        <v>3481.1652697032605</v>
      </c>
      <c r="M15" s="86">
        <f t="shared" si="13"/>
        <v>0</v>
      </c>
      <c r="N15" s="86">
        <f t="shared" si="13"/>
        <v>0</v>
      </c>
      <c r="O15" s="86">
        <f t="shared" si="13"/>
        <v>107.04912334314866</v>
      </c>
      <c r="P15" s="86">
        <f t="shared" si="13"/>
        <v>644.09577492222229</v>
      </c>
      <c r="Q15" s="86">
        <f t="shared" si="13"/>
        <v>150.16423359391999</v>
      </c>
      <c r="R15" s="86">
        <f t="shared" si="13"/>
        <v>0</v>
      </c>
      <c r="S15" s="86">
        <f t="shared" si="13"/>
        <v>1142.2272972220337</v>
      </c>
      <c r="T15" s="86">
        <f t="shared" si="13"/>
        <v>52.699478191436029</v>
      </c>
      <c r="U15" s="86">
        <f t="shared" si="13"/>
        <v>1354.6896696142012</v>
      </c>
      <c r="V15" s="86">
        <f t="shared" si="13"/>
        <v>0</v>
      </c>
      <c r="W15" s="87">
        <f t="shared" si="13"/>
        <v>30.239692816298341</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1806.4941905531275</v>
      </c>
      <c r="AP15" s="89">
        <f t="shared" si="13"/>
        <v>0</v>
      </c>
      <c r="AQ15" s="91">
        <f t="shared" si="0"/>
        <v>5353.0307552563881</v>
      </c>
      <c r="AR15" s="2"/>
      <c r="AS15" s="293"/>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1596.3433968994082</v>
      </c>
      <c r="AP16" s="67"/>
      <c r="AQ16" s="92">
        <f>C16+H16+L16+AA16+AO16+AP16</f>
        <v>1596.3433968994082</v>
      </c>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185.37352568827944</v>
      </c>
      <c r="AP17" s="26"/>
      <c r="AQ17" s="29">
        <f>C17+H17+L17+AA17+AO17+AP17</f>
        <v>185.37352568827944</v>
      </c>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24.777267965439997</v>
      </c>
      <c r="AP18" s="26"/>
      <c r="AQ18" s="29">
        <f t="shared" si="0"/>
        <v>24.777267965439997</v>
      </c>
    </row>
    <row r="19" spans="1:45" ht="12.75" customHeight="1">
      <c r="A19" s="17" t="s">
        <v>229</v>
      </c>
      <c r="B19" s="18"/>
      <c r="C19" s="19"/>
      <c r="D19" s="2"/>
      <c r="E19" s="25"/>
      <c r="F19" s="22"/>
      <c r="G19" s="22"/>
      <c r="H19" s="23">
        <f>SUM(I19:K19)</f>
        <v>65.371295000000003</v>
      </c>
      <c r="I19" s="24"/>
      <c r="J19" s="25"/>
      <c r="K19" s="25">
        <v>65.371295000000003</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65.371295000000003</v>
      </c>
    </row>
    <row r="20" spans="1:45" ht="12.75" customHeight="1">
      <c r="A20" s="72" t="s">
        <v>230</v>
      </c>
      <c r="B20" s="73"/>
      <c r="C20" s="74"/>
      <c r="D20" s="75"/>
      <c r="E20" s="76"/>
      <c r="F20" s="77"/>
      <c r="G20" s="77"/>
      <c r="H20" s="78">
        <f>SUM(I20:K20)</f>
        <v>0</v>
      </c>
      <c r="I20" s="75"/>
      <c r="J20" s="76"/>
      <c r="K20" s="76"/>
      <c r="L20" s="78">
        <f>SUM(M20:Z20)</f>
        <v>3481.1652697032605</v>
      </c>
      <c r="M20" s="76"/>
      <c r="N20" s="76"/>
      <c r="O20" s="76">
        <v>107.04912334314866</v>
      </c>
      <c r="P20" s="76">
        <v>644.09577492222229</v>
      </c>
      <c r="Q20" s="76">
        <v>150.16423359391999</v>
      </c>
      <c r="R20" s="76">
        <v>0</v>
      </c>
      <c r="S20" s="76">
        <v>1142.2272972220337</v>
      </c>
      <c r="T20" s="76">
        <v>52.699478191436029</v>
      </c>
      <c r="U20" s="76">
        <v>1354.6896696142012</v>
      </c>
      <c r="V20" s="76"/>
      <c r="W20" s="77">
        <v>30.239692816298341</v>
      </c>
      <c r="X20" s="77"/>
      <c r="Y20" s="77"/>
      <c r="Z20" s="76"/>
      <c r="AA20" s="78"/>
      <c r="AB20" s="79">
        <f>SUM(AC20:AL20)</f>
        <v>0</v>
      </c>
      <c r="AC20" s="80"/>
      <c r="AD20" s="76"/>
      <c r="AE20" s="76"/>
      <c r="AF20" s="76"/>
      <c r="AG20" s="76"/>
      <c r="AH20" s="76"/>
      <c r="AI20" s="76"/>
      <c r="AJ20" s="76"/>
      <c r="AK20" s="75"/>
      <c r="AL20" s="75"/>
      <c r="AM20" s="77"/>
      <c r="AN20" s="81"/>
      <c r="AO20" s="81"/>
      <c r="AP20" s="79"/>
      <c r="AQ20" s="82">
        <f t="shared" si="0"/>
        <v>3481.1652697032605</v>
      </c>
    </row>
    <row r="21" spans="1:45" ht="12.75" customHeight="1">
      <c r="A21" s="93" t="s">
        <v>7</v>
      </c>
      <c r="B21" s="94"/>
      <c r="C21" s="95">
        <f>SUM(C22:C24)</f>
        <v>15.165173583806995</v>
      </c>
      <c r="D21" s="96">
        <f>SUM(D22:D24)</f>
        <v>-9.8998550000000005</v>
      </c>
      <c r="E21" s="97">
        <f>SUM(E22:E24)</f>
        <v>25.065028583806995</v>
      </c>
      <c r="F21" s="98">
        <f>SUM(F22:F24)</f>
        <v>0</v>
      </c>
      <c r="G21" s="98">
        <f>SUM(G22:G24)</f>
        <v>0</v>
      </c>
      <c r="H21" s="99">
        <f>SUM(I21:K21)</f>
        <v>0</v>
      </c>
      <c r="I21" s="96">
        <f>SUM(I22:I24)</f>
        <v>0</v>
      </c>
      <c r="J21" s="97">
        <f>SUM(J22:J24)</f>
        <v>0</v>
      </c>
      <c r="K21" s="97">
        <f>SUM(K22:K24)</f>
        <v>0</v>
      </c>
      <c r="L21" s="99">
        <f>SUM(M21:Z21)</f>
        <v>-17.772607549625889</v>
      </c>
      <c r="M21" s="97">
        <f t="shared" ref="M21:AA21" si="15">SUM(M22:M24)</f>
        <v>0</v>
      </c>
      <c r="N21" s="97">
        <f t="shared" ref="N21" si="16">SUM(N22:N24)</f>
        <v>15.890999999999998</v>
      </c>
      <c r="O21" s="97">
        <f t="shared" si="15"/>
        <v>0</v>
      </c>
      <c r="P21" s="97">
        <f t="shared" si="15"/>
        <v>-9.0100798666666648</v>
      </c>
      <c r="Q21" s="97">
        <f t="shared" si="15"/>
        <v>310.34640000000002</v>
      </c>
      <c r="R21" s="97">
        <f t="shared" si="15"/>
        <v>-309.67019999999997</v>
      </c>
      <c r="S21" s="97">
        <f t="shared" si="15"/>
        <v>1.8791595231638418</v>
      </c>
      <c r="T21" s="97">
        <f t="shared" si="15"/>
        <v>0</v>
      </c>
      <c r="U21" s="97">
        <f t="shared" si="15"/>
        <v>-5.7377136223161358</v>
      </c>
      <c r="V21" s="97">
        <f t="shared" si="15"/>
        <v>-15.165173583806995</v>
      </c>
      <c r="W21" s="98">
        <f t="shared" si="15"/>
        <v>-6.3059999999999992</v>
      </c>
      <c r="X21" s="98">
        <f t="shared" si="15"/>
        <v>0</v>
      </c>
      <c r="Y21" s="98">
        <f t="shared" si="15"/>
        <v>0</v>
      </c>
      <c r="Z21" s="97">
        <f t="shared" si="15"/>
        <v>0</v>
      </c>
      <c r="AA21" s="99">
        <f t="shared" si="15"/>
        <v>0</v>
      </c>
      <c r="AB21" s="100">
        <f t="shared" ref="AB21:AQ21" si="17">SUM(AB22:AB24)</f>
        <v>-634.95122458293315</v>
      </c>
      <c r="AC21" s="101">
        <f t="shared" si="17"/>
        <v>-69.358155996860006</v>
      </c>
      <c r="AD21" s="97">
        <f t="shared" si="17"/>
        <v>-565.277794202</v>
      </c>
      <c r="AE21" s="97">
        <f t="shared" si="17"/>
        <v>0</v>
      </c>
      <c r="AF21" s="97">
        <f t="shared" si="17"/>
        <v>0</v>
      </c>
      <c r="AG21" s="175">
        <f t="shared" si="17"/>
        <v>0</v>
      </c>
      <c r="AH21" s="175">
        <f t="shared" si="17"/>
        <v>0</v>
      </c>
      <c r="AI21" s="175">
        <f t="shared" si="17"/>
        <v>0</v>
      </c>
      <c r="AJ21" s="175">
        <f t="shared" ref="AJ21:AK21" si="18">SUM(AJ22:AJ24)</f>
        <v>0</v>
      </c>
      <c r="AK21" s="96">
        <f t="shared" si="18"/>
        <v>-0.31527438407319447</v>
      </c>
      <c r="AL21" s="175">
        <f t="shared" ref="AL21" si="19">SUM(AL22:AL24)</f>
        <v>0</v>
      </c>
      <c r="AM21" s="98">
        <f t="shared" si="17"/>
        <v>0</v>
      </c>
      <c r="AN21" s="115">
        <f t="shared" si="17"/>
        <v>0</v>
      </c>
      <c r="AO21" s="99">
        <f t="shared" si="17"/>
        <v>634.95122458293315</v>
      </c>
      <c r="AP21" s="100">
        <f t="shared" si="17"/>
        <v>0</v>
      </c>
      <c r="AQ21" s="102">
        <f t="shared" si="17"/>
        <v>-2.6074339658188936</v>
      </c>
      <c r="AS21" s="293"/>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-634.95122458293315</v>
      </c>
      <c r="AC22" s="68">
        <f>-AC2</f>
        <v>-69.358155996860006</v>
      </c>
      <c r="AD22" s="64">
        <f>-AD2</f>
        <v>-565.277794202</v>
      </c>
      <c r="AE22" s="64"/>
      <c r="AF22" s="64"/>
      <c r="AG22" s="127"/>
      <c r="AH22" s="127"/>
      <c r="AI22" s="127"/>
      <c r="AJ22" s="127"/>
      <c r="AK22" s="63">
        <v>-0.31527438407319447</v>
      </c>
      <c r="AL22" s="127"/>
      <c r="AM22" s="65"/>
      <c r="AN22" s="70"/>
      <c r="AO22" s="66">
        <f>-(C22+H22+L22+AA22+AB22)</f>
        <v>634.95122458293315</v>
      </c>
      <c r="AP22" s="67"/>
      <c r="AQ22" s="92">
        <f>C22+H22+L22+AA22+AB22+AN22+AO22+AP22</f>
        <v>0</v>
      </c>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5" ht="12.75" customHeight="1" thickBot="1">
      <c r="A24" s="30" t="s">
        <v>233</v>
      </c>
      <c r="B24" s="31"/>
      <c r="C24" s="173">
        <f>SUM(D24:G24)</f>
        <v>15.165173583806995</v>
      </c>
      <c r="D24" s="207">
        <v>-9.8998550000000005</v>
      </c>
      <c r="E24" s="36">
        <f>-D24-V24</f>
        <v>25.065028583806995</v>
      </c>
      <c r="F24" s="33"/>
      <c r="G24" s="33"/>
      <c r="H24" s="34"/>
      <c r="I24" s="39"/>
      <c r="J24" s="36"/>
      <c r="K24" s="36"/>
      <c r="L24" s="34">
        <f>SUM(N24:Z24)</f>
        <v>-17.772607549625889</v>
      </c>
      <c r="M24" s="36"/>
      <c r="N24" s="36">
        <v>15.890999999999998</v>
      </c>
      <c r="O24" s="36"/>
      <c r="P24" s="36">
        <v>-9.0100798666666648</v>
      </c>
      <c r="Q24" s="36">
        <v>310.34640000000002</v>
      </c>
      <c r="R24" s="36">
        <v>-309.67019999999997</v>
      </c>
      <c r="S24" s="36">
        <v>1.8791595231638418</v>
      </c>
      <c r="T24" s="36"/>
      <c r="U24" s="36">
        <v>-5.7377136223161358</v>
      </c>
      <c r="V24" s="33">
        <v>-15.165173583806995</v>
      </c>
      <c r="W24" s="33">
        <v>-6.3059999999999992</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-2.6074339658188936</v>
      </c>
    </row>
    <row r="25" spans="1:45" ht="12.75" customHeight="1" thickBot="1">
      <c r="A25" s="83" t="s">
        <v>8</v>
      </c>
      <c r="B25" s="1"/>
      <c r="C25" s="84">
        <f>SUM(D25:G25)</f>
        <v>0</v>
      </c>
      <c r="D25" s="85"/>
      <c r="E25" s="86"/>
      <c r="F25" s="104"/>
      <c r="G25" s="104"/>
      <c r="H25" s="88">
        <f>SUM(I25:K25)</f>
        <v>8.8111292294479444</v>
      </c>
      <c r="I25" s="104">
        <v>8.8111292294479444</v>
      </c>
      <c r="J25" s="105"/>
      <c r="K25" s="105"/>
      <c r="L25" s="88">
        <f>SUM(O25:Z25)</f>
        <v>100.59253280619077</v>
      </c>
      <c r="M25" s="105"/>
      <c r="N25" s="105"/>
      <c r="O25" s="105">
        <v>100.42798627984183</v>
      </c>
      <c r="P25" s="105"/>
      <c r="Q25" s="105"/>
      <c r="R25" s="105"/>
      <c r="S25" s="105">
        <v>0</v>
      </c>
      <c r="T25" s="105">
        <v>4.1693256233877908E-3</v>
      </c>
      <c r="U25" s="105">
        <v>0.16037720072554928</v>
      </c>
      <c r="V25" s="105"/>
      <c r="W25" s="104"/>
      <c r="X25" s="104"/>
      <c r="Y25" s="104"/>
      <c r="Z25" s="105"/>
      <c r="AA25" s="88">
        <v>73.372733574849562</v>
      </c>
      <c r="AB25" s="89">
        <f>SUM(AC25:AI25)</f>
        <v>0</v>
      </c>
      <c r="AC25" s="90"/>
      <c r="AD25" s="105"/>
      <c r="AE25" s="105"/>
      <c r="AF25" s="105"/>
      <c r="AG25" s="105"/>
      <c r="AH25" s="105"/>
      <c r="AI25" s="105"/>
      <c r="AJ25" s="105"/>
      <c r="AK25" s="181"/>
      <c r="AL25" s="181"/>
      <c r="AM25" s="104"/>
      <c r="AN25" s="194"/>
      <c r="AO25" s="88">
        <v>245.10583691487429</v>
      </c>
      <c r="AP25" s="89"/>
      <c r="AQ25" s="107">
        <f>C25+H25+L25+AA25+AB25+AN25+AO25+AP25</f>
        <v>427.88223252536261</v>
      </c>
      <c r="AS25" s="293"/>
    </row>
    <row r="26" spans="1:45" s="49" customFormat="1" ht="12.75" customHeight="1" thickBot="1">
      <c r="A26" s="42" t="s">
        <v>9</v>
      </c>
      <c r="B26" s="43"/>
      <c r="C26" s="44">
        <f t="shared" ref="C26:AP26" si="20">C7-C9+C15+C21-C25</f>
        <v>355.21377970116669</v>
      </c>
      <c r="D26" s="108">
        <f t="shared" si="20"/>
        <v>261.34502270188761</v>
      </c>
      <c r="E26" s="46">
        <f t="shared" si="20"/>
        <v>76.576626096829159</v>
      </c>
      <c r="F26" s="46">
        <f t="shared" si="20"/>
        <v>0</v>
      </c>
      <c r="G26" s="46">
        <f t="shared" si="20"/>
        <v>17.292130902449745</v>
      </c>
      <c r="H26" s="47">
        <f t="shared" si="20"/>
        <v>200.5455358842805</v>
      </c>
      <c r="I26" s="108">
        <f t="shared" si="20"/>
        <v>0.37205188428049318</v>
      </c>
      <c r="J26" s="46">
        <f t="shared" si="20"/>
        <v>127.70399999999999</v>
      </c>
      <c r="K26" s="46">
        <f t="shared" si="20"/>
        <v>72.469484000000008</v>
      </c>
      <c r="L26" s="47">
        <f t="shared" si="20"/>
        <v>6680.3650032129081</v>
      </c>
      <c r="M26" s="46">
        <f t="shared" si="20"/>
        <v>-27.41499997639994</v>
      </c>
      <c r="N26" s="46">
        <f t="shared" si="20"/>
        <v>-5.5999999999993832E-3</v>
      </c>
      <c r="O26" s="46">
        <f t="shared" si="20"/>
        <v>-1.9214501933085444</v>
      </c>
      <c r="P26" s="46">
        <f t="shared" si="20"/>
        <v>1078.0382380444444</v>
      </c>
      <c r="Q26" s="46">
        <f t="shared" si="20"/>
        <v>880.65043294591999</v>
      </c>
      <c r="R26" s="46">
        <f t="shared" si="20"/>
        <v>830.10868008264015</v>
      </c>
      <c r="S26" s="46">
        <f t="shared" si="20"/>
        <v>42.703076000001282</v>
      </c>
      <c r="T26" s="46">
        <f t="shared" si="20"/>
        <v>155.53637275310047</v>
      </c>
      <c r="U26" s="46">
        <f t="shared" si="20"/>
        <v>3386.1951792461909</v>
      </c>
      <c r="V26" s="46">
        <f t="shared" si="20"/>
        <v>133.34405367260385</v>
      </c>
      <c r="W26" s="46">
        <f t="shared" si="20"/>
        <v>-4.364866872928177</v>
      </c>
      <c r="X26" s="46">
        <f t="shared" si="20"/>
        <v>172.99477541122653</v>
      </c>
      <c r="Y26" s="46">
        <f t="shared" si="20"/>
        <v>1.3634244639999999</v>
      </c>
      <c r="Z26" s="46">
        <f t="shared" si="20"/>
        <v>33.137687635418359</v>
      </c>
      <c r="AA26" s="47">
        <f t="shared" si="20"/>
        <v>1752.9589174057919</v>
      </c>
      <c r="AB26" s="45">
        <f t="shared" si="20"/>
        <v>387.32537805407037</v>
      </c>
      <c r="AC26" s="58">
        <f t="shared" si="20"/>
        <v>0</v>
      </c>
      <c r="AD26" s="54">
        <f t="shared" si="20"/>
        <v>0</v>
      </c>
      <c r="AE26" s="54">
        <f t="shared" si="20"/>
        <v>186.32306213156357</v>
      </c>
      <c r="AF26" s="54">
        <f t="shared" si="20"/>
        <v>31.129279391323781</v>
      </c>
      <c r="AG26" s="54">
        <f t="shared" si="20"/>
        <v>0</v>
      </c>
      <c r="AH26" s="54">
        <f t="shared" si="20"/>
        <v>8.8395730230250518</v>
      </c>
      <c r="AI26" s="54">
        <f t="shared" si="20"/>
        <v>94.032384663551994</v>
      </c>
      <c r="AJ26" s="54">
        <f t="shared" ref="AJ26" si="21">AJ7-AJ9+AJ15+AJ21-AJ25</f>
        <v>28.567160382239997</v>
      </c>
      <c r="AK26" s="53">
        <f t="shared" si="20"/>
        <v>0</v>
      </c>
      <c r="AL26" s="53">
        <f t="shared" si="20"/>
        <v>11.427707745270592</v>
      </c>
      <c r="AM26" s="109">
        <f t="shared" si="20"/>
        <v>27.006210717095595</v>
      </c>
      <c r="AN26" s="47">
        <f t="shared" si="20"/>
        <v>43.974944721797215</v>
      </c>
      <c r="AO26" s="47">
        <f t="shared" si="20"/>
        <v>2197.8274556211868</v>
      </c>
      <c r="AP26" s="45">
        <f t="shared" si="20"/>
        <v>0</v>
      </c>
      <c r="AQ26" s="48">
        <f>C26+H26+L26+AA26+AB26+AN26+AO26+AP26</f>
        <v>11618.211014601202</v>
      </c>
      <c r="AR26" s="2"/>
      <c r="AS26" s="293"/>
    </row>
    <row r="27" spans="1:45"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207.49588751064488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172.99477541122653</v>
      </c>
      <c r="Y27" s="55">
        <f t="shared" si="23"/>
        <v>1.3634244639999999</v>
      </c>
      <c r="Z27" s="54">
        <f t="shared" si="23"/>
        <v>33.137687635418359</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207.49588751064488</v>
      </c>
      <c r="AR27" s="2"/>
      <c r="AS27" s="293"/>
    </row>
    <row r="28" spans="1:45" ht="12.75" customHeight="1" thickBot="1">
      <c r="A28" s="112" t="s">
        <v>11</v>
      </c>
      <c r="B28" s="113"/>
      <c r="C28" s="114">
        <f>SUM(D28:G28)</f>
        <v>0</v>
      </c>
      <c r="D28" s="96"/>
      <c r="E28" s="97"/>
      <c r="F28" s="98"/>
      <c r="G28" s="98"/>
      <c r="H28" s="115">
        <f>SUM(I28:K28)</f>
        <v>0</v>
      </c>
      <c r="I28" s="96"/>
      <c r="J28" s="97"/>
      <c r="K28" s="97"/>
      <c r="L28" s="115">
        <f>SUM(M28:Z28)</f>
        <v>207.49588751064488</v>
      </c>
      <c r="M28" s="97"/>
      <c r="N28" s="97"/>
      <c r="O28" s="97"/>
      <c r="P28" s="97"/>
      <c r="Q28" s="97"/>
      <c r="R28" s="97"/>
      <c r="S28" s="97"/>
      <c r="T28" s="97"/>
      <c r="U28" s="97"/>
      <c r="V28" s="97"/>
      <c r="W28" s="98"/>
      <c r="X28" s="98">
        <f>X26</f>
        <v>172.99477541122653</v>
      </c>
      <c r="Y28" s="98">
        <f>Y26</f>
        <v>1.3634244639999999</v>
      </c>
      <c r="Z28" s="97">
        <f>Z26</f>
        <v>33.137687635418359</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207.49588751064488</v>
      </c>
    </row>
    <row r="29" spans="1:45" s="49" customFormat="1" ht="12.75" customHeight="1" thickBot="1">
      <c r="A29" s="50" t="s">
        <v>12</v>
      </c>
      <c r="B29" s="51"/>
      <c r="C29" s="52">
        <f t="shared" ref="C29:AQ29" si="25">C30+C45+C56+C58+C65+C70+C71</f>
        <v>353.33238617559095</v>
      </c>
      <c r="D29" s="53">
        <f t="shared" si="25"/>
        <v>260.63992292923575</v>
      </c>
      <c r="E29" s="54">
        <f t="shared" si="25"/>
        <v>74.956480788035876</v>
      </c>
      <c r="F29" s="55">
        <f t="shared" si="25"/>
        <v>0</v>
      </c>
      <c r="G29" s="55">
        <f t="shared" si="25"/>
        <v>17.861148758319349</v>
      </c>
      <c r="H29" s="56">
        <f t="shared" si="25"/>
        <v>201.40751067328</v>
      </c>
      <c r="I29" s="53">
        <f t="shared" si="25"/>
        <v>0.80564567328000003</v>
      </c>
      <c r="J29" s="53">
        <f t="shared" si="25"/>
        <v>127.70399999999999</v>
      </c>
      <c r="K29" s="53">
        <f t="shared" si="25"/>
        <v>72.89786500000001</v>
      </c>
      <c r="L29" s="56">
        <f t="shared" si="25"/>
        <v>6482.9404454098385</v>
      </c>
      <c r="M29" s="54">
        <f t="shared" si="25"/>
        <v>0</v>
      </c>
      <c r="N29" s="54">
        <f t="shared" ref="N29" si="26">N30+N45+N56+N58+N65+N70+N71</f>
        <v>0</v>
      </c>
      <c r="O29" s="54">
        <f t="shared" si="25"/>
        <v>0</v>
      </c>
      <c r="P29" s="54">
        <f t="shared" si="25"/>
        <v>1074.5478990272566</v>
      </c>
      <c r="Q29" s="54">
        <f t="shared" si="25"/>
        <v>860.65701595328005</v>
      </c>
      <c r="R29" s="54">
        <f t="shared" si="25"/>
        <v>846.48864781416</v>
      </c>
      <c r="S29" s="54">
        <f t="shared" si="25"/>
        <v>43.988074963230297</v>
      </c>
      <c r="T29" s="54">
        <f t="shared" si="25"/>
        <v>152.75108683101831</v>
      </c>
      <c r="U29" s="54">
        <f t="shared" si="25"/>
        <v>3370.7368661007604</v>
      </c>
      <c r="V29" s="54">
        <f t="shared" si="25"/>
        <v>133.77085472013363</v>
      </c>
      <c r="W29" s="55">
        <f t="shared" si="25"/>
        <v>0</v>
      </c>
      <c r="X29" s="55">
        <f t="shared" si="25"/>
        <v>0</v>
      </c>
      <c r="Y29" s="55">
        <f t="shared" si="25"/>
        <v>0</v>
      </c>
      <c r="Z29" s="53">
        <f t="shared" si="25"/>
        <v>0</v>
      </c>
      <c r="AA29" s="47">
        <f t="shared" si="25"/>
        <v>1714.945506723639</v>
      </c>
      <c r="AB29" s="57">
        <f t="shared" si="25"/>
        <v>401.00524787880414</v>
      </c>
      <c r="AC29" s="58">
        <f t="shared" si="25"/>
        <v>0</v>
      </c>
      <c r="AD29" s="54">
        <f t="shared" si="25"/>
        <v>0</v>
      </c>
      <c r="AE29" s="54">
        <f t="shared" si="25"/>
        <v>194.47002037687307</v>
      </c>
      <c r="AF29" s="54">
        <f t="shared" ref="AF29" si="27">AF30+AF45+AF56+AF58+AF65+AF70+AF71</f>
        <v>31.129279391323777</v>
      </c>
      <c r="AG29" s="54">
        <f t="shared" si="25"/>
        <v>0</v>
      </c>
      <c r="AH29" s="54">
        <f t="shared" si="25"/>
        <v>8.8395730230250535</v>
      </c>
      <c r="AI29" s="54">
        <f t="shared" si="25"/>
        <v>98.275793360159994</v>
      </c>
      <c r="AJ29" s="54">
        <f t="shared" ref="AJ29" si="28">AJ30+AJ45+AJ56+AJ58+AJ65+AJ70+AJ71</f>
        <v>29.856663265056</v>
      </c>
      <c r="AK29" s="57">
        <f t="shared" si="25"/>
        <v>0</v>
      </c>
      <c r="AL29" s="57">
        <f t="shared" ref="AL29" si="29">AL30+AL45+AL56+AL58+AL65+AL70+AL71</f>
        <v>11.42770774527059</v>
      </c>
      <c r="AM29" s="57">
        <f t="shared" si="25"/>
        <v>27.006210717095598</v>
      </c>
      <c r="AN29" s="57">
        <f t="shared" si="25"/>
        <v>43.974944721797222</v>
      </c>
      <c r="AO29" s="56">
        <f t="shared" si="25"/>
        <v>2217.8209239297362</v>
      </c>
      <c r="AP29" s="57">
        <f t="shared" si="25"/>
        <v>0</v>
      </c>
      <c r="AQ29" s="48">
        <f t="shared" si="25"/>
        <v>11415.426965512685</v>
      </c>
      <c r="AR29" s="2"/>
      <c r="AS29" s="293"/>
    </row>
    <row r="30" spans="1:45" s="49" customFormat="1" ht="12.75" customHeight="1">
      <c r="A30" s="164" t="s">
        <v>43</v>
      </c>
      <c r="B30" s="117"/>
      <c r="C30" s="118">
        <f>SUM(C31:C44)</f>
        <v>105.87353632300001</v>
      </c>
      <c r="D30" s="120">
        <v>105.87353632300002</v>
      </c>
      <c r="E30" s="120">
        <v>0.12516630000000001</v>
      </c>
      <c r="F30" s="121"/>
      <c r="G30" s="121"/>
      <c r="H30" s="122">
        <f>SUM(H31:H44)</f>
        <v>0.80564567328000003</v>
      </c>
      <c r="I30" s="119">
        <f t="shared" ref="I30:K30" si="30">SUM(I31:I44)</f>
        <v>0.80564567328000003</v>
      </c>
      <c r="J30" s="120">
        <f t="shared" si="30"/>
        <v>0</v>
      </c>
      <c r="K30" s="120">
        <f t="shared" si="30"/>
        <v>0</v>
      </c>
      <c r="L30" s="122">
        <f>SUM(L31:L44)</f>
        <v>312.52061113825806</v>
      </c>
      <c r="M30" s="120">
        <f>SUM(M31:M44)</f>
        <v>0</v>
      </c>
      <c r="N30" s="120">
        <f>SUM(N31:N44)</f>
        <v>0</v>
      </c>
      <c r="O30" s="120">
        <f>SUM(O31:O44)</f>
        <v>0</v>
      </c>
      <c r="P30" s="120">
        <f>SUM(P31:P44)</f>
        <v>0</v>
      </c>
      <c r="Q30" s="120">
        <v>7.0530025279893529</v>
      </c>
      <c r="R30" s="120">
        <f>SUM(R31:R44)</f>
        <v>0</v>
      </c>
      <c r="S30" s="120">
        <v>40.857508350910173</v>
      </c>
      <c r="T30" s="120">
        <v>44.586859564761014</v>
      </c>
      <c r="U30" s="120">
        <v>95.578944621298803</v>
      </c>
      <c r="V30" s="120">
        <v>124.44429607329877</v>
      </c>
      <c r="W30" s="120">
        <f>SUM(W31:W44)</f>
        <v>0</v>
      </c>
      <c r="X30" s="120">
        <f>SUM(X31:X44)</f>
        <v>0</v>
      </c>
      <c r="Y30" s="120">
        <f>SUM(Y31:Y44)</f>
        <v>0</v>
      </c>
      <c r="Z30" s="120">
        <f>SUM(Z31:Z44)</f>
        <v>0</v>
      </c>
      <c r="AA30" s="122">
        <v>840.51493233133851</v>
      </c>
      <c r="AB30" s="123">
        <f t="shared" ref="AB30:AN30" si="31">SUM(AB31:AB44)</f>
        <v>179.17170420829291</v>
      </c>
      <c r="AC30" s="176">
        <f t="shared" si="31"/>
        <v>0</v>
      </c>
      <c r="AD30" s="120">
        <f t="shared" si="31"/>
        <v>0</v>
      </c>
      <c r="AE30" s="120">
        <f t="shared" si="31"/>
        <v>144.06740516406731</v>
      </c>
      <c r="AF30" s="120">
        <f t="shared" ref="AF30" si="32">SUM(AF31:AF44)</f>
        <v>31.129279391323777</v>
      </c>
      <c r="AG30" s="120">
        <f t="shared" si="31"/>
        <v>0</v>
      </c>
      <c r="AH30" s="120">
        <f t="shared" si="31"/>
        <v>3.9750196529018402</v>
      </c>
      <c r="AI30" s="120">
        <f t="shared" si="31"/>
        <v>0</v>
      </c>
      <c r="AJ30" s="120">
        <f t="shared" ref="AJ30" si="33">SUM(AJ31:AJ44)</f>
        <v>0</v>
      </c>
      <c r="AK30" s="120">
        <f t="shared" si="31"/>
        <v>0</v>
      </c>
      <c r="AL30" s="120">
        <f t="shared" ref="AL30" si="34">SUM(AL31:AL44)</f>
        <v>0</v>
      </c>
      <c r="AM30" s="228">
        <f t="shared" si="31"/>
        <v>0</v>
      </c>
      <c r="AN30" s="119">
        <f t="shared" si="31"/>
        <v>43.974944721797222</v>
      </c>
      <c r="AO30" s="122">
        <v>561.30931575866964</v>
      </c>
      <c r="AP30" s="123">
        <f>SUM(AP31:AP44)</f>
        <v>0</v>
      </c>
      <c r="AQ30" s="59">
        <f t="shared" ref="AQ30" si="35">C30+H30+L30+AA30+AB30+AN30+AO30+AP30</f>
        <v>2044.1706901546363</v>
      </c>
      <c r="AR30" s="2"/>
      <c r="AS30" s="293"/>
    </row>
    <row r="31" spans="1:45" ht="12.75" customHeight="1">
      <c r="A31" s="165" t="s">
        <v>13</v>
      </c>
      <c r="B31" s="124" t="s">
        <v>122</v>
      </c>
      <c r="C31" s="125">
        <f t="shared" ref="C31:C43" si="36">SUM(D31:G31)</f>
        <v>1.9972928497599572E-3</v>
      </c>
      <c r="D31" s="68">
        <v>1.9972928497599572E-3</v>
      </c>
      <c r="E31" s="223"/>
      <c r="F31" s="223"/>
      <c r="G31" s="351"/>
      <c r="H31" s="129">
        <f t="shared" ref="H31:H43" si="37">SUM(I31:K31)</f>
        <v>0</v>
      </c>
      <c r="I31" s="126"/>
      <c r="J31" s="127"/>
      <c r="K31" s="127"/>
      <c r="L31" s="129">
        <f t="shared" ref="L31:L43" si="38">SUM(M31:Z31)</f>
        <v>16.234015591373741</v>
      </c>
      <c r="M31" s="127"/>
      <c r="N31" s="127"/>
      <c r="O31" s="127"/>
      <c r="P31" s="128"/>
      <c r="Q31" s="69">
        <v>0.17100000000000001</v>
      </c>
      <c r="R31" s="223"/>
      <c r="S31" s="69">
        <v>1.1749532690383253</v>
      </c>
      <c r="T31" s="69">
        <v>1.463062322335416</v>
      </c>
      <c r="U31" s="69">
        <v>13.425000000000001</v>
      </c>
      <c r="V31" s="69">
        <v>0</v>
      </c>
      <c r="W31" s="223"/>
      <c r="X31" s="126"/>
      <c r="Y31" s="128"/>
      <c r="Z31" s="127"/>
      <c r="AA31" s="70">
        <v>10.037847061517978</v>
      </c>
      <c r="AB31" s="131">
        <f t="shared" ref="AB31:AB43" si="39">SUM(AC31:AM31)</f>
        <v>0</v>
      </c>
      <c r="AC31" s="132"/>
      <c r="AD31" s="127"/>
      <c r="AE31" s="127"/>
      <c r="AF31" s="127"/>
      <c r="AG31" s="127"/>
      <c r="AH31" s="127"/>
      <c r="AI31" s="127"/>
      <c r="AJ31" s="127"/>
      <c r="AK31" s="63"/>
      <c r="AL31" s="65"/>
      <c r="AM31" s="127"/>
      <c r="AN31" s="70"/>
      <c r="AO31" s="70">
        <v>20.48202274432585</v>
      </c>
      <c r="AP31" s="131"/>
      <c r="AQ31" s="71">
        <f t="shared" si="24"/>
        <v>46.755882690067324</v>
      </c>
    </row>
    <row r="32" spans="1:45" ht="12.75" customHeight="1">
      <c r="A32" s="166" t="s">
        <v>111</v>
      </c>
      <c r="B32" s="206" t="s">
        <v>123</v>
      </c>
      <c r="C32" s="19">
        <f t="shared" si="36"/>
        <v>22.049945720000004</v>
      </c>
      <c r="D32" s="27">
        <v>22.049945720000004</v>
      </c>
      <c r="E32" s="212"/>
      <c r="F32" s="212"/>
      <c r="G32" s="350"/>
      <c r="H32" s="23">
        <f t="shared" si="37"/>
        <v>0.80564567328000003</v>
      </c>
      <c r="I32" s="24">
        <v>0.80564567328000003</v>
      </c>
      <c r="J32" s="25"/>
      <c r="K32" s="25"/>
      <c r="L32" s="23">
        <f t="shared" si="38"/>
        <v>60.272835137727213</v>
      </c>
      <c r="M32" s="25"/>
      <c r="N32" s="25"/>
      <c r="O32" s="25"/>
      <c r="P32" s="128"/>
      <c r="Q32" s="212">
        <v>1.681</v>
      </c>
      <c r="R32" s="212"/>
      <c r="S32" s="212">
        <v>21.873419200053075</v>
      </c>
      <c r="T32" s="212">
        <v>23.159415937674144</v>
      </c>
      <c r="U32" s="212">
        <v>13.558999999999999</v>
      </c>
      <c r="V32" s="212">
        <v>0</v>
      </c>
      <c r="W32" s="212"/>
      <c r="X32" s="24"/>
      <c r="Y32" s="22"/>
      <c r="Z32" s="25"/>
      <c r="AA32" s="28">
        <v>233.38010138518962</v>
      </c>
      <c r="AB32" s="26">
        <f t="shared" si="39"/>
        <v>30.80667997298184</v>
      </c>
      <c r="AC32" s="27"/>
      <c r="AD32" s="25"/>
      <c r="AE32" s="25">
        <v>26.831660320080001</v>
      </c>
      <c r="AF32" s="25"/>
      <c r="AG32" s="127"/>
      <c r="AH32" s="127">
        <v>3.9750196529018402</v>
      </c>
      <c r="AI32" s="127"/>
      <c r="AJ32" s="127"/>
      <c r="AK32" s="24"/>
      <c r="AL32" s="22"/>
      <c r="AM32" s="25"/>
      <c r="AN32" s="28"/>
      <c r="AO32" s="28">
        <v>137.16618227601447</v>
      </c>
      <c r="AP32" s="26"/>
      <c r="AQ32" s="29">
        <f t="shared" si="24"/>
        <v>484.48139016519315</v>
      </c>
    </row>
    <row r="33" spans="1:45" ht="12.75" customHeight="1">
      <c r="A33" s="166" t="s">
        <v>16</v>
      </c>
      <c r="B33" s="133" t="s">
        <v>14</v>
      </c>
      <c r="C33" s="19">
        <f t="shared" si="36"/>
        <v>3.3344634864636569E-3</v>
      </c>
      <c r="D33" s="27">
        <v>3.3344634864636569E-3</v>
      </c>
      <c r="E33" s="212"/>
      <c r="F33" s="212"/>
      <c r="G33" s="350"/>
      <c r="H33" s="23">
        <f t="shared" si="37"/>
        <v>0</v>
      </c>
      <c r="I33" s="24"/>
      <c r="J33" s="25"/>
      <c r="K33" s="25"/>
      <c r="L33" s="23">
        <f t="shared" si="38"/>
        <v>4.0937161555110766</v>
      </c>
      <c r="M33" s="25"/>
      <c r="N33" s="25"/>
      <c r="O33" s="25"/>
      <c r="P33" s="128"/>
      <c r="Q33" s="212">
        <v>4.3999999999999997E-2</v>
      </c>
      <c r="R33" s="212"/>
      <c r="S33" s="212">
        <v>0.48410091771536157</v>
      </c>
      <c r="T33" s="212">
        <v>3.1886152377957151</v>
      </c>
      <c r="U33" s="212">
        <v>0.377</v>
      </c>
      <c r="V33" s="212">
        <v>0</v>
      </c>
      <c r="W33" s="212"/>
      <c r="X33" s="24"/>
      <c r="Y33" s="22"/>
      <c r="Z33" s="25"/>
      <c r="AA33" s="28">
        <v>8.1098862088828767</v>
      </c>
      <c r="AB33" s="26">
        <f t="shared" si="39"/>
        <v>0</v>
      </c>
      <c r="AC33" s="27"/>
      <c r="AD33" s="25"/>
      <c r="AE33" s="25"/>
      <c r="AF33" s="25"/>
      <c r="AG33" s="127"/>
      <c r="AH33" s="127"/>
      <c r="AI33" s="127"/>
      <c r="AJ33" s="127"/>
      <c r="AK33" s="24"/>
      <c r="AL33" s="22"/>
      <c r="AM33" s="25"/>
      <c r="AN33" s="28"/>
      <c r="AO33" s="28">
        <v>2.6724408788620599</v>
      </c>
      <c r="AP33" s="26"/>
      <c r="AQ33" s="29">
        <f t="shared" si="24"/>
        <v>14.879377706742478</v>
      </c>
    </row>
    <row r="34" spans="1:45" ht="12.75" customHeight="1">
      <c r="A34" s="166" t="s">
        <v>18</v>
      </c>
      <c r="B34" s="133" t="s">
        <v>124</v>
      </c>
      <c r="C34" s="305">
        <f t="shared" si="36"/>
        <v>5.43331359977073E-3</v>
      </c>
      <c r="D34" s="27">
        <v>5.43331359977073E-3</v>
      </c>
      <c r="E34" s="212"/>
      <c r="F34" s="212"/>
      <c r="G34" s="350"/>
      <c r="H34" s="23">
        <f t="shared" si="37"/>
        <v>0</v>
      </c>
      <c r="I34" s="24"/>
      <c r="J34" s="25"/>
      <c r="K34" s="25"/>
      <c r="L34" s="23">
        <f t="shared" si="38"/>
        <v>4.2566844912845667</v>
      </c>
      <c r="M34" s="25"/>
      <c r="N34" s="25"/>
      <c r="O34" s="25"/>
      <c r="P34" s="128"/>
      <c r="Q34" s="212">
        <v>4.2000000000000003E-2</v>
      </c>
      <c r="R34" s="212"/>
      <c r="S34" s="212">
        <v>0.17082206862091531</v>
      </c>
      <c r="T34" s="212">
        <v>0.63686242266365167</v>
      </c>
      <c r="U34" s="212">
        <v>3.407</v>
      </c>
      <c r="V34" s="212">
        <v>0</v>
      </c>
      <c r="W34" s="212"/>
      <c r="X34" s="24"/>
      <c r="Y34" s="22"/>
      <c r="Z34" s="25"/>
      <c r="AA34" s="28">
        <v>4.338226328222297</v>
      </c>
      <c r="AB34" s="26">
        <f t="shared" si="39"/>
        <v>115.33733088687202</v>
      </c>
      <c r="AC34" s="27"/>
      <c r="AD34" s="25"/>
      <c r="AE34" s="25">
        <v>115.33733088687202</v>
      </c>
      <c r="AF34" s="25"/>
      <c r="AG34" s="127"/>
      <c r="AH34" s="127"/>
      <c r="AI34" s="127"/>
      <c r="AJ34" s="127"/>
      <c r="AK34" s="24"/>
      <c r="AL34" s="22"/>
      <c r="AM34" s="25"/>
      <c r="AN34" s="28"/>
      <c r="AO34" s="28">
        <v>21.371880562001309</v>
      </c>
      <c r="AP34" s="26"/>
      <c r="AQ34" s="29">
        <f t="shared" si="24"/>
        <v>145.30955558197996</v>
      </c>
    </row>
    <row r="35" spans="1:45" ht="12.75" customHeight="1">
      <c r="A35" s="166" t="s">
        <v>20</v>
      </c>
      <c r="B35" s="133" t="s">
        <v>125</v>
      </c>
      <c r="C35" s="305">
        <f t="shared" si="36"/>
        <v>7.2613443436188273E-3</v>
      </c>
      <c r="D35" s="27">
        <v>7.2613443436188273E-3</v>
      </c>
      <c r="E35" s="212"/>
      <c r="F35" s="212"/>
      <c r="G35" s="350"/>
      <c r="H35" s="23">
        <f t="shared" si="37"/>
        <v>0</v>
      </c>
      <c r="I35" s="24"/>
      <c r="J35" s="25"/>
      <c r="K35" s="25"/>
      <c r="L35" s="23">
        <f t="shared" si="38"/>
        <v>1.6308783281146586</v>
      </c>
      <c r="M35" s="25"/>
      <c r="N35" s="25"/>
      <c r="O35" s="25"/>
      <c r="P35" s="128"/>
      <c r="Q35" s="212">
        <v>7.2999999999999995E-2</v>
      </c>
      <c r="R35" s="212"/>
      <c r="S35" s="212">
        <v>0.39585335459016541</v>
      </c>
      <c r="T35" s="212">
        <v>0.21802497352449335</v>
      </c>
      <c r="U35" s="212">
        <v>0.94399999999999995</v>
      </c>
      <c r="V35" s="212">
        <v>0</v>
      </c>
      <c r="W35" s="212"/>
      <c r="X35" s="24"/>
      <c r="Y35" s="22"/>
      <c r="Z35" s="25"/>
      <c r="AA35" s="28">
        <v>5.1374560228404356</v>
      </c>
      <c r="AB35" s="26">
        <f t="shared" si="39"/>
        <v>0</v>
      </c>
      <c r="AC35" s="27"/>
      <c r="AD35" s="25"/>
      <c r="AE35" s="25"/>
      <c r="AF35" s="25"/>
      <c r="AG35" s="127"/>
      <c r="AH35" s="127"/>
      <c r="AI35" s="127"/>
      <c r="AJ35" s="127"/>
      <c r="AK35" s="24"/>
      <c r="AL35" s="22"/>
      <c r="AM35" s="25"/>
      <c r="AN35" s="28"/>
      <c r="AO35" s="28">
        <v>7.8433654692210517</v>
      </c>
      <c r="AP35" s="26"/>
      <c r="AQ35" s="29">
        <f t="shared" si="24"/>
        <v>14.618961164519764</v>
      </c>
    </row>
    <row r="36" spans="1:45" ht="12.75" customHeight="1">
      <c r="A36" s="166" t="s">
        <v>22</v>
      </c>
      <c r="B36" s="133" t="s">
        <v>126</v>
      </c>
      <c r="C36" s="19">
        <f t="shared" si="36"/>
        <v>1.4505762476646467E-2</v>
      </c>
      <c r="D36" s="132">
        <v>1.4505762476646467E-2</v>
      </c>
      <c r="E36" s="212"/>
      <c r="F36" s="212"/>
      <c r="G36" s="350"/>
      <c r="H36" s="23">
        <f t="shared" si="37"/>
        <v>0</v>
      </c>
      <c r="I36" s="24"/>
      <c r="J36" s="25"/>
      <c r="K36" s="25"/>
      <c r="L36" s="23">
        <f t="shared" si="38"/>
        <v>27.772826106355257</v>
      </c>
      <c r="M36" s="25"/>
      <c r="N36" s="25"/>
      <c r="O36" s="25"/>
      <c r="P36" s="128"/>
      <c r="Q36" s="223">
        <v>1.5229999999999999</v>
      </c>
      <c r="R36" s="212"/>
      <c r="S36" s="223">
        <v>5.2034545257035285</v>
      </c>
      <c r="T36" s="223">
        <v>1.7556747868024989</v>
      </c>
      <c r="U36" s="223">
        <v>9.41</v>
      </c>
      <c r="V36" s="223">
        <v>9.8806967938492285</v>
      </c>
      <c r="W36" s="212"/>
      <c r="X36" s="24"/>
      <c r="Y36" s="22"/>
      <c r="Z36" s="25"/>
      <c r="AA36" s="130">
        <v>98.67122543745495</v>
      </c>
      <c r="AB36" s="26">
        <f t="shared" si="39"/>
        <v>0</v>
      </c>
      <c r="AC36" s="27"/>
      <c r="AD36" s="25"/>
      <c r="AE36" s="25">
        <v>0</v>
      </c>
      <c r="AF36" s="25"/>
      <c r="AG36" s="127"/>
      <c r="AH36" s="127"/>
      <c r="AI36" s="127"/>
      <c r="AJ36" s="127"/>
      <c r="AK36" s="126"/>
      <c r="AL36" s="128"/>
      <c r="AM36" s="25"/>
      <c r="AN36" s="130"/>
      <c r="AO36" s="130">
        <v>94.161485400964168</v>
      </c>
      <c r="AP36" s="26"/>
      <c r="AQ36" s="29">
        <f t="shared" si="24"/>
        <v>220.620042707251</v>
      </c>
    </row>
    <row r="37" spans="1:45" ht="12.75" customHeight="1">
      <c r="A37" s="166" t="s">
        <v>24</v>
      </c>
      <c r="B37" s="133" t="s">
        <v>127</v>
      </c>
      <c r="C37" s="19">
        <f t="shared" si="36"/>
        <v>1.4911991530834934E-2</v>
      </c>
      <c r="D37" s="27">
        <v>1.4911991530834934E-2</v>
      </c>
      <c r="E37" s="212"/>
      <c r="F37" s="212"/>
      <c r="G37" s="350"/>
      <c r="H37" s="23">
        <f t="shared" si="37"/>
        <v>0</v>
      </c>
      <c r="I37" s="24"/>
      <c r="J37" s="25"/>
      <c r="K37" s="25"/>
      <c r="L37" s="23">
        <f t="shared" si="38"/>
        <v>3.6593452935394759</v>
      </c>
      <c r="M37" s="25"/>
      <c r="N37" s="25"/>
      <c r="O37" s="25"/>
      <c r="P37" s="128"/>
      <c r="Q37" s="212">
        <v>0.54900000000000004</v>
      </c>
      <c r="R37" s="212"/>
      <c r="S37" s="212">
        <v>3.3408006040252819E-2</v>
      </c>
      <c r="T37" s="212">
        <v>1.7499372874992229</v>
      </c>
      <c r="U37" s="212">
        <v>1.327</v>
      </c>
      <c r="V37" s="212">
        <v>0</v>
      </c>
      <c r="W37" s="212"/>
      <c r="X37" s="24"/>
      <c r="Y37" s="22"/>
      <c r="Z37" s="25"/>
      <c r="AA37" s="28">
        <v>8.5959637493548051</v>
      </c>
      <c r="AB37" s="26">
        <f t="shared" si="39"/>
        <v>0</v>
      </c>
      <c r="AC37" s="27"/>
      <c r="AD37" s="25"/>
      <c r="AE37" s="25"/>
      <c r="AF37" s="25"/>
      <c r="AG37" s="127"/>
      <c r="AH37" s="127"/>
      <c r="AI37" s="127"/>
      <c r="AJ37" s="127"/>
      <c r="AK37" s="24"/>
      <c r="AL37" s="22"/>
      <c r="AM37" s="25"/>
      <c r="AN37" s="28"/>
      <c r="AO37" s="28">
        <v>20.085362170388887</v>
      </c>
      <c r="AP37" s="26"/>
      <c r="AQ37" s="29">
        <f t="shared" si="24"/>
        <v>32.355583204814003</v>
      </c>
    </row>
    <row r="38" spans="1:45" ht="12.75" customHeight="1">
      <c r="A38" s="166" t="s">
        <v>26</v>
      </c>
      <c r="B38" s="133" t="s">
        <v>128</v>
      </c>
      <c r="C38" s="19">
        <f t="shared" si="36"/>
        <v>83.744440906999998</v>
      </c>
      <c r="D38" s="27">
        <v>83.744440906999998</v>
      </c>
      <c r="E38" s="212"/>
      <c r="F38" s="212"/>
      <c r="G38" s="350"/>
      <c r="H38" s="23">
        <f t="shared" si="37"/>
        <v>0</v>
      </c>
      <c r="I38" s="24"/>
      <c r="J38" s="25"/>
      <c r="K38" s="25"/>
      <c r="L38" s="23">
        <f t="shared" si="38"/>
        <v>144.31877994033206</v>
      </c>
      <c r="M38" s="25"/>
      <c r="N38" s="25"/>
      <c r="O38" s="25"/>
      <c r="P38" s="128"/>
      <c r="Q38" s="212">
        <v>1.113</v>
      </c>
      <c r="R38" s="212"/>
      <c r="S38" s="212">
        <v>3.5229687879051506</v>
      </c>
      <c r="T38" s="212">
        <v>1.0901248676224669</v>
      </c>
      <c r="U38" s="212">
        <v>24.399000000000001</v>
      </c>
      <c r="V38" s="212">
        <v>114.19368628480444</v>
      </c>
      <c r="W38" s="212"/>
      <c r="X38" s="24"/>
      <c r="Y38" s="22"/>
      <c r="Z38" s="25"/>
      <c r="AA38" s="28">
        <v>21.957122326259775</v>
      </c>
      <c r="AB38" s="26">
        <f t="shared" si="39"/>
        <v>33.027693348439058</v>
      </c>
      <c r="AC38" s="27"/>
      <c r="AD38" s="25"/>
      <c r="AE38" s="25">
        <v>1.89841395711528</v>
      </c>
      <c r="AF38" s="25">
        <v>31.129279391323777</v>
      </c>
      <c r="AG38" s="127"/>
      <c r="AH38" s="127"/>
      <c r="AI38" s="127"/>
      <c r="AJ38" s="127"/>
      <c r="AK38" s="24"/>
      <c r="AL38" s="22"/>
      <c r="AM38" s="25"/>
      <c r="AN38" s="28">
        <v>43.974944721797222</v>
      </c>
      <c r="AO38" s="28">
        <v>54.028037596050353</v>
      </c>
      <c r="AP38" s="26"/>
      <c r="AQ38" s="29">
        <f t="shared" si="24"/>
        <v>381.05101883987845</v>
      </c>
    </row>
    <row r="39" spans="1:45" ht="12.75" customHeight="1">
      <c r="A39" s="166" t="s">
        <v>28</v>
      </c>
      <c r="B39" s="133" t="s">
        <v>129</v>
      </c>
      <c r="C39" s="19">
        <f t="shared" si="36"/>
        <v>1.8923503440946034E-2</v>
      </c>
      <c r="D39" s="27">
        <v>1.8923503440946034E-2</v>
      </c>
      <c r="E39" s="212"/>
      <c r="F39" s="212"/>
      <c r="G39" s="350"/>
      <c r="H39" s="23">
        <f t="shared" si="37"/>
        <v>0</v>
      </c>
      <c r="I39" s="24"/>
      <c r="J39" s="25"/>
      <c r="K39" s="25"/>
      <c r="L39" s="23">
        <f t="shared" si="38"/>
        <v>10.253806569673209</v>
      </c>
      <c r="M39" s="25"/>
      <c r="N39" s="25"/>
      <c r="O39" s="25"/>
      <c r="P39" s="128"/>
      <c r="Q39" s="212">
        <v>0.34300000000000003</v>
      </c>
      <c r="R39" s="212"/>
      <c r="S39" s="212">
        <v>3.6246007889167271</v>
      </c>
      <c r="T39" s="212">
        <v>3.8642057807564809</v>
      </c>
      <c r="U39" s="212">
        <v>2.4220000000000002</v>
      </c>
      <c r="V39" s="212">
        <v>0</v>
      </c>
      <c r="W39" s="212"/>
      <c r="X39" s="24"/>
      <c r="Y39" s="22"/>
      <c r="Z39" s="25"/>
      <c r="AA39" s="28">
        <v>384.63447829656906</v>
      </c>
      <c r="AB39" s="26">
        <f t="shared" si="39"/>
        <v>0</v>
      </c>
      <c r="AC39" s="27"/>
      <c r="AD39" s="25"/>
      <c r="AE39" s="25"/>
      <c r="AF39" s="25"/>
      <c r="AG39" s="127"/>
      <c r="AH39" s="127"/>
      <c r="AI39" s="127"/>
      <c r="AJ39" s="127"/>
      <c r="AK39" s="24"/>
      <c r="AL39" s="22"/>
      <c r="AM39" s="25"/>
      <c r="AN39" s="28"/>
      <c r="AO39" s="28">
        <v>44.588471744962469</v>
      </c>
      <c r="AP39" s="26"/>
      <c r="AQ39" s="29">
        <f t="shared" si="24"/>
        <v>439.49568011464567</v>
      </c>
    </row>
    <row r="40" spans="1:45" ht="12.75" customHeight="1">
      <c r="A40" s="166" t="s">
        <v>30</v>
      </c>
      <c r="B40" s="133" t="s">
        <v>130</v>
      </c>
      <c r="C40" s="19">
        <f t="shared" si="36"/>
        <v>5.5687232845002205E-3</v>
      </c>
      <c r="D40" s="27">
        <v>5.5687232845002205E-3</v>
      </c>
      <c r="E40" s="212"/>
      <c r="F40" s="212"/>
      <c r="G40" s="350"/>
      <c r="H40" s="23">
        <f t="shared" si="37"/>
        <v>0</v>
      </c>
      <c r="I40" s="24"/>
      <c r="J40" s="25"/>
      <c r="K40" s="25"/>
      <c r="L40" s="23">
        <f t="shared" si="38"/>
        <v>3.7198867022191862</v>
      </c>
      <c r="M40" s="25"/>
      <c r="N40" s="25"/>
      <c r="O40" s="25"/>
      <c r="P40" s="128"/>
      <c r="Q40" s="212">
        <v>0.186</v>
      </c>
      <c r="R40" s="212"/>
      <c r="S40" s="212">
        <v>0.18216818387986911</v>
      </c>
      <c r="T40" s="212">
        <v>1.907718518339317</v>
      </c>
      <c r="U40" s="212">
        <v>1.444</v>
      </c>
      <c r="V40" s="212">
        <v>0</v>
      </c>
      <c r="W40" s="212"/>
      <c r="X40" s="24"/>
      <c r="Y40" s="22"/>
      <c r="Z40" s="25"/>
      <c r="AA40" s="28">
        <v>8.1174320439225429</v>
      </c>
      <c r="AB40" s="26">
        <f t="shared" si="39"/>
        <v>0</v>
      </c>
      <c r="AC40" s="27"/>
      <c r="AD40" s="25"/>
      <c r="AE40" s="25"/>
      <c r="AF40" s="25"/>
      <c r="AG40" s="127"/>
      <c r="AH40" s="127"/>
      <c r="AI40" s="127"/>
      <c r="AJ40" s="127"/>
      <c r="AK40" s="24"/>
      <c r="AL40" s="22"/>
      <c r="AM40" s="25"/>
      <c r="AN40" s="28"/>
      <c r="AO40" s="28">
        <v>12.701740643489954</v>
      </c>
      <c r="AP40" s="26"/>
      <c r="AQ40" s="29">
        <f t="shared" si="24"/>
        <v>24.544628112916183</v>
      </c>
    </row>
    <row r="41" spans="1:45" ht="12.75" customHeight="1">
      <c r="A41" s="166" t="s">
        <v>32</v>
      </c>
      <c r="B41" s="133" t="s">
        <v>131</v>
      </c>
      <c r="C41" s="305">
        <f t="shared" si="36"/>
        <v>4.0622905418846583E-3</v>
      </c>
      <c r="D41" s="132">
        <v>4.0622905418846583E-3</v>
      </c>
      <c r="E41" s="212"/>
      <c r="F41" s="212"/>
      <c r="G41" s="350"/>
      <c r="H41" s="23">
        <f t="shared" si="37"/>
        <v>0</v>
      </c>
      <c r="I41" s="24"/>
      <c r="J41" s="25"/>
      <c r="K41" s="25"/>
      <c r="L41" s="23">
        <f t="shared" si="38"/>
        <v>2.8493322551020186</v>
      </c>
      <c r="M41" s="25"/>
      <c r="N41" s="25"/>
      <c r="O41" s="25"/>
      <c r="P41" s="128"/>
      <c r="Q41" s="223">
        <v>0.14099999999999999</v>
      </c>
      <c r="R41" s="212"/>
      <c r="S41" s="223">
        <v>0.15065119704944194</v>
      </c>
      <c r="T41" s="223">
        <v>1.5806810580525767</v>
      </c>
      <c r="U41" s="223">
        <v>0.97699999999999998</v>
      </c>
      <c r="V41" s="223">
        <v>0</v>
      </c>
      <c r="W41" s="212"/>
      <c r="X41" s="24"/>
      <c r="Y41" s="22"/>
      <c r="Z41" s="25"/>
      <c r="AA41" s="130">
        <v>18.188606543532387</v>
      </c>
      <c r="AB41" s="26">
        <f t="shared" si="39"/>
        <v>0</v>
      </c>
      <c r="AC41" s="27"/>
      <c r="AD41" s="25"/>
      <c r="AE41" s="25"/>
      <c r="AF41" s="25"/>
      <c r="AG41" s="127"/>
      <c r="AH41" s="127"/>
      <c r="AI41" s="127"/>
      <c r="AJ41" s="127"/>
      <c r="AK41" s="126"/>
      <c r="AL41" s="128"/>
      <c r="AM41" s="25"/>
      <c r="AN41" s="130"/>
      <c r="AO41" s="130">
        <v>75.494543210629388</v>
      </c>
      <c r="AP41" s="26"/>
      <c r="AQ41" s="29">
        <f t="shared" si="24"/>
        <v>96.536544299805684</v>
      </c>
    </row>
    <row r="42" spans="1:45" ht="12.75" customHeight="1">
      <c r="A42" s="166" t="s">
        <v>34</v>
      </c>
      <c r="B42" s="133" t="s">
        <v>132</v>
      </c>
      <c r="C42" s="19">
        <f t="shared" si="36"/>
        <v>1.8111045332569102E-3</v>
      </c>
      <c r="D42" s="27">
        <v>1.8111045332569102E-3</v>
      </c>
      <c r="E42" s="212"/>
      <c r="F42" s="212"/>
      <c r="G42" s="350"/>
      <c r="H42" s="23">
        <f t="shared" si="37"/>
        <v>0</v>
      </c>
      <c r="I42" s="24"/>
      <c r="J42" s="25"/>
      <c r="K42" s="25"/>
      <c r="L42" s="23">
        <f t="shared" si="38"/>
        <v>0.56350164546912085</v>
      </c>
      <c r="M42" s="25"/>
      <c r="N42" s="25"/>
      <c r="O42" s="25"/>
      <c r="P42" s="128"/>
      <c r="Q42" s="212">
        <v>4.8000000000000001E-2</v>
      </c>
      <c r="R42" s="212"/>
      <c r="S42" s="212">
        <v>0.11787353074579768</v>
      </c>
      <c r="T42" s="212">
        <v>8.4628114723323072E-2</v>
      </c>
      <c r="U42" s="212">
        <v>0.313</v>
      </c>
      <c r="V42" s="212">
        <v>0</v>
      </c>
      <c r="W42" s="212"/>
      <c r="X42" s="24"/>
      <c r="Y42" s="22"/>
      <c r="Z42" s="25"/>
      <c r="AA42" s="28">
        <v>0.86777102956178709</v>
      </c>
      <c r="AB42" s="26">
        <f t="shared" si="39"/>
        <v>0</v>
      </c>
      <c r="AC42" s="27"/>
      <c r="AD42" s="25"/>
      <c r="AE42" s="25"/>
      <c r="AF42" s="25"/>
      <c r="AG42" s="127"/>
      <c r="AH42" s="127"/>
      <c r="AI42" s="127"/>
      <c r="AJ42" s="127"/>
      <c r="AK42" s="181"/>
      <c r="AL42" s="104"/>
      <c r="AM42" s="25"/>
      <c r="AN42" s="194"/>
      <c r="AO42" s="28">
        <v>2.5911971468508743</v>
      </c>
      <c r="AP42" s="26"/>
      <c r="AQ42" s="29">
        <f t="shared" si="24"/>
        <v>4.024280926415039</v>
      </c>
    </row>
    <row r="43" spans="1:45" ht="12.75" customHeight="1">
      <c r="A43" s="166" t="s">
        <v>36</v>
      </c>
      <c r="B43" s="133" t="s">
        <v>142</v>
      </c>
      <c r="C43" s="305">
        <f t="shared" si="36"/>
        <v>1.3399059123352357E-3</v>
      </c>
      <c r="D43" s="27">
        <v>1.3399059123352357E-3</v>
      </c>
      <c r="E43" s="212"/>
      <c r="F43" s="212"/>
      <c r="G43" s="350"/>
      <c r="H43" s="23">
        <f t="shared" si="37"/>
        <v>0</v>
      </c>
      <c r="I43" s="24"/>
      <c r="J43" s="25"/>
      <c r="K43" s="25">
        <v>0</v>
      </c>
      <c r="L43" s="23">
        <f t="shared" si="38"/>
        <v>10.866468951883183</v>
      </c>
      <c r="M43" s="25"/>
      <c r="N43" s="25"/>
      <c r="O43" s="25"/>
      <c r="P43" s="22"/>
      <c r="Q43" s="212">
        <v>0.71</v>
      </c>
      <c r="R43" s="212"/>
      <c r="S43" s="212">
        <v>3.9232345206515755</v>
      </c>
      <c r="T43" s="212">
        <v>3.6103214365865117</v>
      </c>
      <c r="U43" s="212">
        <v>2.2530000000000001</v>
      </c>
      <c r="V43" s="212">
        <v>0.36991299464509614</v>
      </c>
      <c r="W43" s="212"/>
      <c r="X43" s="24"/>
      <c r="Y43" s="22"/>
      <c r="Z43" s="25"/>
      <c r="AA43" s="28">
        <v>34.587592543490253</v>
      </c>
      <c r="AB43" s="26">
        <f t="shared" si="39"/>
        <v>0</v>
      </c>
      <c r="AC43" s="27"/>
      <c r="AD43" s="25"/>
      <c r="AE43" s="25"/>
      <c r="AF43" s="25"/>
      <c r="AG43" s="25"/>
      <c r="AH43" s="25"/>
      <c r="AI43" s="25"/>
      <c r="AJ43" s="25"/>
      <c r="AK43" s="24"/>
      <c r="AL43" s="22"/>
      <c r="AM43" s="25"/>
      <c r="AN43" s="28"/>
      <c r="AO43" s="28">
        <v>58.946628712868716</v>
      </c>
      <c r="AP43" s="26"/>
      <c r="AQ43" s="29">
        <f t="shared" si="24"/>
        <v>104.40203011415448</v>
      </c>
    </row>
    <row r="44" spans="1:45" ht="12.75" customHeight="1">
      <c r="A44" s="395" t="s">
        <v>172</v>
      </c>
      <c r="B44" s="396" t="s">
        <v>173</v>
      </c>
      <c r="C44" s="317">
        <f>SUM(D44:G44)</f>
        <v>0</v>
      </c>
      <c r="D44" s="80">
        <v>0</v>
      </c>
      <c r="E44" s="213"/>
      <c r="F44" s="213"/>
      <c r="G44" s="348"/>
      <c r="H44" s="78">
        <f>SUM(I44:K44)</f>
        <v>0</v>
      </c>
      <c r="I44" s="75"/>
      <c r="J44" s="76"/>
      <c r="K44" s="76"/>
      <c r="L44" s="78">
        <f>SUM(M44:Z44)</f>
        <v>22.028533969673358</v>
      </c>
      <c r="M44" s="76"/>
      <c r="N44" s="76"/>
      <c r="O44" s="76"/>
      <c r="P44" s="77"/>
      <c r="Q44" s="213">
        <v>0.42900252798935268</v>
      </c>
      <c r="R44" s="213"/>
      <c r="S44" s="213">
        <v>0</v>
      </c>
      <c r="T44" s="213">
        <v>0.27758682038520266</v>
      </c>
      <c r="U44" s="213">
        <v>21.321944621298801</v>
      </c>
      <c r="V44" s="213">
        <v>0</v>
      </c>
      <c r="W44" s="213"/>
      <c r="X44" s="75"/>
      <c r="Y44" s="77"/>
      <c r="Z44" s="76"/>
      <c r="AA44" s="81">
        <v>3.8912233545396462</v>
      </c>
      <c r="AB44" s="79">
        <f>SUM(AC44:AM44)</f>
        <v>0</v>
      </c>
      <c r="AC44" s="80"/>
      <c r="AD44" s="76"/>
      <c r="AE44" s="76"/>
      <c r="AF44" s="76"/>
      <c r="AG44" s="76"/>
      <c r="AH44" s="76"/>
      <c r="AI44" s="76"/>
      <c r="AJ44" s="76"/>
      <c r="AK44" s="75"/>
      <c r="AL44" s="77"/>
      <c r="AM44" s="76"/>
      <c r="AN44" s="81"/>
      <c r="AO44" s="81">
        <v>9.1759572020400419</v>
      </c>
      <c r="AP44" s="79"/>
      <c r="AQ44" s="82">
        <f>C44+H44+L44+AA44+AB44+AN44+AO44+AP44</f>
        <v>35.095714526253047</v>
      </c>
    </row>
    <row r="45" spans="1:45"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4650.6186830483348</v>
      </c>
      <c r="M45" s="307">
        <f t="shared" si="40"/>
        <v>0</v>
      </c>
      <c r="N45" s="307">
        <f t="shared" ref="N45" si="41">SUM(N46:N55)</f>
        <v>0</v>
      </c>
      <c r="O45" s="307">
        <f t="shared" si="40"/>
        <v>0</v>
      </c>
      <c r="P45" s="307">
        <f t="shared" si="40"/>
        <v>1074.5478990272566</v>
      </c>
      <c r="Q45" s="307">
        <f t="shared" si="40"/>
        <v>0</v>
      </c>
      <c r="R45" s="307">
        <f t="shared" si="40"/>
        <v>846.48864781416</v>
      </c>
      <c r="S45" s="307">
        <f t="shared" si="40"/>
        <v>0</v>
      </c>
      <c r="T45" s="307">
        <f t="shared" si="40"/>
        <v>2.5301873686684075</v>
      </c>
      <c r="U45" s="307">
        <f>SUM(U46:U55)</f>
        <v>2727.0519488382506</v>
      </c>
      <c r="V45" s="307">
        <f t="shared" si="40"/>
        <v>0</v>
      </c>
      <c r="W45" s="308">
        <f t="shared" si="40"/>
        <v>0</v>
      </c>
      <c r="X45" s="308">
        <f t="shared" si="40"/>
        <v>0</v>
      </c>
      <c r="Y45" s="308">
        <f t="shared" si="40"/>
        <v>0</v>
      </c>
      <c r="Z45" s="307">
        <f t="shared" si="40"/>
        <v>0</v>
      </c>
      <c r="AA45" s="309">
        <f t="shared" si="40"/>
        <v>3.9247736304450549</v>
      </c>
      <c r="AB45" s="311">
        <f t="shared" si="40"/>
        <v>128.13245662521601</v>
      </c>
      <c r="AC45" s="312">
        <f t="shared" si="40"/>
        <v>0</v>
      </c>
      <c r="AD45" s="307">
        <f t="shared" si="40"/>
        <v>0</v>
      </c>
      <c r="AE45" s="307">
        <f t="shared" si="40"/>
        <v>0</v>
      </c>
      <c r="AF45" s="307">
        <f t="shared" ref="AF45" si="42">SUM(AF46:AF55)</f>
        <v>0</v>
      </c>
      <c r="AG45" s="307">
        <f t="shared" si="40"/>
        <v>0</v>
      </c>
      <c r="AH45" s="307">
        <f t="shared" si="40"/>
        <v>0</v>
      </c>
      <c r="AI45" s="307">
        <f t="shared" si="40"/>
        <v>98.275793360159994</v>
      </c>
      <c r="AJ45" s="307">
        <f t="shared" ref="AJ45" si="43">SUM(AJ46:AJ55)</f>
        <v>29.856663265056</v>
      </c>
      <c r="AK45" s="310">
        <f t="shared" si="40"/>
        <v>0</v>
      </c>
      <c r="AL45" s="308">
        <f t="shared" ref="AL45" si="44">SUM(AL46:AL55)</f>
        <v>0</v>
      </c>
      <c r="AM45" s="307">
        <f t="shared" si="40"/>
        <v>0</v>
      </c>
      <c r="AN45" s="309">
        <f t="shared" si="40"/>
        <v>0</v>
      </c>
      <c r="AO45" s="309">
        <f t="shared" si="40"/>
        <v>3.770951387035844</v>
      </c>
      <c r="AP45" s="311">
        <f t="shared" si="40"/>
        <v>0</v>
      </c>
      <c r="AQ45" s="314">
        <f t="shared" si="24"/>
        <v>4786.4468646910318</v>
      </c>
      <c r="AR45" s="2"/>
      <c r="AS45" s="293"/>
    </row>
    <row r="46" spans="1:45"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603.44118623870213</v>
      </c>
      <c r="M46" s="64"/>
      <c r="N46" s="64"/>
      <c r="O46" s="64"/>
      <c r="P46" s="64"/>
      <c r="Q46" s="64"/>
      <c r="R46" s="64"/>
      <c r="S46" s="64"/>
      <c r="T46" s="64"/>
      <c r="U46" s="64">
        <v>603.44118623870213</v>
      </c>
      <c r="V46" s="64"/>
      <c r="W46" s="65"/>
      <c r="X46" s="65"/>
      <c r="Y46" s="65"/>
      <c r="Z46" s="64"/>
      <c r="AA46" s="70">
        <v>1.2743217872000001E-2</v>
      </c>
      <c r="AB46" s="67">
        <f t="shared" ref="AB46:AB64" si="48">SUM(AC46:AM46)</f>
        <v>22.637213761297819</v>
      </c>
      <c r="AC46" s="68"/>
      <c r="AD46" s="64"/>
      <c r="AE46" s="64"/>
      <c r="AF46" s="64"/>
      <c r="AG46" s="64"/>
      <c r="AH46" s="64"/>
      <c r="AI46" s="64">
        <v>22.637213761297819</v>
      </c>
      <c r="AJ46" s="64">
        <v>0</v>
      </c>
      <c r="AK46" s="63"/>
      <c r="AL46" s="65"/>
      <c r="AM46" s="64"/>
      <c r="AN46" s="66"/>
      <c r="AO46" s="70"/>
      <c r="AP46" s="67"/>
      <c r="AQ46" s="92">
        <f t="shared" si="24"/>
        <v>626.09114321787195</v>
      </c>
    </row>
    <row r="47" spans="1:45" ht="12.75" customHeight="1">
      <c r="A47" s="165" t="s">
        <v>150</v>
      </c>
      <c r="B47" s="289"/>
      <c r="C47" s="19">
        <f t="shared" si="45"/>
        <v>0</v>
      </c>
      <c r="D47" s="290"/>
      <c r="E47" s="291"/>
      <c r="F47" s="128"/>
      <c r="G47" s="128"/>
      <c r="H47" s="23">
        <f t="shared" si="46"/>
        <v>0</v>
      </c>
      <c r="I47" s="126"/>
      <c r="J47" s="127"/>
      <c r="K47" s="127"/>
      <c r="L47" s="129">
        <f t="shared" si="47"/>
        <v>364.07391529307773</v>
      </c>
      <c r="M47" s="127"/>
      <c r="N47" s="127"/>
      <c r="O47" s="127"/>
      <c r="P47" s="127"/>
      <c r="Q47" s="127"/>
      <c r="R47" s="127"/>
      <c r="S47" s="127"/>
      <c r="T47" s="127"/>
      <c r="U47" s="127">
        <v>364.07391529307773</v>
      </c>
      <c r="V47" s="127"/>
      <c r="W47" s="128"/>
      <c r="X47" s="128"/>
      <c r="Y47" s="128"/>
      <c r="Z47" s="127"/>
      <c r="AA47" s="297"/>
      <c r="AB47" s="131">
        <f t="shared" si="48"/>
        <v>13.657700590131601</v>
      </c>
      <c r="AC47" s="132"/>
      <c r="AD47" s="127"/>
      <c r="AE47" s="127"/>
      <c r="AF47" s="127"/>
      <c r="AG47" s="127"/>
      <c r="AH47" s="127"/>
      <c r="AI47" s="127">
        <v>13.657700590131601</v>
      </c>
      <c r="AJ47" s="127">
        <v>0</v>
      </c>
      <c r="AK47" s="126"/>
      <c r="AL47" s="128"/>
      <c r="AM47" s="127"/>
      <c r="AN47" s="129"/>
      <c r="AO47" s="130"/>
      <c r="AP47" s="131"/>
      <c r="AQ47" s="71">
        <f t="shared" si="24"/>
        <v>377.73161588320932</v>
      </c>
    </row>
    <row r="48" spans="1:45" ht="12.75" customHeight="1">
      <c r="A48" s="166" t="s">
        <v>71</v>
      </c>
      <c r="B48" s="18"/>
      <c r="C48" s="19">
        <f t="shared" si="45"/>
        <v>0</v>
      </c>
      <c r="D48" s="20"/>
      <c r="E48" s="21"/>
      <c r="F48" s="22"/>
      <c r="G48" s="22"/>
      <c r="H48" s="23">
        <f t="shared" si="46"/>
        <v>0</v>
      </c>
      <c r="I48" s="24"/>
      <c r="J48" s="25"/>
      <c r="K48" s="25"/>
      <c r="L48" s="23">
        <f t="shared" si="47"/>
        <v>2088.3274119134894</v>
      </c>
      <c r="M48" s="25"/>
      <c r="N48" s="25"/>
      <c r="O48" s="25"/>
      <c r="P48" s="25">
        <v>946.63468275194521</v>
      </c>
      <c r="Q48" s="25"/>
      <c r="R48" s="25"/>
      <c r="S48" s="25"/>
      <c r="T48" s="25">
        <v>2.5301873686684075</v>
      </c>
      <c r="U48" s="25">
        <v>1139.1625417928758</v>
      </c>
      <c r="V48" s="25"/>
      <c r="W48" s="22"/>
      <c r="X48" s="22"/>
      <c r="Y48" s="22"/>
      <c r="Z48" s="25"/>
      <c r="AA48" s="28"/>
      <c r="AB48" s="26">
        <f t="shared" si="48"/>
        <v>69.054893890394524</v>
      </c>
      <c r="AC48" s="27"/>
      <c r="AD48" s="25"/>
      <c r="AE48" s="25"/>
      <c r="AF48" s="25"/>
      <c r="AG48" s="25"/>
      <c r="AH48" s="25"/>
      <c r="AI48" s="25">
        <v>42.73401709313886</v>
      </c>
      <c r="AJ48" s="25">
        <v>26.320876797255661</v>
      </c>
      <c r="AK48" s="24"/>
      <c r="AL48" s="22"/>
      <c r="AM48" s="25"/>
      <c r="AN48" s="23"/>
      <c r="AO48" s="28">
        <v>0.24143301093584393</v>
      </c>
      <c r="AP48" s="26"/>
      <c r="AQ48" s="29">
        <f t="shared" si="24"/>
        <v>2157.6237388148197</v>
      </c>
    </row>
    <row r="49" spans="1:45" ht="12.75" customHeight="1">
      <c r="A49" s="166" t="s">
        <v>72</v>
      </c>
      <c r="B49" s="18"/>
      <c r="C49" s="19">
        <f t="shared" si="45"/>
        <v>0</v>
      </c>
      <c r="D49" s="20"/>
      <c r="E49" s="21"/>
      <c r="F49" s="22"/>
      <c r="G49" s="22"/>
      <c r="H49" s="23">
        <f t="shared" si="46"/>
        <v>0</v>
      </c>
      <c r="I49" s="24"/>
      <c r="J49" s="25"/>
      <c r="K49" s="25"/>
      <c r="L49" s="23">
        <f t="shared" si="47"/>
        <v>128.76949245771945</v>
      </c>
      <c r="M49" s="25"/>
      <c r="N49" s="25"/>
      <c r="O49" s="25"/>
      <c r="P49" s="25">
        <v>16.356081389069377</v>
      </c>
      <c r="Q49" s="25"/>
      <c r="R49" s="25"/>
      <c r="S49" s="25"/>
      <c r="T49" s="25"/>
      <c r="U49" s="25">
        <v>112.41341106865006</v>
      </c>
      <c r="V49" s="25"/>
      <c r="W49" s="22"/>
      <c r="X49" s="22"/>
      <c r="Y49" s="22"/>
      <c r="Z49" s="25"/>
      <c r="AA49" s="28"/>
      <c r="AB49" s="26">
        <f t="shared" si="48"/>
        <v>4.6718003974121194</v>
      </c>
      <c r="AC49" s="27"/>
      <c r="AD49" s="25"/>
      <c r="AE49" s="25"/>
      <c r="AF49" s="25"/>
      <c r="AG49" s="25"/>
      <c r="AH49" s="25"/>
      <c r="AI49" s="25">
        <v>4.2170247474474847</v>
      </c>
      <c r="AJ49" s="25">
        <v>0.45477564996463432</v>
      </c>
      <c r="AK49" s="24"/>
      <c r="AL49" s="22"/>
      <c r="AM49" s="25"/>
      <c r="AN49" s="23"/>
      <c r="AO49" s="28"/>
      <c r="AP49" s="26"/>
      <c r="AQ49" s="29">
        <f t="shared" si="24"/>
        <v>133.44129285513156</v>
      </c>
    </row>
    <row r="50" spans="1:45" ht="12.75" customHeight="1">
      <c r="A50" s="166" t="s">
        <v>38</v>
      </c>
      <c r="B50" s="18"/>
      <c r="C50" s="19">
        <f t="shared" si="45"/>
        <v>0</v>
      </c>
      <c r="D50" s="20"/>
      <c r="E50" s="21"/>
      <c r="F50" s="22"/>
      <c r="G50" s="22"/>
      <c r="H50" s="23">
        <f t="shared" si="46"/>
        <v>0</v>
      </c>
      <c r="I50" s="24"/>
      <c r="J50" s="25"/>
      <c r="K50" s="25"/>
      <c r="L50" s="23">
        <f t="shared" si="47"/>
        <v>35.810350904480138</v>
      </c>
      <c r="M50" s="25"/>
      <c r="N50" s="25"/>
      <c r="O50" s="25"/>
      <c r="P50" s="25"/>
      <c r="Q50" s="25"/>
      <c r="R50" s="135"/>
      <c r="S50" s="25"/>
      <c r="T50" s="25"/>
      <c r="U50" s="25">
        <v>35.810350904480138</v>
      </c>
      <c r="V50" s="25"/>
      <c r="W50" s="22"/>
      <c r="X50" s="22"/>
      <c r="Y50" s="22"/>
      <c r="Z50" s="25"/>
      <c r="AA50" s="28"/>
      <c r="AB50" s="26">
        <f t="shared" si="48"/>
        <v>0</v>
      </c>
      <c r="AC50" s="27"/>
      <c r="AD50" s="25"/>
      <c r="AE50" s="25"/>
      <c r="AF50" s="25"/>
      <c r="AG50" s="25"/>
      <c r="AH50" s="25"/>
      <c r="AI50" s="25">
        <v>0</v>
      </c>
      <c r="AJ50" s="25"/>
      <c r="AK50" s="24"/>
      <c r="AL50" s="22"/>
      <c r="AM50" s="25"/>
      <c r="AN50" s="23"/>
      <c r="AO50" s="28">
        <v>3.5295183761</v>
      </c>
      <c r="AP50" s="26"/>
      <c r="AQ50" s="29">
        <f t="shared" si="24"/>
        <v>39.339869280580139</v>
      </c>
    </row>
    <row r="51" spans="1:45" ht="12.75" customHeight="1">
      <c r="A51" s="166" t="s">
        <v>39</v>
      </c>
      <c r="B51" s="18"/>
      <c r="C51" s="19">
        <f t="shared" si="45"/>
        <v>0</v>
      </c>
      <c r="D51" s="20"/>
      <c r="E51" s="21"/>
      <c r="F51" s="22"/>
      <c r="G51" s="22"/>
      <c r="H51" s="23">
        <f t="shared" si="46"/>
        <v>0</v>
      </c>
      <c r="I51" s="24"/>
      <c r="J51" s="25"/>
      <c r="K51" s="25"/>
      <c r="L51" s="23">
        <f t="shared" si="47"/>
        <v>5.1723132687581383</v>
      </c>
      <c r="M51" s="25"/>
      <c r="N51" s="25"/>
      <c r="O51" s="25"/>
      <c r="P51" s="25">
        <v>0.74807177777777767</v>
      </c>
      <c r="Q51" s="25"/>
      <c r="R51" s="25">
        <v>4.4242414909803607</v>
      </c>
      <c r="S51" s="25"/>
      <c r="T51" s="25"/>
      <c r="U51" s="25"/>
      <c r="V51" s="25"/>
      <c r="W51" s="22"/>
      <c r="X51" s="22"/>
      <c r="Y51" s="22"/>
      <c r="Z51" s="25"/>
      <c r="AA51" s="28"/>
      <c r="AB51" s="26">
        <f t="shared" si="48"/>
        <v>0</v>
      </c>
      <c r="AC51" s="27"/>
      <c r="AD51" s="25"/>
      <c r="AE51" s="25"/>
      <c r="AF51" s="25"/>
      <c r="AG51" s="25"/>
      <c r="AH51" s="25"/>
      <c r="AI51" s="25"/>
      <c r="AJ51" s="25"/>
      <c r="AK51" s="24"/>
      <c r="AL51" s="22"/>
      <c r="AM51" s="25"/>
      <c r="AN51" s="23"/>
      <c r="AO51" s="28"/>
      <c r="AP51" s="26"/>
      <c r="AQ51" s="29">
        <f t="shared" si="24"/>
        <v>5.1723132687581383</v>
      </c>
    </row>
    <row r="52" spans="1:45" ht="12.75" customHeight="1">
      <c r="A52" s="166" t="s">
        <v>76</v>
      </c>
      <c r="B52" s="133"/>
      <c r="C52" s="134">
        <f t="shared" si="45"/>
        <v>0</v>
      </c>
      <c r="D52" s="135"/>
      <c r="E52" s="135"/>
      <c r="F52" s="136"/>
      <c r="G52" s="136"/>
      <c r="H52" s="137">
        <f t="shared" si="46"/>
        <v>0</v>
      </c>
      <c r="I52" s="138"/>
      <c r="J52" s="135"/>
      <c r="K52" s="135"/>
      <c r="L52" s="137">
        <f t="shared" si="47"/>
        <v>842.0644063231797</v>
      </c>
      <c r="M52" s="135"/>
      <c r="N52" s="135"/>
      <c r="O52" s="135"/>
      <c r="P52" s="127"/>
      <c r="Q52" s="135"/>
      <c r="R52" s="135">
        <v>842.0644063231797</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842.0644063231797</v>
      </c>
    </row>
    <row r="53" spans="1:45" ht="12.75" customHeight="1">
      <c r="A53" s="166" t="s">
        <v>73</v>
      </c>
      <c r="B53" s="133"/>
      <c r="C53" s="134">
        <f t="shared" si="45"/>
        <v>0</v>
      </c>
      <c r="D53" s="138"/>
      <c r="E53" s="135"/>
      <c r="F53" s="136"/>
      <c r="G53" s="136"/>
      <c r="H53" s="137">
        <f t="shared" si="46"/>
        <v>0</v>
      </c>
      <c r="I53" s="138"/>
      <c r="J53" s="135"/>
      <c r="K53" s="135"/>
      <c r="L53" s="137">
        <f t="shared" si="47"/>
        <v>373.57015373721401</v>
      </c>
      <c r="M53" s="135"/>
      <c r="N53" s="135"/>
      <c r="O53" s="135"/>
      <c r="P53" s="135">
        <v>25.313975818283552</v>
      </c>
      <c r="Q53" s="135"/>
      <c r="R53" s="135"/>
      <c r="S53" s="135"/>
      <c r="T53" s="135"/>
      <c r="U53" s="135">
        <v>348.25617791893046</v>
      </c>
      <c r="V53" s="135"/>
      <c r="W53" s="136"/>
      <c r="X53" s="136"/>
      <c r="Y53" s="136"/>
      <c r="Z53" s="135"/>
      <c r="AA53" s="130"/>
      <c r="AB53" s="139">
        <f t="shared" si="48"/>
        <v>13.768168361377052</v>
      </c>
      <c r="AC53" s="140"/>
      <c r="AD53" s="135"/>
      <c r="AE53" s="135"/>
      <c r="AF53" s="135"/>
      <c r="AG53" s="135"/>
      <c r="AH53" s="135"/>
      <c r="AI53" s="25">
        <v>13.064321300941023</v>
      </c>
      <c r="AJ53" s="25">
        <v>0.70384706043602985</v>
      </c>
      <c r="AK53" s="135"/>
      <c r="AL53" s="135"/>
      <c r="AM53" s="135"/>
      <c r="AN53" s="130"/>
      <c r="AO53" s="28"/>
      <c r="AP53" s="139"/>
      <c r="AQ53" s="141">
        <f t="shared" si="24"/>
        <v>387.33832209859105</v>
      </c>
    </row>
    <row r="54" spans="1:45" ht="12.75" customHeight="1">
      <c r="A54" s="17" t="s">
        <v>134</v>
      </c>
      <c r="B54" s="18"/>
      <c r="C54" s="134">
        <f t="shared" si="45"/>
        <v>0</v>
      </c>
      <c r="D54" s="138"/>
      <c r="E54" s="135"/>
      <c r="F54" s="136"/>
      <c r="G54" s="136"/>
      <c r="H54" s="137">
        <f t="shared" si="46"/>
        <v>0</v>
      </c>
      <c r="I54" s="138"/>
      <c r="J54" s="135"/>
      <c r="K54" s="135"/>
      <c r="L54" s="137">
        <f t="shared" si="47"/>
        <v>71.499524145773904</v>
      </c>
      <c r="M54" s="135"/>
      <c r="N54" s="135"/>
      <c r="O54" s="135"/>
      <c r="P54" s="135"/>
      <c r="Q54" s="135"/>
      <c r="R54" s="135"/>
      <c r="S54" s="135"/>
      <c r="T54" s="135"/>
      <c r="U54" s="135">
        <v>71.499524145773904</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71.499524145773904</v>
      </c>
    </row>
    <row r="55" spans="1:45" ht="12.75" customHeight="1">
      <c r="A55" s="72" t="s">
        <v>74</v>
      </c>
      <c r="B55" s="73"/>
      <c r="C55" s="74">
        <f t="shared" si="45"/>
        <v>0</v>
      </c>
      <c r="D55" s="150"/>
      <c r="E55" s="151"/>
      <c r="F55" s="77"/>
      <c r="G55" s="77"/>
      <c r="H55" s="78">
        <f t="shared" si="46"/>
        <v>0</v>
      </c>
      <c r="I55" s="75"/>
      <c r="J55" s="76"/>
      <c r="K55" s="76"/>
      <c r="L55" s="78">
        <f t="shared" si="47"/>
        <v>137.88992876594088</v>
      </c>
      <c r="M55" s="76"/>
      <c r="N55" s="76"/>
      <c r="O55" s="76"/>
      <c r="P55" s="76">
        <v>85.495087290180592</v>
      </c>
      <c r="Q55" s="76"/>
      <c r="R55" s="76"/>
      <c r="S55" s="76">
        <v>0</v>
      </c>
      <c r="T55" s="76"/>
      <c r="U55" s="76">
        <v>52.394841475760288</v>
      </c>
      <c r="V55" s="76"/>
      <c r="W55" s="77"/>
      <c r="X55" s="77"/>
      <c r="Y55" s="77"/>
      <c r="Z55" s="76"/>
      <c r="AA55" s="296">
        <v>3.9120304125730549</v>
      </c>
      <c r="AB55" s="79">
        <f t="shared" si="48"/>
        <v>4.3426796246028863</v>
      </c>
      <c r="AC55" s="80"/>
      <c r="AD55" s="76"/>
      <c r="AE55" s="76"/>
      <c r="AF55" s="76"/>
      <c r="AG55" s="76"/>
      <c r="AH55" s="76"/>
      <c r="AI55" s="76">
        <v>1.9655158672032134</v>
      </c>
      <c r="AJ55" s="76">
        <v>2.3771637573996731</v>
      </c>
      <c r="AK55" s="75"/>
      <c r="AL55" s="77"/>
      <c r="AM55" s="76"/>
      <c r="AN55" s="78"/>
      <c r="AO55" s="81"/>
      <c r="AP55" s="79"/>
      <c r="AQ55" s="82">
        <f t="shared" si="24"/>
        <v>146.14463880311681</v>
      </c>
    </row>
    <row r="56" spans="1:45" s="49" customFormat="1" ht="12.75" customHeight="1">
      <c r="A56" s="168" t="s">
        <v>40</v>
      </c>
      <c r="B56" s="152"/>
      <c r="C56" s="142">
        <f t="shared" si="45"/>
        <v>247.18989030371876</v>
      </c>
      <c r="D56" s="146">
        <v>154.49742705736352</v>
      </c>
      <c r="E56" s="169">
        <v>74.831314488035872</v>
      </c>
      <c r="F56" s="144"/>
      <c r="G56" s="144">
        <v>17.861148758319349</v>
      </c>
      <c r="H56" s="145">
        <f t="shared" si="46"/>
        <v>200.601865</v>
      </c>
      <c r="I56" s="146"/>
      <c r="J56" s="143">
        <v>127.70399999999999</v>
      </c>
      <c r="K56" s="143">
        <v>72.89786500000001</v>
      </c>
      <c r="L56" s="145">
        <f t="shared" si="47"/>
        <v>1101.480983326577</v>
      </c>
      <c r="M56" s="143"/>
      <c r="N56" s="143"/>
      <c r="O56" s="143"/>
      <c r="P56" s="143">
        <v>0</v>
      </c>
      <c r="Q56" s="143">
        <v>792.1400134252907</v>
      </c>
      <c r="R56" s="143"/>
      <c r="S56" s="143">
        <v>0</v>
      </c>
      <c r="T56" s="143">
        <v>36.511517041369572</v>
      </c>
      <c r="U56" s="143">
        <v>263.50289421308173</v>
      </c>
      <c r="V56" s="143">
        <v>9.3265586468348634</v>
      </c>
      <c r="W56" s="144"/>
      <c r="X56" s="144"/>
      <c r="Y56" s="144"/>
      <c r="Z56" s="143"/>
      <c r="AA56" s="145">
        <v>555.11316242845055</v>
      </c>
      <c r="AB56" s="147">
        <f t="shared" si="48"/>
        <v>61.814583453315976</v>
      </c>
      <c r="AC56" s="177"/>
      <c r="AD56" s="143"/>
      <c r="AE56" s="143">
        <v>33.71157663293377</v>
      </c>
      <c r="AF56" s="143"/>
      <c r="AG56" s="143"/>
      <c r="AH56" s="143"/>
      <c r="AI56" s="143"/>
      <c r="AJ56" s="143"/>
      <c r="AK56" s="146"/>
      <c r="AL56" s="144">
        <v>11.26156466453588</v>
      </c>
      <c r="AM56" s="143">
        <v>16.841442155846327</v>
      </c>
      <c r="AN56" s="145"/>
      <c r="AO56" s="145">
        <v>677.74542579000001</v>
      </c>
      <c r="AP56" s="147"/>
      <c r="AQ56" s="91">
        <f t="shared" si="24"/>
        <v>2843.9459103020627</v>
      </c>
      <c r="AR56" s="2"/>
      <c r="AS56" s="293"/>
    </row>
    <row r="57" spans="1:45" s="49" customFormat="1" ht="12.75" customHeight="1">
      <c r="A57" s="168" t="s">
        <v>193</v>
      </c>
      <c r="B57" s="152"/>
      <c r="C57" s="142">
        <f>C58+C65</f>
        <v>0.26895954887218049</v>
      </c>
      <c r="D57" s="143">
        <f t="shared" ref="D57:AP57" si="49">D58+D65</f>
        <v>0.26895954887218049</v>
      </c>
      <c r="E57" s="143">
        <f t="shared" si="49"/>
        <v>0</v>
      </c>
      <c r="F57" s="144">
        <f t="shared" si="49"/>
        <v>0</v>
      </c>
      <c r="G57" s="144">
        <f t="shared" si="49"/>
        <v>0</v>
      </c>
      <c r="H57" s="145">
        <f t="shared" si="49"/>
        <v>0</v>
      </c>
      <c r="I57" s="146">
        <f t="shared" si="49"/>
        <v>0</v>
      </c>
      <c r="J57" s="146">
        <f t="shared" si="49"/>
        <v>0</v>
      </c>
      <c r="K57" s="146">
        <f t="shared" si="49"/>
        <v>0</v>
      </c>
      <c r="L57" s="145">
        <f t="shared" si="49"/>
        <v>245.68308946853944</v>
      </c>
      <c r="M57" s="143">
        <f t="shared" si="49"/>
        <v>0</v>
      </c>
      <c r="N57" s="143">
        <f t="shared" ref="N57" si="50">N58+N65</f>
        <v>0</v>
      </c>
      <c r="O57" s="143">
        <f t="shared" si="49"/>
        <v>0</v>
      </c>
      <c r="P57" s="143">
        <f t="shared" si="49"/>
        <v>0</v>
      </c>
      <c r="Q57" s="143">
        <f t="shared" si="49"/>
        <v>61.463999999999999</v>
      </c>
      <c r="R57" s="143">
        <f t="shared" si="49"/>
        <v>0</v>
      </c>
      <c r="S57" s="143">
        <f t="shared" si="49"/>
        <v>3.1305666123201203</v>
      </c>
      <c r="T57" s="143">
        <f t="shared" si="49"/>
        <v>69.122522856219305</v>
      </c>
      <c r="U57" s="143">
        <f t="shared" si="49"/>
        <v>111.96599999999999</v>
      </c>
      <c r="V57" s="143">
        <f t="shared" si="49"/>
        <v>0</v>
      </c>
      <c r="W57" s="144">
        <f t="shared" si="49"/>
        <v>0</v>
      </c>
      <c r="X57" s="144">
        <f t="shared" si="49"/>
        <v>0</v>
      </c>
      <c r="Y57" s="144">
        <f t="shared" si="49"/>
        <v>0</v>
      </c>
      <c r="Z57" s="146">
        <f t="shared" si="49"/>
        <v>0</v>
      </c>
      <c r="AA57" s="145">
        <f t="shared" si="49"/>
        <v>315.39263833340488</v>
      </c>
      <c r="AB57" s="147">
        <f t="shared" si="49"/>
        <v>31.886503591979189</v>
      </c>
      <c r="AC57" s="177">
        <f t="shared" si="49"/>
        <v>0</v>
      </c>
      <c r="AD57" s="143">
        <f t="shared" si="49"/>
        <v>0</v>
      </c>
      <c r="AE57" s="143">
        <f t="shared" si="49"/>
        <v>16.691038579872</v>
      </c>
      <c r="AF57" s="143">
        <f t="shared" ref="AF57" si="51">AF58+AF65</f>
        <v>0</v>
      </c>
      <c r="AG57" s="143">
        <f t="shared" si="49"/>
        <v>0</v>
      </c>
      <c r="AH57" s="143">
        <f t="shared" si="49"/>
        <v>4.864553370123212</v>
      </c>
      <c r="AI57" s="143">
        <f t="shared" si="49"/>
        <v>0</v>
      </c>
      <c r="AJ57" s="143">
        <f t="shared" ref="AJ57" si="52">AJ58+AJ65</f>
        <v>0</v>
      </c>
      <c r="AK57" s="143">
        <f t="shared" si="49"/>
        <v>0</v>
      </c>
      <c r="AL57" s="143">
        <f t="shared" ref="AL57" si="53">AL58+AL65</f>
        <v>0.16614308073470971</v>
      </c>
      <c r="AM57" s="146">
        <f t="shared" si="49"/>
        <v>10.164768561249272</v>
      </c>
      <c r="AN57" s="145">
        <f t="shared" si="49"/>
        <v>0</v>
      </c>
      <c r="AO57" s="145">
        <f t="shared" si="49"/>
        <v>927.00723099403046</v>
      </c>
      <c r="AP57" s="147">
        <f t="shared" si="49"/>
        <v>0</v>
      </c>
      <c r="AQ57" s="148">
        <f t="shared" si="24"/>
        <v>1520.2384219368259</v>
      </c>
      <c r="AR57" s="2"/>
      <c r="AS57" s="293"/>
    </row>
    <row r="58" spans="1:45" s="49" customFormat="1" ht="12.75" customHeight="1">
      <c r="A58" s="168" t="s">
        <v>194</v>
      </c>
      <c r="B58" s="152"/>
      <c r="C58" s="142">
        <f t="shared" si="45"/>
        <v>0.26695984962406016</v>
      </c>
      <c r="D58" s="177">
        <v>0.26695984962406016</v>
      </c>
      <c r="E58" s="147">
        <v>0</v>
      </c>
      <c r="F58" s="147">
        <f>SUM(F59:F64)</f>
        <v>0</v>
      </c>
      <c r="G58" s="345">
        <v>0</v>
      </c>
      <c r="H58" s="145">
        <f t="shared" si="46"/>
        <v>0</v>
      </c>
      <c r="I58" s="146">
        <f>SUM(I59:I64)</f>
        <v>0</v>
      </c>
      <c r="J58" s="146">
        <f>SUM(J59:J64)</f>
        <v>0</v>
      </c>
      <c r="K58" s="146">
        <f>SUM(K59:K64)</f>
        <v>0</v>
      </c>
      <c r="L58" s="145">
        <f t="shared" si="47"/>
        <v>131.47331835743472</v>
      </c>
      <c r="M58" s="143">
        <f t="shared" ref="M58:AN58" si="54">SUM(M59:M64)</f>
        <v>0</v>
      </c>
      <c r="N58" s="144">
        <f t="shared" ref="N58" si="55">SUM(N59:N64)</f>
        <v>0</v>
      </c>
      <c r="O58" s="144">
        <f t="shared" si="54"/>
        <v>0</v>
      </c>
      <c r="P58" s="147">
        <f t="shared" si="54"/>
        <v>0</v>
      </c>
      <c r="Q58" s="147">
        <v>17.136999999999997</v>
      </c>
      <c r="R58" s="147">
        <f t="shared" si="54"/>
        <v>0</v>
      </c>
      <c r="S58" s="147">
        <v>0</v>
      </c>
      <c r="T58" s="147">
        <v>54.701318357434729</v>
      </c>
      <c r="U58" s="147">
        <v>59.634999999999991</v>
      </c>
      <c r="V58" s="147">
        <f t="shared" si="54"/>
        <v>0</v>
      </c>
      <c r="W58" s="147">
        <f t="shared" si="54"/>
        <v>0</v>
      </c>
      <c r="X58" s="147">
        <f t="shared" si="54"/>
        <v>0</v>
      </c>
      <c r="Y58" s="144">
        <f t="shared" si="54"/>
        <v>0</v>
      </c>
      <c r="Z58" s="146">
        <f t="shared" si="54"/>
        <v>0</v>
      </c>
      <c r="AA58" s="145">
        <v>202.58366212954581</v>
      </c>
      <c r="AB58" s="147">
        <f t="shared" si="48"/>
        <v>19.10519870267634</v>
      </c>
      <c r="AC58" s="177">
        <f t="shared" si="54"/>
        <v>0</v>
      </c>
      <c r="AD58" s="143">
        <f t="shared" si="54"/>
        <v>0</v>
      </c>
      <c r="AE58" s="143">
        <f t="shared" si="54"/>
        <v>8.2290155362802295</v>
      </c>
      <c r="AF58" s="143"/>
      <c r="AG58" s="143">
        <f t="shared" si="54"/>
        <v>0</v>
      </c>
      <c r="AH58" s="143">
        <f t="shared" si="54"/>
        <v>0.54527152441213123</v>
      </c>
      <c r="AI58" s="143">
        <f t="shared" si="54"/>
        <v>0</v>
      </c>
      <c r="AJ58" s="143">
        <f t="shared" ref="AJ58" si="56">SUM(AJ59:AJ64)</f>
        <v>0</v>
      </c>
      <c r="AK58" s="143"/>
      <c r="AL58" s="143">
        <v>0.16614308073470971</v>
      </c>
      <c r="AM58" s="144">
        <v>10.164768561249272</v>
      </c>
      <c r="AN58" s="145">
        <f t="shared" si="54"/>
        <v>0</v>
      </c>
      <c r="AO58" s="145">
        <v>707.56886664042997</v>
      </c>
      <c r="AP58" s="147">
        <f t="shared" ref="AP58" si="57">SUM(AP59:AP64)</f>
        <v>0</v>
      </c>
      <c r="AQ58" s="148">
        <f t="shared" si="24"/>
        <v>1060.9980056797108</v>
      </c>
      <c r="AR58" s="2"/>
      <c r="AS58" s="293"/>
    </row>
    <row r="59" spans="1:45" s="49" customFormat="1" ht="12.75" customHeight="1">
      <c r="A59" s="398" t="s">
        <v>174</v>
      </c>
      <c r="B59" s="399" t="s">
        <v>175</v>
      </c>
      <c r="C59" s="62">
        <f t="shared" si="45"/>
        <v>4.9992481203007515E-3</v>
      </c>
      <c r="D59" s="416">
        <v>4.9992481203007515E-3</v>
      </c>
      <c r="E59" s="67"/>
      <c r="F59" s="67"/>
      <c r="G59" s="170"/>
      <c r="H59" s="66">
        <f t="shared" si="46"/>
        <v>0</v>
      </c>
      <c r="I59" s="149"/>
      <c r="J59" s="149"/>
      <c r="K59" s="149"/>
      <c r="L59" s="66">
        <f t="shared" si="47"/>
        <v>34.858645200598389</v>
      </c>
      <c r="M59" s="103"/>
      <c r="N59" s="327"/>
      <c r="O59" s="327"/>
      <c r="P59" s="67"/>
      <c r="Q59" s="381">
        <v>4.9459999999999997</v>
      </c>
      <c r="R59" s="67"/>
      <c r="S59" s="381">
        <v>0</v>
      </c>
      <c r="T59" s="381">
        <v>13.788645200598387</v>
      </c>
      <c r="U59" s="381">
        <v>16.123999999999999</v>
      </c>
      <c r="V59" s="381">
        <v>0</v>
      </c>
      <c r="W59" s="67"/>
      <c r="X59" s="67"/>
      <c r="Y59" s="327"/>
      <c r="Z59" s="149"/>
      <c r="AA59" s="406">
        <v>48.930338495138649</v>
      </c>
      <c r="AB59" s="67">
        <f t="shared" si="48"/>
        <v>1.801875539499475</v>
      </c>
      <c r="AC59" s="328"/>
      <c r="AD59" s="103"/>
      <c r="AE59" s="342">
        <v>1.801875539499475</v>
      </c>
      <c r="AF59" s="342"/>
      <c r="AG59" s="342"/>
      <c r="AH59" s="342">
        <v>0</v>
      </c>
      <c r="AI59" s="342"/>
      <c r="AJ59" s="342"/>
      <c r="AK59" s="342"/>
      <c r="AL59" s="342">
        <v>0</v>
      </c>
      <c r="AM59" s="386">
        <v>0</v>
      </c>
      <c r="AN59" s="66"/>
      <c r="AO59" s="406">
        <v>230.99791370587442</v>
      </c>
      <c r="AP59" s="67"/>
      <c r="AQ59" s="334">
        <f t="shared" si="24"/>
        <v>316.59377218923123</v>
      </c>
      <c r="AR59" s="2"/>
      <c r="AS59" s="293"/>
    </row>
    <row r="60" spans="1:45" s="49" customFormat="1" ht="12.75" customHeight="1">
      <c r="A60" s="398" t="s">
        <v>176</v>
      </c>
      <c r="B60" s="399" t="s">
        <v>177</v>
      </c>
      <c r="C60" s="19">
        <f t="shared" si="45"/>
        <v>1.0998345864661654E-2</v>
      </c>
      <c r="D60" s="416">
        <v>1.0998345864661654E-2</v>
      </c>
      <c r="E60" s="26"/>
      <c r="F60" s="26"/>
      <c r="G60" s="346"/>
      <c r="H60" s="23">
        <f t="shared" si="46"/>
        <v>0</v>
      </c>
      <c r="I60" s="20"/>
      <c r="J60" s="20"/>
      <c r="K60" s="20"/>
      <c r="L60" s="23">
        <f t="shared" si="47"/>
        <v>20.511249790982841</v>
      </c>
      <c r="M60" s="21"/>
      <c r="N60" s="169"/>
      <c r="O60" s="169"/>
      <c r="P60" s="26"/>
      <c r="Q60" s="381">
        <v>1.2070000000000001</v>
      </c>
      <c r="R60" s="26"/>
      <c r="S60" s="381">
        <v>0</v>
      </c>
      <c r="T60" s="381">
        <v>1.7212497909828421</v>
      </c>
      <c r="U60" s="381">
        <v>17.582999999999998</v>
      </c>
      <c r="V60" s="381">
        <v>0</v>
      </c>
      <c r="W60" s="26"/>
      <c r="X60" s="26"/>
      <c r="Y60" s="169"/>
      <c r="Z60" s="20"/>
      <c r="AA60" s="406">
        <v>14.527618910120269</v>
      </c>
      <c r="AB60" s="26">
        <f t="shared" si="48"/>
        <v>2.7967026111965242E-2</v>
      </c>
      <c r="AC60" s="329"/>
      <c r="AD60" s="21"/>
      <c r="AE60" s="343">
        <v>2.7967026111965242E-2</v>
      </c>
      <c r="AF60" s="343"/>
      <c r="AG60" s="343"/>
      <c r="AH60" s="343">
        <v>0</v>
      </c>
      <c r="AI60" s="343"/>
      <c r="AJ60" s="343"/>
      <c r="AK60" s="343"/>
      <c r="AL60" s="343">
        <v>0</v>
      </c>
      <c r="AM60" s="387">
        <v>0</v>
      </c>
      <c r="AN60" s="23"/>
      <c r="AO60" s="406">
        <v>49.127606842858022</v>
      </c>
      <c r="AP60" s="26"/>
      <c r="AQ60" s="335">
        <f t="shared" si="24"/>
        <v>84.205440915937757</v>
      </c>
      <c r="AR60" s="2"/>
      <c r="AS60" s="293"/>
    </row>
    <row r="61" spans="1:45" s="49" customFormat="1" ht="12.75" customHeight="1">
      <c r="A61" s="398" t="s">
        <v>178</v>
      </c>
      <c r="B61" s="399" t="s">
        <v>179</v>
      </c>
      <c r="C61" s="19">
        <f t="shared" si="45"/>
        <v>0.21596751879699247</v>
      </c>
      <c r="D61" s="416">
        <v>0.21596751879699247</v>
      </c>
      <c r="E61" s="26"/>
      <c r="F61" s="26"/>
      <c r="G61" s="346"/>
      <c r="H61" s="23">
        <f t="shared" si="46"/>
        <v>0</v>
      </c>
      <c r="I61" s="20"/>
      <c r="J61" s="20"/>
      <c r="K61" s="20"/>
      <c r="L61" s="23">
        <f t="shared" si="47"/>
        <v>34.777981395634598</v>
      </c>
      <c r="M61" s="21"/>
      <c r="N61" s="169"/>
      <c r="O61" s="169"/>
      <c r="P61" s="26"/>
      <c r="Q61" s="381">
        <v>4.0279999999999996</v>
      </c>
      <c r="R61" s="26"/>
      <c r="S61" s="381">
        <v>0</v>
      </c>
      <c r="T61" s="381">
        <v>24.534981395634595</v>
      </c>
      <c r="U61" s="381">
        <v>6.2149999999999999</v>
      </c>
      <c r="V61" s="381">
        <v>0</v>
      </c>
      <c r="W61" s="26"/>
      <c r="X61" s="26"/>
      <c r="Y61" s="169"/>
      <c r="Z61" s="20"/>
      <c r="AA61" s="406">
        <v>48.91461800547269</v>
      </c>
      <c r="AB61" s="26">
        <f t="shared" si="48"/>
        <v>3.6210639999254042</v>
      </c>
      <c r="AC61" s="329"/>
      <c r="AD61" s="21"/>
      <c r="AE61" s="343">
        <v>3.6210639999254042</v>
      </c>
      <c r="AF61" s="343"/>
      <c r="AG61" s="343"/>
      <c r="AH61" s="343">
        <v>0</v>
      </c>
      <c r="AI61" s="343"/>
      <c r="AJ61" s="343"/>
      <c r="AK61" s="343"/>
      <c r="AL61" s="343">
        <v>0</v>
      </c>
      <c r="AM61" s="387">
        <v>0</v>
      </c>
      <c r="AN61" s="23"/>
      <c r="AO61" s="406">
        <v>103.23688817091956</v>
      </c>
      <c r="AP61" s="26"/>
      <c r="AQ61" s="335">
        <f t="shared" si="24"/>
        <v>190.76651909074923</v>
      </c>
      <c r="AR61" s="2"/>
      <c r="AS61" s="293"/>
    </row>
    <row r="62" spans="1:45" s="49" customFormat="1" ht="12.75" customHeight="1">
      <c r="A62" s="398" t="s">
        <v>180</v>
      </c>
      <c r="B62" s="399" t="s">
        <v>181</v>
      </c>
      <c r="C62" s="19">
        <f t="shared" si="45"/>
        <v>1.3997894736842107E-2</v>
      </c>
      <c r="D62" s="416">
        <v>1.3997894736842107E-2</v>
      </c>
      <c r="E62" s="26"/>
      <c r="F62" s="26"/>
      <c r="G62" s="346"/>
      <c r="H62" s="23">
        <f t="shared" si="46"/>
        <v>0</v>
      </c>
      <c r="I62" s="20"/>
      <c r="J62" s="20"/>
      <c r="K62" s="20"/>
      <c r="L62" s="23">
        <f t="shared" si="47"/>
        <v>6.1213809298553876</v>
      </c>
      <c r="M62" s="21"/>
      <c r="N62" s="169"/>
      <c r="O62" s="169"/>
      <c r="P62" s="26"/>
      <c r="Q62" s="381">
        <v>1.0069999999999999</v>
      </c>
      <c r="R62" s="26"/>
      <c r="S62" s="381">
        <v>0</v>
      </c>
      <c r="T62" s="381">
        <v>2.6363809298553869</v>
      </c>
      <c r="U62" s="381">
        <v>2.4780000000000002</v>
      </c>
      <c r="V62" s="381">
        <v>0</v>
      </c>
      <c r="W62" s="26"/>
      <c r="X62" s="26"/>
      <c r="Y62" s="169"/>
      <c r="Z62" s="20"/>
      <c r="AA62" s="406">
        <v>12.297195836311822</v>
      </c>
      <c r="AB62" s="26">
        <f t="shared" si="48"/>
        <v>0.47677120705159792</v>
      </c>
      <c r="AC62" s="329"/>
      <c r="AD62" s="21"/>
      <c r="AE62" s="343">
        <v>0.47677120705159792</v>
      </c>
      <c r="AF62" s="343"/>
      <c r="AG62" s="343"/>
      <c r="AH62" s="343">
        <v>0</v>
      </c>
      <c r="AI62" s="343"/>
      <c r="AJ62" s="343"/>
      <c r="AK62" s="343"/>
      <c r="AL62" s="343">
        <v>0</v>
      </c>
      <c r="AM62" s="387">
        <v>0</v>
      </c>
      <c r="AN62" s="23"/>
      <c r="AO62" s="406">
        <v>154.8620229166626</v>
      </c>
      <c r="AP62" s="26"/>
      <c r="AQ62" s="335">
        <f t="shared" si="24"/>
        <v>173.77136878461823</v>
      </c>
      <c r="AR62" s="2"/>
      <c r="AS62" s="293"/>
    </row>
    <row r="63" spans="1:45" s="49" customFormat="1" ht="12.75" customHeight="1">
      <c r="A63" s="398" t="s">
        <v>182</v>
      </c>
      <c r="B63" s="399" t="s">
        <v>183</v>
      </c>
      <c r="C63" s="19">
        <f t="shared" si="45"/>
        <v>5.9990977443609029E-3</v>
      </c>
      <c r="D63" s="417">
        <v>5.9990977443609029E-3</v>
      </c>
      <c r="E63" s="26"/>
      <c r="F63" s="26"/>
      <c r="G63" s="346"/>
      <c r="H63" s="23">
        <f t="shared" si="46"/>
        <v>0</v>
      </c>
      <c r="I63" s="20"/>
      <c r="J63" s="20"/>
      <c r="K63" s="20"/>
      <c r="L63" s="23">
        <f t="shared" si="47"/>
        <v>5.7845214477340932</v>
      </c>
      <c r="M63" s="21"/>
      <c r="N63" s="169"/>
      <c r="O63" s="169"/>
      <c r="P63" s="26"/>
      <c r="Q63" s="382">
        <v>1.079</v>
      </c>
      <c r="R63" s="26"/>
      <c r="S63" s="382">
        <v>0</v>
      </c>
      <c r="T63" s="382">
        <v>3.5185214477340931</v>
      </c>
      <c r="U63" s="382">
        <v>1.1870000000000001</v>
      </c>
      <c r="V63" s="382">
        <v>0</v>
      </c>
      <c r="W63" s="26"/>
      <c r="X63" s="26"/>
      <c r="Y63" s="169"/>
      <c r="Z63" s="20"/>
      <c r="AA63" s="407">
        <v>8.9707402229916351</v>
      </c>
      <c r="AB63" s="26">
        <f t="shared" si="48"/>
        <v>7.4578736298573978E-2</v>
      </c>
      <c r="AC63" s="329"/>
      <c r="AD63" s="21"/>
      <c r="AE63" s="343">
        <v>7.4578736298573978E-2</v>
      </c>
      <c r="AF63" s="343"/>
      <c r="AG63" s="343"/>
      <c r="AH63" s="343">
        <v>0</v>
      </c>
      <c r="AI63" s="343"/>
      <c r="AJ63" s="343"/>
      <c r="AK63" s="343"/>
      <c r="AL63" s="343">
        <v>0</v>
      </c>
      <c r="AM63" s="387">
        <v>0</v>
      </c>
      <c r="AN63" s="23"/>
      <c r="AO63" s="407">
        <v>47.04203245170028</v>
      </c>
      <c r="AP63" s="26"/>
      <c r="AQ63" s="335">
        <f t="shared" si="24"/>
        <v>61.877871956468944</v>
      </c>
      <c r="AR63" s="2"/>
      <c r="AS63" s="293"/>
    </row>
    <row r="64" spans="1:45" ht="12.75" customHeight="1">
      <c r="A64" s="400" t="s">
        <v>184</v>
      </c>
      <c r="B64" s="401"/>
      <c r="C64" s="74">
        <f t="shared" si="45"/>
        <v>1.4997744360902256E-2</v>
      </c>
      <c r="D64" s="417">
        <v>1.4997744360902256E-2</v>
      </c>
      <c r="E64" s="79"/>
      <c r="F64" s="79"/>
      <c r="G64" s="347"/>
      <c r="H64" s="78">
        <f t="shared" si="46"/>
        <v>0</v>
      </c>
      <c r="I64" s="150"/>
      <c r="J64" s="150"/>
      <c r="K64" s="150"/>
      <c r="L64" s="78">
        <f t="shared" si="47"/>
        <v>29.41953959262942</v>
      </c>
      <c r="M64" s="151"/>
      <c r="N64" s="331"/>
      <c r="O64" s="331"/>
      <c r="P64" s="79"/>
      <c r="Q64" s="382">
        <v>4.87</v>
      </c>
      <c r="R64" s="79"/>
      <c r="S64" s="382">
        <v>0</v>
      </c>
      <c r="T64" s="382">
        <v>8.5015395926294222</v>
      </c>
      <c r="U64" s="382">
        <v>16.047999999999998</v>
      </c>
      <c r="V64" s="382">
        <v>0</v>
      </c>
      <c r="W64" s="79"/>
      <c r="X64" s="79"/>
      <c r="Y64" s="331"/>
      <c r="Z64" s="150"/>
      <c r="AA64" s="407">
        <v>68.943150659510707</v>
      </c>
      <c r="AB64" s="79">
        <f t="shared" si="48"/>
        <v>13.102942193789326</v>
      </c>
      <c r="AC64" s="332"/>
      <c r="AD64" s="151"/>
      <c r="AE64" s="344">
        <v>2.2267590273932139</v>
      </c>
      <c r="AF64" s="344"/>
      <c r="AG64" s="344"/>
      <c r="AH64" s="344">
        <v>0.54527152441213123</v>
      </c>
      <c r="AI64" s="344"/>
      <c r="AJ64" s="344"/>
      <c r="AK64" s="344"/>
      <c r="AL64" s="344">
        <v>0.16614308073470971</v>
      </c>
      <c r="AM64" s="388">
        <v>10.164768561249272</v>
      </c>
      <c r="AN64" s="78"/>
      <c r="AO64" s="407">
        <v>122.30240255241509</v>
      </c>
      <c r="AP64" s="79"/>
      <c r="AQ64" s="336">
        <f t="shared" si="24"/>
        <v>233.78303274270544</v>
      </c>
    </row>
    <row r="65" spans="1:45" ht="12.75" customHeight="1">
      <c r="A65" s="168" t="s">
        <v>195</v>
      </c>
      <c r="B65" s="152"/>
      <c r="C65" s="74">
        <f>SUM(D65:G65)</f>
        <v>1.9996992481203005E-3</v>
      </c>
      <c r="D65" s="177">
        <f>SUM(D66:D69)</f>
        <v>1.9996992481203005E-3</v>
      </c>
      <c r="E65" s="213"/>
      <c r="F65" s="213"/>
      <c r="G65" s="348"/>
      <c r="H65" s="78">
        <f>SUM(I65:K65)</f>
        <v>0</v>
      </c>
      <c r="I65" s="75"/>
      <c r="J65" s="76">
        <v>0</v>
      </c>
      <c r="K65" s="76">
        <v>0</v>
      </c>
      <c r="L65" s="78">
        <f>SUM(M65:Z65)</f>
        <v>114.2097711111047</v>
      </c>
      <c r="M65" s="76"/>
      <c r="N65" s="77"/>
      <c r="O65" s="77"/>
      <c r="P65" s="213"/>
      <c r="Q65" s="147">
        <v>44.326999999999998</v>
      </c>
      <c r="R65" s="213"/>
      <c r="S65" s="147">
        <v>3.1305666123201203</v>
      </c>
      <c r="T65" s="147">
        <v>14.421204498784579</v>
      </c>
      <c r="U65" s="147">
        <v>52.331000000000003</v>
      </c>
      <c r="V65" s="147">
        <f>SUM(V66:V69)</f>
        <v>0</v>
      </c>
      <c r="W65" s="213"/>
      <c r="X65" s="213"/>
      <c r="Y65" s="77"/>
      <c r="Z65" s="76"/>
      <c r="AA65" s="145">
        <v>112.80897620385903</v>
      </c>
      <c r="AB65" s="79">
        <f>SUM(AC65:AM65)</f>
        <v>12.781304889302849</v>
      </c>
      <c r="AC65" s="80"/>
      <c r="AD65" s="76"/>
      <c r="AE65" s="147">
        <f>SUM(AE66:AE69)</f>
        <v>8.4620230435917687</v>
      </c>
      <c r="AF65" s="76"/>
      <c r="AG65" s="76"/>
      <c r="AH65" s="76">
        <v>4.3192818457110809</v>
      </c>
      <c r="AI65" s="76"/>
      <c r="AJ65" s="76"/>
      <c r="AK65" s="76"/>
      <c r="AL65" s="76"/>
      <c r="AM65" s="77"/>
      <c r="AN65" s="78"/>
      <c r="AO65" s="145">
        <v>219.43836435360052</v>
      </c>
      <c r="AP65" s="79"/>
      <c r="AQ65" s="340">
        <f t="shared" si="24"/>
        <v>459.24041625711521</v>
      </c>
    </row>
    <row r="66" spans="1:45" ht="12.75" customHeight="1">
      <c r="A66" s="402" t="s">
        <v>185</v>
      </c>
      <c r="B66" s="403" t="s">
        <v>186</v>
      </c>
      <c r="C66" s="62">
        <f t="shared" ref="C66:C69" si="58">SUM(D66:G66)</f>
        <v>0</v>
      </c>
      <c r="D66" s="418">
        <v>0</v>
      </c>
      <c r="E66" s="69"/>
      <c r="F66" s="69"/>
      <c r="G66" s="349"/>
      <c r="H66" s="66">
        <f t="shared" ref="H66:H69" si="59">SUM(I66:K66)</f>
        <v>0</v>
      </c>
      <c r="I66" s="318"/>
      <c r="J66" s="64"/>
      <c r="K66" s="219"/>
      <c r="L66" s="66">
        <f t="shared" ref="L66:L69" si="60">SUM(M66:Z66)</f>
        <v>5.1285873794667722</v>
      </c>
      <c r="M66" s="318"/>
      <c r="N66" s="69"/>
      <c r="O66" s="65"/>
      <c r="P66" s="69"/>
      <c r="Q66" s="383">
        <v>0.38500000000000001</v>
      </c>
      <c r="R66" s="69"/>
      <c r="S66" s="383">
        <v>0</v>
      </c>
      <c r="T66" s="383">
        <v>0.99258737946677222</v>
      </c>
      <c r="U66" s="383">
        <v>3.7509999999999999</v>
      </c>
      <c r="V66" s="383">
        <v>0</v>
      </c>
      <c r="W66" s="69"/>
      <c r="X66" s="69"/>
      <c r="Y66" s="65"/>
      <c r="Z66" s="64"/>
      <c r="AA66" s="408">
        <v>8.0708993945112599</v>
      </c>
      <c r="AB66" s="67">
        <f t="shared" ref="AB66:AB69" si="61">SUM(AC66:AM66)</f>
        <v>4.3192818457110809</v>
      </c>
      <c r="AC66" s="68"/>
      <c r="AD66" s="64"/>
      <c r="AE66" s="64">
        <v>0</v>
      </c>
      <c r="AF66" s="64"/>
      <c r="AG66" s="64"/>
      <c r="AH66" s="64">
        <v>4.3192818457110809</v>
      </c>
      <c r="AI66" s="64"/>
      <c r="AJ66" s="64"/>
      <c r="AK66" s="64"/>
      <c r="AL66" s="64"/>
      <c r="AM66" s="65"/>
      <c r="AN66" s="66"/>
      <c r="AO66" s="408">
        <v>52.292289156846664</v>
      </c>
      <c r="AP66" s="67"/>
      <c r="AQ66" s="92">
        <f t="shared" si="24"/>
        <v>69.811057776535776</v>
      </c>
    </row>
    <row r="67" spans="1:45" ht="12.75" customHeight="1">
      <c r="A67" s="404" t="s">
        <v>187</v>
      </c>
      <c r="B67" s="405">
        <v>84</v>
      </c>
      <c r="C67" s="19">
        <f t="shared" si="58"/>
        <v>1.9996992481203005E-3</v>
      </c>
      <c r="D67" s="419">
        <v>1.9996992481203005E-3</v>
      </c>
      <c r="E67" s="212"/>
      <c r="F67" s="212"/>
      <c r="G67" s="350"/>
      <c r="H67" s="23">
        <f t="shared" si="59"/>
        <v>0</v>
      </c>
      <c r="I67" s="319"/>
      <c r="J67" s="25"/>
      <c r="K67" s="215"/>
      <c r="L67" s="23">
        <f t="shared" si="60"/>
        <v>37.407106587128837</v>
      </c>
      <c r="M67" s="319"/>
      <c r="N67" s="212"/>
      <c r="O67" s="22"/>
      <c r="P67" s="212"/>
      <c r="Q67" s="384">
        <v>7.6040000000000001</v>
      </c>
      <c r="R67" s="212"/>
      <c r="S67" s="384">
        <v>2.1329135160862358</v>
      </c>
      <c r="T67" s="384">
        <v>5.591193071042599</v>
      </c>
      <c r="U67" s="384">
        <v>22.079000000000001</v>
      </c>
      <c r="V67" s="384">
        <v>0</v>
      </c>
      <c r="W67" s="212"/>
      <c r="X67" s="212"/>
      <c r="Y67" s="22"/>
      <c r="Z67" s="25"/>
      <c r="AA67" s="409">
        <v>40.71606823487371</v>
      </c>
      <c r="AB67" s="26">
        <f t="shared" si="61"/>
        <v>4.0658728914204705</v>
      </c>
      <c r="AC67" s="27"/>
      <c r="AD67" s="25"/>
      <c r="AE67" s="25">
        <v>4.0658728914204705</v>
      </c>
      <c r="AF67" s="25"/>
      <c r="AG67" s="25"/>
      <c r="AH67" s="25">
        <v>0</v>
      </c>
      <c r="AI67" s="25"/>
      <c r="AJ67" s="25"/>
      <c r="AK67" s="25"/>
      <c r="AL67" s="25"/>
      <c r="AM67" s="22"/>
      <c r="AN67" s="23"/>
      <c r="AO67" s="409">
        <v>81.81626136971154</v>
      </c>
      <c r="AP67" s="26"/>
      <c r="AQ67" s="29">
        <f t="shared" si="24"/>
        <v>164.00730878238267</v>
      </c>
    </row>
    <row r="68" spans="1:45" ht="12.75" customHeight="1">
      <c r="A68" s="398" t="s">
        <v>188</v>
      </c>
      <c r="B68" s="399">
        <v>85</v>
      </c>
      <c r="C68" s="19">
        <f t="shared" si="58"/>
        <v>0</v>
      </c>
      <c r="D68" s="419">
        <v>0</v>
      </c>
      <c r="E68" s="212"/>
      <c r="F68" s="212"/>
      <c r="G68" s="350"/>
      <c r="H68" s="23">
        <f t="shared" si="59"/>
        <v>0</v>
      </c>
      <c r="I68" s="319"/>
      <c r="J68" s="25"/>
      <c r="K68" s="215"/>
      <c r="L68" s="23">
        <f t="shared" si="60"/>
        <v>48.610562008597697</v>
      </c>
      <c r="M68" s="319"/>
      <c r="N68" s="212"/>
      <c r="O68" s="22"/>
      <c r="P68" s="212"/>
      <c r="Q68" s="384">
        <v>25.959</v>
      </c>
      <c r="R68" s="212"/>
      <c r="S68" s="384">
        <v>0.15767505831282658</v>
      </c>
      <c r="T68" s="384">
        <v>4.526886950284875</v>
      </c>
      <c r="U68" s="384">
        <v>17.966999999999999</v>
      </c>
      <c r="V68" s="384">
        <v>0</v>
      </c>
      <c r="W68" s="212"/>
      <c r="X68" s="212"/>
      <c r="Y68" s="22"/>
      <c r="Z68" s="25"/>
      <c r="AA68" s="409">
        <v>26.095384025930876</v>
      </c>
      <c r="AB68" s="26">
        <f t="shared" si="61"/>
        <v>1.8831130915389926</v>
      </c>
      <c r="AC68" s="27"/>
      <c r="AD68" s="25"/>
      <c r="AE68" s="25">
        <v>1.8831130915389926</v>
      </c>
      <c r="AF68" s="25"/>
      <c r="AG68" s="25"/>
      <c r="AH68" s="25">
        <v>0</v>
      </c>
      <c r="AI68" s="25"/>
      <c r="AJ68" s="25"/>
      <c r="AK68" s="25"/>
      <c r="AL68" s="25"/>
      <c r="AM68" s="22"/>
      <c r="AN68" s="23"/>
      <c r="AO68" s="409">
        <v>51.469337942003961</v>
      </c>
      <c r="AP68" s="26"/>
      <c r="AQ68" s="29">
        <f t="shared" si="24"/>
        <v>128.05839706807154</v>
      </c>
    </row>
    <row r="69" spans="1:45" s="49" customFormat="1" ht="12.75" customHeight="1">
      <c r="A69" s="400" t="s">
        <v>189</v>
      </c>
      <c r="B69" s="401" t="s">
        <v>190</v>
      </c>
      <c r="C69" s="134">
        <f t="shared" si="58"/>
        <v>0</v>
      </c>
      <c r="D69" s="420">
        <v>0</v>
      </c>
      <c r="E69" s="213"/>
      <c r="F69" s="213"/>
      <c r="G69" s="348"/>
      <c r="H69" s="137">
        <f t="shared" si="59"/>
        <v>0</v>
      </c>
      <c r="I69" s="320"/>
      <c r="J69" s="76"/>
      <c r="K69" s="220"/>
      <c r="L69" s="137">
        <f t="shared" si="60"/>
        <v>23.063515135911395</v>
      </c>
      <c r="M69" s="320"/>
      <c r="N69" s="213"/>
      <c r="O69" s="77"/>
      <c r="P69" s="213"/>
      <c r="Q69" s="385">
        <v>10.379</v>
      </c>
      <c r="R69" s="213"/>
      <c r="S69" s="385">
        <v>0.83997803792105796</v>
      </c>
      <c r="T69" s="385">
        <v>3.3105370979903332</v>
      </c>
      <c r="U69" s="385">
        <v>8.5340000000000007</v>
      </c>
      <c r="V69" s="385">
        <v>0</v>
      </c>
      <c r="W69" s="213"/>
      <c r="X69" s="213"/>
      <c r="Y69" s="77"/>
      <c r="Z69" s="76"/>
      <c r="AA69" s="410">
        <v>37.926624548543209</v>
      </c>
      <c r="AB69" s="139">
        <f t="shared" si="61"/>
        <v>2.5130370606323056</v>
      </c>
      <c r="AC69" s="140"/>
      <c r="AD69" s="135"/>
      <c r="AE69" s="135">
        <v>2.5130370606323056</v>
      </c>
      <c r="AF69" s="135"/>
      <c r="AG69" s="135"/>
      <c r="AH69" s="135">
        <v>0</v>
      </c>
      <c r="AI69" s="135"/>
      <c r="AJ69" s="135"/>
      <c r="AK69" s="135"/>
      <c r="AL69" s="135"/>
      <c r="AM69" s="136"/>
      <c r="AN69" s="137"/>
      <c r="AO69" s="410">
        <v>33.86047588503839</v>
      </c>
      <c r="AP69" s="139"/>
      <c r="AQ69" s="141">
        <f t="shared" si="24"/>
        <v>97.363652630125301</v>
      </c>
      <c r="AR69" s="2"/>
      <c r="AS69" s="293"/>
    </row>
    <row r="70" spans="1:45" s="49" customFormat="1" ht="12.75" customHeight="1">
      <c r="A70" s="93" t="s">
        <v>41</v>
      </c>
      <c r="B70" s="94"/>
      <c r="C70" s="95">
        <f>SUM(D70:G70)</f>
        <v>0</v>
      </c>
      <c r="D70" s="153">
        <v>0</v>
      </c>
      <c r="E70" s="154"/>
      <c r="F70" s="155"/>
      <c r="G70" s="155"/>
      <c r="H70" s="99">
        <f>SUM(I70:K70)</f>
        <v>0</v>
      </c>
      <c r="I70" s="153"/>
      <c r="J70" s="154"/>
      <c r="K70" s="154"/>
      <c r="L70" s="99">
        <f>SUM(M70:Z70)</f>
        <v>151.64167150175641</v>
      </c>
      <c r="M70" s="154"/>
      <c r="N70" s="154"/>
      <c r="O70" s="154"/>
      <c r="P70" s="154">
        <v>0</v>
      </c>
      <c r="Q70" s="154">
        <v>0</v>
      </c>
      <c r="R70" s="154"/>
      <c r="S70" s="154"/>
      <c r="T70" s="341">
        <v>0</v>
      </c>
      <c r="U70" s="154">
        <v>151.64167150175641</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199.62967150175641</v>
      </c>
      <c r="AR70" s="2"/>
      <c r="AS70" s="293"/>
    </row>
    <row r="71" spans="1:45" s="49" customFormat="1" ht="12.75" customHeight="1" thickBot="1">
      <c r="A71" s="242" t="s">
        <v>133</v>
      </c>
      <c r="B71" s="73"/>
      <c r="C71" s="74">
        <f>SUM(D71:G71)</f>
        <v>0</v>
      </c>
      <c r="D71" s="75"/>
      <c r="E71" s="76"/>
      <c r="F71" s="77"/>
      <c r="G71" s="77"/>
      <c r="H71" s="78">
        <f>SUM(I71:K71)</f>
        <v>0</v>
      </c>
      <c r="I71" s="75"/>
      <c r="J71" s="76"/>
      <c r="K71" s="76"/>
      <c r="L71" s="78">
        <f>SUM(M71:Z71)</f>
        <v>20.995406926372869</v>
      </c>
      <c r="M71" s="76"/>
      <c r="N71" s="76"/>
      <c r="O71" s="76"/>
      <c r="P71" s="76"/>
      <c r="Q71" s="76"/>
      <c r="R71" s="76"/>
      <c r="S71" s="76"/>
      <c r="T71" s="76"/>
      <c r="U71" s="151">
        <v>20.995406926372869</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20.995406926372869</v>
      </c>
      <c r="AR71" s="2"/>
    </row>
    <row r="72" spans="1:45" ht="12.75" customHeight="1" thickBot="1">
      <c r="A72" s="42" t="s">
        <v>42</v>
      </c>
      <c r="B72" s="43"/>
      <c r="C72" s="44">
        <f t="shared" ref="C72:AP72" si="62">C26-C27-C29</f>
        <v>1.8813935255757315</v>
      </c>
      <c r="D72" s="108">
        <f t="shared" si="62"/>
        <v>0.70509977265186308</v>
      </c>
      <c r="E72" s="46">
        <f t="shared" si="62"/>
        <v>1.6201453087932833</v>
      </c>
      <c r="F72" s="109">
        <f t="shared" si="62"/>
        <v>0</v>
      </c>
      <c r="G72" s="109">
        <f t="shared" si="62"/>
        <v>-0.5690178558696033</v>
      </c>
      <c r="H72" s="47">
        <f t="shared" si="62"/>
        <v>-0.86197478899950397</v>
      </c>
      <c r="I72" s="108">
        <f t="shared" si="62"/>
        <v>-0.43359378899950685</v>
      </c>
      <c r="J72" s="46">
        <f t="shared" si="62"/>
        <v>0</v>
      </c>
      <c r="K72" s="46">
        <f t="shared" si="62"/>
        <v>-0.42838100000000168</v>
      </c>
      <c r="L72" s="47">
        <f t="shared" si="62"/>
        <v>-10.071329707575387</v>
      </c>
      <c r="M72" s="46">
        <f t="shared" si="62"/>
        <v>-27.41499997639994</v>
      </c>
      <c r="N72" s="46">
        <f t="shared" ref="N72" si="63">N26-N27-N29</f>
        <v>-5.5999999999993832E-3</v>
      </c>
      <c r="O72" s="46">
        <f t="shared" si="62"/>
        <v>-1.9214501933085444</v>
      </c>
      <c r="P72" s="46">
        <f t="shared" si="62"/>
        <v>3.4903390171878073</v>
      </c>
      <c r="Q72" s="46">
        <f t="shared" si="62"/>
        <v>19.993416992639936</v>
      </c>
      <c r="R72" s="46">
        <f t="shared" si="62"/>
        <v>-16.379967731519855</v>
      </c>
      <c r="S72" s="46">
        <f t="shared" si="62"/>
        <v>-1.2849989632290146</v>
      </c>
      <c r="T72" s="46">
        <f t="shared" si="62"/>
        <v>2.7852859220821529</v>
      </c>
      <c r="U72" s="46">
        <f t="shared" si="62"/>
        <v>15.458313145430566</v>
      </c>
      <c r="V72" s="46">
        <f t="shared" si="62"/>
        <v>-0.42680104752977854</v>
      </c>
      <c r="W72" s="109">
        <f t="shared" si="62"/>
        <v>-4.364866872928177</v>
      </c>
      <c r="X72" s="109">
        <f t="shared" si="62"/>
        <v>0</v>
      </c>
      <c r="Y72" s="109">
        <f t="shared" si="62"/>
        <v>0</v>
      </c>
      <c r="Z72" s="46">
        <f t="shared" si="62"/>
        <v>0</v>
      </c>
      <c r="AA72" s="47">
        <f t="shared" si="62"/>
        <v>38.01341068215288</v>
      </c>
      <c r="AB72" s="45">
        <f t="shared" si="62"/>
        <v>-13.679869824733771</v>
      </c>
      <c r="AC72" s="110">
        <f t="shared" si="62"/>
        <v>0</v>
      </c>
      <c r="AD72" s="46">
        <f t="shared" si="62"/>
        <v>0</v>
      </c>
      <c r="AE72" s="46">
        <f t="shared" si="62"/>
        <v>-8.1469582453094915</v>
      </c>
      <c r="AF72" s="46">
        <f t="shared" ref="AF72" si="64">AF26-AF27-AF29</f>
        <v>0</v>
      </c>
      <c r="AG72" s="46">
        <f t="shared" si="62"/>
        <v>0</v>
      </c>
      <c r="AH72" s="46">
        <f t="shared" si="62"/>
        <v>0</v>
      </c>
      <c r="AI72" s="46">
        <f t="shared" si="62"/>
        <v>-4.2434086966080002</v>
      </c>
      <c r="AJ72" s="46">
        <f t="shared" ref="AJ72" si="65">AJ26-AJ27-AJ29</f>
        <v>-1.2895028828160022</v>
      </c>
      <c r="AK72" s="108">
        <f t="shared" si="62"/>
        <v>0</v>
      </c>
      <c r="AL72" s="109">
        <f t="shared" ref="AL72" si="66">AL26-AL27-AL29</f>
        <v>0</v>
      </c>
      <c r="AM72" s="46">
        <f t="shared" si="62"/>
        <v>0</v>
      </c>
      <c r="AN72" s="47">
        <f t="shared" si="62"/>
        <v>0</v>
      </c>
      <c r="AO72" s="47">
        <f t="shared" si="62"/>
        <v>-19.993468308549382</v>
      </c>
      <c r="AP72" s="45">
        <f t="shared" si="62"/>
        <v>0</v>
      </c>
      <c r="AQ72" s="48">
        <f t="shared" si="24"/>
        <v>-4.711838422129432</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201</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157</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239" t="s">
        <v>158</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37" t="s">
        <v>159</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1125.5727858645982</v>
      </c>
      <c r="D86" s="89">
        <f t="shared" ref="D86:AN86" si="67">D10+D22</f>
        <v>1125.5727858645982</v>
      </c>
      <c r="E86" s="89">
        <f t="shared" si="67"/>
        <v>0</v>
      </c>
      <c r="F86" s="89">
        <f t="shared" si="67"/>
        <v>0</v>
      </c>
      <c r="G86" s="89">
        <f t="shared" si="67"/>
        <v>0</v>
      </c>
      <c r="H86" s="89">
        <f t="shared" si="67"/>
        <v>547.20073970697877</v>
      </c>
      <c r="I86" s="89">
        <f t="shared" si="67"/>
        <v>547.20073970697877</v>
      </c>
      <c r="J86" s="89">
        <f t="shared" si="67"/>
        <v>0</v>
      </c>
      <c r="K86" s="89">
        <f t="shared" si="67"/>
        <v>0</v>
      </c>
      <c r="L86" s="89">
        <f t="shared" si="67"/>
        <v>77.048259646526049</v>
      </c>
      <c r="M86" s="89">
        <f t="shared" si="67"/>
        <v>0</v>
      </c>
      <c r="N86" s="89">
        <f t="shared" si="67"/>
        <v>0</v>
      </c>
      <c r="O86" s="89">
        <f t="shared" si="67"/>
        <v>0</v>
      </c>
      <c r="P86" s="89">
        <f t="shared" si="67"/>
        <v>0</v>
      </c>
      <c r="Q86" s="89">
        <f t="shared" si="67"/>
        <v>0</v>
      </c>
      <c r="R86" s="89">
        <f t="shared" si="67"/>
        <v>0</v>
      </c>
      <c r="S86" s="89">
        <f t="shared" si="67"/>
        <v>58.029340981354551</v>
      </c>
      <c r="T86" s="89">
        <f t="shared" si="67"/>
        <v>0</v>
      </c>
      <c r="U86" s="89">
        <f t="shared" si="67"/>
        <v>19.018918665171498</v>
      </c>
      <c r="V86" s="89">
        <f t="shared" si="67"/>
        <v>0</v>
      </c>
      <c r="W86" s="89">
        <f t="shared" si="67"/>
        <v>0</v>
      </c>
      <c r="X86" s="89">
        <f t="shared" si="67"/>
        <v>0</v>
      </c>
      <c r="Y86" s="89">
        <f t="shared" si="67"/>
        <v>0</v>
      </c>
      <c r="Z86" s="89">
        <f t="shared" si="67"/>
        <v>0</v>
      </c>
      <c r="AA86" s="89">
        <f t="shared" si="67"/>
        <v>1619.9789481399689</v>
      </c>
      <c r="AB86" s="89">
        <f>AB10-AB22</f>
        <v>742.84118413513511</v>
      </c>
      <c r="AC86" s="89">
        <f>AC10-AC22</f>
        <v>69.358155996860006</v>
      </c>
      <c r="AD86" s="89">
        <f>AD10-AD22</f>
        <v>565.277794202</v>
      </c>
      <c r="AE86" s="89">
        <f>AE10-AE22</f>
        <v>40.330598343445544</v>
      </c>
      <c r="AF86" s="89">
        <f t="shared" ref="AF86:AM86" si="68">AF10-AF22</f>
        <v>25.823031282108001</v>
      </c>
      <c r="AG86" s="89">
        <f t="shared" si="68"/>
        <v>41.736329926648381</v>
      </c>
      <c r="AH86" s="89">
        <f t="shared" si="68"/>
        <v>0</v>
      </c>
      <c r="AI86" s="89">
        <f t="shared" si="68"/>
        <v>0</v>
      </c>
      <c r="AJ86" s="89">
        <f t="shared" si="68"/>
        <v>0</v>
      </c>
      <c r="AK86" s="89">
        <f t="shared" si="68"/>
        <v>0.31527438407319447</v>
      </c>
      <c r="AL86" s="89">
        <f t="shared" si="68"/>
        <v>0</v>
      </c>
      <c r="AM86" s="89">
        <f t="shared" si="68"/>
        <v>0</v>
      </c>
      <c r="AN86" s="89">
        <f t="shared" si="67"/>
        <v>24.810363388691997</v>
      </c>
      <c r="AO86" s="89"/>
      <c r="AP86" s="89"/>
      <c r="AQ86" s="89"/>
    </row>
  </sheetData>
  <pageMargins left="0.70866141732283472" right="0.70866141732283472" top="0.74803149606299213" bottom="0.74803149606299213" header="0.31496062992125984" footer="0.31496062992125984"/>
  <pageSetup paperSize="9" scale="41"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8">
    <pageSetUpPr fitToPage="1"/>
  </sheetPr>
  <dimension ref="A1:AS86"/>
  <sheetViews>
    <sheetView zoomScale="118" zoomScaleNormal="118" workbookViewId="0">
      <pane xSplit="2" ySplit="1" topLeftCell="C50"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153</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31</v>
      </c>
    </row>
    <row r="2" spans="1:45" ht="12.75" customHeight="1">
      <c r="A2" s="3" t="s">
        <v>65</v>
      </c>
      <c r="B2" s="4"/>
      <c r="C2" s="5">
        <f>SUM(D2:G2)</f>
        <v>0</v>
      </c>
      <c r="D2" s="6">
        <v>0</v>
      </c>
      <c r="E2" s="7"/>
      <c r="F2" s="8"/>
      <c r="G2" s="8"/>
      <c r="H2" s="9">
        <f>SUM(I2:K2)</f>
        <v>982.21227485452187</v>
      </c>
      <c r="I2" s="10">
        <v>854.50827485452191</v>
      </c>
      <c r="J2" s="11">
        <v>127.70399999999999</v>
      </c>
      <c r="K2" s="11"/>
      <c r="L2" s="9">
        <f>SUM(M2:Z2)</f>
        <v>0</v>
      </c>
      <c r="M2" s="10"/>
      <c r="N2" s="393"/>
      <c r="O2" s="12"/>
      <c r="P2" s="12"/>
      <c r="Q2" s="12"/>
      <c r="R2" s="12"/>
      <c r="S2" s="12"/>
      <c r="T2" s="12"/>
      <c r="U2" s="12"/>
      <c r="V2" s="12"/>
      <c r="W2" s="8"/>
      <c r="X2" s="8"/>
      <c r="Y2" s="8"/>
      <c r="Z2" s="11"/>
      <c r="AA2" s="9">
        <v>131.59762974008089</v>
      </c>
      <c r="AB2" s="13">
        <f>SUM(AC2:AM2)</f>
        <v>873.94421911974359</v>
      </c>
      <c r="AC2" s="14">
        <v>60.944232425259983</v>
      </c>
      <c r="AD2" s="11">
        <v>442.04525606199996</v>
      </c>
      <c r="AE2" s="11">
        <v>210.77150446016239</v>
      </c>
      <c r="AF2" s="11">
        <v>51.608885679000835</v>
      </c>
      <c r="AG2" s="11">
        <v>39.064855679693935</v>
      </c>
      <c r="AH2" s="11">
        <v>13.156909078968509</v>
      </c>
      <c r="AI2" s="11">
        <v>22.584401546592002</v>
      </c>
      <c r="AJ2" s="11">
        <v>0</v>
      </c>
      <c r="AK2" s="10">
        <v>0.17782765358656435</v>
      </c>
      <c r="AL2" s="10">
        <v>10.743510841503214</v>
      </c>
      <c r="AM2" s="8">
        <v>22.846835692976406</v>
      </c>
      <c r="AN2" s="15">
        <v>66.090945085523018</v>
      </c>
      <c r="AO2" s="15"/>
      <c r="AP2" s="13"/>
      <c r="AQ2" s="16">
        <f>C2+H2+L2+AA2+AB2+AN2+AO2+AP2</f>
        <v>2053.8450687998693</v>
      </c>
      <c r="AS2" s="293"/>
    </row>
    <row r="3" spans="1:45" ht="12.75" customHeight="1">
      <c r="A3" s="17" t="s">
        <v>1</v>
      </c>
      <c r="B3" s="18"/>
      <c r="C3" s="19">
        <f>SUM(D3:G3)</f>
        <v>1231.0364730680803</v>
      </c>
      <c r="D3" s="20">
        <v>1145.2206151834441</v>
      </c>
      <c r="E3" s="169">
        <v>72.615637399999997</v>
      </c>
      <c r="F3" s="22"/>
      <c r="G3" s="22">
        <v>13.200220484636274</v>
      </c>
      <c r="H3" s="23">
        <f>SUM(I3:K3)</f>
        <v>0</v>
      </c>
      <c r="I3" s="24"/>
      <c r="J3" s="25"/>
      <c r="K3" s="25"/>
      <c r="L3" s="23">
        <f>SUM(M3:Z3)</f>
        <v>7910.0577544622638</v>
      </c>
      <c r="M3" s="24">
        <v>2883.7382777414</v>
      </c>
      <c r="N3" s="24">
        <v>0</v>
      </c>
      <c r="O3" s="25">
        <v>0</v>
      </c>
      <c r="P3" s="25">
        <v>891.43655555555551</v>
      </c>
      <c r="Q3" s="25">
        <v>387.34027384416004</v>
      </c>
      <c r="R3" s="25">
        <v>946.98439095647996</v>
      </c>
      <c r="S3" s="25">
        <v>132.87560317994348</v>
      </c>
      <c r="T3" s="25">
        <v>112.84764997613578</v>
      </c>
      <c r="U3" s="25">
        <v>2188.7852787144548</v>
      </c>
      <c r="V3" s="25">
        <v>158.86535295611804</v>
      </c>
      <c r="W3" s="22">
        <v>0</v>
      </c>
      <c r="X3" s="22">
        <v>167.12157938711621</v>
      </c>
      <c r="Y3" s="22">
        <v>1.5556181356752119</v>
      </c>
      <c r="Z3" s="25">
        <v>38.507174015225601</v>
      </c>
      <c r="AA3" s="23">
        <v>3590.214279152266</v>
      </c>
      <c r="AB3" s="26">
        <f>SUM(AC3:AM3)</f>
        <v>132.64441966809602</v>
      </c>
      <c r="AC3" s="27"/>
      <c r="AD3" s="25"/>
      <c r="AE3" s="25">
        <v>41.912064912480005</v>
      </c>
      <c r="AF3" s="25"/>
      <c r="AG3" s="25"/>
      <c r="AH3" s="25"/>
      <c r="AI3" s="25">
        <v>66.977673021984003</v>
      </c>
      <c r="AJ3" s="25">
        <v>23.754681733631998</v>
      </c>
      <c r="AK3" s="24"/>
      <c r="AL3" s="24"/>
      <c r="AM3" s="22"/>
      <c r="AN3" s="28"/>
      <c r="AO3" s="28">
        <v>245.35926419999998</v>
      </c>
      <c r="AP3" s="26"/>
      <c r="AQ3" s="29">
        <f t="shared" ref="AQ3:AQ20" si="0">C3+H3+L3+AA3+AB3+AN3+AO3+AP3</f>
        <v>13109.312190550707</v>
      </c>
      <c r="AS3" s="293"/>
    </row>
    <row r="4" spans="1:45" ht="12.75" customHeight="1">
      <c r="A4" s="17" t="s">
        <v>2</v>
      </c>
      <c r="B4" s="18"/>
      <c r="C4" s="19">
        <f>SUM(D4:G4)</f>
        <v>9.9309903525919996</v>
      </c>
      <c r="D4" s="20">
        <v>0</v>
      </c>
      <c r="E4" s="21">
        <v>9.5338335139999995</v>
      </c>
      <c r="F4" s="22"/>
      <c r="G4" s="22">
        <v>0.39715683859200002</v>
      </c>
      <c r="H4" s="23">
        <f>SUM(I4:K4)</f>
        <v>1.9952719999999999</v>
      </c>
      <c r="I4" s="24"/>
      <c r="J4" s="25"/>
      <c r="K4" s="25">
        <v>1.9952719999999999</v>
      </c>
      <c r="L4" s="23">
        <f>SUM(M4:Z4)</f>
        <v>1416.11144003408</v>
      </c>
      <c r="M4" s="24">
        <v>124.41407781859999</v>
      </c>
      <c r="N4" s="24">
        <v>10.310496105</v>
      </c>
      <c r="O4" s="25"/>
      <c r="P4" s="25">
        <v>276.34183507777772</v>
      </c>
      <c r="Q4" s="25">
        <v>8.6579830646400016</v>
      </c>
      <c r="R4" s="25">
        <v>6.4434995519999996E-2</v>
      </c>
      <c r="S4" s="25">
        <v>918.40118144378539</v>
      </c>
      <c r="T4" s="25">
        <v>37.20029509347259</v>
      </c>
      <c r="U4" s="25">
        <v>17.640119851901943</v>
      </c>
      <c r="V4" s="25">
        <v>9.1588901016641966E-2</v>
      </c>
      <c r="W4" s="22">
        <v>16.613553302486185</v>
      </c>
      <c r="X4" s="22">
        <v>0.1696380612</v>
      </c>
      <c r="Y4" s="22">
        <v>5.6480739999999995E-3</v>
      </c>
      <c r="Z4" s="25">
        <v>6.2005882446796106</v>
      </c>
      <c r="AA4" s="23">
        <v>0</v>
      </c>
      <c r="AB4" s="26">
        <f>SUM(AC4:AM4)</f>
        <v>1.5653339999999998E-3</v>
      </c>
      <c r="AC4" s="27"/>
      <c r="AD4" s="25"/>
      <c r="AE4" s="25">
        <v>1.5653339999999998E-3</v>
      </c>
      <c r="AF4" s="25"/>
      <c r="AG4" s="25"/>
      <c r="AH4" s="25"/>
      <c r="AI4" s="25">
        <v>0</v>
      </c>
      <c r="AJ4" s="25">
        <v>0</v>
      </c>
      <c r="AK4" s="24"/>
      <c r="AL4" s="24"/>
      <c r="AM4" s="22"/>
      <c r="AN4" s="28"/>
      <c r="AO4" s="28">
        <v>60.540362200000011</v>
      </c>
      <c r="AP4" s="26"/>
      <c r="AQ4" s="29">
        <f t="shared" si="0"/>
        <v>1488.579629920672</v>
      </c>
      <c r="AS4" s="293"/>
    </row>
    <row r="5" spans="1:45" ht="12.75" customHeight="1">
      <c r="A5" s="17" t="s">
        <v>3</v>
      </c>
      <c r="B5" s="18"/>
      <c r="C5" s="19">
        <f>SUM(D5:G5)</f>
        <v>0</v>
      </c>
      <c r="D5" s="20"/>
      <c r="E5" s="21"/>
      <c r="F5" s="22"/>
      <c r="G5" s="22"/>
      <c r="H5" s="23">
        <f>SUM(I5:K5)</f>
        <v>0</v>
      </c>
      <c r="I5" s="24"/>
      <c r="J5" s="25"/>
      <c r="K5" s="25"/>
      <c r="L5" s="23">
        <f>SUM(M5:Z5)</f>
        <v>135.49741432136173</v>
      </c>
      <c r="M5" s="24"/>
      <c r="N5" s="24"/>
      <c r="O5" s="25"/>
      <c r="P5" s="25"/>
      <c r="Q5" s="25"/>
      <c r="R5" s="25"/>
      <c r="S5" s="25">
        <v>20.133664301412431</v>
      </c>
      <c r="T5" s="25"/>
      <c r="U5" s="25">
        <v>115.36375001994929</v>
      </c>
      <c r="V5" s="25"/>
      <c r="W5" s="22"/>
      <c r="X5" s="22"/>
      <c r="Y5" s="22"/>
      <c r="Z5" s="25"/>
      <c r="AA5" s="23"/>
      <c r="AB5" s="26">
        <f>SUM(AC5:AM5)</f>
        <v>0</v>
      </c>
      <c r="AC5" s="27"/>
      <c r="AD5" s="25"/>
      <c r="AE5" s="25"/>
      <c r="AF5" s="25"/>
      <c r="AG5" s="25"/>
      <c r="AH5" s="25"/>
      <c r="AI5" s="25"/>
      <c r="AJ5" s="25"/>
      <c r="AK5" s="24"/>
      <c r="AL5" s="24"/>
      <c r="AM5" s="22"/>
      <c r="AN5" s="28"/>
      <c r="AO5" s="28"/>
      <c r="AP5" s="26"/>
      <c r="AQ5" s="29">
        <f t="shared" si="0"/>
        <v>135.49741432136173</v>
      </c>
      <c r="AS5" s="293"/>
    </row>
    <row r="6" spans="1:45" ht="12.75" customHeight="1" thickBot="1">
      <c r="A6" s="30" t="s">
        <v>4</v>
      </c>
      <c r="B6" s="31"/>
      <c r="C6" s="19">
        <f>SUM(D6:G6)</f>
        <v>27.5947931908496</v>
      </c>
      <c r="D6" s="32">
        <v>28.644872062600001</v>
      </c>
      <c r="E6" s="22">
        <v>-2.3593049323999997</v>
      </c>
      <c r="F6" s="33"/>
      <c r="G6" s="33">
        <v>1.3092260606496005</v>
      </c>
      <c r="H6" s="34">
        <f>SUM(I6:K6)</f>
        <v>-203.36489351305357</v>
      </c>
      <c r="I6" s="35">
        <v>-194.80613351305357</v>
      </c>
      <c r="J6" s="35">
        <v>0</v>
      </c>
      <c r="K6" s="35">
        <v>-8.5587599999999995</v>
      </c>
      <c r="L6" s="34">
        <f>SUM(M6:Z6)</f>
        <v>81.108972612492181</v>
      </c>
      <c r="M6" s="24">
        <v>51.856040886999999</v>
      </c>
      <c r="N6" s="24">
        <v>1.0649999999999999</v>
      </c>
      <c r="O6" s="25"/>
      <c r="P6" s="25">
        <v>-6.7759102444444439</v>
      </c>
      <c r="Q6" s="25">
        <v>-5.7916068246400005</v>
      </c>
      <c r="R6" s="25">
        <v>23.475342856560001</v>
      </c>
      <c r="S6" s="25">
        <v>29.408110551977398</v>
      </c>
      <c r="T6" s="25">
        <v>-0.807728250548303</v>
      </c>
      <c r="U6" s="25">
        <v>8.6131165328825023</v>
      </c>
      <c r="V6" s="25">
        <v>-19.949102733311534</v>
      </c>
      <c r="W6" s="33">
        <v>1.5709837016574586E-2</v>
      </c>
      <c r="X6" s="33">
        <v>0</v>
      </c>
      <c r="Y6" s="33">
        <v>0</v>
      </c>
      <c r="Z6" s="35">
        <v>0</v>
      </c>
      <c r="AA6" s="34">
        <v>9.4912998894528418</v>
      </c>
      <c r="AB6" s="37">
        <f>SUM(AC6:AM6)</f>
        <v>-2.5487848399799997</v>
      </c>
      <c r="AC6" s="38"/>
      <c r="AD6" s="36"/>
      <c r="AE6" s="36">
        <v>-7.0404138359995636E-3</v>
      </c>
      <c r="AF6" s="36"/>
      <c r="AG6" s="36"/>
      <c r="AH6" s="36"/>
      <c r="AI6" s="36">
        <v>-3.5839098650880001</v>
      </c>
      <c r="AJ6" s="36">
        <v>1.042165438944</v>
      </c>
      <c r="AK6" s="35"/>
      <c r="AL6" s="35"/>
      <c r="AM6" s="33"/>
      <c r="AN6" s="40"/>
      <c r="AO6" s="40"/>
      <c r="AP6" s="37"/>
      <c r="AQ6" s="41">
        <f t="shared" si="0"/>
        <v>-87.718612660238946</v>
      </c>
      <c r="AS6" s="293"/>
    </row>
    <row r="7" spans="1:45" s="49" customFormat="1" ht="12.75" customHeight="1">
      <c r="A7" s="50" t="s">
        <v>66</v>
      </c>
      <c r="B7" s="51"/>
      <c r="C7" s="52">
        <f t="shared" ref="C7:AP7" si="1">C2+C3-C4-C5+C6</f>
        <v>1248.700275906338</v>
      </c>
      <c r="D7" s="57">
        <f t="shared" si="1"/>
        <v>1173.865487246044</v>
      </c>
      <c r="E7" s="54">
        <f t="shared" si="1"/>
        <v>60.722498953599995</v>
      </c>
      <c r="F7" s="54">
        <f t="shared" si="1"/>
        <v>0</v>
      </c>
      <c r="G7" s="54">
        <f t="shared" si="1"/>
        <v>14.112289706693874</v>
      </c>
      <c r="H7" s="56">
        <f t="shared" si="1"/>
        <v>776.85210934146835</v>
      </c>
      <c r="I7" s="57">
        <f t="shared" si="1"/>
        <v>659.7021413414684</v>
      </c>
      <c r="J7" s="54">
        <f t="shared" si="1"/>
        <v>127.70399999999999</v>
      </c>
      <c r="K7" s="54">
        <f t="shared" si="1"/>
        <v>-10.554031999999999</v>
      </c>
      <c r="L7" s="56">
        <f t="shared" si="1"/>
        <v>6439.5578727193133</v>
      </c>
      <c r="M7" s="57">
        <f t="shared" si="1"/>
        <v>2811.1802408097997</v>
      </c>
      <c r="N7" s="57">
        <f t="shared" ref="N7" si="2">N2+N3-N4-N5+N6</f>
        <v>-9.2454961050000009</v>
      </c>
      <c r="O7" s="54">
        <f t="shared" si="1"/>
        <v>0</v>
      </c>
      <c r="P7" s="54">
        <f t="shared" si="1"/>
        <v>608.31881023333347</v>
      </c>
      <c r="Q7" s="54">
        <f t="shared" si="1"/>
        <v>372.89068395488005</v>
      </c>
      <c r="R7" s="54">
        <f t="shared" si="1"/>
        <v>970.39529881752003</v>
      </c>
      <c r="S7" s="54">
        <f t="shared" si="1"/>
        <v>-776.2511320132769</v>
      </c>
      <c r="T7" s="54">
        <f t="shared" si="1"/>
        <v>74.839626632114886</v>
      </c>
      <c r="U7" s="54">
        <f t="shared" si="1"/>
        <v>2064.394525375486</v>
      </c>
      <c r="V7" s="54">
        <f t="shared" si="1"/>
        <v>138.82466132178985</v>
      </c>
      <c r="W7" s="54">
        <f t="shared" si="1"/>
        <v>-16.597843465469609</v>
      </c>
      <c r="X7" s="54">
        <f t="shared" si="1"/>
        <v>166.95194132591621</v>
      </c>
      <c r="Y7" s="54">
        <f t="shared" si="1"/>
        <v>1.5499700616752119</v>
      </c>
      <c r="Z7" s="54">
        <f t="shared" si="1"/>
        <v>32.306585770545993</v>
      </c>
      <c r="AA7" s="56">
        <f t="shared" si="1"/>
        <v>3731.3032087817996</v>
      </c>
      <c r="AB7" s="56">
        <f t="shared" si="1"/>
        <v>1004.0382886138595</v>
      </c>
      <c r="AC7" s="57">
        <f t="shared" si="1"/>
        <v>60.944232425259983</v>
      </c>
      <c r="AD7" s="54">
        <f t="shared" si="1"/>
        <v>442.04525606199996</v>
      </c>
      <c r="AE7" s="54">
        <f t="shared" si="1"/>
        <v>252.67496362480642</v>
      </c>
      <c r="AF7" s="54">
        <f t="shared" ref="AF7" si="3">AF2+AF3-AF4-AF5+AF6</f>
        <v>51.608885679000835</v>
      </c>
      <c r="AG7" s="54">
        <f t="shared" si="1"/>
        <v>39.064855679693935</v>
      </c>
      <c r="AH7" s="54">
        <f t="shared" si="1"/>
        <v>13.156909078968509</v>
      </c>
      <c r="AI7" s="54">
        <f t="shared" si="1"/>
        <v>85.978164703488005</v>
      </c>
      <c r="AJ7" s="54">
        <f t="shared" ref="AJ7" si="4">AJ2+AJ3-AJ4-AJ5+AJ6</f>
        <v>24.796847172575998</v>
      </c>
      <c r="AK7" s="53">
        <f t="shared" si="1"/>
        <v>0.17782765358656435</v>
      </c>
      <c r="AL7" s="53">
        <f t="shared" ref="AL7" si="5">AL2+AL3-AL4-AL5+AL6</f>
        <v>10.743510841503214</v>
      </c>
      <c r="AM7" s="57">
        <f t="shared" si="1"/>
        <v>22.846835692976406</v>
      </c>
      <c r="AN7" s="56">
        <f t="shared" si="1"/>
        <v>66.090945085523018</v>
      </c>
      <c r="AO7" s="56">
        <f t="shared" si="1"/>
        <v>184.81890199999998</v>
      </c>
      <c r="AP7" s="182">
        <f t="shared" si="1"/>
        <v>0</v>
      </c>
      <c r="AQ7" s="111">
        <f t="shared" si="0"/>
        <v>13451.361602448302</v>
      </c>
      <c r="AR7" s="2"/>
      <c r="AS7" s="293"/>
    </row>
    <row r="8" spans="1:45" s="49" customFormat="1" ht="12.75" customHeight="1" thickBot="1">
      <c r="A8" s="183" t="s">
        <v>67</v>
      </c>
      <c r="B8" s="184"/>
      <c r="C8" s="187">
        <f t="shared" ref="C8:AP8" si="6">C7-C27</f>
        <v>1248.700275906338</v>
      </c>
      <c r="D8" s="185">
        <f t="shared" si="6"/>
        <v>1173.865487246044</v>
      </c>
      <c r="E8" s="188">
        <f t="shared" si="6"/>
        <v>60.722498953599995</v>
      </c>
      <c r="F8" s="189">
        <f t="shared" si="6"/>
        <v>0</v>
      </c>
      <c r="G8" s="189">
        <f t="shared" si="6"/>
        <v>14.112289706693874</v>
      </c>
      <c r="H8" s="190">
        <f t="shared" si="6"/>
        <v>776.85210934146835</v>
      </c>
      <c r="I8" s="185">
        <f t="shared" si="6"/>
        <v>659.7021413414684</v>
      </c>
      <c r="J8" s="188">
        <f t="shared" si="6"/>
        <v>127.70399999999999</v>
      </c>
      <c r="K8" s="188">
        <f t="shared" si="6"/>
        <v>-10.554031999999999</v>
      </c>
      <c r="L8" s="190">
        <f t="shared" si="6"/>
        <v>6238.7493755611758</v>
      </c>
      <c r="M8" s="185">
        <f t="shared" si="6"/>
        <v>2811.1802408097997</v>
      </c>
      <c r="N8" s="185">
        <f t="shared" si="6"/>
        <v>-9.2454961050000009</v>
      </c>
      <c r="O8" s="188">
        <f t="shared" si="6"/>
        <v>0</v>
      </c>
      <c r="P8" s="188">
        <f t="shared" si="6"/>
        <v>608.31881023333347</v>
      </c>
      <c r="Q8" s="188">
        <f t="shared" si="6"/>
        <v>372.89068395488005</v>
      </c>
      <c r="R8" s="188">
        <f t="shared" si="6"/>
        <v>970.39529881752003</v>
      </c>
      <c r="S8" s="188">
        <f t="shared" si="6"/>
        <v>-776.2511320132769</v>
      </c>
      <c r="T8" s="188">
        <f t="shared" si="6"/>
        <v>74.839626632114886</v>
      </c>
      <c r="U8" s="188">
        <f t="shared" si="6"/>
        <v>2064.394525375486</v>
      </c>
      <c r="V8" s="188">
        <f t="shared" si="6"/>
        <v>138.82466132178985</v>
      </c>
      <c r="W8" s="189">
        <f t="shared" si="6"/>
        <v>-16.597843465469609</v>
      </c>
      <c r="X8" s="189">
        <f t="shared" si="6"/>
        <v>0</v>
      </c>
      <c r="Y8" s="189">
        <f t="shared" si="6"/>
        <v>0</v>
      </c>
      <c r="Z8" s="188">
        <f t="shared" si="6"/>
        <v>0</v>
      </c>
      <c r="AA8" s="190">
        <f t="shared" si="6"/>
        <v>3731.3032087817996</v>
      </c>
      <c r="AB8" s="196">
        <f t="shared" si="6"/>
        <v>1004.0382886138595</v>
      </c>
      <c r="AC8" s="185">
        <f t="shared" si="6"/>
        <v>60.944232425259983</v>
      </c>
      <c r="AD8" s="188">
        <f t="shared" si="6"/>
        <v>442.04525606199996</v>
      </c>
      <c r="AE8" s="188">
        <f t="shared" si="6"/>
        <v>252.67496362480642</v>
      </c>
      <c r="AF8" s="188">
        <f t="shared" si="6"/>
        <v>51.608885679000835</v>
      </c>
      <c r="AG8" s="188">
        <f t="shared" si="6"/>
        <v>39.064855679693935</v>
      </c>
      <c r="AH8" s="188">
        <f t="shared" si="6"/>
        <v>13.156909078968509</v>
      </c>
      <c r="AI8" s="188">
        <f t="shared" si="6"/>
        <v>85.978164703488005</v>
      </c>
      <c r="AJ8" s="188">
        <f t="shared" ref="AJ8" si="7">AJ7-AJ27</f>
        <v>24.796847172575998</v>
      </c>
      <c r="AK8" s="210">
        <f t="shared" si="6"/>
        <v>0.17782765358656435</v>
      </c>
      <c r="AL8" s="210">
        <f t="shared" si="6"/>
        <v>10.743510841503214</v>
      </c>
      <c r="AM8" s="185">
        <f t="shared" si="6"/>
        <v>22.846835692976406</v>
      </c>
      <c r="AN8" s="190">
        <f t="shared" si="6"/>
        <v>66.090945085523018</v>
      </c>
      <c r="AO8" s="190">
        <f t="shared" si="6"/>
        <v>184.81890199999998</v>
      </c>
      <c r="AP8" s="185">
        <f t="shared" si="6"/>
        <v>0</v>
      </c>
      <c r="AQ8" s="186">
        <f t="shared" si="0"/>
        <v>13250.553105290164</v>
      </c>
      <c r="AR8" s="2"/>
      <c r="AS8" s="293"/>
    </row>
    <row r="9" spans="1:45" s="49" customFormat="1" ht="12.75" customHeight="1">
      <c r="A9" s="50" t="s">
        <v>5</v>
      </c>
      <c r="B9" s="51"/>
      <c r="C9" s="52">
        <f t="shared" ref="C9:AP9" si="8">SUM(C10:C14)</f>
        <v>940.37839862555882</v>
      </c>
      <c r="D9" s="53">
        <f t="shared" si="8"/>
        <v>940.37839862555882</v>
      </c>
      <c r="E9" s="54">
        <f t="shared" si="8"/>
        <v>0</v>
      </c>
      <c r="F9" s="55">
        <f t="shared" si="8"/>
        <v>0</v>
      </c>
      <c r="G9" s="55">
        <f t="shared" si="8"/>
        <v>0</v>
      </c>
      <c r="H9" s="56">
        <f t="shared" si="8"/>
        <v>646.35517355700313</v>
      </c>
      <c r="I9" s="53">
        <f t="shared" si="8"/>
        <v>646.35517355700313</v>
      </c>
      <c r="J9" s="54">
        <f t="shared" si="8"/>
        <v>0</v>
      </c>
      <c r="K9" s="54">
        <f t="shared" si="8"/>
        <v>0</v>
      </c>
      <c r="L9" s="56">
        <f t="shared" si="8"/>
        <v>2886.1736680916492</v>
      </c>
      <c r="M9" s="54">
        <f t="shared" si="8"/>
        <v>2814.1951999999997</v>
      </c>
      <c r="N9" s="54">
        <f t="shared" ref="N9" si="9">SUM(N10:N14)</f>
        <v>11.707299999999998</v>
      </c>
      <c r="O9" s="54">
        <f t="shared" si="8"/>
        <v>4.8226428745602208</v>
      </c>
      <c r="P9" s="54">
        <f t="shared" si="8"/>
        <v>0</v>
      </c>
      <c r="Q9" s="54">
        <f t="shared" si="8"/>
        <v>0</v>
      </c>
      <c r="R9" s="54">
        <f t="shared" si="8"/>
        <v>0</v>
      </c>
      <c r="S9" s="54">
        <f t="shared" si="8"/>
        <v>47.397657075727196</v>
      </c>
      <c r="T9" s="54">
        <f t="shared" si="8"/>
        <v>0.51942510359999994</v>
      </c>
      <c r="U9" s="54">
        <f t="shared" si="8"/>
        <v>7.5314430377622141</v>
      </c>
      <c r="V9" s="54">
        <f t="shared" si="8"/>
        <v>0</v>
      </c>
      <c r="W9" s="55">
        <f t="shared" si="8"/>
        <v>0</v>
      </c>
      <c r="X9" s="55">
        <f t="shared" si="8"/>
        <v>0</v>
      </c>
      <c r="Y9" s="55">
        <f t="shared" si="8"/>
        <v>0</v>
      </c>
      <c r="Z9" s="54">
        <f t="shared" si="8"/>
        <v>0</v>
      </c>
      <c r="AA9" s="56">
        <f t="shared" si="8"/>
        <v>2027.5066149621234</v>
      </c>
      <c r="AB9" s="57">
        <f t="shared" si="8"/>
        <v>127.64634325350907</v>
      </c>
      <c r="AC9" s="58">
        <f t="shared" si="8"/>
        <v>0</v>
      </c>
      <c r="AD9" s="54">
        <f t="shared" si="8"/>
        <v>0</v>
      </c>
      <c r="AE9" s="54">
        <f t="shared" si="8"/>
        <v>58.054562601914526</v>
      </c>
      <c r="AF9" s="54">
        <f t="shared" ref="AF9" si="10">SUM(AF10:AF14)</f>
        <v>25.518835183319997</v>
      </c>
      <c r="AG9" s="54">
        <f t="shared" si="8"/>
        <v>39.064855679693935</v>
      </c>
      <c r="AH9" s="54">
        <f t="shared" si="8"/>
        <v>5.0080897885806186</v>
      </c>
      <c r="AI9" s="54">
        <f t="shared" si="8"/>
        <v>0</v>
      </c>
      <c r="AJ9" s="54">
        <f t="shared" ref="AJ9" si="11">SUM(AJ10:AJ14)</f>
        <v>0</v>
      </c>
      <c r="AK9" s="53">
        <f t="shared" si="8"/>
        <v>0</v>
      </c>
      <c r="AL9" s="53">
        <f t="shared" ref="AL9" si="12">SUM(AL10:AL14)</f>
        <v>0</v>
      </c>
      <c r="AM9" s="55">
        <f t="shared" si="8"/>
        <v>0</v>
      </c>
      <c r="AN9" s="56">
        <f t="shared" si="8"/>
        <v>24.518096548679999</v>
      </c>
      <c r="AO9" s="56">
        <f t="shared" si="8"/>
        <v>58.226871555999992</v>
      </c>
      <c r="AP9" s="57">
        <f t="shared" si="8"/>
        <v>0</v>
      </c>
      <c r="AQ9" s="59">
        <f t="shared" si="0"/>
        <v>6710.8051665945241</v>
      </c>
      <c r="AR9" s="2"/>
      <c r="AS9" s="293"/>
    </row>
    <row r="10" spans="1:45" ht="12.75" customHeight="1">
      <c r="A10" s="60" t="s">
        <v>221</v>
      </c>
      <c r="B10" s="61"/>
      <c r="C10" s="62">
        <f>SUM(D10:G10)</f>
        <v>940.37839862555882</v>
      </c>
      <c r="D10" s="63">
        <v>940.37839862555882</v>
      </c>
      <c r="E10" s="64"/>
      <c r="F10" s="65"/>
      <c r="G10" s="65"/>
      <c r="H10" s="66">
        <f>SUM(I10:K10)</f>
        <v>541.83907492037906</v>
      </c>
      <c r="I10" s="63">
        <v>541.83907492037906</v>
      </c>
      <c r="J10" s="64">
        <v>0</v>
      </c>
      <c r="K10" s="64"/>
      <c r="L10" s="66">
        <f>SUM(M10:Z10)</f>
        <v>54.929100113489412</v>
      </c>
      <c r="M10" s="64"/>
      <c r="N10" s="64"/>
      <c r="O10" s="64"/>
      <c r="P10" s="64"/>
      <c r="Q10" s="64"/>
      <c r="R10" s="64"/>
      <c r="S10" s="64">
        <v>47.397657075727196</v>
      </c>
      <c r="T10" s="64"/>
      <c r="U10" s="64">
        <v>7.5314430377622141</v>
      </c>
      <c r="V10" s="64"/>
      <c r="W10" s="65"/>
      <c r="X10" s="65"/>
      <c r="Y10" s="65"/>
      <c r="Z10" s="64"/>
      <c r="AA10" s="66">
        <v>1714.4540102949693</v>
      </c>
      <c r="AB10" s="67">
        <f>SUM(AC10:AM10)</f>
        <v>119.60923239064275</v>
      </c>
      <c r="AC10" s="68"/>
      <c r="AD10" s="64"/>
      <c r="AE10" s="64">
        <v>55.02554152762881</v>
      </c>
      <c r="AF10" s="64">
        <v>25.518835183319997</v>
      </c>
      <c r="AG10" s="64">
        <v>39.064855679693935</v>
      </c>
      <c r="AH10" s="64"/>
      <c r="AI10" s="64"/>
      <c r="AJ10" s="64"/>
      <c r="AK10" s="63"/>
      <c r="AL10" s="63"/>
      <c r="AM10" s="65"/>
      <c r="AN10" s="70">
        <v>24.518096548679999</v>
      </c>
      <c r="AO10" s="66"/>
      <c r="AP10" s="67"/>
      <c r="AQ10" s="71">
        <f t="shared" si="0"/>
        <v>3395.7279128937198</v>
      </c>
    </row>
    <row r="11" spans="1:45" ht="12.75" customHeight="1">
      <c r="A11" s="17" t="s">
        <v>222</v>
      </c>
      <c r="B11" s="18"/>
      <c r="C11" s="19">
        <f>SUM(D11:G11)</f>
        <v>0</v>
      </c>
      <c r="D11" s="24">
        <v>0</v>
      </c>
      <c r="E11" s="25"/>
      <c r="F11" s="22"/>
      <c r="G11" s="22"/>
      <c r="H11" s="23">
        <f>SUM(I11:K11)</f>
        <v>7.9103891629398939</v>
      </c>
      <c r="I11" s="24">
        <v>7.9103891629398939</v>
      </c>
      <c r="J11" s="25"/>
      <c r="K11" s="25"/>
      <c r="L11" s="23">
        <f>SUM(M11:Z11)</f>
        <v>5.3420679781602205</v>
      </c>
      <c r="M11" s="25"/>
      <c r="N11" s="127"/>
      <c r="O11" s="127">
        <v>4.8226428745602208</v>
      </c>
      <c r="P11" s="25"/>
      <c r="Q11" s="25"/>
      <c r="R11" s="25"/>
      <c r="S11" s="25">
        <v>0</v>
      </c>
      <c r="T11" s="25">
        <v>0.51942510359999994</v>
      </c>
      <c r="U11" s="25">
        <v>0</v>
      </c>
      <c r="V11" s="25"/>
      <c r="W11" s="22"/>
      <c r="X11" s="22"/>
      <c r="Y11" s="22"/>
      <c r="Z11" s="25"/>
      <c r="AA11" s="23">
        <v>258.53192776054328</v>
      </c>
      <c r="AB11" s="26">
        <f>SUM(AC11:AM11)</f>
        <v>8.0371108628663315</v>
      </c>
      <c r="AC11" s="27"/>
      <c r="AD11" s="25"/>
      <c r="AE11" s="25">
        <v>3.0290210742857133</v>
      </c>
      <c r="AF11" s="25"/>
      <c r="AG11" s="25"/>
      <c r="AH11" s="25">
        <v>5.0080897885806186</v>
      </c>
      <c r="AI11" s="25"/>
      <c r="AJ11" s="25"/>
      <c r="AK11" s="24"/>
      <c r="AL11" s="24"/>
      <c r="AM11" s="22"/>
      <c r="AN11" s="28"/>
      <c r="AO11" s="28"/>
      <c r="AP11" s="26"/>
      <c r="AQ11" s="29">
        <f t="shared" si="0"/>
        <v>279.82149576450973</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43.062676799999991</v>
      </c>
      <c r="AP12" s="26"/>
      <c r="AQ12" s="29">
        <f t="shared" si="0"/>
        <v>43.062676799999991</v>
      </c>
    </row>
    <row r="13" spans="1:45" ht="12.75" customHeight="1">
      <c r="A13" s="17" t="s">
        <v>224</v>
      </c>
      <c r="B13" s="18"/>
      <c r="C13" s="19">
        <f>SUM(D13:G13)</f>
        <v>0</v>
      </c>
      <c r="D13" s="24"/>
      <c r="E13" s="22"/>
      <c r="F13" s="22"/>
      <c r="G13" s="22"/>
      <c r="H13" s="23">
        <f>SUM(I13:K13)</f>
        <v>96.605709473684215</v>
      </c>
      <c r="I13" s="24">
        <v>96.605709473684215</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96.605709473684215</v>
      </c>
    </row>
    <row r="14" spans="1:45" ht="12.75" customHeight="1">
      <c r="A14" s="72" t="s">
        <v>225</v>
      </c>
      <c r="B14" s="73"/>
      <c r="C14" s="74">
        <f>SUM(D14:G14)</f>
        <v>0</v>
      </c>
      <c r="D14" s="75"/>
      <c r="E14" s="76"/>
      <c r="F14" s="77"/>
      <c r="G14" s="77"/>
      <c r="H14" s="78">
        <f>SUM(I14:K14)</f>
        <v>0</v>
      </c>
      <c r="I14" s="75"/>
      <c r="J14" s="76"/>
      <c r="K14" s="76"/>
      <c r="L14" s="78">
        <f>SUM(M14:Z14)</f>
        <v>2825.9024999999997</v>
      </c>
      <c r="M14" s="76">
        <v>2814.1951999999997</v>
      </c>
      <c r="N14" s="76">
        <v>11.707299999999998</v>
      </c>
      <c r="O14" s="76"/>
      <c r="P14" s="76"/>
      <c r="Q14" s="76"/>
      <c r="R14" s="76"/>
      <c r="S14" s="76"/>
      <c r="T14" s="76"/>
      <c r="U14" s="76"/>
      <c r="V14" s="76"/>
      <c r="W14" s="77"/>
      <c r="X14" s="77"/>
      <c r="Y14" s="77"/>
      <c r="Z14" s="76"/>
      <c r="AA14" s="78">
        <v>54.520676906610873</v>
      </c>
      <c r="AB14" s="79">
        <f>SUM(AC14:AM14)</f>
        <v>0</v>
      </c>
      <c r="AC14" s="80"/>
      <c r="AD14" s="76"/>
      <c r="AE14" s="76"/>
      <c r="AF14" s="76"/>
      <c r="AG14" s="76"/>
      <c r="AH14" s="76"/>
      <c r="AI14" s="76"/>
      <c r="AJ14" s="76"/>
      <c r="AK14" s="75"/>
      <c r="AL14" s="75"/>
      <c r="AM14" s="77"/>
      <c r="AN14" s="81"/>
      <c r="AO14" s="81">
        <v>15.164194755999999</v>
      </c>
      <c r="AP14" s="79"/>
      <c r="AQ14" s="82">
        <f t="shared" si="0"/>
        <v>2895.5873716626106</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91.775424000000001</v>
      </c>
      <c r="I15" s="85">
        <f t="shared" si="13"/>
        <v>0</v>
      </c>
      <c r="J15" s="86">
        <f t="shared" si="13"/>
        <v>0</v>
      </c>
      <c r="K15" s="86">
        <f t="shared" si="13"/>
        <v>91.775424000000001</v>
      </c>
      <c r="L15" s="88">
        <f t="shared" si="13"/>
        <v>2871.4458206664322</v>
      </c>
      <c r="M15" s="86">
        <f t="shared" si="13"/>
        <v>0</v>
      </c>
      <c r="N15" s="86">
        <f t="shared" si="13"/>
        <v>0</v>
      </c>
      <c r="O15" s="86">
        <f t="shared" si="13"/>
        <v>74.22189472710744</v>
      </c>
      <c r="P15" s="86">
        <f t="shared" si="13"/>
        <v>523.95213249999995</v>
      </c>
      <c r="Q15" s="86">
        <f t="shared" si="13"/>
        <v>144.39412638560003</v>
      </c>
      <c r="R15" s="86">
        <f t="shared" si="13"/>
        <v>0</v>
      </c>
      <c r="S15" s="86">
        <f t="shared" si="13"/>
        <v>918.2172360666666</v>
      </c>
      <c r="T15" s="86">
        <f t="shared" si="13"/>
        <v>67.173742993054844</v>
      </c>
      <c r="U15" s="86">
        <f t="shared" si="13"/>
        <v>1122.5326375181742</v>
      </c>
      <c r="V15" s="86">
        <f t="shared" si="13"/>
        <v>0</v>
      </c>
      <c r="W15" s="87">
        <f t="shared" si="13"/>
        <v>20.95405047582873</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1740.2910761662827</v>
      </c>
      <c r="AP15" s="89">
        <f t="shared" si="13"/>
        <v>0</v>
      </c>
      <c r="AQ15" s="91">
        <f t="shared" si="0"/>
        <v>4703.512320832715</v>
      </c>
      <c r="AR15" s="2"/>
      <c r="AS15" s="293"/>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1538.1225010128885</v>
      </c>
      <c r="AP16" s="67"/>
      <c r="AQ16" s="92">
        <f>C16+H16+L16+AA16+AO16+AP16</f>
        <v>1538.1225010128885</v>
      </c>
    </row>
    <row r="17" spans="1:45"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178.16793204555418</v>
      </c>
      <c r="AP17" s="26"/>
      <c r="AQ17" s="29">
        <f>C17+H17+L17+AA17+AO17+AP17</f>
        <v>178.16793204555418</v>
      </c>
    </row>
    <row r="18" spans="1:45"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24.000643107840006</v>
      </c>
      <c r="AP18" s="26"/>
      <c r="AQ18" s="29">
        <f t="shared" si="0"/>
        <v>24.000643107840006</v>
      </c>
    </row>
    <row r="19" spans="1:45" ht="12.75" customHeight="1">
      <c r="A19" s="17" t="s">
        <v>229</v>
      </c>
      <c r="B19" s="18"/>
      <c r="C19" s="19"/>
      <c r="D19" s="2"/>
      <c r="E19" s="25"/>
      <c r="F19" s="22"/>
      <c r="G19" s="22"/>
      <c r="H19" s="23">
        <f>SUM(I19:K19)</f>
        <v>91.775424000000001</v>
      </c>
      <c r="I19" s="24"/>
      <c r="J19" s="25"/>
      <c r="K19" s="25">
        <v>91.775424000000001</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91.775424000000001</v>
      </c>
    </row>
    <row r="20" spans="1:45" ht="12.75" customHeight="1">
      <c r="A20" s="72" t="s">
        <v>230</v>
      </c>
      <c r="B20" s="73"/>
      <c r="C20" s="74"/>
      <c r="D20" s="75"/>
      <c r="E20" s="76"/>
      <c r="F20" s="77"/>
      <c r="G20" s="77"/>
      <c r="H20" s="78">
        <f>SUM(I20:K20)</f>
        <v>0</v>
      </c>
      <c r="I20" s="75"/>
      <c r="J20" s="76"/>
      <c r="K20" s="76"/>
      <c r="L20" s="78">
        <f>SUM(M20:Z20)</f>
        <v>2871.4458206664322</v>
      </c>
      <c r="M20" s="76"/>
      <c r="N20" s="76"/>
      <c r="O20" s="76">
        <v>74.22189472710744</v>
      </c>
      <c r="P20" s="76">
        <v>523.95213249999995</v>
      </c>
      <c r="Q20" s="76">
        <v>144.39412638560003</v>
      </c>
      <c r="R20" s="76">
        <v>0</v>
      </c>
      <c r="S20" s="76">
        <v>918.2172360666666</v>
      </c>
      <c r="T20" s="76">
        <v>67.173742993054844</v>
      </c>
      <c r="U20" s="76">
        <v>1122.5326375181742</v>
      </c>
      <c r="V20" s="76"/>
      <c r="W20" s="77">
        <v>20.95405047582873</v>
      </c>
      <c r="X20" s="77"/>
      <c r="Y20" s="77"/>
      <c r="Z20" s="76"/>
      <c r="AA20" s="78"/>
      <c r="AB20" s="79">
        <f>SUM(AC20:AL20)</f>
        <v>0</v>
      </c>
      <c r="AC20" s="80"/>
      <c r="AD20" s="76"/>
      <c r="AE20" s="76"/>
      <c r="AF20" s="76"/>
      <c r="AG20" s="76"/>
      <c r="AH20" s="76"/>
      <c r="AI20" s="76"/>
      <c r="AJ20" s="76"/>
      <c r="AK20" s="75"/>
      <c r="AL20" s="75"/>
      <c r="AM20" s="77"/>
      <c r="AN20" s="81"/>
      <c r="AO20" s="81"/>
      <c r="AP20" s="79"/>
      <c r="AQ20" s="82">
        <f t="shared" si="0"/>
        <v>2871.4458206664322</v>
      </c>
    </row>
    <row r="21" spans="1:45" ht="12.75" customHeight="1">
      <c r="A21" s="93" t="s">
        <v>7</v>
      </c>
      <c r="B21" s="94"/>
      <c r="C21" s="95">
        <f>SUM(C22:C24)</f>
        <v>17.236365325401415</v>
      </c>
      <c r="D21" s="96">
        <f>SUM(D22:D24)</f>
        <v>-11.541075000000001</v>
      </c>
      <c r="E21" s="97">
        <f>SUM(E22:E24)</f>
        <v>28.777440325401415</v>
      </c>
      <c r="F21" s="98">
        <f>SUM(F22:F24)</f>
        <v>0</v>
      </c>
      <c r="G21" s="98">
        <f>SUM(G22:G24)</f>
        <v>0</v>
      </c>
      <c r="H21" s="99">
        <f>SUM(I21:K21)</f>
        <v>0</v>
      </c>
      <c r="I21" s="96">
        <f>SUM(I22:I24)</f>
        <v>0</v>
      </c>
      <c r="J21" s="97">
        <f>SUM(J22:J24)</f>
        <v>0</v>
      </c>
      <c r="K21" s="97">
        <f>SUM(K22:K24)</f>
        <v>0</v>
      </c>
      <c r="L21" s="99">
        <f>SUM(M21:Z21)</f>
        <v>-19.278191923933964</v>
      </c>
      <c r="M21" s="97">
        <f t="shared" ref="M21:AA21" si="15">SUM(M22:M24)</f>
        <v>0</v>
      </c>
      <c r="N21" s="97">
        <f t="shared" ref="N21" si="16">SUM(N22:N24)</f>
        <v>21.285999999999994</v>
      </c>
      <c r="O21" s="97">
        <f t="shared" si="15"/>
        <v>0</v>
      </c>
      <c r="P21" s="97">
        <f t="shared" si="15"/>
        <v>-20.338814622222223</v>
      </c>
      <c r="Q21" s="97">
        <f t="shared" si="15"/>
        <v>204.55238023584002</v>
      </c>
      <c r="R21" s="97">
        <f t="shared" si="15"/>
        <v>-204.14611135823998</v>
      </c>
      <c r="S21" s="97">
        <f t="shared" si="15"/>
        <v>1.7037888968926553</v>
      </c>
      <c r="T21" s="97">
        <f t="shared" si="15"/>
        <v>0</v>
      </c>
      <c r="U21" s="97">
        <f t="shared" si="15"/>
        <v>-4.0480697508030232</v>
      </c>
      <c r="V21" s="97">
        <f t="shared" si="15"/>
        <v>-17.236365325401412</v>
      </c>
      <c r="W21" s="98">
        <f t="shared" si="15"/>
        <v>-1.0509999999999999</v>
      </c>
      <c r="X21" s="98">
        <f t="shared" si="15"/>
        <v>0</v>
      </c>
      <c r="Y21" s="98">
        <f t="shared" si="15"/>
        <v>0</v>
      </c>
      <c r="Z21" s="97">
        <f t="shared" si="15"/>
        <v>0</v>
      </c>
      <c r="AA21" s="99">
        <f t="shared" si="15"/>
        <v>0</v>
      </c>
      <c r="AB21" s="100">
        <f t="shared" ref="AB21:AQ21" si="17">SUM(AB22:AB24)</f>
        <v>-503.16731614084654</v>
      </c>
      <c r="AC21" s="101">
        <f t="shared" si="17"/>
        <v>-60.944232425259983</v>
      </c>
      <c r="AD21" s="97">
        <f t="shared" si="17"/>
        <v>-442.04525606199996</v>
      </c>
      <c r="AE21" s="97">
        <f t="shared" si="17"/>
        <v>0</v>
      </c>
      <c r="AF21" s="97">
        <f t="shared" si="17"/>
        <v>0</v>
      </c>
      <c r="AG21" s="175">
        <f t="shared" si="17"/>
        <v>0</v>
      </c>
      <c r="AH21" s="175">
        <f t="shared" si="17"/>
        <v>0</v>
      </c>
      <c r="AI21" s="175">
        <f t="shared" si="17"/>
        <v>0</v>
      </c>
      <c r="AJ21" s="175">
        <f t="shared" ref="AJ21:AK21" si="18">SUM(AJ22:AJ24)</f>
        <v>0</v>
      </c>
      <c r="AK21" s="96">
        <f t="shared" si="18"/>
        <v>-0.17782765358656435</v>
      </c>
      <c r="AL21" s="175">
        <f t="shared" ref="AL21" si="19">SUM(AL22:AL24)</f>
        <v>0</v>
      </c>
      <c r="AM21" s="98">
        <f t="shared" si="17"/>
        <v>0</v>
      </c>
      <c r="AN21" s="115">
        <f t="shared" si="17"/>
        <v>0</v>
      </c>
      <c r="AO21" s="99">
        <f t="shared" si="17"/>
        <v>503.16731614084654</v>
      </c>
      <c r="AP21" s="100">
        <f t="shared" si="17"/>
        <v>0</v>
      </c>
      <c r="AQ21" s="102">
        <f t="shared" si="17"/>
        <v>-2.0418265985325483</v>
      </c>
      <c r="AS21" s="293"/>
    </row>
    <row r="22" spans="1:45"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-503.16731614084654</v>
      </c>
      <c r="AC22" s="68">
        <f>-AC2</f>
        <v>-60.944232425259983</v>
      </c>
      <c r="AD22" s="64">
        <f>-AD2</f>
        <v>-442.04525606199996</v>
      </c>
      <c r="AE22" s="64"/>
      <c r="AF22" s="64"/>
      <c r="AG22" s="127"/>
      <c r="AH22" s="127"/>
      <c r="AI22" s="127"/>
      <c r="AJ22" s="127"/>
      <c r="AK22" s="63">
        <v>-0.17782765358656435</v>
      </c>
      <c r="AL22" s="127"/>
      <c r="AM22" s="65"/>
      <c r="AN22" s="70"/>
      <c r="AO22" s="66">
        <f>-(C22+H22+L22+AA22+AB22)</f>
        <v>503.16731614084654</v>
      </c>
      <c r="AP22" s="67"/>
      <c r="AQ22" s="92">
        <f>C22+H22+L22+AA22+AB22+AN22+AO22+AP22</f>
        <v>0</v>
      </c>
    </row>
    <row r="23" spans="1:45"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5" ht="12.75" customHeight="1" thickBot="1">
      <c r="A24" s="30" t="s">
        <v>233</v>
      </c>
      <c r="B24" s="31"/>
      <c r="C24" s="173">
        <f>SUM(D24:G24)</f>
        <v>17.236365325401415</v>
      </c>
      <c r="D24" s="207">
        <v>-11.541075000000001</v>
      </c>
      <c r="E24" s="36">
        <f>-D24-V24</f>
        <v>28.777440325401415</v>
      </c>
      <c r="F24" s="33"/>
      <c r="G24" s="33"/>
      <c r="H24" s="34"/>
      <c r="I24" s="39"/>
      <c r="J24" s="36"/>
      <c r="K24" s="36"/>
      <c r="L24" s="34">
        <f>SUM(N24:Z24)</f>
        <v>-19.278191923933964</v>
      </c>
      <c r="M24" s="36"/>
      <c r="N24" s="36">
        <v>21.285999999999994</v>
      </c>
      <c r="O24" s="36"/>
      <c r="P24" s="36">
        <v>-20.338814622222223</v>
      </c>
      <c r="Q24" s="36">
        <v>204.55238023584002</v>
      </c>
      <c r="R24" s="36">
        <v>-204.14611135823998</v>
      </c>
      <c r="S24" s="36">
        <v>1.7037888968926553</v>
      </c>
      <c r="T24" s="36"/>
      <c r="U24" s="36">
        <v>-4.0480697508030232</v>
      </c>
      <c r="V24" s="33">
        <v>-17.236365325401412</v>
      </c>
      <c r="W24" s="33">
        <v>-1.0509999999999999</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-2.0418265985325483</v>
      </c>
    </row>
    <row r="25" spans="1:45" ht="12.75" customHeight="1" thickBot="1">
      <c r="A25" s="83" t="s">
        <v>8</v>
      </c>
      <c r="B25" s="1"/>
      <c r="C25" s="84">
        <f>SUM(D25:G25)</f>
        <v>0</v>
      </c>
      <c r="D25" s="85"/>
      <c r="E25" s="86"/>
      <c r="F25" s="104"/>
      <c r="G25" s="104"/>
      <c r="H25" s="88">
        <f>SUM(I25:K25)</f>
        <v>13.034293271425252</v>
      </c>
      <c r="I25" s="104">
        <v>13.034293271425252</v>
      </c>
      <c r="J25" s="105"/>
      <c r="K25" s="105"/>
      <c r="L25" s="88">
        <f>SUM(O25:Z25)</f>
        <v>63.090690292582337</v>
      </c>
      <c r="M25" s="105"/>
      <c r="N25" s="105"/>
      <c r="O25" s="105">
        <v>61.786270612657198</v>
      </c>
      <c r="P25" s="105"/>
      <c r="Q25" s="105"/>
      <c r="R25" s="105"/>
      <c r="S25" s="105">
        <v>0</v>
      </c>
      <c r="T25" s="105">
        <v>4.1693256233877908E-3</v>
      </c>
      <c r="U25" s="105">
        <v>1.3002503543017518</v>
      </c>
      <c r="V25" s="105"/>
      <c r="W25" s="104"/>
      <c r="X25" s="104"/>
      <c r="Y25" s="104"/>
      <c r="Z25" s="105"/>
      <c r="AA25" s="88">
        <v>75.764775838508228</v>
      </c>
      <c r="AB25" s="89">
        <f>SUM(AC25:AI25)</f>
        <v>0</v>
      </c>
      <c r="AC25" s="90"/>
      <c r="AD25" s="105"/>
      <c r="AE25" s="105"/>
      <c r="AF25" s="105"/>
      <c r="AG25" s="105"/>
      <c r="AH25" s="105"/>
      <c r="AI25" s="105"/>
      <c r="AJ25" s="105"/>
      <c r="AK25" s="181"/>
      <c r="AL25" s="181"/>
      <c r="AM25" s="104"/>
      <c r="AN25" s="194"/>
      <c r="AO25" s="88">
        <v>241.0476524830344</v>
      </c>
      <c r="AP25" s="89"/>
      <c r="AQ25" s="107">
        <f>C25+H25+L25+AA25+AB25+AN25+AO25+AP25</f>
        <v>392.9374118855502</v>
      </c>
      <c r="AS25" s="293"/>
    </row>
    <row r="26" spans="1:45" s="49" customFormat="1" ht="12.75" customHeight="1" thickBot="1">
      <c r="A26" s="42" t="s">
        <v>9</v>
      </c>
      <c r="B26" s="43"/>
      <c r="C26" s="44">
        <f t="shared" ref="C26:AP26" si="20">C7-C9+C15+C21-C25</f>
        <v>325.55824260618061</v>
      </c>
      <c r="D26" s="108">
        <f t="shared" si="20"/>
        <v>221.94601362048522</v>
      </c>
      <c r="E26" s="46">
        <f t="shared" si="20"/>
        <v>89.49993927900141</v>
      </c>
      <c r="F26" s="46">
        <f t="shared" si="20"/>
        <v>0</v>
      </c>
      <c r="G26" s="46">
        <f t="shared" si="20"/>
        <v>14.112289706693874</v>
      </c>
      <c r="H26" s="47">
        <f t="shared" si="20"/>
        <v>209.23806651303997</v>
      </c>
      <c r="I26" s="108">
        <f t="shared" si="20"/>
        <v>0.31267451304002591</v>
      </c>
      <c r="J26" s="46">
        <f t="shared" si="20"/>
        <v>127.70399999999999</v>
      </c>
      <c r="K26" s="46">
        <f t="shared" si="20"/>
        <v>81.221392000000009</v>
      </c>
      <c r="L26" s="47">
        <f t="shared" si="20"/>
        <v>6342.4611430775794</v>
      </c>
      <c r="M26" s="46">
        <f t="shared" si="20"/>
        <v>-3.0149591901999884</v>
      </c>
      <c r="N26" s="46">
        <f t="shared" si="20"/>
        <v>0.33320389499999692</v>
      </c>
      <c r="O26" s="46">
        <f t="shared" si="20"/>
        <v>7.6129812398900256</v>
      </c>
      <c r="P26" s="46">
        <f t="shared" si="20"/>
        <v>1111.9321281111113</v>
      </c>
      <c r="Q26" s="46">
        <f t="shared" si="20"/>
        <v>721.83719057632015</v>
      </c>
      <c r="R26" s="46">
        <f t="shared" si="20"/>
        <v>766.24918745928005</v>
      </c>
      <c r="S26" s="46">
        <f t="shared" si="20"/>
        <v>96.272235874555122</v>
      </c>
      <c r="T26" s="46">
        <f t="shared" si="20"/>
        <v>141.48977519594635</v>
      </c>
      <c r="U26" s="46">
        <f t="shared" si="20"/>
        <v>3174.0473997507938</v>
      </c>
      <c r="V26" s="46">
        <f t="shared" si="20"/>
        <v>121.58829599638844</v>
      </c>
      <c r="W26" s="46">
        <f t="shared" si="20"/>
        <v>3.3052070103591209</v>
      </c>
      <c r="X26" s="46">
        <f t="shared" si="20"/>
        <v>166.95194132591621</v>
      </c>
      <c r="Y26" s="46">
        <f t="shared" si="20"/>
        <v>1.5499700616752119</v>
      </c>
      <c r="Z26" s="46">
        <f t="shared" si="20"/>
        <v>32.306585770545993</v>
      </c>
      <c r="AA26" s="47">
        <f t="shared" si="20"/>
        <v>1628.0318179811679</v>
      </c>
      <c r="AB26" s="45">
        <f t="shared" si="20"/>
        <v>373.22462921950398</v>
      </c>
      <c r="AC26" s="58">
        <f t="shared" si="20"/>
        <v>0</v>
      </c>
      <c r="AD26" s="54">
        <f t="shared" si="20"/>
        <v>0</v>
      </c>
      <c r="AE26" s="54">
        <f t="shared" si="20"/>
        <v>194.62040102289188</v>
      </c>
      <c r="AF26" s="54">
        <f t="shared" si="20"/>
        <v>26.090050495680838</v>
      </c>
      <c r="AG26" s="54">
        <f t="shared" si="20"/>
        <v>0</v>
      </c>
      <c r="AH26" s="54">
        <f t="shared" si="20"/>
        <v>8.1488192903878911</v>
      </c>
      <c r="AI26" s="54">
        <f t="shared" si="20"/>
        <v>85.978164703488005</v>
      </c>
      <c r="AJ26" s="54">
        <f t="shared" ref="AJ26" si="21">AJ7-AJ9+AJ15+AJ21-AJ25</f>
        <v>24.796847172575998</v>
      </c>
      <c r="AK26" s="53">
        <f t="shared" si="20"/>
        <v>0</v>
      </c>
      <c r="AL26" s="53">
        <f t="shared" si="20"/>
        <v>10.743510841503214</v>
      </c>
      <c r="AM26" s="109">
        <f t="shared" si="20"/>
        <v>22.846835692976406</v>
      </c>
      <c r="AN26" s="47">
        <f t="shared" si="20"/>
        <v>41.572848536843019</v>
      </c>
      <c r="AO26" s="47">
        <f t="shared" si="20"/>
        <v>2129.002770268095</v>
      </c>
      <c r="AP26" s="45">
        <f t="shared" si="20"/>
        <v>0</v>
      </c>
      <c r="AQ26" s="48">
        <f>C26+H26+L26+AA26+AB26+AN26+AO26+AP26</f>
        <v>11049.089518202409</v>
      </c>
      <c r="AR26" s="2"/>
      <c r="AS26" s="293"/>
    </row>
    <row r="27" spans="1:45"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200.80849715813741</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166.95194132591621</v>
      </c>
      <c r="Y27" s="55">
        <f t="shared" si="23"/>
        <v>1.5499700616752119</v>
      </c>
      <c r="Z27" s="54">
        <f t="shared" si="23"/>
        <v>32.306585770545993</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200.80849715813741</v>
      </c>
      <c r="AR27" s="2"/>
      <c r="AS27" s="293"/>
    </row>
    <row r="28" spans="1:45" ht="12.75" customHeight="1" thickBot="1">
      <c r="A28" s="112" t="s">
        <v>11</v>
      </c>
      <c r="B28" s="113"/>
      <c r="C28" s="114">
        <f>SUM(D28:G28)</f>
        <v>0</v>
      </c>
      <c r="D28" s="96"/>
      <c r="E28" s="97"/>
      <c r="F28" s="98"/>
      <c r="G28" s="98"/>
      <c r="H28" s="115">
        <f>SUM(I28:K28)</f>
        <v>0</v>
      </c>
      <c r="I28" s="96"/>
      <c r="J28" s="97"/>
      <c r="K28" s="97"/>
      <c r="L28" s="115">
        <f>SUM(M28:Z28)</f>
        <v>200.80849715813741</v>
      </c>
      <c r="M28" s="97"/>
      <c r="N28" s="97"/>
      <c r="O28" s="97"/>
      <c r="P28" s="97"/>
      <c r="Q28" s="97"/>
      <c r="R28" s="97"/>
      <c r="S28" s="97"/>
      <c r="T28" s="97"/>
      <c r="U28" s="97"/>
      <c r="V28" s="97"/>
      <c r="W28" s="98"/>
      <c r="X28" s="98">
        <f>X26</f>
        <v>166.95194132591621</v>
      </c>
      <c r="Y28" s="98">
        <f>Y26</f>
        <v>1.5499700616752119</v>
      </c>
      <c r="Z28" s="97">
        <f>Z26</f>
        <v>32.306585770545993</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200.80849715813741</v>
      </c>
    </row>
    <row r="29" spans="1:45" s="49" customFormat="1" ht="12.75" customHeight="1" thickBot="1">
      <c r="A29" s="50" t="s">
        <v>12</v>
      </c>
      <c r="B29" s="51"/>
      <c r="C29" s="52">
        <f t="shared" ref="C29:AQ29" si="25">C30+C45+C56+C58+C65+C70+C71</f>
        <v>343.53753765944282</v>
      </c>
      <c r="D29" s="53">
        <f t="shared" si="25"/>
        <v>239.88386138893696</v>
      </c>
      <c r="E29" s="54">
        <f t="shared" si="25"/>
        <v>90.98113689989998</v>
      </c>
      <c r="F29" s="55">
        <f t="shared" si="25"/>
        <v>0</v>
      </c>
      <c r="G29" s="55">
        <f t="shared" si="25"/>
        <v>12.672539370605872</v>
      </c>
      <c r="H29" s="56">
        <f t="shared" si="25"/>
        <v>200.64847744028</v>
      </c>
      <c r="I29" s="53">
        <f t="shared" si="25"/>
        <v>0.67961957027999997</v>
      </c>
      <c r="J29" s="53">
        <f t="shared" si="25"/>
        <v>127.70399999999999</v>
      </c>
      <c r="K29" s="53">
        <f t="shared" si="25"/>
        <v>72.26485787</v>
      </c>
      <c r="L29" s="56">
        <f t="shared" si="25"/>
        <v>6158.8564525644542</v>
      </c>
      <c r="M29" s="54">
        <f t="shared" si="25"/>
        <v>0</v>
      </c>
      <c r="N29" s="54">
        <f t="shared" ref="N29" si="26">N30+N45+N56+N58+N65+N70+N71</f>
        <v>0</v>
      </c>
      <c r="O29" s="54">
        <f t="shared" si="25"/>
        <v>0</v>
      </c>
      <c r="P29" s="54">
        <f t="shared" si="25"/>
        <v>1133.5180493265143</v>
      </c>
      <c r="Q29" s="54">
        <f t="shared" si="25"/>
        <v>743.40789775616008</v>
      </c>
      <c r="R29" s="54">
        <f t="shared" si="25"/>
        <v>748.0274690635199</v>
      </c>
      <c r="S29" s="54">
        <f t="shared" si="25"/>
        <v>78.373135551001326</v>
      </c>
      <c r="T29" s="54">
        <f t="shared" si="25"/>
        <v>150.088592442611</v>
      </c>
      <c r="U29" s="54">
        <f t="shared" si="25"/>
        <v>3183.8579072534963</v>
      </c>
      <c r="V29" s="54">
        <f t="shared" si="25"/>
        <v>121.58340117115148</v>
      </c>
      <c r="W29" s="55">
        <f t="shared" si="25"/>
        <v>0</v>
      </c>
      <c r="X29" s="55">
        <f t="shared" si="25"/>
        <v>0</v>
      </c>
      <c r="Y29" s="55">
        <f t="shared" si="25"/>
        <v>0</v>
      </c>
      <c r="Z29" s="53">
        <f t="shared" si="25"/>
        <v>0</v>
      </c>
      <c r="AA29" s="47">
        <f t="shared" si="25"/>
        <v>1619.2080408145766</v>
      </c>
      <c r="AB29" s="57">
        <f t="shared" si="25"/>
        <v>380.15650316544912</v>
      </c>
      <c r="AC29" s="58">
        <f t="shared" si="25"/>
        <v>0</v>
      </c>
      <c r="AD29" s="54">
        <f t="shared" si="25"/>
        <v>0</v>
      </c>
      <c r="AE29" s="54">
        <f t="shared" si="25"/>
        <v>196.14656301770069</v>
      </c>
      <c r="AF29" s="54">
        <f t="shared" ref="AF29" si="27">AF30+AF45+AF56+AF58+AF65+AF70+AF71</f>
        <v>26.090050495680842</v>
      </c>
      <c r="AG29" s="54">
        <f t="shared" si="25"/>
        <v>0</v>
      </c>
      <c r="AH29" s="54">
        <f t="shared" si="25"/>
        <v>8.1488192903878911</v>
      </c>
      <c r="AI29" s="54">
        <f t="shared" si="25"/>
        <v>89.566861094879997</v>
      </c>
      <c r="AJ29" s="54">
        <f t="shared" ref="AJ29" si="28">AJ30+AJ45+AJ56+AJ58+AJ65+AJ70+AJ71</f>
        <v>26.613862732320001</v>
      </c>
      <c r="AK29" s="57">
        <f t="shared" si="25"/>
        <v>0</v>
      </c>
      <c r="AL29" s="57">
        <f t="shared" ref="AL29" si="29">AL30+AL45+AL56+AL58+AL65+AL70+AL71</f>
        <v>10.743510841503214</v>
      </c>
      <c r="AM29" s="57">
        <f t="shared" si="25"/>
        <v>22.846835692976406</v>
      </c>
      <c r="AN29" s="57">
        <f t="shared" si="25"/>
        <v>41.572848536843026</v>
      </c>
      <c r="AO29" s="56">
        <f t="shared" si="25"/>
        <v>2134.0456468477805</v>
      </c>
      <c r="AP29" s="57">
        <f t="shared" si="25"/>
        <v>0</v>
      </c>
      <c r="AQ29" s="48">
        <f t="shared" si="25"/>
        <v>10878.025507028828</v>
      </c>
      <c r="AR29" s="2"/>
      <c r="AS29" s="293"/>
    </row>
    <row r="30" spans="1:45" s="49" customFormat="1" ht="12.75" customHeight="1">
      <c r="A30" s="164" t="s">
        <v>43</v>
      </c>
      <c r="B30" s="117"/>
      <c r="C30" s="118">
        <f>SUM(C31:C44)</f>
        <v>106.99296694975001</v>
      </c>
      <c r="D30" s="120">
        <v>106.99296694975</v>
      </c>
      <c r="E30" s="120">
        <v>0</v>
      </c>
      <c r="F30" s="121"/>
      <c r="G30" s="121"/>
      <c r="H30" s="122">
        <f>SUM(H31:H44)</f>
        <v>0.67961957027999997</v>
      </c>
      <c r="I30" s="119">
        <f t="shared" ref="I30:K30" si="30">SUM(I31:I44)</f>
        <v>0.67961957027999997</v>
      </c>
      <c r="J30" s="120">
        <f t="shared" si="30"/>
        <v>0</v>
      </c>
      <c r="K30" s="120">
        <f t="shared" si="30"/>
        <v>0</v>
      </c>
      <c r="L30" s="122">
        <f>SUM(L31:L44)</f>
        <v>356.60572554550112</v>
      </c>
      <c r="M30" s="120">
        <f>SUM(M31:M44)</f>
        <v>0</v>
      </c>
      <c r="N30" s="120">
        <f>SUM(N31:N44)</f>
        <v>0</v>
      </c>
      <c r="O30" s="120">
        <f>SUM(O31:O44)</f>
        <v>0</v>
      </c>
      <c r="P30" s="120">
        <f>SUM(P31:P44)</f>
        <v>0</v>
      </c>
      <c r="Q30" s="120">
        <v>7.0986974733162604</v>
      </c>
      <c r="R30" s="120">
        <f>SUM(R31:R44)</f>
        <v>0</v>
      </c>
      <c r="S30" s="120">
        <v>74.899494885398312</v>
      </c>
      <c r="T30" s="120">
        <v>47.801483617824367</v>
      </c>
      <c r="U30" s="120">
        <v>113.68552652108686</v>
      </c>
      <c r="V30" s="120">
        <v>113.12052304787539</v>
      </c>
      <c r="W30" s="120">
        <f>SUM(W31:W44)</f>
        <v>0</v>
      </c>
      <c r="X30" s="120">
        <f>SUM(X31:X44)</f>
        <v>0</v>
      </c>
      <c r="Y30" s="120">
        <f>SUM(Y31:Y44)</f>
        <v>0</v>
      </c>
      <c r="Z30" s="120">
        <f>SUM(Z31:Z44)</f>
        <v>0</v>
      </c>
      <c r="AA30" s="122">
        <v>799.66587632580854</v>
      </c>
      <c r="AB30" s="123">
        <f t="shared" ref="AB30:AN30" si="31">SUM(AB31:AB44)</f>
        <v>171.81972901853894</v>
      </c>
      <c r="AC30" s="176">
        <f t="shared" si="31"/>
        <v>0</v>
      </c>
      <c r="AD30" s="120">
        <f t="shared" si="31"/>
        <v>0</v>
      </c>
      <c r="AE30" s="120">
        <f t="shared" si="31"/>
        <v>142.15741613464752</v>
      </c>
      <c r="AF30" s="120">
        <f t="shared" ref="AF30" si="32">SUM(AF31:AF44)</f>
        <v>26.090050495680842</v>
      </c>
      <c r="AG30" s="120">
        <f t="shared" si="31"/>
        <v>0</v>
      </c>
      <c r="AH30" s="120">
        <f t="shared" si="31"/>
        <v>3.5722623882105591</v>
      </c>
      <c r="AI30" s="120">
        <f t="shared" si="31"/>
        <v>0</v>
      </c>
      <c r="AJ30" s="120">
        <f t="shared" ref="AJ30" si="33">SUM(AJ31:AJ44)</f>
        <v>0</v>
      </c>
      <c r="AK30" s="120">
        <f t="shared" si="31"/>
        <v>0</v>
      </c>
      <c r="AL30" s="120">
        <f t="shared" ref="AL30" si="34">SUM(AL31:AL44)</f>
        <v>0</v>
      </c>
      <c r="AM30" s="228">
        <f t="shared" si="31"/>
        <v>0</v>
      </c>
      <c r="AN30" s="119">
        <f t="shared" si="31"/>
        <v>41.572848536843026</v>
      </c>
      <c r="AO30" s="122">
        <v>573.49787121589304</v>
      </c>
      <c r="AP30" s="123">
        <f>SUM(AP31:AP44)</f>
        <v>0</v>
      </c>
      <c r="AQ30" s="59">
        <f t="shared" ref="AQ30" si="35">C30+H30+L30+AA30+AB30+AN30+AO30+AP30</f>
        <v>2050.8346371626149</v>
      </c>
      <c r="AR30" s="2"/>
      <c r="AS30" s="293"/>
    </row>
    <row r="31" spans="1:45" ht="12.75" customHeight="1">
      <c r="A31" s="165" t="s">
        <v>13</v>
      </c>
      <c r="B31" s="124" t="s">
        <v>122</v>
      </c>
      <c r="C31" s="125">
        <f t="shared" ref="C31:C43" si="36">SUM(D31:G31)</f>
        <v>0</v>
      </c>
      <c r="D31" s="68">
        <v>0</v>
      </c>
      <c r="E31" s="223"/>
      <c r="F31" s="223"/>
      <c r="G31" s="351"/>
      <c r="H31" s="129">
        <f t="shared" ref="H31:H43" si="37">SUM(I31:K31)</f>
        <v>0</v>
      </c>
      <c r="I31" s="126"/>
      <c r="J31" s="127"/>
      <c r="K31" s="127"/>
      <c r="L31" s="129">
        <f t="shared" ref="L31:L43" si="38">SUM(M31:Z31)</f>
        <v>26.6903930865376</v>
      </c>
      <c r="M31" s="127"/>
      <c r="N31" s="127"/>
      <c r="O31" s="127"/>
      <c r="P31" s="128"/>
      <c r="Q31" s="69">
        <v>0.129</v>
      </c>
      <c r="R31" s="223"/>
      <c r="S31" s="69">
        <v>1.1791175318311176</v>
      </c>
      <c r="T31" s="69">
        <v>1.9062755547064847</v>
      </c>
      <c r="U31" s="69">
        <v>23.475999999999999</v>
      </c>
      <c r="V31" s="69">
        <v>0</v>
      </c>
      <c r="W31" s="223"/>
      <c r="X31" s="126"/>
      <c r="Y31" s="128"/>
      <c r="Z31" s="127"/>
      <c r="AA31" s="70">
        <v>11.019315861361411</v>
      </c>
      <c r="AB31" s="131">
        <f t="shared" ref="AB31:AB43" si="39">SUM(AC31:AM31)</f>
        <v>0</v>
      </c>
      <c r="AC31" s="132"/>
      <c r="AD31" s="127"/>
      <c r="AE31" s="127"/>
      <c r="AF31" s="127"/>
      <c r="AG31" s="127"/>
      <c r="AH31" s="127"/>
      <c r="AI31" s="127"/>
      <c r="AJ31" s="127"/>
      <c r="AK31" s="63"/>
      <c r="AL31" s="65"/>
      <c r="AM31" s="127"/>
      <c r="AN31" s="70"/>
      <c r="AO31" s="70">
        <v>33.342330150282052</v>
      </c>
      <c r="AP31" s="131"/>
      <c r="AQ31" s="71">
        <f t="shared" si="24"/>
        <v>71.052039098181069</v>
      </c>
    </row>
    <row r="32" spans="1:45" ht="12.75" customHeight="1">
      <c r="A32" s="166" t="s">
        <v>111</v>
      </c>
      <c r="B32" s="206" t="s">
        <v>123</v>
      </c>
      <c r="C32" s="19">
        <f t="shared" si="36"/>
        <v>21.086891262000002</v>
      </c>
      <c r="D32" s="27">
        <v>21.086891262000002</v>
      </c>
      <c r="E32" s="212"/>
      <c r="F32" s="212"/>
      <c r="G32" s="350"/>
      <c r="H32" s="23">
        <f t="shared" si="37"/>
        <v>0.67961957027999997</v>
      </c>
      <c r="I32" s="24">
        <v>0.67961957027999997</v>
      </c>
      <c r="J32" s="25"/>
      <c r="K32" s="25"/>
      <c r="L32" s="23">
        <f t="shared" si="38"/>
        <v>58.234333009983317</v>
      </c>
      <c r="M32" s="25"/>
      <c r="N32" s="25"/>
      <c r="O32" s="25"/>
      <c r="P32" s="128"/>
      <c r="Q32" s="212">
        <v>1.6040000000000001</v>
      </c>
      <c r="R32" s="212"/>
      <c r="S32" s="212">
        <v>21.950942849823825</v>
      </c>
      <c r="T32" s="212">
        <v>18.882390160159499</v>
      </c>
      <c r="U32" s="212">
        <v>15.796999999999999</v>
      </c>
      <c r="V32" s="212">
        <v>0</v>
      </c>
      <c r="W32" s="212"/>
      <c r="X32" s="24"/>
      <c r="Y32" s="22"/>
      <c r="Z32" s="25"/>
      <c r="AA32" s="28">
        <v>223.74933311170332</v>
      </c>
      <c r="AB32" s="26">
        <f t="shared" si="39"/>
        <v>35.615365983130566</v>
      </c>
      <c r="AC32" s="27"/>
      <c r="AD32" s="25"/>
      <c r="AE32" s="25">
        <v>32.043103594920005</v>
      </c>
      <c r="AF32" s="25"/>
      <c r="AG32" s="127"/>
      <c r="AH32" s="127">
        <v>3.5722623882105591</v>
      </c>
      <c r="AI32" s="127"/>
      <c r="AJ32" s="127"/>
      <c r="AK32" s="24"/>
      <c r="AL32" s="22"/>
      <c r="AM32" s="25"/>
      <c r="AN32" s="28"/>
      <c r="AO32" s="28">
        <v>139.48041960094756</v>
      </c>
      <c r="AP32" s="26"/>
      <c r="AQ32" s="29">
        <f t="shared" si="24"/>
        <v>478.84596253804477</v>
      </c>
    </row>
    <row r="33" spans="1:45" ht="12.75" customHeight="1">
      <c r="A33" s="166" t="s">
        <v>16</v>
      </c>
      <c r="B33" s="133" t="s">
        <v>14</v>
      </c>
      <c r="C33" s="19">
        <f t="shared" si="36"/>
        <v>0</v>
      </c>
      <c r="D33" s="27">
        <v>0</v>
      </c>
      <c r="E33" s="212"/>
      <c r="F33" s="212"/>
      <c r="G33" s="350"/>
      <c r="H33" s="23">
        <f t="shared" si="37"/>
        <v>0</v>
      </c>
      <c r="I33" s="24"/>
      <c r="J33" s="25"/>
      <c r="K33" s="25"/>
      <c r="L33" s="23">
        <f t="shared" si="38"/>
        <v>5.7354264730645284</v>
      </c>
      <c r="M33" s="25"/>
      <c r="N33" s="25"/>
      <c r="O33" s="25"/>
      <c r="P33" s="128"/>
      <c r="Q33" s="212">
        <v>7.3999999999999996E-2</v>
      </c>
      <c r="R33" s="212"/>
      <c r="S33" s="212">
        <v>0.48581666547548186</v>
      </c>
      <c r="T33" s="212">
        <v>4.6926098075890472</v>
      </c>
      <c r="U33" s="212">
        <v>0.48299999999999998</v>
      </c>
      <c r="V33" s="212">
        <v>0</v>
      </c>
      <c r="W33" s="212"/>
      <c r="X33" s="24"/>
      <c r="Y33" s="22"/>
      <c r="Z33" s="25"/>
      <c r="AA33" s="28">
        <v>7.9956609126680505</v>
      </c>
      <c r="AB33" s="26">
        <f t="shared" si="39"/>
        <v>0</v>
      </c>
      <c r="AC33" s="27"/>
      <c r="AD33" s="25"/>
      <c r="AE33" s="25"/>
      <c r="AF33" s="25"/>
      <c r="AG33" s="127"/>
      <c r="AH33" s="127"/>
      <c r="AI33" s="127"/>
      <c r="AJ33" s="127"/>
      <c r="AK33" s="24"/>
      <c r="AL33" s="22"/>
      <c r="AM33" s="25"/>
      <c r="AN33" s="28"/>
      <c r="AO33" s="28">
        <v>3.6885915659594453</v>
      </c>
      <c r="AP33" s="26"/>
      <c r="AQ33" s="29">
        <f t="shared" si="24"/>
        <v>17.419678951692024</v>
      </c>
    </row>
    <row r="34" spans="1:45" ht="12.75" customHeight="1">
      <c r="A34" s="166" t="s">
        <v>18</v>
      </c>
      <c r="B34" s="133" t="s">
        <v>124</v>
      </c>
      <c r="C34" s="305">
        <f t="shared" si="36"/>
        <v>0</v>
      </c>
      <c r="D34" s="27">
        <v>0</v>
      </c>
      <c r="E34" s="212"/>
      <c r="F34" s="212"/>
      <c r="G34" s="350"/>
      <c r="H34" s="23">
        <f t="shared" si="37"/>
        <v>0</v>
      </c>
      <c r="I34" s="24"/>
      <c r="J34" s="25"/>
      <c r="K34" s="25"/>
      <c r="L34" s="23">
        <f t="shared" si="38"/>
        <v>5.8715584789256088</v>
      </c>
      <c r="M34" s="25"/>
      <c r="N34" s="25"/>
      <c r="O34" s="25"/>
      <c r="P34" s="128"/>
      <c r="Q34" s="212">
        <v>0.17100000000000001</v>
      </c>
      <c r="R34" s="212"/>
      <c r="S34" s="212">
        <v>0.17142749523939527</v>
      </c>
      <c r="T34" s="212">
        <v>1.2221309836862129</v>
      </c>
      <c r="U34" s="212">
        <v>4.3070000000000004</v>
      </c>
      <c r="V34" s="212">
        <v>0</v>
      </c>
      <c r="W34" s="212"/>
      <c r="X34" s="24"/>
      <c r="Y34" s="22"/>
      <c r="Z34" s="25"/>
      <c r="AA34" s="28">
        <v>14.462781249811519</v>
      </c>
      <c r="AB34" s="26">
        <f t="shared" si="39"/>
        <v>108.178556535936</v>
      </c>
      <c r="AC34" s="27"/>
      <c r="AD34" s="25"/>
      <c r="AE34" s="25">
        <v>108.178556535936</v>
      </c>
      <c r="AF34" s="25"/>
      <c r="AG34" s="127"/>
      <c r="AH34" s="127"/>
      <c r="AI34" s="127"/>
      <c r="AJ34" s="127"/>
      <c r="AK34" s="24"/>
      <c r="AL34" s="22"/>
      <c r="AM34" s="25"/>
      <c r="AN34" s="28"/>
      <c r="AO34" s="28">
        <v>24.736220688279381</v>
      </c>
      <c r="AP34" s="26"/>
      <c r="AQ34" s="29">
        <f t="shared" si="24"/>
        <v>153.24911695295251</v>
      </c>
    </row>
    <row r="35" spans="1:45" ht="12.75" customHeight="1">
      <c r="A35" s="166" t="s">
        <v>20</v>
      </c>
      <c r="B35" s="133" t="s">
        <v>125</v>
      </c>
      <c r="C35" s="305">
        <f t="shared" si="36"/>
        <v>0</v>
      </c>
      <c r="D35" s="27">
        <v>0</v>
      </c>
      <c r="E35" s="212"/>
      <c r="F35" s="212"/>
      <c r="G35" s="350"/>
      <c r="H35" s="23">
        <f t="shared" si="37"/>
        <v>0</v>
      </c>
      <c r="I35" s="24"/>
      <c r="J35" s="25"/>
      <c r="K35" s="25"/>
      <c r="L35" s="23">
        <f t="shared" si="38"/>
        <v>2.1105235823434927</v>
      </c>
      <c r="M35" s="25"/>
      <c r="N35" s="25"/>
      <c r="O35" s="25"/>
      <c r="P35" s="128"/>
      <c r="Q35" s="212">
        <v>0.40600000000000003</v>
      </c>
      <c r="R35" s="212"/>
      <c r="S35" s="212">
        <v>0.39725633583151376</v>
      </c>
      <c r="T35" s="212">
        <v>0.40426724651197882</v>
      </c>
      <c r="U35" s="212">
        <v>0.90300000000000002</v>
      </c>
      <c r="V35" s="212">
        <v>0</v>
      </c>
      <c r="W35" s="212"/>
      <c r="X35" s="24"/>
      <c r="Y35" s="22"/>
      <c r="Z35" s="25"/>
      <c r="AA35" s="28">
        <v>6.1447557754409177</v>
      </c>
      <c r="AB35" s="26">
        <f t="shared" si="39"/>
        <v>0</v>
      </c>
      <c r="AC35" s="27"/>
      <c r="AD35" s="25"/>
      <c r="AE35" s="25"/>
      <c r="AF35" s="25"/>
      <c r="AG35" s="127"/>
      <c r="AH35" s="127"/>
      <c r="AI35" s="127"/>
      <c r="AJ35" s="127"/>
      <c r="AK35" s="24"/>
      <c r="AL35" s="22"/>
      <c r="AM35" s="25"/>
      <c r="AN35" s="28"/>
      <c r="AO35" s="28">
        <v>9.9483217738419718</v>
      </c>
      <c r="AP35" s="26"/>
      <c r="AQ35" s="29">
        <f t="shared" si="24"/>
        <v>18.203601131626382</v>
      </c>
    </row>
    <row r="36" spans="1:45" ht="12.75" customHeight="1">
      <c r="A36" s="166" t="s">
        <v>22</v>
      </c>
      <c r="B36" s="133" t="s">
        <v>126</v>
      </c>
      <c r="C36" s="19">
        <f t="shared" si="36"/>
        <v>0</v>
      </c>
      <c r="D36" s="132">
        <v>0</v>
      </c>
      <c r="E36" s="212"/>
      <c r="F36" s="212"/>
      <c r="G36" s="350"/>
      <c r="H36" s="23">
        <f t="shared" si="37"/>
        <v>0</v>
      </c>
      <c r="I36" s="24"/>
      <c r="J36" s="25"/>
      <c r="K36" s="25"/>
      <c r="L36" s="23">
        <f t="shared" si="38"/>
        <v>27.956703567698682</v>
      </c>
      <c r="M36" s="25"/>
      <c r="N36" s="25"/>
      <c r="O36" s="25"/>
      <c r="P36" s="128"/>
      <c r="Q36" s="223">
        <v>0.57599999999999996</v>
      </c>
      <c r="R36" s="212"/>
      <c r="S36" s="223">
        <v>5.2218965800782593</v>
      </c>
      <c r="T36" s="223">
        <v>1.2128017395359365</v>
      </c>
      <c r="U36" s="223">
        <v>7.9280000000000008</v>
      </c>
      <c r="V36" s="223">
        <v>13.018005248084487</v>
      </c>
      <c r="W36" s="212"/>
      <c r="X36" s="24"/>
      <c r="Y36" s="22"/>
      <c r="Z36" s="25"/>
      <c r="AA36" s="130">
        <v>91.620654111447024</v>
      </c>
      <c r="AB36" s="26">
        <f t="shared" si="39"/>
        <v>0</v>
      </c>
      <c r="AC36" s="27"/>
      <c r="AD36" s="25"/>
      <c r="AE36" s="25">
        <v>0</v>
      </c>
      <c r="AF36" s="25"/>
      <c r="AG36" s="127"/>
      <c r="AH36" s="127"/>
      <c r="AI36" s="127"/>
      <c r="AJ36" s="127"/>
      <c r="AK36" s="126"/>
      <c r="AL36" s="128"/>
      <c r="AM36" s="25"/>
      <c r="AN36" s="130"/>
      <c r="AO36" s="130">
        <v>89.182349989354606</v>
      </c>
      <c r="AP36" s="26"/>
      <c r="AQ36" s="29">
        <f t="shared" si="24"/>
        <v>208.75970766850031</v>
      </c>
    </row>
    <row r="37" spans="1:45" ht="12.75" customHeight="1">
      <c r="A37" s="166" t="s">
        <v>24</v>
      </c>
      <c r="B37" s="133" t="s">
        <v>127</v>
      </c>
      <c r="C37" s="19">
        <f t="shared" si="36"/>
        <v>0</v>
      </c>
      <c r="D37" s="27">
        <v>0</v>
      </c>
      <c r="E37" s="212"/>
      <c r="F37" s="212"/>
      <c r="G37" s="350"/>
      <c r="H37" s="23">
        <f t="shared" si="37"/>
        <v>0</v>
      </c>
      <c r="I37" s="24"/>
      <c r="J37" s="25"/>
      <c r="K37" s="25"/>
      <c r="L37" s="23">
        <f t="shared" si="38"/>
        <v>4.2051680120123471</v>
      </c>
      <c r="M37" s="25"/>
      <c r="N37" s="25"/>
      <c r="O37" s="25"/>
      <c r="P37" s="128"/>
      <c r="Q37" s="212">
        <v>0.623</v>
      </c>
      <c r="R37" s="212"/>
      <c r="S37" s="212">
        <v>3.3526410508073624E-2</v>
      </c>
      <c r="T37" s="212">
        <v>1.8316416015042731</v>
      </c>
      <c r="U37" s="212">
        <v>1.7170000000000001</v>
      </c>
      <c r="V37" s="212">
        <v>0</v>
      </c>
      <c r="W37" s="212"/>
      <c r="X37" s="24"/>
      <c r="Y37" s="22"/>
      <c r="Z37" s="25"/>
      <c r="AA37" s="28">
        <v>13.091173861618412</v>
      </c>
      <c r="AB37" s="26">
        <f t="shared" si="39"/>
        <v>0</v>
      </c>
      <c r="AC37" s="27"/>
      <c r="AD37" s="25"/>
      <c r="AE37" s="25"/>
      <c r="AF37" s="25"/>
      <c r="AG37" s="127"/>
      <c r="AH37" s="127"/>
      <c r="AI37" s="127"/>
      <c r="AJ37" s="127"/>
      <c r="AK37" s="24"/>
      <c r="AL37" s="22"/>
      <c r="AM37" s="25"/>
      <c r="AN37" s="28"/>
      <c r="AO37" s="28">
        <v>24.83138091295401</v>
      </c>
      <c r="AP37" s="26"/>
      <c r="AQ37" s="29">
        <f t="shared" si="24"/>
        <v>42.127722786584769</v>
      </c>
    </row>
    <row r="38" spans="1:45" ht="12.75" customHeight="1">
      <c r="A38" s="166" t="s">
        <v>26</v>
      </c>
      <c r="B38" s="133" t="s">
        <v>128</v>
      </c>
      <c r="C38" s="19">
        <f t="shared" si="36"/>
        <v>85.906075687750018</v>
      </c>
      <c r="D38" s="27">
        <v>85.906075687750018</v>
      </c>
      <c r="E38" s="212"/>
      <c r="F38" s="212"/>
      <c r="G38" s="350"/>
      <c r="H38" s="23">
        <f t="shared" si="37"/>
        <v>0</v>
      </c>
      <c r="I38" s="24"/>
      <c r="J38" s="25"/>
      <c r="K38" s="25"/>
      <c r="L38" s="23">
        <f t="shared" si="38"/>
        <v>132.14844998331012</v>
      </c>
      <c r="M38" s="25"/>
      <c r="N38" s="25"/>
      <c r="O38" s="25"/>
      <c r="P38" s="128"/>
      <c r="Q38" s="212">
        <v>1.022</v>
      </c>
      <c r="R38" s="212"/>
      <c r="S38" s="212">
        <v>3.5354548741438383</v>
      </c>
      <c r="T38" s="212">
        <v>1.6994773093753572</v>
      </c>
      <c r="U38" s="212">
        <v>25.789000000000001</v>
      </c>
      <c r="V38" s="212">
        <v>100.10251779979092</v>
      </c>
      <c r="W38" s="212"/>
      <c r="X38" s="24"/>
      <c r="Y38" s="22"/>
      <c r="Z38" s="25"/>
      <c r="AA38" s="28">
        <v>25.934200661680201</v>
      </c>
      <c r="AB38" s="26">
        <f t="shared" si="39"/>
        <v>28.025806499472363</v>
      </c>
      <c r="AC38" s="27"/>
      <c r="AD38" s="25"/>
      <c r="AE38" s="25">
        <v>1.9357560037915198</v>
      </c>
      <c r="AF38" s="25">
        <v>26.090050495680842</v>
      </c>
      <c r="AG38" s="127"/>
      <c r="AH38" s="127"/>
      <c r="AI38" s="127"/>
      <c r="AJ38" s="127"/>
      <c r="AK38" s="24"/>
      <c r="AL38" s="22"/>
      <c r="AM38" s="25"/>
      <c r="AN38" s="28">
        <v>41.572848536843026</v>
      </c>
      <c r="AO38" s="28">
        <v>52.518474854000949</v>
      </c>
      <c r="AP38" s="26"/>
      <c r="AQ38" s="29">
        <f t="shared" si="24"/>
        <v>366.10585622305666</v>
      </c>
    </row>
    <row r="39" spans="1:45" ht="12.75" customHeight="1">
      <c r="A39" s="166" t="s">
        <v>28</v>
      </c>
      <c r="B39" s="133" t="s">
        <v>129</v>
      </c>
      <c r="C39" s="19">
        <f t="shared" si="36"/>
        <v>0</v>
      </c>
      <c r="D39" s="27">
        <v>0</v>
      </c>
      <c r="E39" s="212"/>
      <c r="F39" s="212"/>
      <c r="G39" s="350"/>
      <c r="H39" s="23">
        <f t="shared" si="37"/>
        <v>0</v>
      </c>
      <c r="I39" s="24"/>
      <c r="J39" s="25"/>
      <c r="K39" s="25"/>
      <c r="L39" s="23">
        <f t="shared" si="38"/>
        <v>47.004620256860001</v>
      </c>
      <c r="M39" s="25"/>
      <c r="N39" s="25"/>
      <c r="O39" s="25"/>
      <c r="P39" s="128"/>
      <c r="Q39" s="212">
        <v>0.84399999999999997</v>
      </c>
      <c r="R39" s="212"/>
      <c r="S39" s="212">
        <v>37.534626661041848</v>
      </c>
      <c r="T39" s="212">
        <v>4.8309935958181471</v>
      </c>
      <c r="U39" s="212">
        <v>3.7949999999999999</v>
      </c>
      <c r="V39" s="212">
        <v>0</v>
      </c>
      <c r="W39" s="212"/>
      <c r="X39" s="24"/>
      <c r="Y39" s="22"/>
      <c r="Z39" s="25"/>
      <c r="AA39" s="28">
        <v>331.75335874391385</v>
      </c>
      <c r="AB39" s="26">
        <f t="shared" si="39"/>
        <v>0</v>
      </c>
      <c r="AC39" s="27"/>
      <c r="AD39" s="25"/>
      <c r="AE39" s="25"/>
      <c r="AF39" s="25"/>
      <c r="AG39" s="127"/>
      <c r="AH39" s="127"/>
      <c r="AI39" s="127"/>
      <c r="AJ39" s="127"/>
      <c r="AK39" s="24"/>
      <c r="AL39" s="22"/>
      <c r="AM39" s="25"/>
      <c r="AN39" s="28"/>
      <c r="AO39" s="28">
        <v>47.378010145862881</v>
      </c>
      <c r="AP39" s="26"/>
      <c r="AQ39" s="29">
        <f t="shared" si="24"/>
        <v>426.13598914663675</v>
      </c>
    </row>
    <row r="40" spans="1:45" ht="12.75" customHeight="1">
      <c r="A40" s="166" t="s">
        <v>30</v>
      </c>
      <c r="B40" s="133" t="s">
        <v>130</v>
      </c>
      <c r="C40" s="19">
        <f t="shared" si="36"/>
        <v>0</v>
      </c>
      <c r="D40" s="27">
        <v>0</v>
      </c>
      <c r="E40" s="212"/>
      <c r="F40" s="212"/>
      <c r="G40" s="350"/>
      <c r="H40" s="23">
        <f t="shared" si="37"/>
        <v>0</v>
      </c>
      <c r="I40" s="24"/>
      <c r="J40" s="25"/>
      <c r="K40" s="25"/>
      <c r="L40" s="23">
        <f t="shared" si="38"/>
        <v>4.4441487361114831</v>
      </c>
      <c r="M40" s="25"/>
      <c r="N40" s="25"/>
      <c r="O40" s="25"/>
      <c r="P40" s="128"/>
      <c r="Q40" s="212">
        <v>0.23799999999999999</v>
      </c>
      <c r="R40" s="212"/>
      <c r="S40" s="212">
        <v>0.18281382333647692</v>
      </c>
      <c r="T40" s="212">
        <v>2.531334912775006</v>
      </c>
      <c r="U40" s="212">
        <v>1.492</v>
      </c>
      <c r="V40" s="212">
        <v>0</v>
      </c>
      <c r="W40" s="212"/>
      <c r="X40" s="24"/>
      <c r="Y40" s="22"/>
      <c r="Z40" s="25"/>
      <c r="AA40" s="28">
        <v>9.4324210681648388</v>
      </c>
      <c r="AB40" s="26">
        <f t="shared" si="39"/>
        <v>0</v>
      </c>
      <c r="AC40" s="27"/>
      <c r="AD40" s="25"/>
      <c r="AE40" s="25"/>
      <c r="AF40" s="25"/>
      <c r="AG40" s="127"/>
      <c r="AH40" s="127"/>
      <c r="AI40" s="127"/>
      <c r="AJ40" s="127"/>
      <c r="AK40" s="24"/>
      <c r="AL40" s="22"/>
      <c r="AM40" s="25"/>
      <c r="AN40" s="28"/>
      <c r="AO40" s="28">
        <v>14.29125317042125</v>
      </c>
      <c r="AP40" s="26"/>
      <c r="AQ40" s="29">
        <f t="shared" si="24"/>
        <v>28.167822974697572</v>
      </c>
    </row>
    <row r="41" spans="1:45" ht="12.75" customHeight="1">
      <c r="A41" s="166" t="s">
        <v>32</v>
      </c>
      <c r="B41" s="133" t="s">
        <v>131</v>
      </c>
      <c r="C41" s="305">
        <f t="shared" si="36"/>
        <v>0</v>
      </c>
      <c r="D41" s="132">
        <v>0</v>
      </c>
      <c r="E41" s="212"/>
      <c r="F41" s="212"/>
      <c r="G41" s="350"/>
      <c r="H41" s="23">
        <f t="shared" si="37"/>
        <v>0</v>
      </c>
      <c r="I41" s="24"/>
      <c r="J41" s="25"/>
      <c r="K41" s="25"/>
      <c r="L41" s="23">
        <f t="shared" si="38"/>
        <v>3.2364913577573287</v>
      </c>
      <c r="M41" s="25"/>
      <c r="N41" s="25"/>
      <c r="O41" s="25"/>
      <c r="P41" s="128"/>
      <c r="Q41" s="223">
        <v>9.2999999999999999E-2</v>
      </c>
      <c r="R41" s="212"/>
      <c r="S41" s="223">
        <v>0.15118513417791687</v>
      </c>
      <c r="T41" s="223">
        <v>1.8363062235794116</v>
      </c>
      <c r="U41" s="223">
        <v>1.1559999999999999</v>
      </c>
      <c r="V41" s="223">
        <v>0</v>
      </c>
      <c r="W41" s="212"/>
      <c r="X41" s="24"/>
      <c r="Y41" s="22"/>
      <c r="Z41" s="25"/>
      <c r="AA41" s="130">
        <v>18.07054492102743</v>
      </c>
      <c r="AB41" s="26">
        <f t="shared" si="39"/>
        <v>0</v>
      </c>
      <c r="AC41" s="27"/>
      <c r="AD41" s="25"/>
      <c r="AE41" s="25"/>
      <c r="AF41" s="25"/>
      <c r="AG41" s="127"/>
      <c r="AH41" s="127"/>
      <c r="AI41" s="127"/>
      <c r="AJ41" s="127"/>
      <c r="AK41" s="126"/>
      <c r="AL41" s="128"/>
      <c r="AM41" s="25"/>
      <c r="AN41" s="130"/>
      <c r="AO41" s="130">
        <v>59.132563612814721</v>
      </c>
      <c r="AP41" s="26"/>
      <c r="AQ41" s="29">
        <f t="shared" si="24"/>
        <v>80.439599891599471</v>
      </c>
    </row>
    <row r="42" spans="1:45" ht="12.75" customHeight="1">
      <c r="A42" s="166" t="s">
        <v>34</v>
      </c>
      <c r="B42" s="133" t="s">
        <v>132</v>
      </c>
      <c r="C42" s="19">
        <f t="shared" si="36"/>
        <v>0</v>
      </c>
      <c r="D42" s="27">
        <v>0</v>
      </c>
      <c r="E42" s="212"/>
      <c r="F42" s="212"/>
      <c r="G42" s="350"/>
      <c r="H42" s="23">
        <f t="shared" si="37"/>
        <v>0</v>
      </c>
      <c r="I42" s="24"/>
      <c r="J42" s="25"/>
      <c r="K42" s="25"/>
      <c r="L42" s="23">
        <f t="shared" si="38"/>
        <v>1.728861273339596</v>
      </c>
      <c r="M42" s="25"/>
      <c r="N42" s="25"/>
      <c r="O42" s="25"/>
      <c r="P42" s="128"/>
      <c r="Q42" s="212">
        <v>3.1E-2</v>
      </c>
      <c r="R42" s="212"/>
      <c r="S42" s="212">
        <v>0.11829129745301448</v>
      </c>
      <c r="T42" s="212">
        <v>1.2345699758865816</v>
      </c>
      <c r="U42" s="212">
        <v>0.34499999999999997</v>
      </c>
      <c r="V42" s="212">
        <v>0</v>
      </c>
      <c r="W42" s="212"/>
      <c r="X42" s="24"/>
      <c r="Y42" s="22"/>
      <c r="Z42" s="25"/>
      <c r="AA42" s="28">
        <v>0.91667110867263557</v>
      </c>
      <c r="AB42" s="26">
        <f t="shared" si="39"/>
        <v>0</v>
      </c>
      <c r="AC42" s="27"/>
      <c r="AD42" s="25"/>
      <c r="AE42" s="25"/>
      <c r="AF42" s="25"/>
      <c r="AG42" s="127"/>
      <c r="AH42" s="127"/>
      <c r="AI42" s="127"/>
      <c r="AJ42" s="127"/>
      <c r="AK42" s="181"/>
      <c r="AL42" s="104"/>
      <c r="AM42" s="25"/>
      <c r="AN42" s="194"/>
      <c r="AO42" s="28">
        <v>3.2490419567480613</v>
      </c>
      <c r="AP42" s="26"/>
      <c r="AQ42" s="29">
        <f t="shared" si="24"/>
        <v>5.8945743387602931</v>
      </c>
    </row>
    <row r="43" spans="1:45" ht="12.75" customHeight="1">
      <c r="A43" s="166" t="s">
        <v>36</v>
      </c>
      <c r="B43" s="133" t="s">
        <v>142</v>
      </c>
      <c r="C43" s="305">
        <f t="shared" si="36"/>
        <v>0</v>
      </c>
      <c r="D43" s="27">
        <v>0</v>
      </c>
      <c r="E43" s="212"/>
      <c r="F43" s="212"/>
      <c r="G43" s="350"/>
      <c r="H43" s="23">
        <f t="shared" si="37"/>
        <v>0</v>
      </c>
      <c r="I43" s="24"/>
      <c r="J43" s="25"/>
      <c r="K43" s="25">
        <v>0</v>
      </c>
      <c r="L43" s="23">
        <f t="shared" si="38"/>
        <v>13.649881997410143</v>
      </c>
      <c r="M43" s="25"/>
      <c r="N43" s="25"/>
      <c r="O43" s="25"/>
      <c r="P43" s="22"/>
      <c r="Q43" s="212">
        <v>0.73299999999999998</v>
      </c>
      <c r="R43" s="212"/>
      <c r="S43" s="212">
        <v>3.9371392264575507</v>
      </c>
      <c r="T43" s="212">
        <v>5.1497427709525914</v>
      </c>
      <c r="U43" s="212">
        <v>3.83</v>
      </c>
      <c r="V43" s="212">
        <v>0</v>
      </c>
      <c r="W43" s="212"/>
      <c r="X43" s="24"/>
      <c r="Y43" s="22"/>
      <c r="Z43" s="25"/>
      <c r="AA43" s="28">
        <v>41.250766436071245</v>
      </c>
      <c r="AB43" s="26">
        <f t="shared" si="39"/>
        <v>0</v>
      </c>
      <c r="AC43" s="27"/>
      <c r="AD43" s="25"/>
      <c r="AE43" s="25"/>
      <c r="AF43" s="25"/>
      <c r="AG43" s="25"/>
      <c r="AH43" s="25"/>
      <c r="AI43" s="25"/>
      <c r="AJ43" s="25"/>
      <c r="AK43" s="24"/>
      <c r="AL43" s="22"/>
      <c r="AM43" s="25"/>
      <c r="AN43" s="28"/>
      <c r="AO43" s="28">
        <v>61.225182267802516</v>
      </c>
      <c r="AP43" s="26"/>
      <c r="AQ43" s="29">
        <f t="shared" si="24"/>
        <v>116.1258307012839</v>
      </c>
    </row>
    <row r="44" spans="1:45" ht="12.75" customHeight="1">
      <c r="A44" s="395" t="s">
        <v>172</v>
      </c>
      <c r="B44" s="396" t="s">
        <v>173</v>
      </c>
      <c r="C44" s="317">
        <f>SUM(D44:G44)</f>
        <v>0</v>
      </c>
      <c r="D44" s="80">
        <v>0</v>
      </c>
      <c r="E44" s="213"/>
      <c r="F44" s="213"/>
      <c r="G44" s="348"/>
      <c r="H44" s="78">
        <f>SUM(I44:K44)</f>
        <v>0</v>
      </c>
      <c r="I44" s="75"/>
      <c r="J44" s="76"/>
      <c r="K44" s="76"/>
      <c r="L44" s="78">
        <f>SUM(M44:Z44)</f>
        <v>23.589165730146945</v>
      </c>
      <c r="M44" s="76"/>
      <c r="N44" s="76"/>
      <c r="O44" s="76"/>
      <c r="P44" s="77"/>
      <c r="Q44" s="213">
        <v>0.55469747331625974</v>
      </c>
      <c r="R44" s="213"/>
      <c r="S44" s="213">
        <v>0</v>
      </c>
      <c r="T44" s="213">
        <v>0.36694173574383604</v>
      </c>
      <c r="U44" s="213">
        <v>22.667526521086849</v>
      </c>
      <c r="V44" s="213">
        <v>0</v>
      </c>
      <c r="W44" s="213"/>
      <c r="X44" s="75"/>
      <c r="Y44" s="77"/>
      <c r="Z44" s="76"/>
      <c r="AA44" s="81">
        <v>4.2242385022279345</v>
      </c>
      <c r="AB44" s="79">
        <f>SUM(AC44:AM44)</f>
        <v>0</v>
      </c>
      <c r="AC44" s="80"/>
      <c r="AD44" s="76"/>
      <c r="AE44" s="76"/>
      <c r="AF44" s="76"/>
      <c r="AG44" s="76"/>
      <c r="AH44" s="76"/>
      <c r="AI44" s="76"/>
      <c r="AJ44" s="76"/>
      <c r="AK44" s="75"/>
      <c r="AL44" s="77"/>
      <c r="AM44" s="76"/>
      <c r="AN44" s="81"/>
      <c r="AO44" s="81">
        <v>10.493730526623645</v>
      </c>
      <c r="AP44" s="79"/>
      <c r="AQ44" s="82">
        <f>C44+H44+L44+AA44+AB44+AN44+AO44+AP44</f>
        <v>38.307134758998522</v>
      </c>
    </row>
    <row r="45" spans="1:45"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4398.6007784455105</v>
      </c>
      <c r="M45" s="307">
        <f t="shared" si="40"/>
        <v>0</v>
      </c>
      <c r="N45" s="307">
        <f t="shared" ref="N45" si="41">SUM(N46:N55)</f>
        <v>0</v>
      </c>
      <c r="O45" s="307">
        <f t="shared" si="40"/>
        <v>0</v>
      </c>
      <c r="P45" s="307">
        <f t="shared" si="40"/>
        <v>1133.5180493265143</v>
      </c>
      <c r="Q45" s="307">
        <f t="shared" si="40"/>
        <v>0</v>
      </c>
      <c r="R45" s="307">
        <f t="shared" si="40"/>
        <v>748.0274690635199</v>
      </c>
      <c r="S45" s="307">
        <f t="shared" si="40"/>
        <v>0</v>
      </c>
      <c r="T45" s="307">
        <f t="shared" si="40"/>
        <v>2.1086218067885119</v>
      </c>
      <c r="U45" s="307">
        <f>SUM(U46:U55)</f>
        <v>2514.9466382486876</v>
      </c>
      <c r="V45" s="307">
        <f t="shared" si="40"/>
        <v>0</v>
      </c>
      <c r="W45" s="308">
        <f t="shared" si="40"/>
        <v>0</v>
      </c>
      <c r="X45" s="308">
        <f t="shared" si="40"/>
        <v>0</v>
      </c>
      <c r="Y45" s="308">
        <f t="shared" si="40"/>
        <v>0</v>
      </c>
      <c r="Z45" s="307">
        <f t="shared" si="40"/>
        <v>0</v>
      </c>
      <c r="AA45" s="309">
        <f t="shared" si="40"/>
        <v>2.8471374437654906</v>
      </c>
      <c r="AB45" s="311">
        <f t="shared" si="40"/>
        <v>116.1807238272</v>
      </c>
      <c r="AC45" s="312">
        <f t="shared" si="40"/>
        <v>0</v>
      </c>
      <c r="AD45" s="307">
        <f t="shared" si="40"/>
        <v>0</v>
      </c>
      <c r="AE45" s="307">
        <f t="shared" si="40"/>
        <v>0</v>
      </c>
      <c r="AF45" s="307">
        <f t="shared" ref="AF45" si="42">SUM(AF46:AF55)</f>
        <v>0</v>
      </c>
      <c r="AG45" s="307">
        <f t="shared" si="40"/>
        <v>0</v>
      </c>
      <c r="AH45" s="307">
        <f t="shared" si="40"/>
        <v>0</v>
      </c>
      <c r="AI45" s="307">
        <f t="shared" si="40"/>
        <v>89.566861094879997</v>
      </c>
      <c r="AJ45" s="307">
        <f t="shared" ref="AJ45" si="43">SUM(AJ46:AJ55)</f>
        <v>26.613862732320001</v>
      </c>
      <c r="AK45" s="310">
        <f t="shared" si="40"/>
        <v>0</v>
      </c>
      <c r="AL45" s="308">
        <f t="shared" ref="AL45" si="44">SUM(AL46:AL55)</f>
        <v>0</v>
      </c>
      <c r="AM45" s="307">
        <f t="shared" si="40"/>
        <v>0</v>
      </c>
      <c r="AN45" s="309">
        <f t="shared" si="40"/>
        <v>0</v>
      </c>
      <c r="AO45" s="309">
        <f t="shared" si="40"/>
        <v>3.470449659157488</v>
      </c>
      <c r="AP45" s="311">
        <f t="shared" si="40"/>
        <v>0</v>
      </c>
      <c r="AQ45" s="314">
        <f t="shared" si="24"/>
        <v>4521.0990893756343</v>
      </c>
      <c r="AR45" s="2"/>
      <c r="AS45" s="293"/>
    </row>
    <row r="46" spans="1:45"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599.2051142490518</v>
      </c>
      <c r="M46" s="64"/>
      <c r="N46" s="64"/>
      <c r="O46" s="64"/>
      <c r="P46" s="64"/>
      <c r="Q46" s="64"/>
      <c r="R46" s="64"/>
      <c r="S46" s="64"/>
      <c r="T46" s="64"/>
      <c r="U46" s="64">
        <v>599.2051142490518</v>
      </c>
      <c r="V46" s="64"/>
      <c r="W46" s="65"/>
      <c r="X46" s="65"/>
      <c r="Y46" s="65"/>
      <c r="Z46" s="64"/>
      <c r="AA46" s="70">
        <v>2.3308756987999998E-2</v>
      </c>
      <c r="AB46" s="67">
        <f t="shared" ref="AB46:AB64" si="48">SUM(AC46:AM46)</f>
        <v>22.294085750948092</v>
      </c>
      <c r="AC46" s="68"/>
      <c r="AD46" s="64"/>
      <c r="AE46" s="64"/>
      <c r="AF46" s="64"/>
      <c r="AG46" s="64"/>
      <c r="AH46" s="64"/>
      <c r="AI46" s="64">
        <v>22.294085750948092</v>
      </c>
      <c r="AJ46" s="64">
        <v>0</v>
      </c>
      <c r="AK46" s="63"/>
      <c r="AL46" s="65"/>
      <c r="AM46" s="64"/>
      <c r="AN46" s="66"/>
      <c r="AO46" s="70"/>
      <c r="AP46" s="67"/>
      <c r="AQ46" s="92">
        <f t="shared" si="24"/>
        <v>621.5225087569878</v>
      </c>
    </row>
    <row r="47" spans="1:45" ht="12.75" customHeight="1">
      <c r="A47" s="165" t="s">
        <v>150</v>
      </c>
      <c r="B47" s="289"/>
      <c r="C47" s="19">
        <f t="shared" si="45"/>
        <v>0</v>
      </c>
      <c r="D47" s="290"/>
      <c r="E47" s="291"/>
      <c r="F47" s="128"/>
      <c r="G47" s="128"/>
      <c r="H47" s="23">
        <f t="shared" si="46"/>
        <v>0</v>
      </c>
      <c r="I47" s="126"/>
      <c r="J47" s="127"/>
      <c r="K47" s="127"/>
      <c r="L47" s="129">
        <f t="shared" si="47"/>
        <v>359.55062009009913</v>
      </c>
      <c r="M47" s="127"/>
      <c r="N47" s="127"/>
      <c r="O47" s="127"/>
      <c r="P47" s="127"/>
      <c r="Q47" s="127"/>
      <c r="R47" s="127"/>
      <c r="S47" s="127"/>
      <c r="T47" s="127"/>
      <c r="U47" s="127">
        <v>359.55062009009913</v>
      </c>
      <c r="V47" s="127"/>
      <c r="W47" s="128"/>
      <c r="X47" s="128"/>
      <c r="Y47" s="128"/>
      <c r="Z47" s="127"/>
      <c r="AA47" s="297"/>
      <c r="AB47" s="131">
        <f t="shared" si="48"/>
        <v>13.377476535962186</v>
      </c>
      <c r="AC47" s="132"/>
      <c r="AD47" s="127"/>
      <c r="AE47" s="127"/>
      <c r="AF47" s="127"/>
      <c r="AG47" s="127"/>
      <c r="AH47" s="127"/>
      <c r="AI47" s="127">
        <v>13.377476535962186</v>
      </c>
      <c r="AJ47" s="127">
        <v>0</v>
      </c>
      <c r="AK47" s="126"/>
      <c r="AL47" s="128"/>
      <c r="AM47" s="127"/>
      <c r="AN47" s="129"/>
      <c r="AO47" s="130"/>
      <c r="AP47" s="131"/>
      <c r="AQ47" s="71">
        <f t="shared" si="24"/>
        <v>372.92809662606129</v>
      </c>
    </row>
    <row r="48" spans="1:45" ht="12.75" customHeight="1">
      <c r="A48" s="166" t="s">
        <v>71</v>
      </c>
      <c r="B48" s="18"/>
      <c r="C48" s="19">
        <f t="shared" si="45"/>
        <v>0</v>
      </c>
      <c r="D48" s="20"/>
      <c r="E48" s="21"/>
      <c r="F48" s="22"/>
      <c r="G48" s="22"/>
      <c r="H48" s="23">
        <f t="shared" si="46"/>
        <v>0</v>
      </c>
      <c r="I48" s="24"/>
      <c r="J48" s="25"/>
      <c r="K48" s="25"/>
      <c r="L48" s="23">
        <f t="shared" si="47"/>
        <v>2092.4611632721976</v>
      </c>
      <c r="M48" s="25"/>
      <c r="N48" s="25"/>
      <c r="O48" s="25"/>
      <c r="P48" s="25">
        <v>1025.0770885124271</v>
      </c>
      <c r="Q48" s="25"/>
      <c r="R48" s="25"/>
      <c r="S48" s="25"/>
      <c r="T48" s="25">
        <v>2.1086218067885119</v>
      </c>
      <c r="U48" s="25">
        <v>1065.2754529529821</v>
      </c>
      <c r="V48" s="25"/>
      <c r="W48" s="22"/>
      <c r="X48" s="22"/>
      <c r="Y48" s="22"/>
      <c r="Z48" s="25"/>
      <c r="AA48" s="28"/>
      <c r="AB48" s="26">
        <f t="shared" si="48"/>
        <v>63.718734278537234</v>
      </c>
      <c r="AC48" s="27"/>
      <c r="AD48" s="25"/>
      <c r="AE48" s="25"/>
      <c r="AF48" s="25"/>
      <c r="AG48" s="25"/>
      <c r="AH48" s="25"/>
      <c r="AI48" s="25">
        <v>39.634745651791533</v>
      </c>
      <c r="AJ48" s="25">
        <v>24.0839886267457</v>
      </c>
      <c r="AK48" s="24"/>
      <c r="AL48" s="22"/>
      <c r="AM48" s="25"/>
      <c r="AN48" s="23"/>
      <c r="AO48" s="28">
        <v>0.11201765861748815</v>
      </c>
      <c r="AP48" s="26"/>
      <c r="AQ48" s="29">
        <f t="shared" si="24"/>
        <v>2156.2919152093523</v>
      </c>
    </row>
    <row r="49" spans="1:45" ht="12.75" customHeight="1">
      <c r="A49" s="166" t="s">
        <v>72</v>
      </c>
      <c r="B49" s="18"/>
      <c r="C49" s="19">
        <f t="shared" si="45"/>
        <v>0</v>
      </c>
      <c r="D49" s="20"/>
      <c r="E49" s="21"/>
      <c r="F49" s="22"/>
      <c r="G49" s="22"/>
      <c r="H49" s="23">
        <f t="shared" si="46"/>
        <v>0</v>
      </c>
      <c r="I49" s="24"/>
      <c r="J49" s="25"/>
      <c r="K49" s="25"/>
      <c r="L49" s="23">
        <f t="shared" si="47"/>
        <v>131.24023707975192</v>
      </c>
      <c r="M49" s="25"/>
      <c r="N49" s="25"/>
      <c r="O49" s="25"/>
      <c r="P49" s="25">
        <v>18.414857679124623</v>
      </c>
      <c r="Q49" s="25"/>
      <c r="R49" s="25"/>
      <c r="S49" s="25"/>
      <c r="T49" s="25"/>
      <c r="U49" s="25">
        <v>112.82537940062728</v>
      </c>
      <c r="V49" s="25"/>
      <c r="W49" s="22"/>
      <c r="X49" s="22"/>
      <c r="Y49" s="22"/>
      <c r="Z49" s="25"/>
      <c r="AA49" s="28"/>
      <c r="AB49" s="26">
        <f t="shared" si="48"/>
        <v>4.6304459463509957</v>
      </c>
      <c r="AC49" s="27"/>
      <c r="AD49" s="25"/>
      <c r="AE49" s="25"/>
      <c r="AF49" s="25"/>
      <c r="AG49" s="25"/>
      <c r="AH49" s="25"/>
      <c r="AI49" s="25">
        <v>4.1977924143607508</v>
      </c>
      <c r="AJ49" s="25">
        <v>0.43265353199024453</v>
      </c>
      <c r="AK49" s="24"/>
      <c r="AL49" s="22"/>
      <c r="AM49" s="25"/>
      <c r="AN49" s="23"/>
      <c r="AO49" s="28"/>
      <c r="AP49" s="26"/>
      <c r="AQ49" s="29">
        <f t="shared" si="24"/>
        <v>135.87068302610291</v>
      </c>
    </row>
    <row r="50" spans="1:45" ht="12.75" customHeight="1">
      <c r="A50" s="166" t="s">
        <v>38</v>
      </c>
      <c r="B50" s="18"/>
      <c r="C50" s="19">
        <f t="shared" si="45"/>
        <v>0</v>
      </c>
      <c r="D50" s="20"/>
      <c r="E50" s="21"/>
      <c r="F50" s="22"/>
      <c r="G50" s="22"/>
      <c r="H50" s="23">
        <f t="shared" si="46"/>
        <v>0</v>
      </c>
      <c r="I50" s="24"/>
      <c r="J50" s="25"/>
      <c r="K50" s="25"/>
      <c r="L50" s="23">
        <f t="shared" si="47"/>
        <v>35.138128183262893</v>
      </c>
      <c r="M50" s="25"/>
      <c r="N50" s="25"/>
      <c r="O50" s="25"/>
      <c r="P50" s="25"/>
      <c r="Q50" s="25"/>
      <c r="R50" s="135"/>
      <c r="S50" s="25"/>
      <c r="T50" s="25"/>
      <c r="U50" s="25">
        <v>35.138128183262893</v>
      </c>
      <c r="V50" s="25"/>
      <c r="W50" s="22"/>
      <c r="X50" s="22"/>
      <c r="Y50" s="22"/>
      <c r="Z50" s="25"/>
      <c r="AA50" s="28"/>
      <c r="AB50" s="26">
        <f t="shared" si="48"/>
        <v>0</v>
      </c>
      <c r="AC50" s="27"/>
      <c r="AD50" s="25"/>
      <c r="AE50" s="25"/>
      <c r="AF50" s="25"/>
      <c r="AG50" s="25"/>
      <c r="AH50" s="25"/>
      <c r="AI50" s="25">
        <v>0</v>
      </c>
      <c r="AJ50" s="25"/>
      <c r="AK50" s="24"/>
      <c r="AL50" s="22"/>
      <c r="AM50" s="25"/>
      <c r="AN50" s="23"/>
      <c r="AO50" s="28">
        <v>3.3584320005399997</v>
      </c>
      <c r="AP50" s="26"/>
      <c r="AQ50" s="29">
        <f t="shared" si="24"/>
        <v>38.496560183802892</v>
      </c>
    </row>
    <row r="51" spans="1:45" ht="12.75" customHeight="1">
      <c r="A51" s="166" t="s">
        <v>39</v>
      </c>
      <c r="B51" s="18"/>
      <c r="C51" s="19">
        <f t="shared" si="45"/>
        <v>0</v>
      </c>
      <c r="D51" s="20"/>
      <c r="E51" s="21"/>
      <c r="F51" s="22"/>
      <c r="G51" s="22"/>
      <c r="H51" s="23">
        <f t="shared" si="46"/>
        <v>0</v>
      </c>
      <c r="I51" s="24"/>
      <c r="J51" s="25"/>
      <c r="K51" s="25"/>
      <c r="L51" s="23">
        <f t="shared" si="47"/>
        <v>4.8875134134615497</v>
      </c>
      <c r="M51" s="25"/>
      <c r="N51" s="25"/>
      <c r="O51" s="25"/>
      <c r="P51" s="25">
        <v>0.7629502222222222</v>
      </c>
      <c r="Q51" s="25"/>
      <c r="R51" s="25">
        <v>4.1245631912393277</v>
      </c>
      <c r="S51" s="25"/>
      <c r="T51" s="25"/>
      <c r="U51" s="25"/>
      <c r="V51" s="25"/>
      <c r="W51" s="22"/>
      <c r="X51" s="22"/>
      <c r="Y51" s="22"/>
      <c r="Z51" s="25"/>
      <c r="AA51" s="28"/>
      <c r="AB51" s="26">
        <f t="shared" si="48"/>
        <v>0</v>
      </c>
      <c r="AC51" s="27"/>
      <c r="AD51" s="25"/>
      <c r="AE51" s="25"/>
      <c r="AF51" s="25"/>
      <c r="AG51" s="25"/>
      <c r="AH51" s="25"/>
      <c r="AI51" s="25"/>
      <c r="AJ51" s="25"/>
      <c r="AK51" s="24"/>
      <c r="AL51" s="22"/>
      <c r="AM51" s="25"/>
      <c r="AN51" s="23"/>
      <c r="AO51" s="28"/>
      <c r="AP51" s="26"/>
      <c r="AQ51" s="29">
        <f t="shared" si="24"/>
        <v>4.8875134134615497</v>
      </c>
    </row>
    <row r="52" spans="1:45" ht="12.75" customHeight="1">
      <c r="A52" s="166" t="s">
        <v>76</v>
      </c>
      <c r="B52" s="133"/>
      <c r="C52" s="134">
        <f t="shared" si="45"/>
        <v>0</v>
      </c>
      <c r="D52" s="135"/>
      <c r="E52" s="135"/>
      <c r="F52" s="136"/>
      <c r="G52" s="136"/>
      <c r="H52" s="137">
        <f t="shared" si="46"/>
        <v>0</v>
      </c>
      <c r="I52" s="138"/>
      <c r="J52" s="135"/>
      <c r="K52" s="135"/>
      <c r="L52" s="137">
        <f t="shared" si="47"/>
        <v>743.9029058722806</v>
      </c>
      <c r="M52" s="135"/>
      <c r="N52" s="135"/>
      <c r="O52" s="135"/>
      <c r="P52" s="127"/>
      <c r="Q52" s="135"/>
      <c r="R52" s="135">
        <v>743.9029058722806</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743.9029058722806</v>
      </c>
    </row>
    <row r="53" spans="1:45" ht="12.75" customHeight="1">
      <c r="A53" s="166" t="s">
        <v>73</v>
      </c>
      <c r="B53" s="133"/>
      <c r="C53" s="134">
        <f t="shared" si="45"/>
        <v>0</v>
      </c>
      <c r="D53" s="138"/>
      <c r="E53" s="135"/>
      <c r="F53" s="136"/>
      <c r="G53" s="136"/>
      <c r="H53" s="137">
        <f t="shared" si="46"/>
        <v>0</v>
      </c>
      <c r="I53" s="138"/>
      <c r="J53" s="135"/>
      <c r="K53" s="135"/>
      <c r="L53" s="137">
        <f t="shared" si="47"/>
        <v>232.87505072453882</v>
      </c>
      <c r="M53" s="135"/>
      <c r="N53" s="135"/>
      <c r="O53" s="135"/>
      <c r="P53" s="135">
        <v>10.561414246080176</v>
      </c>
      <c r="Q53" s="135"/>
      <c r="R53" s="135"/>
      <c r="S53" s="135"/>
      <c r="T53" s="135"/>
      <c r="U53" s="135">
        <v>222.31363647845865</v>
      </c>
      <c r="V53" s="135"/>
      <c r="W53" s="136"/>
      <c r="X53" s="136"/>
      <c r="Y53" s="136"/>
      <c r="Z53" s="135"/>
      <c r="AA53" s="130"/>
      <c r="AB53" s="139">
        <f t="shared" si="48"/>
        <v>8.5195619120812172</v>
      </c>
      <c r="AC53" s="140"/>
      <c r="AD53" s="135"/>
      <c r="AE53" s="135"/>
      <c r="AF53" s="135"/>
      <c r="AG53" s="135"/>
      <c r="AH53" s="135"/>
      <c r="AI53" s="25">
        <v>8.2714235199198338</v>
      </c>
      <c r="AJ53" s="25">
        <v>0.24813839216138264</v>
      </c>
      <c r="AK53" s="135"/>
      <c r="AL53" s="135"/>
      <c r="AM53" s="135"/>
      <c r="AN53" s="130"/>
      <c r="AO53" s="28"/>
      <c r="AP53" s="139"/>
      <c r="AQ53" s="141">
        <f t="shared" si="24"/>
        <v>241.39461263662005</v>
      </c>
    </row>
    <row r="54" spans="1:45" ht="12.75" customHeight="1">
      <c r="A54" s="17" t="s">
        <v>134</v>
      </c>
      <c r="B54" s="18"/>
      <c r="C54" s="134">
        <f t="shared" si="45"/>
        <v>0</v>
      </c>
      <c r="D54" s="138"/>
      <c r="E54" s="135"/>
      <c r="F54" s="136"/>
      <c r="G54" s="136"/>
      <c r="H54" s="137">
        <f t="shared" si="46"/>
        <v>0</v>
      </c>
      <c r="I54" s="138"/>
      <c r="J54" s="135"/>
      <c r="K54" s="135"/>
      <c r="L54" s="137">
        <f t="shared" si="47"/>
        <v>72.491976217242637</v>
      </c>
      <c r="M54" s="135"/>
      <c r="N54" s="135"/>
      <c r="O54" s="135"/>
      <c r="P54" s="135"/>
      <c r="Q54" s="135"/>
      <c r="R54" s="135"/>
      <c r="S54" s="135"/>
      <c r="T54" s="135"/>
      <c r="U54" s="135">
        <v>72.491976217242637</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72.491976217242637</v>
      </c>
    </row>
    <row r="55" spans="1:45" ht="12.75" customHeight="1">
      <c r="A55" s="72" t="s">
        <v>74</v>
      </c>
      <c r="B55" s="73"/>
      <c r="C55" s="74">
        <f t="shared" si="45"/>
        <v>0</v>
      </c>
      <c r="D55" s="150"/>
      <c r="E55" s="151"/>
      <c r="F55" s="77"/>
      <c r="G55" s="77"/>
      <c r="H55" s="78">
        <f t="shared" si="46"/>
        <v>0</v>
      </c>
      <c r="I55" s="75"/>
      <c r="J55" s="76"/>
      <c r="K55" s="76"/>
      <c r="L55" s="78">
        <f t="shared" si="47"/>
        <v>126.84806934362388</v>
      </c>
      <c r="M55" s="76"/>
      <c r="N55" s="76"/>
      <c r="O55" s="76"/>
      <c r="P55" s="76">
        <v>78.701738666660333</v>
      </c>
      <c r="Q55" s="76"/>
      <c r="R55" s="76"/>
      <c r="S55" s="76">
        <v>0</v>
      </c>
      <c r="T55" s="76"/>
      <c r="U55" s="76">
        <v>48.146330676963537</v>
      </c>
      <c r="V55" s="76"/>
      <c r="W55" s="77"/>
      <c r="X55" s="77"/>
      <c r="Y55" s="77"/>
      <c r="Z55" s="76"/>
      <c r="AA55" s="296">
        <v>2.8238286867774907</v>
      </c>
      <c r="AB55" s="79">
        <f t="shared" si="48"/>
        <v>3.6404194033202675</v>
      </c>
      <c r="AC55" s="80"/>
      <c r="AD55" s="76"/>
      <c r="AE55" s="76"/>
      <c r="AF55" s="76"/>
      <c r="AG55" s="76"/>
      <c r="AH55" s="76"/>
      <c r="AI55" s="76">
        <v>1.7913372218975951</v>
      </c>
      <c r="AJ55" s="76">
        <v>1.8490821814226721</v>
      </c>
      <c r="AK55" s="75"/>
      <c r="AL55" s="77"/>
      <c r="AM55" s="76"/>
      <c r="AN55" s="78"/>
      <c r="AO55" s="81"/>
      <c r="AP55" s="79"/>
      <c r="AQ55" s="82">
        <f t="shared" si="24"/>
        <v>133.31231743372163</v>
      </c>
    </row>
    <row r="56" spans="1:45" s="49" customFormat="1" ht="12.75" customHeight="1">
      <c r="A56" s="168" t="s">
        <v>40</v>
      </c>
      <c r="B56" s="152"/>
      <c r="C56" s="142">
        <f t="shared" si="45"/>
        <v>236.07964063450484</v>
      </c>
      <c r="D56" s="146">
        <v>132.42596436399899</v>
      </c>
      <c r="E56" s="169">
        <v>90.98113689989998</v>
      </c>
      <c r="F56" s="144"/>
      <c r="G56" s="144">
        <v>12.672539370605872</v>
      </c>
      <c r="H56" s="145">
        <f t="shared" si="46"/>
        <v>199.96885786999999</v>
      </c>
      <c r="I56" s="146"/>
      <c r="J56" s="143">
        <v>127.70399999999999</v>
      </c>
      <c r="K56" s="143">
        <v>72.26485787</v>
      </c>
      <c r="L56" s="145">
        <f t="shared" si="47"/>
        <v>992.65543709397434</v>
      </c>
      <c r="M56" s="143"/>
      <c r="N56" s="143"/>
      <c r="O56" s="143"/>
      <c r="P56" s="143">
        <v>0</v>
      </c>
      <c r="Q56" s="143">
        <v>679.08920028284376</v>
      </c>
      <c r="R56" s="143"/>
      <c r="S56" s="143">
        <v>0</v>
      </c>
      <c r="T56" s="143">
        <v>35.966854405670475</v>
      </c>
      <c r="U56" s="143">
        <v>269.13691256967388</v>
      </c>
      <c r="V56" s="143">
        <v>8.4624698357862798</v>
      </c>
      <c r="W56" s="144"/>
      <c r="X56" s="144"/>
      <c r="Y56" s="144"/>
      <c r="Z56" s="143"/>
      <c r="AA56" s="145">
        <v>535.67527838175965</v>
      </c>
      <c r="AB56" s="147">
        <f t="shared" si="48"/>
        <v>51.098462841818701</v>
      </c>
      <c r="AC56" s="177"/>
      <c r="AD56" s="143"/>
      <c r="AE56" s="143">
        <v>26.164266688001977</v>
      </c>
      <c r="AF56" s="143"/>
      <c r="AG56" s="143"/>
      <c r="AH56" s="143"/>
      <c r="AI56" s="143"/>
      <c r="AJ56" s="143"/>
      <c r="AK56" s="146"/>
      <c r="AL56" s="144">
        <v>10.577367760768505</v>
      </c>
      <c r="AM56" s="143">
        <v>14.356828393048222</v>
      </c>
      <c r="AN56" s="145"/>
      <c r="AO56" s="145">
        <v>662.52674779799986</v>
      </c>
      <c r="AP56" s="147"/>
      <c r="AQ56" s="91">
        <f t="shared" si="24"/>
        <v>2678.0044246200573</v>
      </c>
      <c r="AR56" s="2"/>
      <c r="AS56" s="293"/>
    </row>
    <row r="57" spans="1:45" s="49" customFormat="1" ht="12.75" customHeight="1">
      <c r="A57" s="168" t="s">
        <v>193</v>
      </c>
      <c r="B57" s="152"/>
      <c r="C57" s="142">
        <f>C58+C65</f>
        <v>0.46493007518796992</v>
      </c>
      <c r="D57" s="143">
        <f t="shared" ref="D57:AP57" si="49">D58+D65</f>
        <v>0.46493007518796992</v>
      </c>
      <c r="E57" s="143">
        <f t="shared" si="49"/>
        <v>0</v>
      </c>
      <c r="F57" s="144">
        <f t="shared" si="49"/>
        <v>0</v>
      </c>
      <c r="G57" s="144">
        <f t="shared" si="49"/>
        <v>0</v>
      </c>
      <c r="H57" s="145">
        <f t="shared" si="49"/>
        <v>0</v>
      </c>
      <c r="I57" s="146">
        <f t="shared" si="49"/>
        <v>0</v>
      </c>
      <c r="J57" s="146">
        <f t="shared" si="49"/>
        <v>0</v>
      </c>
      <c r="K57" s="146">
        <f t="shared" si="49"/>
        <v>0</v>
      </c>
      <c r="L57" s="145">
        <f t="shared" si="49"/>
        <v>229.70668156542047</v>
      </c>
      <c r="M57" s="143">
        <f t="shared" si="49"/>
        <v>0</v>
      </c>
      <c r="N57" s="143">
        <f t="shared" ref="N57" si="50">N58+N65</f>
        <v>0</v>
      </c>
      <c r="O57" s="143">
        <f t="shared" si="49"/>
        <v>0</v>
      </c>
      <c r="P57" s="143">
        <f t="shared" si="49"/>
        <v>0</v>
      </c>
      <c r="Q57" s="143">
        <f t="shared" si="49"/>
        <v>57.22</v>
      </c>
      <c r="R57" s="143">
        <f t="shared" si="49"/>
        <v>0</v>
      </c>
      <c r="S57" s="143">
        <f t="shared" si="49"/>
        <v>3.4736406656030092</v>
      </c>
      <c r="T57" s="143">
        <f t="shared" si="49"/>
        <v>64.211632612327648</v>
      </c>
      <c r="U57" s="143">
        <f t="shared" si="49"/>
        <v>104.801</v>
      </c>
      <c r="V57" s="143">
        <f t="shared" si="49"/>
        <v>4.0828748979995181E-4</v>
      </c>
      <c r="W57" s="144">
        <f t="shared" si="49"/>
        <v>0</v>
      </c>
      <c r="X57" s="144">
        <f t="shared" si="49"/>
        <v>0</v>
      </c>
      <c r="Y57" s="144">
        <f t="shared" si="49"/>
        <v>0</v>
      </c>
      <c r="Z57" s="146">
        <f t="shared" si="49"/>
        <v>0</v>
      </c>
      <c r="AA57" s="145">
        <f t="shared" si="49"/>
        <v>281.01974866324275</v>
      </c>
      <c r="AB57" s="147">
        <f t="shared" si="49"/>
        <v>41.057587477891403</v>
      </c>
      <c r="AC57" s="177">
        <f t="shared" si="49"/>
        <v>0</v>
      </c>
      <c r="AD57" s="143">
        <f t="shared" si="49"/>
        <v>0</v>
      </c>
      <c r="AE57" s="143">
        <f t="shared" si="49"/>
        <v>27.824880195051179</v>
      </c>
      <c r="AF57" s="143">
        <f t="shared" ref="AF57" si="51">AF58+AF65</f>
        <v>0</v>
      </c>
      <c r="AG57" s="143">
        <f t="shared" si="49"/>
        <v>0</v>
      </c>
      <c r="AH57" s="143">
        <f t="shared" si="49"/>
        <v>4.5765569021773311</v>
      </c>
      <c r="AI57" s="143">
        <f t="shared" si="49"/>
        <v>0</v>
      </c>
      <c r="AJ57" s="143">
        <f t="shared" ref="AJ57" si="52">AJ58+AJ65</f>
        <v>0</v>
      </c>
      <c r="AK57" s="143">
        <f t="shared" si="49"/>
        <v>0</v>
      </c>
      <c r="AL57" s="143">
        <f t="shared" ref="AL57" si="53">AL58+AL65</f>
        <v>0.16614308073470971</v>
      </c>
      <c r="AM57" s="146">
        <f t="shared" si="49"/>
        <v>8.4900072999281857</v>
      </c>
      <c r="AN57" s="145">
        <f t="shared" si="49"/>
        <v>0</v>
      </c>
      <c r="AO57" s="145">
        <f t="shared" si="49"/>
        <v>846.56257817473011</v>
      </c>
      <c r="AP57" s="147">
        <f t="shared" si="49"/>
        <v>0</v>
      </c>
      <c r="AQ57" s="148">
        <f t="shared" si="24"/>
        <v>1398.8115259564727</v>
      </c>
      <c r="AR57" s="2"/>
      <c r="AS57" s="293"/>
    </row>
    <row r="58" spans="1:45" s="49" customFormat="1" ht="12.75" customHeight="1">
      <c r="A58" s="168" t="s">
        <v>194</v>
      </c>
      <c r="B58" s="152"/>
      <c r="C58" s="142">
        <f t="shared" si="45"/>
        <v>0.27595849624060148</v>
      </c>
      <c r="D58" s="177">
        <v>0.27595849624060148</v>
      </c>
      <c r="E58" s="147">
        <v>0</v>
      </c>
      <c r="F58" s="147">
        <f>SUM(F59:F64)</f>
        <v>0</v>
      </c>
      <c r="G58" s="345">
        <v>0</v>
      </c>
      <c r="H58" s="145">
        <f t="shared" si="46"/>
        <v>0</v>
      </c>
      <c r="I58" s="146">
        <f>SUM(I59:I64)</f>
        <v>0</v>
      </c>
      <c r="J58" s="146">
        <f>SUM(J59:J64)</f>
        <v>0</v>
      </c>
      <c r="K58" s="146">
        <f>SUM(K59:K64)</f>
        <v>0</v>
      </c>
      <c r="L58" s="145">
        <f t="shared" si="47"/>
        <v>113.85469953944737</v>
      </c>
      <c r="M58" s="143">
        <f t="shared" ref="M58:AN58" si="54">SUM(M59:M64)</f>
        <v>0</v>
      </c>
      <c r="N58" s="144">
        <f t="shared" ref="N58" si="55">SUM(N59:N64)</f>
        <v>0</v>
      </c>
      <c r="O58" s="144">
        <f t="shared" si="54"/>
        <v>0</v>
      </c>
      <c r="P58" s="147">
        <f t="shared" si="54"/>
        <v>0</v>
      </c>
      <c r="Q58" s="147">
        <v>15.181000000000001</v>
      </c>
      <c r="R58" s="147">
        <f t="shared" si="54"/>
        <v>0</v>
      </c>
      <c r="S58" s="147">
        <v>0</v>
      </c>
      <c r="T58" s="147">
        <v>50.034291251957562</v>
      </c>
      <c r="U58" s="147">
        <v>48.638999999999996</v>
      </c>
      <c r="V58" s="147">
        <f t="shared" si="54"/>
        <v>4.0828748979995181E-4</v>
      </c>
      <c r="W58" s="147">
        <f t="shared" si="54"/>
        <v>0</v>
      </c>
      <c r="X58" s="147">
        <f t="shared" si="54"/>
        <v>0</v>
      </c>
      <c r="Y58" s="144">
        <f t="shared" si="54"/>
        <v>0</v>
      </c>
      <c r="Z58" s="146">
        <f t="shared" si="54"/>
        <v>0</v>
      </c>
      <c r="AA58" s="145">
        <v>181.76149058639658</v>
      </c>
      <c r="AB58" s="147">
        <f t="shared" si="48"/>
        <v>24.488279254313998</v>
      </c>
      <c r="AC58" s="177">
        <f t="shared" si="54"/>
        <v>0</v>
      </c>
      <c r="AD58" s="143">
        <f t="shared" si="54"/>
        <v>0</v>
      </c>
      <c r="AE58" s="143">
        <f t="shared" si="54"/>
        <v>15.286857349238971</v>
      </c>
      <c r="AF58" s="143"/>
      <c r="AG58" s="143">
        <f t="shared" si="54"/>
        <v>0</v>
      </c>
      <c r="AH58" s="143">
        <f t="shared" si="54"/>
        <v>0.54527152441213123</v>
      </c>
      <c r="AI58" s="143">
        <f t="shared" si="54"/>
        <v>0</v>
      </c>
      <c r="AJ58" s="143">
        <f t="shared" ref="AJ58" si="56">SUM(AJ59:AJ64)</f>
        <v>0</v>
      </c>
      <c r="AK58" s="143"/>
      <c r="AL58" s="143">
        <v>0.16614308073470971</v>
      </c>
      <c r="AM58" s="144">
        <v>8.4900072999281857</v>
      </c>
      <c r="AN58" s="145">
        <f t="shared" si="54"/>
        <v>0</v>
      </c>
      <c r="AO58" s="145">
        <v>623.14993412290539</v>
      </c>
      <c r="AP58" s="147">
        <f t="shared" ref="AP58" si="57">SUM(AP59:AP64)</f>
        <v>0</v>
      </c>
      <c r="AQ58" s="148">
        <f t="shared" si="24"/>
        <v>943.53036199930398</v>
      </c>
      <c r="AR58" s="2"/>
      <c r="AS58" s="293"/>
    </row>
    <row r="59" spans="1:45" s="49" customFormat="1" ht="12.75" customHeight="1">
      <c r="A59" s="398" t="s">
        <v>174</v>
      </c>
      <c r="B59" s="399" t="s">
        <v>175</v>
      </c>
      <c r="C59" s="62">
        <f t="shared" si="45"/>
        <v>8.9986466165413535E-3</v>
      </c>
      <c r="D59" s="416">
        <v>8.9986466165413535E-3</v>
      </c>
      <c r="E59" s="67"/>
      <c r="F59" s="67"/>
      <c r="G59" s="170"/>
      <c r="H59" s="66">
        <f t="shared" si="46"/>
        <v>0</v>
      </c>
      <c r="I59" s="149"/>
      <c r="J59" s="149"/>
      <c r="K59" s="149"/>
      <c r="L59" s="66">
        <f t="shared" si="47"/>
        <v>27.610272839472032</v>
      </c>
      <c r="M59" s="103"/>
      <c r="N59" s="327"/>
      <c r="O59" s="327"/>
      <c r="P59" s="67"/>
      <c r="Q59" s="381">
        <v>4.9870000000000001</v>
      </c>
      <c r="R59" s="67"/>
      <c r="S59" s="381">
        <v>0</v>
      </c>
      <c r="T59" s="381">
        <v>10.02427283947203</v>
      </c>
      <c r="U59" s="381">
        <v>12.599</v>
      </c>
      <c r="V59" s="381">
        <v>0</v>
      </c>
      <c r="W59" s="67"/>
      <c r="X59" s="67"/>
      <c r="Y59" s="327"/>
      <c r="Z59" s="149"/>
      <c r="AA59" s="406">
        <v>44.812073351470616</v>
      </c>
      <c r="AB59" s="67">
        <f t="shared" si="48"/>
        <v>2.3794345194325968</v>
      </c>
      <c r="AC59" s="328"/>
      <c r="AD59" s="103"/>
      <c r="AE59" s="342">
        <v>2.3794345194325968</v>
      </c>
      <c r="AF59" s="342"/>
      <c r="AG59" s="342"/>
      <c r="AH59" s="342">
        <v>0</v>
      </c>
      <c r="AI59" s="342"/>
      <c r="AJ59" s="342"/>
      <c r="AK59" s="342"/>
      <c r="AL59" s="342">
        <v>0</v>
      </c>
      <c r="AM59" s="386">
        <v>0</v>
      </c>
      <c r="AN59" s="66"/>
      <c r="AO59" s="406">
        <v>215.12464162659154</v>
      </c>
      <c r="AP59" s="67"/>
      <c r="AQ59" s="334">
        <f t="shared" si="24"/>
        <v>289.9354209835833</v>
      </c>
      <c r="AR59" s="2"/>
      <c r="AS59" s="293"/>
    </row>
    <row r="60" spans="1:45" s="49" customFormat="1" ht="12.75" customHeight="1">
      <c r="A60" s="398" t="s">
        <v>176</v>
      </c>
      <c r="B60" s="399" t="s">
        <v>177</v>
      </c>
      <c r="C60" s="19">
        <f t="shared" si="45"/>
        <v>1.2998045112781954E-2</v>
      </c>
      <c r="D60" s="416">
        <v>1.2998045112781954E-2</v>
      </c>
      <c r="E60" s="26"/>
      <c r="F60" s="26"/>
      <c r="G60" s="346"/>
      <c r="H60" s="23">
        <f t="shared" si="46"/>
        <v>0</v>
      </c>
      <c r="I60" s="20"/>
      <c r="J60" s="20"/>
      <c r="K60" s="20"/>
      <c r="L60" s="23">
        <f t="shared" si="47"/>
        <v>18.468750029769478</v>
      </c>
      <c r="M60" s="21"/>
      <c r="N60" s="169"/>
      <c r="O60" s="169"/>
      <c r="P60" s="26"/>
      <c r="Q60" s="381">
        <v>1.294</v>
      </c>
      <c r="R60" s="26"/>
      <c r="S60" s="381">
        <v>0</v>
      </c>
      <c r="T60" s="381">
        <v>2.344750029769477</v>
      </c>
      <c r="U60" s="381">
        <v>14.83</v>
      </c>
      <c r="V60" s="381">
        <v>0</v>
      </c>
      <c r="W60" s="26"/>
      <c r="X60" s="26"/>
      <c r="Y60" s="169"/>
      <c r="Z60" s="20"/>
      <c r="AA60" s="406">
        <v>15.032159781465415</v>
      </c>
      <c r="AB60" s="26">
        <f t="shared" si="48"/>
        <v>9.7037261625118665E-2</v>
      </c>
      <c r="AC60" s="329"/>
      <c r="AD60" s="21"/>
      <c r="AE60" s="343">
        <v>9.7037261625118665E-2</v>
      </c>
      <c r="AF60" s="343"/>
      <c r="AG60" s="343"/>
      <c r="AH60" s="343">
        <v>0</v>
      </c>
      <c r="AI60" s="343"/>
      <c r="AJ60" s="343"/>
      <c r="AK60" s="343"/>
      <c r="AL60" s="343">
        <v>0</v>
      </c>
      <c r="AM60" s="387">
        <v>0</v>
      </c>
      <c r="AN60" s="23"/>
      <c r="AO60" s="406">
        <v>50.511953545147335</v>
      </c>
      <c r="AP60" s="26"/>
      <c r="AQ60" s="335">
        <f t="shared" si="24"/>
        <v>84.122898663120125</v>
      </c>
      <c r="AR60" s="2"/>
      <c r="AS60" s="293"/>
    </row>
    <row r="61" spans="1:45" s="49" customFormat="1" ht="12.75" customHeight="1">
      <c r="A61" s="398" t="s">
        <v>178</v>
      </c>
      <c r="B61" s="399" t="s">
        <v>179</v>
      </c>
      <c r="C61" s="19">
        <f t="shared" si="45"/>
        <v>0.22496616541353384</v>
      </c>
      <c r="D61" s="416">
        <v>0.22496616541353384</v>
      </c>
      <c r="E61" s="26"/>
      <c r="F61" s="26"/>
      <c r="G61" s="346"/>
      <c r="H61" s="23">
        <f t="shared" si="46"/>
        <v>0</v>
      </c>
      <c r="I61" s="20"/>
      <c r="J61" s="20"/>
      <c r="K61" s="20"/>
      <c r="L61" s="23">
        <f t="shared" si="47"/>
        <v>34.031997328178775</v>
      </c>
      <c r="M61" s="21"/>
      <c r="N61" s="169"/>
      <c r="O61" s="169"/>
      <c r="P61" s="26"/>
      <c r="Q61" s="381">
        <v>2.9020000000000001</v>
      </c>
      <c r="R61" s="26"/>
      <c r="S61" s="381">
        <v>0</v>
      </c>
      <c r="T61" s="381">
        <v>24.594997328178774</v>
      </c>
      <c r="U61" s="381">
        <v>6.5350000000000001</v>
      </c>
      <c r="V61" s="381">
        <v>0</v>
      </c>
      <c r="W61" s="26"/>
      <c r="X61" s="26"/>
      <c r="Y61" s="169"/>
      <c r="Z61" s="20"/>
      <c r="AA61" s="406">
        <v>44.83473518357625</v>
      </c>
      <c r="AB61" s="26">
        <f t="shared" si="48"/>
        <v>7.5729496259936333</v>
      </c>
      <c r="AC61" s="329"/>
      <c r="AD61" s="21"/>
      <c r="AE61" s="343">
        <v>7.5729496259936333</v>
      </c>
      <c r="AF61" s="343"/>
      <c r="AG61" s="343"/>
      <c r="AH61" s="343">
        <v>0</v>
      </c>
      <c r="AI61" s="343"/>
      <c r="AJ61" s="343"/>
      <c r="AK61" s="343"/>
      <c r="AL61" s="343">
        <v>0</v>
      </c>
      <c r="AM61" s="387">
        <v>0</v>
      </c>
      <c r="AN61" s="23"/>
      <c r="AO61" s="406">
        <v>93.232550409077646</v>
      </c>
      <c r="AP61" s="26"/>
      <c r="AQ61" s="335">
        <f t="shared" si="24"/>
        <v>179.89719871223983</v>
      </c>
      <c r="AR61" s="2"/>
      <c r="AS61" s="293"/>
    </row>
    <row r="62" spans="1:45" s="49" customFormat="1" ht="12.75" customHeight="1">
      <c r="A62" s="398" t="s">
        <v>180</v>
      </c>
      <c r="B62" s="399" t="s">
        <v>181</v>
      </c>
      <c r="C62" s="19">
        <f t="shared" si="45"/>
        <v>5.9990977443609029E-3</v>
      </c>
      <c r="D62" s="416">
        <v>5.9990977443609029E-3</v>
      </c>
      <c r="E62" s="26"/>
      <c r="F62" s="26"/>
      <c r="G62" s="346"/>
      <c r="H62" s="23">
        <f t="shared" si="46"/>
        <v>0</v>
      </c>
      <c r="I62" s="20"/>
      <c r="J62" s="20"/>
      <c r="K62" s="20"/>
      <c r="L62" s="23">
        <f t="shared" si="47"/>
        <v>3.1964356927381479</v>
      </c>
      <c r="M62" s="21"/>
      <c r="N62" s="169"/>
      <c r="O62" s="169"/>
      <c r="P62" s="26"/>
      <c r="Q62" s="381">
        <v>0.436</v>
      </c>
      <c r="R62" s="26"/>
      <c r="S62" s="381">
        <v>0</v>
      </c>
      <c r="T62" s="381">
        <v>1.2874356927381478</v>
      </c>
      <c r="U62" s="381">
        <v>1.4730000000000001</v>
      </c>
      <c r="V62" s="381">
        <v>0</v>
      </c>
      <c r="W62" s="26"/>
      <c r="X62" s="26"/>
      <c r="Y62" s="169"/>
      <c r="Z62" s="20"/>
      <c r="AA62" s="406">
        <v>8.8959021930641065</v>
      </c>
      <c r="AB62" s="26">
        <f t="shared" si="48"/>
        <v>0.6752176121414506</v>
      </c>
      <c r="AC62" s="329"/>
      <c r="AD62" s="21"/>
      <c r="AE62" s="343">
        <v>0.6752176121414506</v>
      </c>
      <c r="AF62" s="343"/>
      <c r="AG62" s="343"/>
      <c r="AH62" s="343">
        <v>0</v>
      </c>
      <c r="AI62" s="343"/>
      <c r="AJ62" s="343"/>
      <c r="AK62" s="343"/>
      <c r="AL62" s="343">
        <v>0</v>
      </c>
      <c r="AM62" s="387">
        <v>0</v>
      </c>
      <c r="AN62" s="23"/>
      <c r="AO62" s="406">
        <v>114.45146793581192</v>
      </c>
      <c r="AP62" s="26"/>
      <c r="AQ62" s="335">
        <f t="shared" si="24"/>
        <v>127.22502253149999</v>
      </c>
      <c r="AR62" s="2"/>
      <c r="AS62" s="293"/>
    </row>
    <row r="63" spans="1:45" s="49" customFormat="1" ht="12.75" customHeight="1">
      <c r="A63" s="398" t="s">
        <v>182</v>
      </c>
      <c r="B63" s="399" t="s">
        <v>183</v>
      </c>
      <c r="C63" s="19">
        <f t="shared" si="45"/>
        <v>9.9984962406015031E-3</v>
      </c>
      <c r="D63" s="417">
        <v>9.9984962406015031E-3</v>
      </c>
      <c r="E63" s="26"/>
      <c r="F63" s="26"/>
      <c r="G63" s="346"/>
      <c r="H63" s="23">
        <f t="shared" si="46"/>
        <v>0</v>
      </c>
      <c r="I63" s="20"/>
      <c r="J63" s="20"/>
      <c r="K63" s="20"/>
      <c r="L63" s="23">
        <f t="shared" si="47"/>
        <v>4.8229081881238089</v>
      </c>
      <c r="M63" s="21"/>
      <c r="N63" s="169"/>
      <c r="O63" s="169"/>
      <c r="P63" s="26"/>
      <c r="Q63" s="382">
        <v>1.6160000000000001</v>
      </c>
      <c r="R63" s="26"/>
      <c r="S63" s="382">
        <v>0</v>
      </c>
      <c r="T63" s="382">
        <v>2.4909081881238082</v>
      </c>
      <c r="U63" s="382">
        <v>0.71599999999999997</v>
      </c>
      <c r="V63" s="382">
        <v>0</v>
      </c>
      <c r="W63" s="26"/>
      <c r="X63" s="26"/>
      <c r="Y63" s="169"/>
      <c r="Z63" s="20"/>
      <c r="AA63" s="407">
        <v>6.418963943919012</v>
      </c>
      <c r="AB63" s="26">
        <f t="shared" si="48"/>
        <v>8.0864384687598878E-2</v>
      </c>
      <c r="AC63" s="329"/>
      <c r="AD63" s="21"/>
      <c r="AE63" s="343">
        <v>8.0864384687598878E-2</v>
      </c>
      <c r="AF63" s="343"/>
      <c r="AG63" s="343"/>
      <c r="AH63" s="343">
        <v>0</v>
      </c>
      <c r="AI63" s="343"/>
      <c r="AJ63" s="343"/>
      <c r="AK63" s="343"/>
      <c r="AL63" s="343">
        <v>0</v>
      </c>
      <c r="AM63" s="387">
        <v>0</v>
      </c>
      <c r="AN63" s="23"/>
      <c r="AO63" s="407">
        <v>35.671489935175366</v>
      </c>
      <c r="AP63" s="26"/>
      <c r="AQ63" s="335">
        <f t="shared" si="24"/>
        <v>47.004224948146387</v>
      </c>
      <c r="AR63" s="2"/>
      <c r="AS63" s="293"/>
    </row>
    <row r="64" spans="1:45" ht="12.75" customHeight="1">
      <c r="A64" s="400" t="s">
        <v>184</v>
      </c>
      <c r="B64" s="401"/>
      <c r="C64" s="74">
        <f t="shared" si="45"/>
        <v>1.2998045112781954E-2</v>
      </c>
      <c r="D64" s="417">
        <v>1.2998045112781954E-2</v>
      </c>
      <c r="E64" s="79"/>
      <c r="F64" s="79"/>
      <c r="G64" s="347"/>
      <c r="H64" s="78">
        <f t="shared" si="46"/>
        <v>0</v>
      </c>
      <c r="I64" s="150"/>
      <c r="J64" s="150"/>
      <c r="K64" s="150"/>
      <c r="L64" s="78">
        <f t="shared" si="47"/>
        <v>25.724335461165129</v>
      </c>
      <c r="M64" s="151"/>
      <c r="N64" s="331"/>
      <c r="O64" s="331"/>
      <c r="P64" s="79"/>
      <c r="Q64" s="382">
        <v>3.9460000000000002</v>
      </c>
      <c r="R64" s="79"/>
      <c r="S64" s="382">
        <v>0</v>
      </c>
      <c r="T64" s="382">
        <v>9.2919271736753295</v>
      </c>
      <c r="U64" s="382">
        <v>12.486000000000001</v>
      </c>
      <c r="V64" s="382">
        <v>4.0828748979995181E-4</v>
      </c>
      <c r="W64" s="79"/>
      <c r="X64" s="79"/>
      <c r="Y64" s="331"/>
      <c r="Z64" s="150"/>
      <c r="AA64" s="407">
        <v>61.767656132901166</v>
      </c>
      <c r="AB64" s="79">
        <f t="shared" si="48"/>
        <v>13.6827758504336</v>
      </c>
      <c r="AC64" s="332"/>
      <c r="AD64" s="151"/>
      <c r="AE64" s="344">
        <v>4.4813539453585731</v>
      </c>
      <c r="AF64" s="344"/>
      <c r="AG64" s="344"/>
      <c r="AH64" s="344">
        <v>0.54527152441213123</v>
      </c>
      <c r="AI64" s="344"/>
      <c r="AJ64" s="344"/>
      <c r="AK64" s="344"/>
      <c r="AL64" s="344">
        <v>0.16614308073470971</v>
      </c>
      <c r="AM64" s="388">
        <v>8.4900072999281857</v>
      </c>
      <c r="AN64" s="78"/>
      <c r="AO64" s="407">
        <v>114.15783067110162</v>
      </c>
      <c r="AP64" s="79"/>
      <c r="AQ64" s="336">
        <f t="shared" si="24"/>
        <v>215.34559616071431</v>
      </c>
    </row>
    <row r="65" spans="1:45" ht="12.75" customHeight="1">
      <c r="A65" s="168" t="s">
        <v>195</v>
      </c>
      <c r="B65" s="152"/>
      <c r="C65" s="74">
        <f>SUM(D65:G65)</f>
        <v>0.18897157894736846</v>
      </c>
      <c r="D65" s="177">
        <f>SUM(D66:D69)</f>
        <v>0.18897157894736846</v>
      </c>
      <c r="E65" s="213"/>
      <c r="F65" s="213"/>
      <c r="G65" s="348"/>
      <c r="H65" s="78">
        <f>SUM(I65:K65)</f>
        <v>0</v>
      </c>
      <c r="I65" s="75"/>
      <c r="J65" s="76">
        <v>0</v>
      </c>
      <c r="K65" s="76">
        <v>0</v>
      </c>
      <c r="L65" s="78">
        <f>SUM(M65:Z65)</f>
        <v>115.8519820259731</v>
      </c>
      <c r="M65" s="76"/>
      <c r="N65" s="77"/>
      <c r="O65" s="77"/>
      <c r="P65" s="213"/>
      <c r="Q65" s="147">
        <v>42.039000000000001</v>
      </c>
      <c r="R65" s="213"/>
      <c r="S65" s="147">
        <v>3.4736406656030092</v>
      </c>
      <c r="T65" s="147">
        <v>14.17734136037009</v>
      </c>
      <c r="U65" s="147">
        <v>56.162000000000006</v>
      </c>
      <c r="V65" s="147">
        <f>SUM(V66:V69)</f>
        <v>0</v>
      </c>
      <c r="W65" s="213"/>
      <c r="X65" s="213"/>
      <c r="Y65" s="77"/>
      <c r="Z65" s="76"/>
      <c r="AA65" s="145">
        <v>99.258258076846161</v>
      </c>
      <c r="AB65" s="79">
        <f>SUM(AC65:AM65)</f>
        <v>16.569308223577409</v>
      </c>
      <c r="AC65" s="80"/>
      <c r="AD65" s="76"/>
      <c r="AE65" s="147">
        <f>SUM(AE66:AE69)</f>
        <v>12.538022845812208</v>
      </c>
      <c r="AF65" s="76"/>
      <c r="AG65" s="76"/>
      <c r="AH65" s="76">
        <v>4.0312853777652</v>
      </c>
      <c r="AI65" s="76"/>
      <c r="AJ65" s="76"/>
      <c r="AK65" s="76"/>
      <c r="AL65" s="76"/>
      <c r="AM65" s="77"/>
      <c r="AN65" s="78"/>
      <c r="AO65" s="145">
        <v>223.41264405182471</v>
      </c>
      <c r="AP65" s="79"/>
      <c r="AQ65" s="340">
        <f t="shared" si="24"/>
        <v>455.28116395716876</v>
      </c>
    </row>
    <row r="66" spans="1:45" ht="12.75" customHeight="1">
      <c r="A66" s="402" t="s">
        <v>185</v>
      </c>
      <c r="B66" s="403" t="s">
        <v>186</v>
      </c>
      <c r="C66" s="62">
        <f t="shared" ref="C66:C69" si="58">SUM(D66:G66)</f>
        <v>0.1879717293233083</v>
      </c>
      <c r="D66" s="418">
        <v>0.1879717293233083</v>
      </c>
      <c r="E66" s="69"/>
      <c r="F66" s="69"/>
      <c r="G66" s="349"/>
      <c r="H66" s="66">
        <f t="shared" ref="H66:H69" si="59">SUM(I66:K66)</f>
        <v>0</v>
      </c>
      <c r="I66" s="318"/>
      <c r="J66" s="64"/>
      <c r="K66" s="219"/>
      <c r="L66" s="66">
        <f t="shared" ref="L66:L69" si="60">SUM(M66:Z66)</f>
        <v>5.3059858220021185</v>
      </c>
      <c r="M66" s="318"/>
      <c r="N66" s="69"/>
      <c r="O66" s="65"/>
      <c r="P66" s="69"/>
      <c r="Q66" s="383">
        <v>0.42399999999999999</v>
      </c>
      <c r="R66" s="69"/>
      <c r="S66" s="383">
        <v>0.9927860470105786</v>
      </c>
      <c r="T66" s="383">
        <v>0.55819977499154005</v>
      </c>
      <c r="U66" s="383">
        <v>3.331</v>
      </c>
      <c r="V66" s="383">
        <v>0</v>
      </c>
      <c r="W66" s="69"/>
      <c r="X66" s="69"/>
      <c r="Y66" s="65"/>
      <c r="Z66" s="64"/>
      <c r="AA66" s="408">
        <v>10.307167787442063</v>
      </c>
      <c r="AB66" s="67">
        <f t="shared" ref="AB66:AB69" si="61">SUM(AC66:AM66)</f>
        <v>4.0757607893433798</v>
      </c>
      <c r="AC66" s="68"/>
      <c r="AD66" s="64"/>
      <c r="AE66" s="64">
        <v>4.4475411578179386E-2</v>
      </c>
      <c r="AF66" s="64"/>
      <c r="AG66" s="64"/>
      <c r="AH66" s="64">
        <v>4.0312853777652</v>
      </c>
      <c r="AI66" s="64"/>
      <c r="AJ66" s="64"/>
      <c r="AK66" s="64"/>
      <c r="AL66" s="64"/>
      <c r="AM66" s="65"/>
      <c r="AN66" s="66"/>
      <c r="AO66" s="408">
        <v>65.508298666014895</v>
      </c>
      <c r="AP66" s="67"/>
      <c r="AQ66" s="92">
        <f t="shared" si="24"/>
        <v>85.385184794125763</v>
      </c>
    </row>
    <row r="67" spans="1:45" ht="12.75" customHeight="1">
      <c r="A67" s="404" t="s">
        <v>187</v>
      </c>
      <c r="B67" s="405">
        <v>84</v>
      </c>
      <c r="C67" s="19">
        <f t="shared" si="58"/>
        <v>9.9984962406015026E-4</v>
      </c>
      <c r="D67" s="419">
        <v>9.9984962406015026E-4</v>
      </c>
      <c r="E67" s="212"/>
      <c r="F67" s="212"/>
      <c r="G67" s="350"/>
      <c r="H67" s="23">
        <f t="shared" si="59"/>
        <v>0</v>
      </c>
      <c r="I67" s="319"/>
      <c r="J67" s="25"/>
      <c r="K67" s="215"/>
      <c r="L67" s="23">
        <f t="shared" si="60"/>
        <v>42.870629712472656</v>
      </c>
      <c r="M67" s="319"/>
      <c r="N67" s="212"/>
      <c r="O67" s="22"/>
      <c r="P67" s="212"/>
      <c r="Q67" s="384">
        <v>7.9420000000000002</v>
      </c>
      <c r="R67" s="212"/>
      <c r="S67" s="384">
        <v>1.8626768786566859</v>
      </c>
      <c r="T67" s="384">
        <v>6.4449528338159707</v>
      </c>
      <c r="U67" s="384">
        <v>26.620999999999999</v>
      </c>
      <c r="V67" s="384">
        <v>0</v>
      </c>
      <c r="W67" s="212"/>
      <c r="X67" s="212"/>
      <c r="Y67" s="22"/>
      <c r="Z67" s="25"/>
      <c r="AA67" s="409">
        <v>34.16214535343093</v>
      </c>
      <c r="AB67" s="26">
        <f t="shared" si="61"/>
        <v>6.7946299233754957</v>
      </c>
      <c r="AC67" s="27"/>
      <c r="AD67" s="25"/>
      <c r="AE67" s="25">
        <v>6.7946299233754957</v>
      </c>
      <c r="AF67" s="25"/>
      <c r="AG67" s="25"/>
      <c r="AH67" s="25">
        <v>0</v>
      </c>
      <c r="AI67" s="25"/>
      <c r="AJ67" s="25"/>
      <c r="AK67" s="25"/>
      <c r="AL67" s="25"/>
      <c r="AM67" s="22"/>
      <c r="AN67" s="23"/>
      <c r="AO67" s="409">
        <v>78.558843764249787</v>
      </c>
      <c r="AP67" s="26"/>
      <c r="AQ67" s="29">
        <f t="shared" si="24"/>
        <v>162.38724860315293</v>
      </c>
    </row>
    <row r="68" spans="1:45" ht="12.75" customHeight="1">
      <c r="A68" s="398" t="s">
        <v>188</v>
      </c>
      <c r="B68" s="399">
        <v>85</v>
      </c>
      <c r="C68" s="19">
        <f t="shared" si="58"/>
        <v>0</v>
      </c>
      <c r="D68" s="419">
        <v>0</v>
      </c>
      <c r="E68" s="212"/>
      <c r="F68" s="212"/>
      <c r="G68" s="350"/>
      <c r="H68" s="23">
        <f t="shared" si="59"/>
        <v>0</v>
      </c>
      <c r="I68" s="319"/>
      <c r="J68" s="25"/>
      <c r="K68" s="215"/>
      <c r="L68" s="23">
        <f t="shared" si="60"/>
        <v>45.931845932296312</v>
      </c>
      <c r="M68" s="319"/>
      <c r="N68" s="212"/>
      <c r="O68" s="22"/>
      <c r="P68" s="212"/>
      <c r="Q68" s="384">
        <v>24.818999999999999</v>
      </c>
      <c r="R68" s="212"/>
      <c r="S68" s="384">
        <v>0.11475155651501839</v>
      </c>
      <c r="T68" s="384">
        <v>3.5870943757812896</v>
      </c>
      <c r="U68" s="384">
        <v>17.411000000000001</v>
      </c>
      <c r="V68" s="384">
        <v>0</v>
      </c>
      <c r="W68" s="212"/>
      <c r="X68" s="212"/>
      <c r="Y68" s="22"/>
      <c r="Z68" s="25"/>
      <c r="AA68" s="409">
        <v>23.053315255252297</v>
      </c>
      <c r="AB68" s="26">
        <f t="shared" si="61"/>
        <v>1.7203897842286664</v>
      </c>
      <c r="AC68" s="27"/>
      <c r="AD68" s="25"/>
      <c r="AE68" s="25">
        <v>1.7203897842286664</v>
      </c>
      <c r="AF68" s="25"/>
      <c r="AG68" s="25"/>
      <c r="AH68" s="25">
        <v>0</v>
      </c>
      <c r="AI68" s="25"/>
      <c r="AJ68" s="25"/>
      <c r="AK68" s="25"/>
      <c r="AL68" s="25"/>
      <c r="AM68" s="22"/>
      <c r="AN68" s="23"/>
      <c r="AO68" s="409">
        <v>48.158323988194837</v>
      </c>
      <c r="AP68" s="26"/>
      <c r="AQ68" s="29">
        <f t="shared" si="24"/>
        <v>118.86387495997212</v>
      </c>
    </row>
    <row r="69" spans="1:45" s="49" customFormat="1" ht="12.75" customHeight="1">
      <c r="A69" s="400" t="s">
        <v>189</v>
      </c>
      <c r="B69" s="401" t="s">
        <v>190</v>
      </c>
      <c r="C69" s="134">
        <f t="shared" si="58"/>
        <v>0</v>
      </c>
      <c r="D69" s="420">
        <v>0</v>
      </c>
      <c r="E69" s="213"/>
      <c r="F69" s="213"/>
      <c r="G69" s="348"/>
      <c r="H69" s="137">
        <f t="shared" si="59"/>
        <v>0</v>
      </c>
      <c r="I69" s="320"/>
      <c r="J69" s="76"/>
      <c r="K69" s="220"/>
      <c r="L69" s="137">
        <f t="shared" si="60"/>
        <v>21.743520559202015</v>
      </c>
      <c r="M69" s="320"/>
      <c r="N69" s="213"/>
      <c r="O69" s="77"/>
      <c r="P69" s="213"/>
      <c r="Q69" s="385">
        <v>8.8539999999999992</v>
      </c>
      <c r="R69" s="213"/>
      <c r="S69" s="385">
        <v>0.50342618342072598</v>
      </c>
      <c r="T69" s="385">
        <v>3.5870943757812896</v>
      </c>
      <c r="U69" s="385">
        <v>8.7989999999999995</v>
      </c>
      <c r="V69" s="385">
        <v>0</v>
      </c>
      <c r="W69" s="213"/>
      <c r="X69" s="213"/>
      <c r="Y69" s="77"/>
      <c r="Z69" s="76"/>
      <c r="AA69" s="410">
        <v>31.735629680720862</v>
      </c>
      <c r="AB69" s="139">
        <f t="shared" si="61"/>
        <v>3.9785277266298649</v>
      </c>
      <c r="AC69" s="140"/>
      <c r="AD69" s="135"/>
      <c r="AE69" s="135">
        <v>3.9785277266298649</v>
      </c>
      <c r="AF69" s="135"/>
      <c r="AG69" s="135"/>
      <c r="AH69" s="135">
        <v>0</v>
      </c>
      <c r="AI69" s="135"/>
      <c r="AJ69" s="135"/>
      <c r="AK69" s="135"/>
      <c r="AL69" s="135"/>
      <c r="AM69" s="136"/>
      <c r="AN69" s="137"/>
      <c r="AO69" s="410">
        <v>31.187177633365213</v>
      </c>
      <c r="AP69" s="139"/>
      <c r="AQ69" s="141">
        <f t="shared" si="24"/>
        <v>88.644855599917946</v>
      </c>
      <c r="AR69" s="2"/>
      <c r="AS69" s="293"/>
    </row>
    <row r="70" spans="1:45" s="49" customFormat="1" ht="12.75" customHeight="1">
      <c r="A70" s="93" t="s">
        <v>41</v>
      </c>
      <c r="B70" s="94"/>
      <c r="C70" s="95">
        <f>SUM(D70:G70)</f>
        <v>0</v>
      </c>
      <c r="D70" s="153">
        <v>0</v>
      </c>
      <c r="E70" s="154"/>
      <c r="F70" s="155"/>
      <c r="G70" s="155"/>
      <c r="H70" s="99">
        <f>SUM(I70:K70)</f>
        <v>0</v>
      </c>
      <c r="I70" s="153"/>
      <c r="J70" s="154"/>
      <c r="K70" s="154"/>
      <c r="L70" s="99">
        <f>SUM(M70:Z70)</f>
        <v>157.40709054961278</v>
      </c>
      <c r="M70" s="154"/>
      <c r="N70" s="154"/>
      <c r="O70" s="154"/>
      <c r="P70" s="154">
        <v>0</v>
      </c>
      <c r="Q70" s="154">
        <v>0</v>
      </c>
      <c r="R70" s="154"/>
      <c r="S70" s="154"/>
      <c r="T70" s="341">
        <v>0</v>
      </c>
      <c r="U70" s="154">
        <v>157.40709054961278</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205.39509054961277</v>
      </c>
      <c r="AR70" s="2"/>
      <c r="AS70" s="293"/>
    </row>
    <row r="71" spans="1:45" s="49" customFormat="1" ht="12.75" customHeight="1" thickBot="1">
      <c r="A71" s="242" t="s">
        <v>133</v>
      </c>
      <c r="B71" s="73"/>
      <c r="C71" s="74">
        <f>SUM(D71:G71)</f>
        <v>0</v>
      </c>
      <c r="D71" s="75"/>
      <c r="E71" s="76"/>
      <c r="F71" s="77"/>
      <c r="G71" s="77"/>
      <c r="H71" s="78">
        <f>SUM(I71:K71)</f>
        <v>0</v>
      </c>
      <c r="I71" s="75"/>
      <c r="J71" s="76"/>
      <c r="K71" s="76"/>
      <c r="L71" s="78">
        <f>SUM(M71:Z71)</f>
        <v>23.880739364435087</v>
      </c>
      <c r="M71" s="76"/>
      <c r="N71" s="76"/>
      <c r="O71" s="76"/>
      <c r="P71" s="76"/>
      <c r="Q71" s="76"/>
      <c r="R71" s="76"/>
      <c r="S71" s="76"/>
      <c r="T71" s="76"/>
      <c r="U71" s="151">
        <v>23.880739364435087</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23.880739364435087</v>
      </c>
      <c r="AR71" s="2"/>
    </row>
    <row r="72" spans="1:45" ht="12.75" customHeight="1" thickBot="1">
      <c r="A72" s="42" t="s">
        <v>42</v>
      </c>
      <c r="B72" s="43"/>
      <c r="C72" s="44">
        <f t="shared" ref="C72:AP72" si="62">C26-C27-C29</f>
        <v>-17.979295053262206</v>
      </c>
      <c r="D72" s="108">
        <f t="shared" si="62"/>
        <v>-17.937847768451746</v>
      </c>
      <c r="E72" s="46">
        <f t="shared" si="62"/>
        <v>-1.4811976208985698</v>
      </c>
      <c r="F72" s="109">
        <f t="shared" si="62"/>
        <v>0</v>
      </c>
      <c r="G72" s="109">
        <f t="shared" si="62"/>
        <v>1.439750336088002</v>
      </c>
      <c r="H72" s="47">
        <f t="shared" si="62"/>
        <v>8.5895890727599635</v>
      </c>
      <c r="I72" s="108">
        <f t="shared" si="62"/>
        <v>-0.36694505723997406</v>
      </c>
      <c r="J72" s="46">
        <f t="shared" si="62"/>
        <v>0</v>
      </c>
      <c r="K72" s="46">
        <f t="shared" si="62"/>
        <v>8.9565341300000085</v>
      </c>
      <c r="L72" s="47">
        <f t="shared" si="62"/>
        <v>-17.203806645012264</v>
      </c>
      <c r="M72" s="46">
        <f t="shared" si="62"/>
        <v>-3.0149591901999884</v>
      </c>
      <c r="N72" s="46">
        <f t="shared" ref="N72" si="63">N26-N27-N29</f>
        <v>0.33320389499999692</v>
      </c>
      <c r="O72" s="46">
        <f t="shared" si="62"/>
        <v>7.6129812398900256</v>
      </c>
      <c r="P72" s="46">
        <f t="shared" si="62"/>
        <v>-21.585921215403005</v>
      </c>
      <c r="Q72" s="46">
        <f t="shared" si="62"/>
        <v>-21.570707179839928</v>
      </c>
      <c r="R72" s="46">
        <f t="shared" si="62"/>
        <v>18.221718395760149</v>
      </c>
      <c r="S72" s="46">
        <f t="shared" si="62"/>
        <v>17.899100323553796</v>
      </c>
      <c r="T72" s="46">
        <f t="shared" si="62"/>
        <v>-8.5988172466646517</v>
      </c>
      <c r="U72" s="46">
        <f t="shared" si="62"/>
        <v>-9.8105075027024213</v>
      </c>
      <c r="V72" s="46">
        <f t="shared" si="62"/>
        <v>4.8948252369598322E-3</v>
      </c>
      <c r="W72" s="109">
        <f t="shared" si="62"/>
        <v>3.3052070103591209</v>
      </c>
      <c r="X72" s="109">
        <f t="shared" si="62"/>
        <v>0</v>
      </c>
      <c r="Y72" s="109">
        <f t="shared" si="62"/>
        <v>0</v>
      </c>
      <c r="Z72" s="46">
        <f t="shared" si="62"/>
        <v>0</v>
      </c>
      <c r="AA72" s="47">
        <f t="shared" si="62"/>
        <v>8.8237771665912987</v>
      </c>
      <c r="AB72" s="45">
        <f t="shared" si="62"/>
        <v>-6.9318739459451422</v>
      </c>
      <c r="AC72" s="110">
        <f t="shared" si="62"/>
        <v>0</v>
      </c>
      <c r="AD72" s="46">
        <f t="shared" si="62"/>
        <v>0</v>
      </c>
      <c r="AE72" s="46">
        <f t="shared" si="62"/>
        <v>-1.5261619948088025</v>
      </c>
      <c r="AF72" s="46">
        <f t="shared" ref="AF72" si="64">AF26-AF27-AF29</f>
        <v>0</v>
      </c>
      <c r="AG72" s="46">
        <f t="shared" si="62"/>
        <v>0</v>
      </c>
      <c r="AH72" s="46">
        <f t="shared" si="62"/>
        <v>0</v>
      </c>
      <c r="AI72" s="46">
        <f t="shared" si="62"/>
        <v>-3.5886963913919914</v>
      </c>
      <c r="AJ72" s="46">
        <f t="shared" ref="AJ72" si="65">AJ26-AJ27-AJ29</f>
        <v>-1.8170155597440036</v>
      </c>
      <c r="AK72" s="108">
        <f t="shared" si="62"/>
        <v>0</v>
      </c>
      <c r="AL72" s="109">
        <f t="shared" ref="AL72" si="66">AL26-AL27-AL29</f>
        <v>0</v>
      </c>
      <c r="AM72" s="46">
        <f t="shared" si="62"/>
        <v>0</v>
      </c>
      <c r="AN72" s="47">
        <f t="shared" si="62"/>
        <v>0</v>
      </c>
      <c r="AO72" s="47">
        <f t="shared" si="62"/>
        <v>-5.0428765796855259</v>
      </c>
      <c r="AP72" s="45">
        <f t="shared" si="62"/>
        <v>0</v>
      </c>
      <c r="AQ72" s="48">
        <f t="shared" si="24"/>
        <v>-29.744485984553876</v>
      </c>
    </row>
    <row r="73" spans="1:45"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5" ht="12.75" customHeight="1">
      <c r="A74" s="162" t="s">
        <v>200</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5"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5" ht="12.75" customHeight="1">
      <c r="A76" s="263" t="s">
        <v>152</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5" ht="12.75" customHeight="1">
      <c r="A77" s="239" t="s">
        <v>154</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5" ht="12.75" customHeight="1">
      <c r="A78" s="237" t="s">
        <v>155</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5" ht="12.75" customHeight="1">
      <c r="A79" s="245" t="s">
        <v>141</v>
      </c>
      <c r="B79" s="246"/>
      <c r="C79" s="246"/>
      <c r="D79" s="246"/>
      <c r="E79" s="247"/>
      <c r="F79" s="157"/>
      <c r="G79" s="157"/>
      <c r="H79" s="158"/>
      <c r="I79" s="157"/>
      <c r="J79" s="157"/>
      <c r="K79" s="157"/>
      <c r="S79" s="159"/>
      <c r="T79"/>
      <c r="U79" s="159"/>
      <c r="V79" s="159"/>
      <c r="Z79" s="157"/>
      <c r="AB79" s="160"/>
      <c r="AP79" s="160"/>
    </row>
    <row r="80" spans="1:45"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940.37839862555882</v>
      </c>
      <c r="D86" s="89">
        <f t="shared" ref="D86:AN86" si="67">D10+D22</f>
        <v>940.37839862555882</v>
      </c>
      <c r="E86" s="89">
        <f t="shared" si="67"/>
        <v>0</v>
      </c>
      <c r="F86" s="89">
        <f t="shared" si="67"/>
        <v>0</v>
      </c>
      <c r="G86" s="89">
        <f t="shared" si="67"/>
        <v>0</v>
      </c>
      <c r="H86" s="89">
        <f t="shared" si="67"/>
        <v>541.83907492037906</v>
      </c>
      <c r="I86" s="89">
        <f t="shared" si="67"/>
        <v>541.83907492037906</v>
      </c>
      <c r="J86" s="89">
        <f t="shared" si="67"/>
        <v>0</v>
      </c>
      <c r="K86" s="89">
        <f t="shared" si="67"/>
        <v>0</v>
      </c>
      <c r="L86" s="89">
        <f t="shared" si="67"/>
        <v>54.929100113489412</v>
      </c>
      <c r="M86" s="89">
        <f t="shared" si="67"/>
        <v>0</v>
      </c>
      <c r="N86" s="89">
        <f t="shared" si="67"/>
        <v>0</v>
      </c>
      <c r="O86" s="89">
        <f t="shared" si="67"/>
        <v>0</v>
      </c>
      <c r="P86" s="89">
        <f t="shared" si="67"/>
        <v>0</v>
      </c>
      <c r="Q86" s="89">
        <f t="shared" si="67"/>
        <v>0</v>
      </c>
      <c r="R86" s="89">
        <f t="shared" si="67"/>
        <v>0</v>
      </c>
      <c r="S86" s="89">
        <f t="shared" si="67"/>
        <v>47.397657075727196</v>
      </c>
      <c r="T86" s="89">
        <f t="shared" si="67"/>
        <v>0</v>
      </c>
      <c r="U86" s="89">
        <f t="shared" si="67"/>
        <v>7.5314430377622141</v>
      </c>
      <c r="V86" s="89">
        <f t="shared" si="67"/>
        <v>0</v>
      </c>
      <c r="W86" s="89">
        <f t="shared" si="67"/>
        <v>0</v>
      </c>
      <c r="X86" s="89">
        <f t="shared" si="67"/>
        <v>0</v>
      </c>
      <c r="Y86" s="89">
        <f t="shared" si="67"/>
        <v>0</v>
      </c>
      <c r="Z86" s="89">
        <f t="shared" si="67"/>
        <v>0</v>
      </c>
      <c r="AA86" s="89">
        <f t="shared" si="67"/>
        <v>1714.4540102949693</v>
      </c>
      <c r="AB86" s="89">
        <f>AB10-AB22</f>
        <v>622.77654853148931</v>
      </c>
      <c r="AC86" s="89">
        <f>AC10-AC22</f>
        <v>60.944232425259983</v>
      </c>
      <c r="AD86" s="89">
        <f>AD10-AD22</f>
        <v>442.04525606199996</v>
      </c>
      <c r="AE86" s="89">
        <f>AE10-AE22</f>
        <v>55.02554152762881</v>
      </c>
      <c r="AF86" s="89">
        <f t="shared" ref="AF86:AM86" si="68">AF10-AF22</f>
        <v>25.518835183319997</v>
      </c>
      <c r="AG86" s="89">
        <f t="shared" si="68"/>
        <v>39.064855679693935</v>
      </c>
      <c r="AH86" s="89">
        <f t="shared" si="68"/>
        <v>0</v>
      </c>
      <c r="AI86" s="89">
        <f t="shared" si="68"/>
        <v>0</v>
      </c>
      <c r="AJ86" s="89">
        <f t="shared" si="68"/>
        <v>0</v>
      </c>
      <c r="AK86" s="89">
        <f t="shared" si="68"/>
        <v>0.17782765358656435</v>
      </c>
      <c r="AL86" s="89">
        <f t="shared" si="68"/>
        <v>0</v>
      </c>
      <c r="AM86" s="89">
        <f t="shared" si="68"/>
        <v>0</v>
      </c>
      <c r="AN86" s="89">
        <f t="shared" si="67"/>
        <v>24.518096548679999</v>
      </c>
      <c r="AO86" s="89"/>
      <c r="AP86" s="89"/>
      <c r="AQ86" s="89"/>
    </row>
  </sheetData>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6">
    <pageSetUpPr fitToPage="1"/>
  </sheetPr>
  <dimension ref="A1:AS86"/>
  <sheetViews>
    <sheetView zoomScale="118" zoomScaleNormal="118" workbookViewId="0">
      <pane xSplit="2" ySplit="1" topLeftCell="C59"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145</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30</v>
      </c>
    </row>
    <row r="2" spans="1:45" ht="12.75" customHeight="1">
      <c r="A2" s="3" t="s">
        <v>65</v>
      </c>
      <c r="B2" s="4"/>
      <c r="C2" s="5">
        <f>SUM(D2:G2)</f>
        <v>0</v>
      </c>
      <c r="D2" s="6">
        <v>0</v>
      </c>
      <c r="E2" s="7"/>
      <c r="F2" s="8"/>
      <c r="G2" s="8"/>
      <c r="H2" s="9">
        <f>SUM(I2:K2)</f>
        <v>1326.5235128361767</v>
      </c>
      <c r="I2" s="10">
        <v>1198.8195128361767</v>
      </c>
      <c r="J2" s="11">
        <v>127.70399999999999</v>
      </c>
      <c r="K2" s="11"/>
      <c r="L2" s="9">
        <f>SUM(M2:Z2)</f>
        <v>0</v>
      </c>
      <c r="M2" s="10"/>
      <c r="N2" s="393"/>
      <c r="O2" s="12"/>
      <c r="P2" s="12"/>
      <c r="Q2" s="12"/>
      <c r="R2" s="12"/>
      <c r="S2" s="12"/>
      <c r="T2" s="12"/>
      <c r="U2" s="12"/>
      <c r="V2" s="12"/>
      <c r="W2" s="8"/>
      <c r="X2" s="8"/>
      <c r="Y2" s="8"/>
      <c r="Z2" s="11"/>
      <c r="AA2" s="9">
        <v>163.54324326958925</v>
      </c>
      <c r="AB2" s="13">
        <f>SUM(AC2:AM2)</f>
        <v>775.30446510574609</v>
      </c>
      <c r="AC2" s="14">
        <v>51.556772735281996</v>
      </c>
      <c r="AD2" s="11">
        <v>390.57024527999988</v>
      </c>
      <c r="AE2" s="11">
        <v>182.86885737123382</v>
      </c>
      <c r="AF2" s="11">
        <v>48.730267753518739</v>
      </c>
      <c r="AG2" s="11">
        <v>37.788779274270411</v>
      </c>
      <c r="AH2" s="11">
        <v>11.443677581561426</v>
      </c>
      <c r="AI2" s="11">
        <v>21.817626801215997</v>
      </c>
      <c r="AJ2" s="11">
        <v>0</v>
      </c>
      <c r="AK2" s="10">
        <v>6.014300332800001E-2</v>
      </c>
      <c r="AL2" s="10">
        <v>10.100682038320729</v>
      </c>
      <c r="AM2" s="8">
        <v>20.367413267015046</v>
      </c>
      <c r="AN2" s="15">
        <v>61.378049965933769</v>
      </c>
      <c r="AO2" s="15"/>
      <c r="AP2" s="13"/>
      <c r="AQ2" s="16">
        <f>C2+H2+L2+AA2+AB2+AN2+AO2+AP2</f>
        <v>2326.7492711774457</v>
      </c>
    </row>
    <row r="3" spans="1:45" ht="12.75" customHeight="1">
      <c r="A3" s="17" t="s">
        <v>1</v>
      </c>
      <c r="B3" s="18"/>
      <c r="C3" s="19">
        <f>SUM(D3:G3)</f>
        <v>1478.9665654886676</v>
      </c>
      <c r="D3" s="20">
        <v>1394.9903035192997</v>
      </c>
      <c r="E3" s="169">
        <v>62.172942899999995</v>
      </c>
      <c r="F3" s="22"/>
      <c r="G3" s="22">
        <v>21.803319069367976</v>
      </c>
      <c r="H3" s="23">
        <f>SUM(I3:K3)</f>
        <v>0</v>
      </c>
      <c r="I3" s="24"/>
      <c r="J3" s="25"/>
      <c r="K3" s="25"/>
      <c r="L3" s="23">
        <f>SUM(M3:Z3)</f>
        <v>8206.3780917764125</v>
      </c>
      <c r="M3" s="24">
        <v>3224.7393668824002</v>
      </c>
      <c r="N3" s="24">
        <v>0</v>
      </c>
      <c r="O3" s="25">
        <v>0</v>
      </c>
      <c r="P3" s="25">
        <v>835.80532284444439</v>
      </c>
      <c r="Q3" s="25">
        <v>492.83680019392006</v>
      </c>
      <c r="R3" s="25">
        <v>886.62171108431994</v>
      </c>
      <c r="S3" s="25">
        <v>181.42774736016949</v>
      </c>
      <c r="T3" s="25">
        <v>102.62516826266319</v>
      </c>
      <c r="U3" s="25">
        <v>2072.0867067570584</v>
      </c>
      <c r="V3" s="25">
        <v>112.17530045990912</v>
      </c>
      <c r="W3" s="22">
        <v>3.3952482417127068</v>
      </c>
      <c r="X3" s="22">
        <v>255.65281304072963</v>
      </c>
      <c r="Y3" s="22">
        <v>1.0655053795920419</v>
      </c>
      <c r="Z3" s="25">
        <v>37.946401269492299</v>
      </c>
      <c r="AA3" s="23">
        <v>3717.3683218661595</v>
      </c>
      <c r="AB3" s="26">
        <f>SUM(AC3:AM3)</f>
        <v>114.352782737616</v>
      </c>
      <c r="AC3" s="27"/>
      <c r="AD3" s="25"/>
      <c r="AE3" s="25">
        <v>35.69580642431999</v>
      </c>
      <c r="AF3" s="25"/>
      <c r="AG3" s="25"/>
      <c r="AH3" s="25"/>
      <c r="AI3" s="25">
        <v>49.780680323520002</v>
      </c>
      <c r="AJ3" s="25">
        <v>28.876295989775997</v>
      </c>
      <c r="AK3" s="24"/>
      <c r="AL3" s="24"/>
      <c r="AM3" s="22"/>
      <c r="AN3" s="28"/>
      <c r="AO3" s="28">
        <v>225.7640782</v>
      </c>
      <c r="AP3" s="26"/>
      <c r="AQ3" s="29">
        <f t="shared" ref="AQ3:AQ20" si="0">C3+H3+L3+AA3+AB3+AN3+AO3+AP3</f>
        <v>13742.829840068855</v>
      </c>
    </row>
    <row r="4" spans="1:45" ht="12.75" customHeight="1">
      <c r="A4" s="17" t="s">
        <v>2</v>
      </c>
      <c r="B4" s="18"/>
      <c r="C4" s="19">
        <f>SUM(D4:G4)</f>
        <v>10.263011098368001</v>
      </c>
      <c r="D4" s="20">
        <v>0</v>
      </c>
      <c r="E4" s="21">
        <v>9.6257199599999996</v>
      </c>
      <c r="F4" s="22"/>
      <c r="G4" s="22">
        <v>0.637291138368</v>
      </c>
      <c r="H4" s="23">
        <f>SUM(I4:K4)</f>
        <v>8.5388249999999992</v>
      </c>
      <c r="I4" s="24"/>
      <c r="J4" s="25"/>
      <c r="K4" s="25">
        <v>8.5388249999999992</v>
      </c>
      <c r="L4" s="23">
        <f>SUM(M4:Z4)</f>
        <v>1398.3760537480889</v>
      </c>
      <c r="M4" s="24">
        <v>227.26246140660001</v>
      </c>
      <c r="N4" s="24">
        <v>22.031137409999999</v>
      </c>
      <c r="O4" s="25"/>
      <c r="P4" s="25">
        <v>176.67692224444443</v>
      </c>
      <c r="Q4" s="25">
        <v>4.0942298924800005</v>
      </c>
      <c r="R4" s="25">
        <v>0.41725173407999999</v>
      </c>
      <c r="S4" s="25">
        <v>900.69753438870055</v>
      </c>
      <c r="T4" s="25">
        <v>31.383906037754567</v>
      </c>
      <c r="U4" s="25">
        <v>0.34975486052409127</v>
      </c>
      <c r="V4" s="25">
        <v>8.3976696266481812E-2</v>
      </c>
      <c r="W4" s="22">
        <v>28.401526478591158</v>
      </c>
      <c r="X4" s="22">
        <v>6.8443905999999999E-2</v>
      </c>
      <c r="Y4" s="22">
        <v>2.8511527999999998E-2</v>
      </c>
      <c r="Z4" s="25">
        <v>6.8803971646474302</v>
      </c>
      <c r="AA4" s="23">
        <v>0</v>
      </c>
      <c r="AB4" s="26">
        <f>SUM(AC4:AM4)</f>
        <v>5.0090687999999987E-3</v>
      </c>
      <c r="AC4" s="27"/>
      <c r="AD4" s="25"/>
      <c r="AE4" s="25">
        <v>5.0090687999999987E-3</v>
      </c>
      <c r="AF4" s="25"/>
      <c r="AG4" s="25"/>
      <c r="AH4" s="25"/>
      <c r="AI4" s="25">
        <v>0</v>
      </c>
      <c r="AJ4" s="25">
        <v>0</v>
      </c>
      <c r="AK4" s="24"/>
      <c r="AL4" s="24"/>
      <c r="AM4" s="22"/>
      <c r="AN4" s="28"/>
      <c r="AO4" s="28">
        <v>32.935514599999998</v>
      </c>
      <c r="AP4" s="26"/>
      <c r="AQ4" s="29">
        <f t="shared" si="0"/>
        <v>1450.1184135152571</v>
      </c>
    </row>
    <row r="5" spans="1:45" ht="12.75" customHeight="1">
      <c r="A5" s="17" t="s">
        <v>3</v>
      </c>
      <c r="B5" s="18"/>
      <c r="C5" s="19">
        <f>SUM(D5:G5)</f>
        <v>0</v>
      </c>
      <c r="D5" s="20"/>
      <c r="E5" s="21"/>
      <c r="F5" s="22"/>
      <c r="G5" s="22"/>
      <c r="H5" s="23">
        <f>SUM(I5:K5)</f>
        <v>0</v>
      </c>
      <c r="I5" s="24"/>
      <c r="J5" s="25"/>
      <c r="K5" s="25"/>
      <c r="L5" s="23">
        <f>SUM(M5:Z5)</f>
        <v>143.57555890762904</v>
      </c>
      <c r="M5" s="24"/>
      <c r="N5" s="24"/>
      <c r="O5" s="25"/>
      <c r="P5" s="25"/>
      <c r="Q5" s="25"/>
      <c r="R5" s="25"/>
      <c r="S5" s="25">
        <v>18.117529486158194</v>
      </c>
      <c r="T5" s="25"/>
      <c r="U5" s="25">
        <v>125.45802942147084</v>
      </c>
      <c r="V5" s="25"/>
      <c r="W5" s="22"/>
      <c r="X5" s="22"/>
      <c r="Y5" s="22"/>
      <c r="Z5" s="25"/>
      <c r="AA5" s="23"/>
      <c r="AB5" s="26">
        <f>SUM(AC5:AM5)</f>
        <v>0</v>
      </c>
      <c r="AC5" s="27"/>
      <c r="AD5" s="25"/>
      <c r="AE5" s="25"/>
      <c r="AF5" s="25"/>
      <c r="AG5" s="25"/>
      <c r="AH5" s="25"/>
      <c r="AI5" s="25"/>
      <c r="AJ5" s="25"/>
      <c r="AK5" s="24"/>
      <c r="AL5" s="24"/>
      <c r="AM5" s="22"/>
      <c r="AN5" s="28"/>
      <c r="AO5" s="28"/>
      <c r="AP5" s="26"/>
      <c r="AQ5" s="29">
        <f t="shared" si="0"/>
        <v>143.57555890762904</v>
      </c>
    </row>
    <row r="6" spans="1:45" ht="12.75" customHeight="1" thickBot="1">
      <c r="A6" s="30" t="s">
        <v>4</v>
      </c>
      <c r="B6" s="31"/>
      <c r="C6" s="19">
        <f>SUM(D6:G6)</f>
        <v>-162.65533775963095</v>
      </c>
      <c r="D6" s="32">
        <v>-146.91938918054831</v>
      </c>
      <c r="E6" s="22">
        <v>-11.915282402253517</v>
      </c>
      <c r="F6" s="33"/>
      <c r="G6" s="33">
        <v>-3.8206661768291252</v>
      </c>
      <c r="H6" s="34">
        <f>SUM(I6:K6)</f>
        <v>-576.31626182949879</v>
      </c>
      <c r="I6" s="35">
        <v>-563.65665082949874</v>
      </c>
      <c r="J6" s="35">
        <v>0</v>
      </c>
      <c r="K6" s="35">
        <v>-12.659611000000002</v>
      </c>
      <c r="L6" s="34">
        <f>SUM(M6:Z6)</f>
        <v>-96.806420913502421</v>
      </c>
      <c r="M6" s="24">
        <v>-97.146999999999991</v>
      </c>
      <c r="N6" s="24">
        <v>-4.26</v>
      </c>
      <c r="O6" s="25"/>
      <c r="P6" s="25">
        <v>-5.451136233333334</v>
      </c>
      <c r="Q6" s="25">
        <v>19.943732856319997</v>
      </c>
      <c r="R6" s="25">
        <v>-16.141776997440001</v>
      </c>
      <c r="S6" s="25">
        <v>-1.6827368912429379</v>
      </c>
      <c r="T6" s="25">
        <v>-2.3111387808355093</v>
      </c>
      <c r="U6" s="25">
        <v>-2.6529116023668635</v>
      </c>
      <c r="V6" s="25">
        <v>11.487319046860302</v>
      </c>
      <c r="W6" s="33">
        <v>1.4092276885359116</v>
      </c>
      <c r="X6" s="33">
        <v>0</v>
      </c>
      <c r="Y6" s="33">
        <v>0</v>
      </c>
      <c r="Z6" s="35">
        <v>0</v>
      </c>
      <c r="AA6" s="34">
        <v>-18.351521614167385</v>
      </c>
      <c r="AB6" s="37">
        <f>SUM(AC6:AM6)</f>
        <v>-1.7376714704406</v>
      </c>
      <c r="AC6" s="38"/>
      <c r="AD6" s="36"/>
      <c r="AE6" s="36">
        <v>-0.93437962010460007</v>
      </c>
      <c r="AF6" s="36"/>
      <c r="AG6" s="36"/>
      <c r="AH6" s="36"/>
      <c r="AI6" s="36">
        <v>0.369383347872</v>
      </c>
      <c r="AJ6" s="36">
        <v>-1.1726751982079999</v>
      </c>
      <c r="AK6" s="35"/>
      <c r="AL6" s="35"/>
      <c r="AM6" s="33"/>
      <c r="AN6" s="40"/>
      <c r="AO6" s="40"/>
      <c r="AP6" s="37"/>
      <c r="AQ6" s="41">
        <f t="shared" si="0"/>
        <v>-855.86721358724003</v>
      </c>
    </row>
    <row r="7" spans="1:45" s="49" customFormat="1" ht="12.75" customHeight="1">
      <c r="A7" s="50" t="s">
        <v>66</v>
      </c>
      <c r="B7" s="51"/>
      <c r="C7" s="52">
        <f t="shared" ref="C7:AP7" si="1">C2+C3-C4-C5+C6</f>
        <v>1306.0482166306685</v>
      </c>
      <c r="D7" s="57">
        <f t="shared" si="1"/>
        <v>1248.0709143387514</v>
      </c>
      <c r="E7" s="54">
        <f t="shared" si="1"/>
        <v>40.63194053774648</v>
      </c>
      <c r="F7" s="54">
        <f t="shared" si="1"/>
        <v>0</v>
      </c>
      <c r="G7" s="54">
        <f t="shared" si="1"/>
        <v>17.345361754170852</v>
      </c>
      <c r="H7" s="56">
        <f t="shared" si="1"/>
        <v>741.66842600667781</v>
      </c>
      <c r="I7" s="57">
        <f t="shared" si="1"/>
        <v>635.16286200667798</v>
      </c>
      <c r="J7" s="54">
        <f t="shared" si="1"/>
        <v>127.70399999999999</v>
      </c>
      <c r="K7" s="54">
        <f t="shared" si="1"/>
        <v>-21.198436000000001</v>
      </c>
      <c r="L7" s="56">
        <f t="shared" si="1"/>
        <v>6567.6200582071924</v>
      </c>
      <c r="M7" s="57">
        <f t="shared" si="1"/>
        <v>2900.3299054758004</v>
      </c>
      <c r="N7" s="57">
        <f t="shared" ref="N7" si="2">N2+N3-N4-N5+N6</f>
        <v>-26.291137409999997</v>
      </c>
      <c r="O7" s="54">
        <f t="shared" si="1"/>
        <v>0</v>
      </c>
      <c r="P7" s="54">
        <f t="shared" si="1"/>
        <v>653.67726436666658</v>
      </c>
      <c r="Q7" s="54">
        <f t="shared" si="1"/>
        <v>508.68630315776011</v>
      </c>
      <c r="R7" s="54">
        <f t="shared" si="1"/>
        <v>870.06268235279992</v>
      </c>
      <c r="S7" s="54">
        <f t="shared" si="1"/>
        <v>-739.07005340593219</v>
      </c>
      <c r="T7" s="54">
        <f t="shared" si="1"/>
        <v>68.930123444073118</v>
      </c>
      <c r="U7" s="54">
        <f t="shared" si="1"/>
        <v>1943.6260108726965</v>
      </c>
      <c r="V7" s="54">
        <f t="shared" si="1"/>
        <v>123.57864281050296</v>
      </c>
      <c r="W7" s="54">
        <f t="shared" si="1"/>
        <v>-23.597050548342541</v>
      </c>
      <c r="X7" s="54">
        <f t="shared" si="1"/>
        <v>255.58436913472963</v>
      </c>
      <c r="Y7" s="54">
        <f t="shared" si="1"/>
        <v>1.036993851592042</v>
      </c>
      <c r="Z7" s="54">
        <f t="shared" si="1"/>
        <v>31.066004104844868</v>
      </c>
      <c r="AA7" s="56">
        <f t="shared" si="1"/>
        <v>3862.5600435215815</v>
      </c>
      <c r="AB7" s="56">
        <f t="shared" si="1"/>
        <v>887.91456730412153</v>
      </c>
      <c r="AC7" s="57">
        <f t="shared" si="1"/>
        <v>51.556772735281996</v>
      </c>
      <c r="AD7" s="54">
        <f t="shared" si="1"/>
        <v>390.57024527999988</v>
      </c>
      <c r="AE7" s="54">
        <f t="shared" si="1"/>
        <v>217.62527510664918</v>
      </c>
      <c r="AF7" s="54">
        <f t="shared" ref="AF7" si="3">AF2+AF3-AF4-AF5+AF6</f>
        <v>48.730267753518739</v>
      </c>
      <c r="AG7" s="54">
        <f t="shared" si="1"/>
        <v>37.788779274270411</v>
      </c>
      <c r="AH7" s="54">
        <f t="shared" si="1"/>
        <v>11.443677581561426</v>
      </c>
      <c r="AI7" s="54">
        <f t="shared" si="1"/>
        <v>71.967690472607998</v>
      </c>
      <c r="AJ7" s="54">
        <f t="shared" ref="AJ7" si="4">AJ2+AJ3-AJ4-AJ5+AJ6</f>
        <v>27.703620791567996</v>
      </c>
      <c r="AK7" s="53">
        <f t="shared" si="1"/>
        <v>6.014300332800001E-2</v>
      </c>
      <c r="AL7" s="53">
        <f t="shared" ref="AL7" si="5">AL2+AL3-AL4-AL5+AL6</f>
        <v>10.100682038320729</v>
      </c>
      <c r="AM7" s="57">
        <f t="shared" si="1"/>
        <v>20.367413267015046</v>
      </c>
      <c r="AN7" s="56">
        <f t="shared" si="1"/>
        <v>61.378049965933769</v>
      </c>
      <c r="AO7" s="56">
        <f t="shared" si="1"/>
        <v>192.8285636</v>
      </c>
      <c r="AP7" s="182">
        <f t="shared" si="1"/>
        <v>0</v>
      </c>
      <c r="AQ7" s="111">
        <f t="shared" si="0"/>
        <v>13620.017925236176</v>
      </c>
      <c r="AR7" s="2"/>
    </row>
    <row r="8" spans="1:45" s="49" customFormat="1" ht="12.75" customHeight="1" thickBot="1">
      <c r="A8" s="183" t="s">
        <v>67</v>
      </c>
      <c r="B8" s="184"/>
      <c r="C8" s="187">
        <f t="shared" ref="C8:AP8" si="6">C7-C27</f>
        <v>1306.0482166306685</v>
      </c>
      <c r="D8" s="185">
        <f t="shared" si="6"/>
        <v>1248.0709143387514</v>
      </c>
      <c r="E8" s="188">
        <f t="shared" si="6"/>
        <v>40.63194053774648</v>
      </c>
      <c r="F8" s="189">
        <f t="shared" si="6"/>
        <v>0</v>
      </c>
      <c r="G8" s="189">
        <f t="shared" si="6"/>
        <v>17.345361754170852</v>
      </c>
      <c r="H8" s="190">
        <f t="shared" si="6"/>
        <v>741.66842600667781</v>
      </c>
      <c r="I8" s="185">
        <f t="shared" si="6"/>
        <v>635.16286200667798</v>
      </c>
      <c r="J8" s="188">
        <f t="shared" si="6"/>
        <v>127.70399999999999</v>
      </c>
      <c r="K8" s="188">
        <f t="shared" si="6"/>
        <v>-21.198436000000001</v>
      </c>
      <c r="L8" s="190">
        <f t="shared" si="6"/>
        <v>6279.932691116026</v>
      </c>
      <c r="M8" s="185">
        <f t="shared" si="6"/>
        <v>2900.3299054758004</v>
      </c>
      <c r="N8" s="185">
        <f t="shared" si="6"/>
        <v>-26.291137409999997</v>
      </c>
      <c r="O8" s="188">
        <f t="shared" si="6"/>
        <v>0</v>
      </c>
      <c r="P8" s="188">
        <f t="shared" si="6"/>
        <v>653.67726436666658</v>
      </c>
      <c r="Q8" s="188">
        <f t="shared" si="6"/>
        <v>508.68630315776011</v>
      </c>
      <c r="R8" s="188">
        <f t="shared" si="6"/>
        <v>870.06268235279992</v>
      </c>
      <c r="S8" s="188">
        <f t="shared" si="6"/>
        <v>-739.07005340593219</v>
      </c>
      <c r="T8" s="188">
        <f t="shared" si="6"/>
        <v>68.930123444073118</v>
      </c>
      <c r="U8" s="188">
        <f t="shared" si="6"/>
        <v>1943.6260108726965</v>
      </c>
      <c r="V8" s="188">
        <f t="shared" si="6"/>
        <v>123.57864281050296</v>
      </c>
      <c r="W8" s="189">
        <f t="shared" si="6"/>
        <v>-23.597050548342541</v>
      </c>
      <c r="X8" s="189">
        <f t="shared" si="6"/>
        <v>0</v>
      </c>
      <c r="Y8" s="189">
        <f t="shared" si="6"/>
        <v>0</v>
      </c>
      <c r="Z8" s="188">
        <f t="shared" si="6"/>
        <v>0</v>
      </c>
      <c r="AA8" s="190">
        <f t="shared" si="6"/>
        <v>3862.5600435215815</v>
      </c>
      <c r="AB8" s="196">
        <f t="shared" si="6"/>
        <v>887.91456730412153</v>
      </c>
      <c r="AC8" s="185">
        <f t="shared" si="6"/>
        <v>51.556772735281996</v>
      </c>
      <c r="AD8" s="188">
        <f t="shared" si="6"/>
        <v>390.57024527999988</v>
      </c>
      <c r="AE8" s="188">
        <f t="shared" si="6"/>
        <v>217.62527510664918</v>
      </c>
      <c r="AF8" s="188">
        <f t="shared" si="6"/>
        <v>48.730267753518739</v>
      </c>
      <c r="AG8" s="188">
        <f t="shared" si="6"/>
        <v>37.788779274270411</v>
      </c>
      <c r="AH8" s="188">
        <f t="shared" si="6"/>
        <v>11.443677581561426</v>
      </c>
      <c r="AI8" s="188">
        <f t="shared" si="6"/>
        <v>71.967690472607998</v>
      </c>
      <c r="AJ8" s="188">
        <f t="shared" ref="AJ8" si="7">AJ7-AJ27</f>
        <v>27.703620791567996</v>
      </c>
      <c r="AK8" s="210">
        <f t="shared" si="6"/>
        <v>6.014300332800001E-2</v>
      </c>
      <c r="AL8" s="210">
        <f t="shared" si="6"/>
        <v>10.100682038320729</v>
      </c>
      <c r="AM8" s="185">
        <f t="shared" si="6"/>
        <v>20.367413267015046</v>
      </c>
      <c r="AN8" s="190">
        <f t="shared" si="6"/>
        <v>61.378049965933769</v>
      </c>
      <c r="AO8" s="190">
        <f t="shared" si="6"/>
        <v>192.8285636</v>
      </c>
      <c r="AP8" s="185">
        <f t="shared" si="6"/>
        <v>0</v>
      </c>
      <c r="AQ8" s="186">
        <f t="shared" si="0"/>
        <v>13332.330558145009</v>
      </c>
      <c r="AR8" s="2"/>
    </row>
    <row r="9" spans="1:45" s="49" customFormat="1" ht="12.75" customHeight="1">
      <c r="A9" s="50" t="s">
        <v>5</v>
      </c>
      <c r="B9" s="51"/>
      <c r="C9" s="52">
        <f t="shared" ref="C9:AP9" si="8">SUM(C10:C14)</f>
        <v>970.36929297879044</v>
      </c>
      <c r="D9" s="53">
        <f t="shared" si="8"/>
        <v>970.36929297879044</v>
      </c>
      <c r="E9" s="54">
        <f t="shared" si="8"/>
        <v>0</v>
      </c>
      <c r="F9" s="55">
        <f t="shared" si="8"/>
        <v>0</v>
      </c>
      <c r="G9" s="55">
        <f t="shared" si="8"/>
        <v>0</v>
      </c>
      <c r="H9" s="56">
        <f t="shared" si="8"/>
        <v>618.62838864516459</v>
      </c>
      <c r="I9" s="53">
        <f t="shared" si="8"/>
        <v>618.62838864516459</v>
      </c>
      <c r="J9" s="54">
        <f t="shared" si="8"/>
        <v>0</v>
      </c>
      <c r="K9" s="54">
        <f t="shared" si="8"/>
        <v>0</v>
      </c>
      <c r="L9" s="56">
        <f t="shared" si="8"/>
        <v>2958.3702206998646</v>
      </c>
      <c r="M9" s="54">
        <f t="shared" si="8"/>
        <v>2902.1387999999997</v>
      </c>
      <c r="N9" s="54">
        <f t="shared" ref="N9" si="9">SUM(N10:N14)</f>
        <v>12.78</v>
      </c>
      <c r="O9" s="54">
        <f t="shared" si="8"/>
        <v>5.0546089151999993</v>
      </c>
      <c r="P9" s="54">
        <f t="shared" si="8"/>
        <v>0</v>
      </c>
      <c r="Q9" s="54">
        <f t="shared" si="8"/>
        <v>0</v>
      </c>
      <c r="R9" s="54">
        <f t="shared" si="8"/>
        <v>0</v>
      </c>
      <c r="S9" s="54">
        <f t="shared" si="8"/>
        <v>33.292608944288524</v>
      </c>
      <c r="T9" s="54">
        <f t="shared" si="8"/>
        <v>0.61192773760319985</v>
      </c>
      <c r="U9" s="54">
        <f t="shared" si="8"/>
        <v>4.4922751027731254</v>
      </c>
      <c r="V9" s="54">
        <f t="shared" si="8"/>
        <v>0</v>
      </c>
      <c r="W9" s="55">
        <f t="shared" si="8"/>
        <v>0</v>
      </c>
      <c r="X9" s="55">
        <f t="shared" si="8"/>
        <v>0</v>
      </c>
      <c r="Y9" s="55">
        <f t="shared" si="8"/>
        <v>0</v>
      </c>
      <c r="Z9" s="54">
        <f t="shared" si="8"/>
        <v>0</v>
      </c>
      <c r="AA9" s="56">
        <f t="shared" si="8"/>
        <v>2154.0846153826983</v>
      </c>
      <c r="AB9" s="57">
        <f t="shared" si="8"/>
        <v>118.97414160255751</v>
      </c>
      <c r="AC9" s="58">
        <f t="shared" si="8"/>
        <v>0</v>
      </c>
      <c r="AD9" s="54">
        <f t="shared" si="8"/>
        <v>0</v>
      </c>
      <c r="AE9" s="54">
        <f t="shared" si="8"/>
        <v>50.863158049874343</v>
      </c>
      <c r="AF9" s="54">
        <f t="shared" ref="AF9" si="10">SUM(AF10:AF14)</f>
        <v>25.968057539385907</v>
      </c>
      <c r="AG9" s="54">
        <f t="shared" si="8"/>
        <v>37.788779274270411</v>
      </c>
      <c r="AH9" s="54">
        <f t="shared" si="8"/>
        <v>4.3541467390268371</v>
      </c>
      <c r="AI9" s="54">
        <f t="shared" si="8"/>
        <v>0</v>
      </c>
      <c r="AJ9" s="54">
        <f t="shared" ref="AJ9" si="11">SUM(AJ10:AJ14)</f>
        <v>0</v>
      </c>
      <c r="AK9" s="53">
        <f t="shared" si="8"/>
        <v>0</v>
      </c>
      <c r="AL9" s="53">
        <f t="shared" ref="AL9" si="12">SUM(AL10:AL14)</f>
        <v>0</v>
      </c>
      <c r="AM9" s="55">
        <f t="shared" si="8"/>
        <v>0</v>
      </c>
      <c r="AN9" s="56">
        <f t="shared" si="8"/>
        <v>22.857128964614091</v>
      </c>
      <c r="AO9" s="56">
        <f t="shared" si="8"/>
        <v>67.803114660000006</v>
      </c>
      <c r="AP9" s="57">
        <f t="shared" si="8"/>
        <v>0</v>
      </c>
      <c r="AQ9" s="59">
        <f t="shared" si="0"/>
        <v>6911.08690293369</v>
      </c>
      <c r="AR9" s="2"/>
    </row>
    <row r="10" spans="1:45" ht="12.75" customHeight="1">
      <c r="A10" s="60" t="s">
        <v>221</v>
      </c>
      <c r="B10" s="61"/>
      <c r="C10" s="62">
        <f>SUM(D10:G10)</f>
        <v>970.36929297879044</v>
      </c>
      <c r="D10" s="63">
        <v>970.36929297879044</v>
      </c>
      <c r="E10" s="64"/>
      <c r="F10" s="65"/>
      <c r="G10" s="65"/>
      <c r="H10" s="66">
        <f>SUM(I10:K10)</f>
        <v>497.52552670669769</v>
      </c>
      <c r="I10" s="63">
        <v>497.52552670669769</v>
      </c>
      <c r="J10" s="64">
        <v>0</v>
      </c>
      <c r="K10" s="64"/>
      <c r="L10" s="66">
        <f>SUM(M10:Z10)</f>
        <v>37.784884047061652</v>
      </c>
      <c r="M10" s="64"/>
      <c r="N10" s="64"/>
      <c r="O10" s="64"/>
      <c r="P10" s="64"/>
      <c r="Q10" s="64"/>
      <c r="R10" s="64"/>
      <c r="S10" s="64">
        <v>33.292608944288524</v>
      </c>
      <c r="T10" s="64"/>
      <c r="U10" s="64">
        <v>4.4922751027731254</v>
      </c>
      <c r="V10" s="64"/>
      <c r="W10" s="65"/>
      <c r="X10" s="65"/>
      <c r="Y10" s="65"/>
      <c r="Z10" s="64"/>
      <c r="AA10" s="66">
        <v>1829.9457145389074</v>
      </c>
      <c r="AB10" s="67">
        <f>SUM(AC10:AM10)</f>
        <v>110.78077387837121</v>
      </c>
      <c r="AC10" s="68"/>
      <c r="AD10" s="64"/>
      <c r="AE10" s="64">
        <v>47.023937064714886</v>
      </c>
      <c r="AF10" s="64">
        <v>25.968057539385907</v>
      </c>
      <c r="AG10" s="64">
        <v>37.788779274270411</v>
      </c>
      <c r="AH10" s="64"/>
      <c r="AI10" s="64"/>
      <c r="AJ10" s="64"/>
      <c r="AK10" s="63"/>
      <c r="AL10" s="63"/>
      <c r="AM10" s="65"/>
      <c r="AN10" s="70">
        <v>22.857128964614091</v>
      </c>
      <c r="AO10" s="66"/>
      <c r="AP10" s="67"/>
      <c r="AQ10" s="71">
        <f t="shared" si="0"/>
        <v>3469.263321114443</v>
      </c>
    </row>
    <row r="11" spans="1:45" ht="12.75" customHeight="1">
      <c r="A11" s="17" t="s">
        <v>222</v>
      </c>
      <c r="B11" s="18"/>
      <c r="C11" s="19">
        <f>SUM(D11:G11)</f>
        <v>0</v>
      </c>
      <c r="D11" s="24">
        <v>0</v>
      </c>
      <c r="E11" s="25"/>
      <c r="F11" s="22"/>
      <c r="G11" s="22"/>
      <c r="H11" s="23">
        <f>SUM(I11:K11)</f>
        <v>9.4132356226773783</v>
      </c>
      <c r="I11" s="24">
        <v>9.4132356226773783</v>
      </c>
      <c r="J11" s="25"/>
      <c r="K11" s="25"/>
      <c r="L11" s="23">
        <f>SUM(M11:Z11)</f>
        <v>5.6665366528031988</v>
      </c>
      <c r="M11" s="25"/>
      <c r="N11" s="127"/>
      <c r="O11" s="127">
        <v>5.0546089151999993</v>
      </c>
      <c r="P11" s="25"/>
      <c r="Q11" s="25"/>
      <c r="R11" s="25"/>
      <c r="S11" s="25">
        <v>0</v>
      </c>
      <c r="T11" s="25">
        <v>0.61192773760319985</v>
      </c>
      <c r="U11" s="25">
        <v>0</v>
      </c>
      <c r="V11" s="25"/>
      <c r="W11" s="22"/>
      <c r="X11" s="22"/>
      <c r="Y11" s="22"/>
      <c r="Z11" s="25"/>
      <c r="AA11" s="23">
        <v>268.22553127245442</v>
      </c>
      <c r="AB11" s="26">
        <f>SUM(AC11:AM11)</f>
        <v>8.193367724186297</v>
      </c>
      <c r="AC11" s="27"/>
      <c r="AD11" s="25"/>
      <c r="AE11" s="25">
        <v>3.8392209851594603</v>
      </c>
      <c r="AF11" s="25"/>
      <c r="AG11" s="25"/>
      <c r="AH11" s="25">
        <v>4.3541467390268371</v>
      </c>
      <c r="AI11" s="25"/>
      <c r="AJ11" s="25"/>
      <c r="AK11" s="24"/>
      <c r="AL11" s="24"/>
      <c r="AM11" s="22"/>
      <c r="AN11" s="28"/>
      <c r="AO11" s="28"/>
      <c r="AP11" s="26"/>
      <c r="AQ11" s="29">
        <f t="shared" si="0"/>
        <v>291.49867127212133</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50.326280660000002</v>
      </c>
      <c r="AP12" s="26"/>
      <c r="AQ12" s="29">
        <f t="shared" si="0"/>
        <v>50.326280660000002</v>
      </c>
    </row>
    <row r="13" spans="1:45" ht="12.75" customHeight="1">
      <c r="A13" s="17" t="s">
        <v>224</v>
      </c>
      <c r="B13" s="18"/>
      <c r="C13" s="19">
        <f>SUM(D13:G13)</f>
        <v>0</v>
      </c>
      <c r="D13" s="24"/>
      <c r="E13" s="22"/>
      <c r="F13" s="22"/>
      <c r="G13" s="22"/>
      <c r="H13" s="23">
        <f>SUM(I13:K13)</f>
        <v>111.68962631578947</v>
      </c>
      <c r="I13" s="24">
        <v>111.68962631578947</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111.68962631578947</v>
      </c>
    </row>
    <row r="14" spans="1:45" ht="12.75" customHeight="1">
      <c r="A14" s="72" t="s">
        <v>225</v>
      </c>
      <c r="B14" s="73"/>
      <c r="C14" s="74">
        <f>SUM(D14:G14)</f>
        <v>0</v>
      </c>
      <c r="D14" s="75"/>
      <c r="E14" s="76"/>
      <c r="F14" s="77"/>
      <c r="G14" s="77"/>
      <c r="H14" s="78">
        <f>SUM(I14:K14)</f>
        <v>0</v>
      </c>
      <c r="I14" s="75"/>
      <c r="J14" s="76"/>
      <c r="K14" s="76"/>
      <c r="L14" s="78">
        <f>SUM(M14:Z14)</f>
        <v>2914.9187999999999</v>
      </c>
      <c r="M14" s="76">
        <v>2902.1387999999997</v>
      </c>
      <c r="N14" s="76">
        <v>12.78</v>
      </c>
      <c r="O14" s="76"/>
      <c r="P14" s="76"/>
      <c r="Q14" s="76"/>
      <c r="R14" s="76"/>
      <c r="S14" s="76"/>
      <c r="T14" s="76"/>
      <c r="U14" s="76"/>
      <c r="V14" s="76"/>
      <c r="W14" s="77"/>
      <c r="X14" s="77"/>
      <c r="Y14" s="77"/>
      <c r="Z14" s="76"/>
      <c r="AA14" s="78">
        <v>55.913369571336688</v>
      </c>
      <c r="AB14" s="79">
        <f>SUM(AC14:AM14)</f>
        <v>0</v>
      </c>
      <c r="AC14" s="80"/>
      <c r="AD14" s="76"/>
      <c r="AE14" s="76"/>
      <c r="AF14" s="76"/>
      <c r="AG14" s="76"/>
      <c r="AH14" s="76"/>
      <c r="AI14" s="76"/>
      <c r="AJ14" s="76"/>
      <c r="AK14" s="75"/>
      <c r="AL14" s="75"/>
      <c r="AM14" s="77"/>
      <c r="AN14" s="81"/>
      <c r="AO14" s="81">
        <v>17.476834</v>
      </c>
      <c r="AP14" s="79"/>
      <c r="AQ14" s="82">
        <f t="shared" si="0"/>
        <v>2988.3090035713367</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106.10514499999999</v>
      </c>
      <c r="I15" s="85">
        <f t="shared" si="13"/>
        <v>0</v>
      </c>
      <c r="J15" s="86">
        <f t="shared" si="13"/>
        <v>0</v>
      </c>
      <c r="K15" s="86">
        <f t="shared" si="13"/>
        <v>106.10514499999999</v>
      </c>
      <c r="L15" s="88">
        <f t="shared" si="13"/>
        <v>2940.4566443049412</v>
      </c>
      <c r="M15" s="86">
        <f t="shared" si="13"/>
        <v>0</v>
      </c>
      <c r="N15" s="86">
        <f t="shared" si="13"/>
        <v>0</v>
      </c>
      <c r="O15" s="86">
        <f t="shared" si="13"/>
        <v>69.086897826126389</v>
      </c>
      <c r="P15" s="86">
        <f t="shared" si="13"/>
        <v>562.92173059764002</v>
      </c>
      <c r="Q15" s="86">
        <f t="shared" si="13"/>
        <v>111.32215516240002</v>
      </c>
      <c r="R15" s="86">
        <f t="shared" si="13"/>
        <v>0</v>
      </c>
      <c r="S15" s="86">
        <f t="shared" si="13"/>
        <v>916.87017170280012</v>
      </c>
      <c r="T15" s="86">
        <f t="shared" si="13"/>
        <v>70.984914459900011</v>
      </c>
      <c r="U15" s="86">
        <f t="shared" si="13"/>
        <v>1179.2461476955775</v>
      </c>
      <c r="V15" s="86">
        <f t="shared" si="13"/>
        <v>0</v>
      </c>
      <c r="W15" s="87">
        <f t="shared" si="13"/>
        <v>30.024626860497236</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1786.9855822848347</v>
      </c>
      <c r="AP15" s="89">
        <f t="shared" si="13"/>
        <v>0</v>
      </c>
      <c r="AQ15" s="91">
        <f t="shared" si="0"/>
        <v>4833.547371589776</v>
      </c>
      <c r="AR15" s="2"/>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1580.4489081800953</v>
      </c>
      <c r="AP16" s="67"/>
      <c r="AQ16" s="92">
        <f>C16+H16+L16+AA16+AO16+AP16</f>
        <v>1580.4489081800953</v>
      </c>
    </row>
    <row r="17" spans="1:44"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176.89008524765129</v>
      </c>
      <c r="AP17" s="26"/>
      <c r="AQ17" s="29">
        <f>C17+H17+L17+AA17+AO17+AP17</f>
        <v>176.89008524765129</v>
      </c>
    </row>
    <row r="18" spans="1:44"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29.646588857087998</v>
      </c>
      <c r="AP18" s="26"/>
      <c r="AQ18" s="29">
        <f t="shared" si="0"/>
        <v>29.646588857087998</v>
      </c>
    </row>
    <row r="19" spans="1:44" ht="12.75" customHeight="1">
      <c r="A19" s="17" t="s">
        <v>229</v>
      </c>
      <c r="B19" s="18"/>
      <c r="C19" s="19"/>
      <c r="D19" s="2"/>
      <c r="E19" s="25"/>
      <c r="F19" s="22"/>
      <c r="G19" s="22"/>
      <c r="H19" s="23">
        <f>SUM(I19:K19)</f>
        <v>106.10514499999999</v>
      </c>
      <c r="I19" s="24"/>
      <c r="J19" s="25"/>
      <c r="K19" s="25">
        <v>106.10514499999999</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106.10514499999999</v>
      </c>
    </row>
    <row r="20" spans="1:44" ht="12.75" customHeight="1">
      <c r="A20" s="72" t="s">
        <v>230</v>
      </c>
      <c r="B20" s="73"/>
      <c r="C20" s="74"/>
      <c r="D20" s="75"/>
      <c r="E20" s="76"/>
      <c r="F20" s="77"/>
      <c r="G20" s="77"/>
      <c r="H20" s="78">
        <f>SUM(I20:K20)</f>
        <v>0</v>
      </c>
      <c r="I20" s="75"/>
      <c r="J20" s="76"/>
      <c r="K20" s="76"/>
      <c r="L20" s="78">
        <f>SUM(M20:Z20)</f>
        <v>2940.4566443049412</v>
      </c>
      <c r="M20" s="76"/>
      <c r="N20" s="76"/>
      <c r="O20" s="76">
        <v>69.086897826126389</v>
      </c>
      <c r="P20" s="76">
        <v>562.92173059764002</v>
      </c>
      <c r="Q20" s="76">
        <v>111.32215516240002</v>
      </c>
      <c r="R20" s="76">
        <v>0</v>
      </c>
      <c r="S20" s="76">
        <v>916.87017170280012</v>
      </c>
      <c r="T20" s="76">
        <v>70.984914459900011</v>
      </c>
      <c r="U20" s="76">
        <v>1179.2461476955775</v>
      </c>
      <c r="V20" s="76"/>
      <c r="W20" s="77">
        <v>30.024626860497236</v>
      </c>
      <c r="X20" s="77"/>
      <c r="Y20" s="77"/>
      <c r="Z20" s="76"/>
      <c r="AA20" s="78"/>
      <c r="AB20" s="79">
        <f>SUM(AC20:AL20)</f>
        <v>0</v>
      </c>
      <c r="AC20" s="80"/>
      <c r="AD20" s="76"/>
      <c r="AE20" s="76"/>
      <c r="AF20" s="76"/>
      <c r="AG20" s="76"/>
      <c r="AH20" s="76"/>
      <c r="AI20" s="76"/>
      <c r="AJ20" s="76"/>
      <c r="AK20" s="75"/>
      <c r="AL20" s="75"/>
      <c r="AM20" s="77"/>
      <c r="AN20" s="81"/>
      <c r="AO20" s="81"/>
      <c r="AP20" s="79"/>
      <c r="AQ20" s="82">
        <f t="shared" si="0"/>
        <v>2940.4566443049412</v>
      </c>
    </row>
    <row r="21" spans="1:44" ht="12.75" customHeight="1">
      <c r="A21" s="93" t="s">
        <v>7</v>
      </c>
      <c r="B21" s="94"/>
      <c r="C21" s="95">
        <f>SUM(C22:C24)</f>
        <v>23.921544282453681</v>
      </c>
      <c r="D21" s="96">
        <f>SUM(D22:D24)</f>
        <v>-14.006230000000002</v>
      </c>
      <c r="E21" s="97">
        <f>SUM(E22:E24)</f>
        <v>37.927774282453683</v>
      </c>
      <c r="F21" s="98">
        <f>SUM(F22:F24)</f>
        <v>0</v>
      </c>
      <c r="G21" s="98">
        <f>SUM(G22:G24)</f>
        <v>0</v>
      </c>
      <c r="H21" s="99">
        <f>SUM(I21:K21)</f>
        <v>0</v>
      </c>
      <c r="I21" s="96">
        <f>SUM(I22:I24)</f>
        <v>0</v>
      </c>
      <c r="J21" s="97">
        <f>SUM(J22:J24)</f>
        <v>0</v>
      </c>
      <c r="K21" s="97">
        <f>SUM(K22:K24)</f>
        <v>0</v>
      </c>
      <c r="L21" s="99">
        <f>SUM(M21:Z21)</f>
        <v>-25.844452321811737</v>
      </c>
      <c r="M21" s="97">
        <f t="shared" ref="M21:AA21" si="15">SUM(M22:M24)</f>
        <v>0</v>
      </c>
      <c r="N21" s="97">
        <f t="shared" ref="N21" si="16">SUM(N22:N24)</f>
        <v>39.405000000000001</v>
      </c>
      <c r="O21" s="97">
        <f t="shared" si="15"/>
        <v>0</v>
      </c>
      <c r="P21" s="97">
        <f t="shared" si="15"/>
        <v>-39.126390477777782</v>
      </c>
      <c r="Q21" s="97">
        <f t="shared" si="15"/>
        <v>218.03413355360001</v>
      </c>
      <c r="R21" s="97">
        <f t="shared" si="15"/>
        <v>-217.84516094495999</v>
      </c>
      <c r="S21" s="97">
        <f t="shared" si="15"/>
        <v>1.7216905209039548</v>
      </c>
      <c r="T21" s="97">
        <f t="shared" si="15"/>
        <v>0</v>
      </c>
      <c r="U21" s="97">
        <f t="shared" si="15"/>
        <v>-4.1121806911242516</v>
      </c>
      <c r="V21" s="97">
        <f t="shared" si="15"/>
        <v>-23.921544282453681</v>
      </c>
      <c r="W21" s="98">
        <f t="shared" si="15"/>
        <v>0</v>
      </c>
      <c r="X21" s="98">
        <f t="shared" si="15"/>
        <v>0</v>
      </c>
      <c r="Y21" s="98">
        <f t="shared" si="15"/>
        <v>0</v>
      </c>
      <c r="Z21" s="97">
        <f t="shared" si="15"/>
        <v>0</v>
      </c>
      <c r="AA21" s="99">
        <f t="shared" si="15"/>
        <v>0</v>
      </c>
      <c r="AB21" s="100">
        <f t="shared" ref="AB21:AQ21" si="17">SUM(AB22:AB24)</f>
        <v>-442.18716101860986</v>
      </c>
      <c r="AC21" s="101">
        <f t="shared" si="17"/>
        <v>-51.556772735281996</v>
      </c>
      <c r="AD21" s="97">
        <f t="shared" si="17"/>
        <v>-390.57024527999988</v>
      </c>
      <c r="AE21" s="97">
        <f t="shared" si="17"/>
        <v>0</v>
      </c>
      <c r="AF21" s="97">
        <f t="shared" si="17"/>
        <v>0</v>
      </c>
      <c r="AG21" s="175">
        <f t="shared" si="17"/>
        <v>0</v>
      </c>
      <c r="AH21" s="175">
        <f t="shared" si="17"/>
        <v>0</v>
      </c>
      <c r="AI21" s="175">
        <f t="shared" si="17"/>
        <v>0</v>
      </c>
      <c r="AJ21" s="175">
        <f t="shared" ref="AJ21:AK21" si="18">SUM(AJ22:AJ24)</f>
        <v>0</v>
      </c>
      <c r="AK21" s="96">
        <f t="shared" si="18"/>
        <v>-6.014300332800001E-2</v>
      </c>
      <c r="AL21" s="175">
        <f t="shared" ref="AL21" si="19">SUM(AL22:AL24)</f>
        <v>0</v>
      </c>
      <c r="AM21" s="98">
        <f t="shared" si="17"/>
        <v>0</v>
      </c>
      <c r="AN21" s="115">
        <f t="shared" si="17"/>
        <v>0</v>
      </c>
      <c r="AO21" s="99">
        <f t="shared" si="17"/>
        <v>442.18716101860986</v>
      </c>
      <c r="AP21" s="100">
        <f t="shared" si="17"/>
        <v>0</v>
      </c>
      <c r="AQ21" s="102">
        <f t="shared" si="17"/>
        <v>-1.922908039358056</v>
      </c>
    </row>
    <row r="22" spans="1:44"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-442.18716101860986</v>
      </c>
      <c r="AC22" s="68">
        <f>-AC2</f>
        <v>-51.556772735281996</v>
      </c>
      <c r="AD22" s="64">
        <f>-AD2</f>
        <v>-390.57024527999988</v>
      </c>
      <c r="AE22" s="64"/>
      <c r="AF22" s="64"/>
      <c r="AG22" s="127"/>
      <c r="AH22" s="127"/>
      <c r="AI22" s="127"/>
      <c r="AJ22" s="127"/>
      <c r="AK22" s="63">
        <v>-6.014300332800001E-2</v>
      </c>
      <c r="AL22" s="127"/>
      <c r="AM22" s="65"/>
      <c r="AN22" s="70"/>
      <c r="AO22" s="66">
        <f>-(C22+H22+L22+AA22+AB22)</f>
        <v>442.18716101860986</v>
      </c>
      <c r="AP22" s="67"/>
      <c r="AQ22" s="92">
        <f>C22+H22+L22+AA22+AB22+AN22+AO22+AP22</f>
        <v>0</v>
      </c>
    </row>
    <row r="23" spans="1:44"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4" ht="12.75" customHeight="1" thickBot="1">
      <c r="A24" s="30" t="s">
        <v>233</v>
      </c>
      <c r="B24" s="31"/>
      <c r="C24" s="173">
        <f>SUM(D24:G24)</f>
        <v>23.921544282453681</v>
      </c>
      <c r="D24" s="207">
        <v>-14.006230000000002</v>
      </c>
      <c r="E24" s="36">
        <f>-D24-V24</f>
        <v>37.927774282453683</v>
      </c>
      <c r="F24" s="33"/>
      <c r="G24" s="33"/>
      <c r="H24" s="34"/>
      <c r="I24" s="39"/>
      <c r="J24" s="36"/>
      <c r="K24" s="36"/>
      <c r="L24" s="34">
        <f>SUM(N24:Z24)</f>
        <v>-25.844452321811737</v>
      </c>
      <c r="M24" s="36"/>
      <c r="N24" s="36">
        <v>39.405000000000001</v>
      </c>
      <c r="O24" s="36"/>
      <c r="P24" s="36">
        <v>-39.126390477777782</v>
      </c>
      <c r="Q24" s="36">
        <v>218.03413355360001</v>
      </c>
      <c r="R24" s="36">
        <v>-217.84516094495999</v>
      </c>
      <c r="S24" s="36">
        <v>1.7216905209039548</v>
      </c>
      <c r="T24" s="36"/>
      <c r="U24" s="36">
        <v>-4.1121806911242516</v>
      </c>
      <c r="V24" s="33">
        <v>-23.921544282453681</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-1.922908039358056</v>
      </c>
    </row>
    <row r="25" spans="1:44" ht="12.75" customHeight="1" thickBot="1">
      <c r="A25" s="83" t="s">
        <v>8</v>
      </c>
      <c r="B25" s="1"/>
      <c r="C25" s="84">
        <f>SUM(D25:G25)</f>
        <v>0</v>
      </c>
      <c r="D25" s="85"/>
      <c r="E25" s="86"/>
      <c r="F25" s="104"/>
      <c r="G25" s="104"/>
      <c r="H25" s="88">
        <f>SUM(I25:K25)</f>
        <v>16.322798391725023</v>
      </c>
      <c r="I25" s="104">
        <v>16.322798391725023</v>
      </c>
      <c r="J25" s="105"/>
      <c r="K25" s="105"/>
      <c r="L25" s="88">
        <f>SUM(O25:Z25)</f>
        <v>69.197554329140431</v>
      </c>
      <c r="M25" s="105"/>
      <c r="N25" s="105"/>
      <c r="O25" s="105">
        <v>68.427334863822921</v>
      </c>
      <c r="P25" s="105"/>
      <c r="Q25" s="105"/>
      <c r="R25" s="105"/>
      <c r="S25" s="105">
        <v>0</v>
      </c>
      <c r="T25" s="105">
        <v>1.5860043469953186E-5</v>
      </c>
      <c r="U25" s="105">
        <v>0.77020360527404097</v>
      </c>
      <c r="V25" s="105"/>
      <c r="W25" s="104"/>
      <c r="X25" s="104"/>
      <c r="Y25" s="104"/>
      <c r="Z25" s="105"/>
      <c r="AA25" s="88">
        <v>76.71469942816789</v>
      </c>
      <c r="AB25" s="89">
        <f>SUM(AC25:AI25)</f>
        <v>0</v>
      </c>
      <c r="AC25" s="90"/>
      <c r="AD25" s="105"/>
      <c r="AE25" s="105"/>
      <c r="AF25" s="105"/>
      <c r="AG25" s="105"/>
      <c r="AH25" s="105"/>
      <c r="AI25" s="105"/>
      <c r="AJ25" s="105"/>
      <c r="AK25" s="181"/>
      <c r="AL25" s="181"/>
      <c r="AM25" s="104"/>
      <c r="AN25" s="194"/>
      <c r="AO25" s="88">
        <v>242.66164617378868</v>
      </c>
      <c r="AP25" s="89"/>
      <c r="AQ25" s="107">
        <f>C25+H25+L25+AA25+AB25+AN25+AO25+AP25</f>
        <v>404.89669832282198</v>
      </c>
    </row>
    <row r="26" spans="1:44" s="49" customFormat="1" ht="12.75" customHeight="1" thickBot="1">
      <c r="A26" s="42" t="s">
        <v>9</v>
      </c>
      <c r="B26" s="43"/>
      <c r="C26" s="44">
        <f t="shared" ref="C26:AP26" si="20">C7-C9+C15+C21-C25</f>
        <v>359.60046793433179</v>
      </c>
      <c r="D26" s="108">
        <f t="shared" si="20"/>
        <v>263.69539135996098</v>
      </c>
      <c r="E26" s="46">
        <f t="shared" si="20"/>
        <v>78.559714820200156</v>
      </c>
      <c r="F26" s="46">
        <f t="shared" si="20"/>
        <v>0</v>
      </c>
      <c r="G26" s="46">
        <f t="shared" si="20"/>
        <v>17.345361754170852</v>
      </c>
      <c r="H26" s="47">
        <f t="shared" si="20"/>
        <v>212.82238396978818</v>
      </c>
      <c r="I26" s="108">
        <f t="shared" si="20"/>
        <v>0.21167496978836908</v>
      </c>
      <c r="J26" s="46">
        <f t="shared" si="20"/>
        <v>127.70399999999999</v>
      </c>
      <c r="K26" s="46">
        <f t="shared" si="20"/>
        <v>84.906708999999992</v>
      </c>
      <c r="L26" s="47">
        <f t="shared" si="20"/>
        <v>6454.6644751613176</v>
      </c>
      <c r="M26" s="46">
        <f t="shared" si="20"/>
        <v>-1.8088945241993315</v>
      </c>
      <c r="N26" s="46">
        <f t="shared" si="20"/>
        <v>0.33386259000000251</v>
      </c>
      <c r="O26" s="46">
        <f t="shared" si="20"/>
        <v>-4.3950459528965382</v>
      </c>
      <c r="P26" s="46">
        <f t="shared" si="20"/>
        <v>1177.472604486529</v>
      </c>
      <c r="Q26" s="46">
        <f t="shared" si="20"/>
        <v>838.0425918737601</v>
      </c>
      <c r="R26" s="46">
        <f t="shared" si="20"/>
        <v>652.21752140783997</v>
      </c>
      <c r="S26" s="46">
        <f t="shared" si="20"/>
        <v>146.22919987348337</v>
      </c>
      <c r="T26" s="46">
        <f t="shared" si="20"/>
        <v>139.30309430632647</v>
      </c>
      <c r="U26" s="46">
        <f t="shared" si="20"/>
        <v>3113.4974991691024</v>
      </c>
      <c r="V26" s="46">
        <f t="shared" si="20"/>
        <v>99.657098528049275</v>
      </c>
      <c r="W26" s="46">
        <f t="shared" si="20"/>
        <v>6.4275763121546952</v>
      </c>
      <c r="X26" s="46">
        <f t="shared" si="20"/>
        <v>255.58436913472963</v>
      </c>
      <c r="Y26" s="46">
        <f t="shared" si="20"/>
        <v>1.036993851592042</v>
      </c>
      <c r="Z26" s="46">
        <f t="shared" si="20"/>
        <v>31.066004104844868</v>
      </c>
      <c r="AA26" s="47">
        <f t="shared" si="20"/>
        <v>1631.7607287107153</v>
      </c>
      <c r="AB26" s="45">
        <f t="shared" si="20"/>
        <v>326.75326468295412</v>
      </c>
      <c r="AC26" s="58">
        <f t="shared" si="20"/>
        <v>0</v>
      </c>
      <c r="AD26" s="54">
        <f t="shared" si="20"/>
        <v>0</v>
      </c>
      <c r="AE26" s="54">
        <f t="shared" si="20"/>
        <v>166.76211705677485</v>
      </c>
      <c r="AF26" s="54">
        <f t="shared" si="20"/>
        <v>22.762210214132832</v>
      </c>
      <c r="AG26" s="54">
        <f t="shared" si="20"/>
        <v>0</v>
      </c>
      <c r="AH26" s="54">
        <f t="shared" si="20"/>
        <v>7.0895308425345887</v>
      </c>
      <c r="AI26" s="54">
        <f t="shared" si="20"/>
        <v>71.967690472607998</v>
      </c>
      <c r="AJ26" s="54">
        <f t="shared" ref="AJ26" si="21">AJ7-AJ9+AJ15+AJ21-AJ25</f>
        <v>27.703620791567996</v>
      </c>
      <c r="AK26" s="53">
        <f t="shared" si="20"/>
        <v>0</v>
      </c>
      <c r="AL26" s="53">
        <f t="shared" si="20"/>
        <v>10.100682038320729</v>
      </c>
      <c r="AM26" s="109">
        <f t="shared" si="20"/>
        <v>20.367413267015046</v>
      </c>
      <c r="AN26" s="47">
        <f t="shared" si="20"/>
        <v>38.520921001319678</v>
      </c>
      <c r="AO26" s="47">
        <f t="shared" si="20"/>
        <v>2111.5365460696557</v>
      </c>
      <c r="AP26" s="45">
        <f t="shared" si="20"/>
        <v>0</v>
      </c>
      <c r="AQ26" s="48">
        <f>C26+H26+L26+AA26+AB26+AN26+AO26+AP26</f>
        <v>11135.658787530083</v>
      </c>
      <c r="AR26" s="2"/>
    </row>
    <row r="27" spans="1:44"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287.68736709116655</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255.58436913472963</v>
      </c>
      <c r="Y27" s="55">
        <f t="shared" si="23"/>
        <v>1.036993851592042</v>
      </c>
      <c r="Z27" s="54">
        <f t="shared" si="23"/>
        <v>31.066004104844868</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287.68736709116655</v>
      </c>
      <c r="AR27" s="2"/>
    </row>
    <row r="28" spans="1:44" ht="12.75" customHeight="1" thickBot="1">
      <c r="A28" s="112" t="s">
        <v>11</v>
      </c>
      <c r="B28" s="113"/>
      <c r="C28" s="114">
        <f>SUM(D28:G28)</f>
        <v>0</v>
      </c>
      <c r="D28" s="96"/>
      <c r="E28" s="97"/>
      <c r="F28" s="98"/>
      <c r="G28" s="98"/>
      <c r="H28" s="115">
        <f>SUM(I28:K28)</f>
        <v>0</v>
      </c>
      <c r="I28" s="96"/>
      <c r="J28" s="97"/>
      <c r="K28" s="97"/>
      <c r="L28" s="115">
        <f>SUM(M28:Z28)</f>
        <v>287.68736709116655</v>
      </c>
      <c r="M28" s="97"/>
      <c r="N28" s="97"/>
      <c r="O28" s="97"/>
      <c r="P28" s="97"/>
      <c r="Q28" s="97"/>
      <c r="R28" s="97"/>
      <c r="S28" s="97"/>
      <c r="T28" s="97"/>
      <c r="U28" s="97"/>
      <c r="V28" s="97"/>
      <c r="W28" s="98"/>
      <c r="X28" s="98">
        <f>X26</f>
        <v>255.58436913472963</v>
      </c>
      <c r="Y28" s="98">
        <f>Y26</f>
        <v>1.036993851592042</v>
      </c>
      <c r="Z28" s="97">
        <f>Z26</f>
        <v>31.066004104844868</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287.68736709116655</v>
      </c>
    </row>
    <row r="29" spans="1:44" s="49" customFormat="1" ht="12.75" customHeight="1" thickBot="1">
      <c r="A29" s="50" t="s">
        <v>12</v>
      </c>
      <c r="B29" s="51"/>
      <c r="C29" s="52">
        <f t="shared" ref="C29:AQ29" si="25">C30+C45+C56+C58+C65+C70+C71</f>
        <v>350.75040396272146</v>
      </c>
      <c r="D29" s="53">
        <f t="shared" si="25"/>
        <v>255.2101607126412</v>
      </c>
      <c r="E29" s="54">
        <f t="shared" si="25"/>
        <v>78.239565833230003</v>
      </c>
      <c r="F29" s="55">
        <f t="shared" si="25"/>
        <v>0</v>
      </c>
      <c r="G29" s="55">
        <f t="shared" si="25"/>
        <v>17.300677416850384</v>
      </c>
      <c r="H29" s="56">
        <f t="shared" si="25"/>
        <v>218.42612737107996</v>
      </c>
      <c r="I29" s="53">
        <f t="shared" si="25"/>
        <v>0.48878637108</v>
      </c>
      <c r="J29" s="53">
        <f t="shared" si="25"/>
        <v>127.70399999999999</v>
      </c>
      <c r="K29" s="53">
        <f t="shared" si="25"/>
        <v>90.233340999999996</v>
      </c>
      <c r="L29" s="56">
        <f t="shared" si="25"/>
        <v>6202.4903948650972</v>
      </c>
      <c r="M29" s="54">
        <f t="shared" si="25"/>
        <v>0</v>
      </c>
      <c r="N29" s="54">
        <f t="shared" ref="N29" si="26">N30+N45+N56+N58+N65+N70+N71</f>
        <v>0</v>
      </c>
      <c r="O29" s="54">
        <f t="shared" si="25"/>
        <v>0</v>
      </c>
      <c r="P29" s="54">
        <f t="shared" si="25"/>
        <v>1197.3509422718207</v>
      </c>
      <c r="Q29" s="54">
        <f t="shared" si="25"/>
        <v>784.52683318464005</v>
      </c>
      <c r="R29" s="54">
        <f t="shared" si="25"/>
        <v>675.06294873239995</v>
      </c>
      <c r="S29" s="54">
        <f t="shared" si="25"/>
        <v>141.89533750098005</v>
      </c>
      <c r="T29" s="54">
        <f t="shared" si="25"/>
        <v>166.03841963942563</v>
      </c>
      <c r="U29" s="54">
        <f t="shared" si="25"/>
        <v>3138.2427531322992</v>
      </c>
      <c r="V29" s="54">
        <f t="shared" si="25"/>
        <v>99.373160403530051</v>
      </c>
      <c r="W29" s="55">
        <f t="shared" si="25"/>
        <v>0</v>
      </c>
      <c r="X29" s="55">
        <f t="shared" si="25"/>
        <v>0</v>
      </c>
      <c r="Y29" s="55">
        <f t="shared" si="25"/>
        <v>0</v>
      </c>
      <c r="Z29" s="53">
        <f t="shared" si="25"/>
        <v>0</v>
      </c>
      <c r="AA29" s="47">
        <f t="shared" si="25"/>
        <v>1631.3882531593699</v>
      </c>
      <c r="AB29" s="57">
        <f t="shared" si="25"/>
        <v>331.1812215936049</v>
      </c>
      <c r="AC29" s="58">
        <f t="shared" si="25"/>
        <v>0</v>
      </c>
      <c r="AD29" s="54">
        <f t="shared" si="25"/>
        <v>0</v>
      </c>
      <c r="AE29" s="54">
        <f t="shared" si="25"/>
        <v>168.61684004555374</v>
      </c>
      <c r="AF29" s="54">
        <f t="shared" ref="AF29" si="27">AF30+AF45+AF56+AF58+AF65+AF70+AF71</f>
        <v>22.762210214132828</v>
      </c>
      <c r="AG29" s="54">
        <f t="shared" si="25"/>
        <v>0</v>
      </c>
      <c r="AH29" s="54">
        <f t="shared" si="25"/>
        <v>7.0895308425345878</v>
      </c>
      <c r="AI29" s="54">
        <f t="shared" si="25"/>
        <v>73.694497775375993</v>
      </c>
      <c r="AJ29" s="54">
        <f t="shared" ref="AJ29" si="28">AJ30+AJ45+AJ56+AJ58+AJ65+AJ70+AJ71</f>
        <v>28.550047410672001</v>
      </c>
      <c r="AK29" s="57">
        <f t="shared" si="25"/>
        <v>0</v>
      </c>
      <c r="AL29" s="57">
        <f t="shared" ref="AL29" si="29">AL30+AL45+AL56+AL58+AL65+AL70+AL71</f>
        <v>10.100682038320729</v>
      </c>
      <c r="AM29" s="57">
        <f t="shared" si="25"/>
        <v>20.367413267015046</v>
      </c>
      <c r="AN29" s="57">
        <f t="shared" si="25"/>
        <v>38.520921001319678</v>
      </c>
      <c r="AO29" s="56">
        <f t="shared" si="25"/>
        <v>2138.1003594124813</v>
      </c>
      <c r="AP29" s="57">
        <f t="shared" si="25"/>
        <v>0</v>
      </c>
      <c r="AQ29" s="48">
        <f t="shared" si="25"/>
        <v>10910.857681365671</v>
      </c>
      <c r="AR29" s="2"/>
    </row>
    <row r="30" spans="1:44" s="49" customFormat="1" ht="12.75" customHeight="1">
      <c r="A30" s="164" t="s">
        <v>43</v>
      </c>
      <c r="B30" s="117"/>
      <c r="C30" s="118">
        <f>SUM(C31:C44)</f>
        <v>82.219260041999988</v>
      </c>
      <c r="D30" s="120">
        <v>82.219260042000016</v>
      </c>
      <c r="E30" s="120">
        <v>0</v>
      </c>
      <c r="F30" s="121"/>
      <c r="G30" s="121"/>
      <c r="H30" s="122">
        <f>SUM(H31:H44)</f>
        <v>0.52245437108000004</v>
      </c>
      <c r="I30" s="119">
        <f t="shared" ref="I30:K30" si="30">SUM(I31:I44)</f>
        <v>0.48878637108</v>
      </c>
      <c r="J30" s="120">
        <f t="shared" si="30"/>
        <v>0</v>
      </c>
      <c r="K30" s="120">
        <f t="shared" si="30"/>
        <v>3.3667999999999997E-2</v>
      </c>
      <c r="L30" s="122">
        <f>SUM(L31:L44)</f>
        <v>375.38627887300396</v>
      </c>
      <c r="M30" s="120">
        <f>SUM(M31:M44)</f>
        <v>0</v>
      </c>
      <c r="N30" s="120">
        <f>SUM(N31:N44)</f>
        <v>0</v>
      </c>
      <c r="O30" s="120">
        <f>SUM(O31:O44)</f>
        <v>0</v>
      </c>
      <c r="P30" s="120">
        <f>SUM(P31:P44)</f>
        <v>0</v>
      </c>
      <c r="Q30" s="120">
        <v>7.3077435676701823</v>
      </c>
      <c r="R30" s="120">
        <f>SUM(R31:R44)</f>
        <v>0</v>
      </c>
      <c r="S30" s="120">
        <v>137.80948836278563</v>
      </c>
      <c r="T30" s="120">
        <v>42.942561140564074</v>
      </c>
      <c r="U30" s="120">
        <v>98.892972092461804</v>
      </c>
      <c r="V30" s="120">
        <v>88.433513709522217</v>
      </c>
      <c r="W30" s="120">
        <f>SUM(W31:W44)</f>
        <v>0</v>
      </c>
      <c r="X30" s="120">
        <f>SUM(X31:X44)</f>
        <v>0</v>
      </c>
      <c r="Y30" s="120">
        <f>SUM(Y31:Y44)</f>
        <v>0</v>
      </c>
      <c r="Z30" s="120">
        <f>SUM(Z31:Z44)</f>
        <v>0</v>
      </c>
      <c r="AA30" s="122">
        <v>712.4907662137407</v>
      </c>
      <c r="AB30" s="123">
        <f t="shared" ref="AB30:AN30" si="31">SUM(AB31:AB44)</f>
        <v>140.76783268712978</v>
      </c>
      <c r="AC30" s="176">
        <f t="shared" si="31"/>
        <v>0</v>
      </c>
      <c r="AD30" s="120">
        <f t="shared" si="31"/>
        <v>0</v>
      </c>
      <c r="AE30" s="120">
        <f t="shared" si="31"/>
        <v>115.28858728844581</v>
      </c>
      <c r="AF30" s="120">
        <f t="shared" ref="AF30" si="32">SUM(AF31:AF44)</f>
        <v>22.762210214132828</v>
      </c>
      <c r="AG30" s="120">
        <f t="shared" si="31"/>
        <v>0</v>
      </c>
      <c r="AH30" s="120">
        <f t="shared" si="31"/>
        <v>2.7170351845511518</v>
      </c>
      <c r="AI30" s="120">
        <f t="shared" si="31"/>
        <v>0</v>
      </c>
      <c r="AJ30" s="120">
        <f t="shared" ref="AJ30" si="33">SUM(AJ31:AJ44)</f>
        <v>0</v>
      </c>
      <c r="AK30" s="120">
        <f t="shared" si="31"/>
        <v>0</v>
      </c>
      <c r="AL30" s="120">
        <f t="shared" ref="AL30" si="34">SUM(AL31:AL44)</f>
        <v>0</v>
      </c>
      <c r="AM30" s="228">
        <f t="shared" si="31"/>
        <v>0</v>
      </c>
      <c r="AN30" s="119">
        <f t="shared" si="31"/>
        <v>38.520921001319678</v>
      </c>
      <c r="AO30" s="122">
        <v>538.47251788194967</v>
      </c>
      <c r="AP30" s="123">
        <f>SUM(AP31:AP44)</f>
        <v>0</v>
      </c>
      <c r="AQ30" s="59">
        <f t="shared" ref="AQ30" si="35">C30+H30+L30+AA30+AB30+AN30+AO30+AP30</f>
        <v>1888.3800310702238</v>
      </c>
      <c r="AR30" s="2"/>
    </row>
    <row r="31" spans="1:44" ht="12.75" customHeight="1">
      <c r="A31" s="165" t="s">
        <v>13</v>
      </c>
      <c r="B31" s="124" t="s">
        <v>122</v>
      </c>
      <c r="C31" s="125">
        <f t="shared" ref="C31:C43" si="36">SUM(D31:G31)</f>
        <v>1.5383442925899803E-3</v>
      </c>
      <c r="D31" s="68">
        <v>1.5383442925899803E-3</v>
      </c>
      <c r="E31" s="223"/>
      <c r="F31" s="223"/>
      <c r="G31" s="351"/>
      <c r="H31" s="129">
        <f t="shared" ref="H31:H43" si="37">SUM(I31:K31)</f>
        <v>0</v>
      </c>
      <c r="I31" s="126"/>
      <c r="J31" s="127"/>
      <c r="K31" s="127"/>
      <c r="L31" s="129">
        <f t="shared" ref="L31:L43" si="38">SUM(M31:Z31)</f>
        <v>26.403629287214276</v>
      </c>
      <c r="M31" s="127"/>
      <c r="N31" s="127"/>
      <c r="O31" s="127"/>
      <c r="P31" s="128"/>
      <c r="Q31" s="69">
        <v>0.63</v>
      </c>
      <c r="R31" s="223"/>
      <c r="S31" s="69">
        <v>1.5726409964761854</v>
      </c>
      <c r="T31" s="69">
        <v>1.328988290738091</v>
      </c>
      <c r="U31" s="69">
        <v>22.872</v>
      </c>
      <c r="V31" s="69">
        <v>0</v>
      </c>
      <c r="W31" s="223"/>
      <c r="X31" s="126"/>
      <c r="Y31" s="128"/>
      <c r="Z31" s="127"/>
      <c r="AA31" s="70">
        <v>10.767630755951414</v>
      </c>
      <c r="AB31" s="131">
        <f t="shared" ref="AB31:AB43" si="39">SUM(AC31:AM31)</f>
        <v>0</v>
      </c>
      <c r="AC31" s="132"/>
      <c r="AD31" s="127"/>
      <c r="AE31" s="127"/>
      <c r="AF31" s="127"/>
      <c r="AG31" s="127"/>
      <c r="AH31" s="127"/>
      <c r="AI31" s="127"/>
      <c r="AJ31" s="127"/>
      <c r="AK31" s="63"/>
      <c r="AL31" s="65"/>
      <c r="AM31" s="127"/>
      <c r="AN31" s="70"/>
      <c r="AO31" s="70">
        <v>34.123558962767589</v>
      </c>
      <c r="AP31" s="131"/>
      <c r="AQ31" s="71">
        <f t="shared" si="24"/>
        <v>71.296357350225861</v>
      </c>
    </row>
    <row r="32" spans="1:44" ht="12.75" customHeight="1">
      <c r="A32" s="166" t="s">
        <v>111</v>
      </c>
      <c r="B32" s="206" t="s">
        <v>123</v>
      </c>
      <c r="C32" s="19">
        <f t="shared" si="36"/>
        <v>20.726781422000002</v>
      </c>
      <c r="D32" s="27">
        <v>20.726781422000002</v>
      </c>
      <c r="E32" s="212"/>
      <c r="F32" s="212"/>
      <c r="G32" s="350"/>
      <c r="H32" s="23">
        <f t="shared" si="37"/>
        <v>0.48878637108</v>
      </c>
      <c r="I32" s="24">
        <v>0.48878637108</v>
      </c>
      <c r="J32" s="25"/>
      <c r="K32" s="25"/>
      <c r="L32" s="23">
        <f t="shared" si="38"/>
        <v>64.720943772927015</v>
      </c>
      <c r="M32" s="25"/>
      <c r="N32" s="25"/>
      <c r="O32" s="25"/>
      <c r="P32" s="128"/>
      <c r="Q32" s="212">
        <v>0.84799999999999998</v>
      </c>
      <c r="R32" s="212"/>
      <c r="S32" s="212">
        <v>29.276939495021516</v>
      </c>
      <c r="T32" s="212">
        <v>21.616004277905493</v>
      </c>
      <c r="U32" s="212">
        <v>12.98</v>
      </c>
      <c r="V32" s="212">
        <v>0</v>
      </c>
      <c r="W32" s="212"/>
      <c r="X32" s="24"/>
      <c r="Y32" s="22"/>
      <c r="Z32" s="25"/>
      <c r="AA32" s="28">
        <v>212.68882553276137</v>
      </c>
      <c r="AB32" s="26">
        <f t="shared" si="39"/>
        <v>15.983806538378351</v>
      </c>
      <c r="AC32" s="27"/>
      <c r="AD32" s="25"/>
      <c r="AE32" s="25">
        <v>13.266771353827199</v>
      </c>
      <c r="AF32" s="25"/>
      <c r="AG32" s="127"/>
      <c r="AH32" s="127">
        <v>2.7170351845511518</v>
      </c>
      <c r="AI32" s="127"/>
      <c r="AJ32" s="127"/>
      <c r="AK32" s="24"/>
      <c r="AL32" s="22"/>
      <c r="AM32" s="25"/>
      <c r="AN32" s="28"/>
      <c r="AO32" s="28">
        <v>138.30126465093656</v>
      </c>
      <c r="AP32" s="26"/>
      <c r="AQ32" s="29">
        <f t="shared" si="24"/>
        <v>452.91040828808332</v>
      </c>
    </row>
    <row r="33" spans="1:44" ht="12.75" customHeight="1">
      <c r="A33" s="166" t="s">
        <v>16</v>
      </c>
      <c r="B33" s="133" t="s">
        <v>14</v>
      </c>
      <c r="C33" s="19">
        <f t="shared" si="36"/>
        <v>1.3537429774791826E-2</v>
      </c>
      <c r="D33" s="27">
        <v>1.3537429774791826E-2</v>
      </c>
      <c r="E33" s="212"/>
      <c r="F33" s="212"/>
      <c r="G33" s="350"/>
      <c r="H33" s="23">
        <f t="shared" si="37"/>
        <v>0</v>
      </c>
      <c r="I33" s="24"/>
      <c r="J33" s="25"/>
      <c r="K33" s="25"/>
      <c r="L33" s="23">
        <f t="shared" si="38"/>
        <v>1.3345902874807938</v>
      </c>
      <c r="M33" s="25"/>
      <c r="N33" s="25"/>
      <c r="O33" s="25"/>
      <c r="P33" s="128"/>
      <c r="Q33" s="212">
        <v>7.3999999999999996E-2</v>
      </c>
      <c r="R33" s="212"/>
      <c r="S33" s="212">
        <v>0.64795508867688323</v>
      </c>
      <c r="T33" s="212">
        <v>0.1926351988039107</v>
      </c>
      <c r="U33" s="212">
        <v>0.42</v>
      </c>
      <c r="V33" s="212">
        <v>0</v>
      </c>
      <c r="W33" s="212"/>
      <c r="X33" s="24"/>
      <c r="Y33" s="22"/>
      <c r="Z33" s="25"/>
      <c r="AA33" s="28">
        <v>3.7156688694022963</v>
      </c>
      <c r="AB33" s="26">
        <f t="shared" si="39"/>
        <v>0</v>
      </c>
      <c r="AC33" s="27"/>
      <c r="AD33" s="25"/>
      <c r="AE33" s="25"/>
      <c r="AF33" s="25"/>
      <c r="AG33" s="127"/>
      <c r="AH33" s="127"/>
      <c r="AI33" s="127"/>
      <c r="AJ33" s="127"/>
      <c r="AK33" s="24"/>
      <c r="AL33" s="22"/>
      <c r="AM33" s="25"/>
      <c r="AN33" s="28"/>
      <c r="AO33" s="28">
        <v>2.8645031835294166</v>
      </c>
      <c r="AP33" s="26"/>
      <c r="AQ33" s="29">
        <f t="shared" si="24"/>
        <v>7.9282997701872988</v>
      </c>
    </row>
    <row r="34" spans="1:44" ht="12.75" customHeight="1">
      <c r="A34" s="166" t="s">
        <v>18</v>
      </c>
      <c r="B34" s="133" t="s">
        <v>124</v>
      </c>
      <c r="C34" s="305">
        <f t="shared" si="36"/>
        <v>3.1801772012269233E-2</v>
      </c>
      <c r="D34" s="27">
        <v>3.1801772012269233E-2</v>
      </c>
      <c r="E34" s="212"/>
      <c r="F34" s="212"/>
      <c r="G34" s="350"/>
      <c r="H34" s="23">
        <f t="shared" si="37"/>
        <v>0</v>
      </c>
      <c r="I34" s="24"/>
      <c r="J34" s="25"/>
      <c r="K34" s="25"/>
      <c r="L34" s="23">
        <f t="shared" si="38"/>
        <v>2.8295750551592374</v>
      </c>
      <c r="M34" s="25"/>
      <c r="N34" s="25"/>
      <c r="O34" s="25"/>
      <c r="P34" s="128"/>
      <c r="Q34" s="212">
        <v>0.104</v>
      </c>
      <c r="R34" s="212"/>
      <c r="S34" s="212">
        <v>0.22864040238468145</v>
      </c>
      <c r="T34" s="212">
        <v>0.93593465277455601</v>
      </c>
      <c r="U34" s="212">
        <v>1.5609999999999999</v>
      </c>
      <c r="V34" s="212">
        <v>0</v>
      </c>
      <c r="W34" s="212"/>
      <c r="X34" s="24"/>
      <c r="Y34" s="22"/>
      <c r="Z34" s="25"/>
      <c r="AA34" s="28">
        <v>8.1900894433155376</v>
      </c>
      <c r="AB34" s="26">
        <f t="shared" si="39"/>
        <v>100.27995618906661</v>
      </c>
      <c r="AC34" s="27"/>
      <c r="AD34" s="25"/>
      <c r="AE34" s="25">
        <v>100.27995618906661</v>
      </c>
      <c r="AF34" s="25"/>
      <c r="AG34" s="127"/>
      <c r="AH34" s="127"/>
      <c r="AI34" s="127"/>
      <c r="AJ34" s="127"/>
      <c r="AK34" s="24"/>
      <c r="AL34" s="22"/>
      <c r="AM34" s="25"/>
      <c r="AN34" s="28"/>
      <c r="AO34" s="28">
        <v>21.16172913986081</v>
      </c>
      <c r="AP34" s="26"/>
      <c r="AQ34" s="29">
        <f t="shared" si="24"/>
        <v>132.49315159941446</v>
      </c>
    </row>
    <row r="35" spans="1:44" ht="12.75" customHeight="1">
      <c r="A35" s="166" t="s">
        <v>20</v>
      </c>
      <c r="B35" s="133" t="s">
        <v>125</v>
      </c>
      <c r="C35" s="305">
        <f t="shared" si="36"/>
        <v>2.3354863351138792E-2</v>
      </c>
      <c r="D35" s="27">
        <v>2.3354863351138792E-2</v>
      </c>
      <c r="E35" s="212"/>
      <c r="F35" s="212"/>
      <c r="G35" s="350"/>
      <c r="H35" s="23">
        <f t="shared" si="37"/>
        <v>0</v>
      </c>
      <c r="I35" s="24"/>
      <c r="J35" s="25"/>
      <c r="K35" s="25"/>
      <c r="L35" s="23">
        <f t="shared" si="38"/>
        <v>2.3091282281357093</v>
      </c>
      <c r="M35" s="25"/>
      <c r="N35" s="25"/>
      <c r="O35" s="25"/>
      <c r="P35" s="128"/>
      <c r="Q35" s="212">
        <v>0.27900000000000003</v>
      </c>
      <c r="R35" s="212"/>
      <c r="S35" s="212">
        <v>0.52983827563682628</v>
      </c>
      <c r="T35" s="212">
        <v>0.49228995249888291</v>
      </c>
      <c r="U35" s="212">
        <v>1.008</v>
      </c>
      <c r="V35" s="212">
        <v>0</v>
      </c>
      <c r="W35" s="212"/>
      <c r="X35" s="24"/>
      <c r="Y35" s="22"/>
      <c r="Z35" s="25"/>
      <c r="AA35" s="28">
        <v>6.1411101859726154</v>
      </c>
      <c r="AB35" s="26">
        <f t="shared" si="39"/>
        <v>0</v>
      </c>
      <c r="AC35" s="27"/>
      <c r="AD35" s="25"/>
      <c r="AE35" s="25"/>
      <c r="AF35" s="25"/>
      <c r="AG35" s="127"/>
      <c r="AH35" s="127"/>
      <c r="AI35" s="127"/>
      <c r="AJ35" s="127"/>
      <c r="AK35" s="24"/>
      <c r="AL35" s="22"/>
      <c r="AM35" s="25"/>
      <c r="AN35" s="28"/>
      <c r="AO35" s="28">
        <v>10.137817644272751</v>
      </c>
      <c r="AP35" s="26"/>
      <c r="AQ35" s="29">
        <f t="shared" si="24"/>
        <v>18.611410921732215</v>
      </c>
    </row>
    <row r="36" spans="1:44" ht="12.75" customHeight="1">
      <c r="A36" s="166" t="s">
        <v>22</v>
      </c>
      <c r="B36" s="133" t="s">
        <v>126</v>
      </c>
      <c r="C36" s="19">
        <f t="shared" si="36"/>
        <v>1.5914870954249066E-2</v>
      </c>
      <c r="D36" s="132">
        <v>1.5914870954249066E-2</v>
      </c>
      <c r="E36" s="212"/>
      <c r="F36" s="212"/>
      <c r="G36" s="350"/>
      <c r="H36" s="23">
        <f t="shared" si="37"/>
        <v>0</v>
      </c>
      <c r="I36" s="24"/>
      <c r="J36" s="25"/>
      <c r="K36" s="25"/>
      <c r="L36" s="23">
        <f t="shared" si="38"/>
        <v>31.101653084095449</v>
      </c>
      <c r="M36" s="25"/>
      <c r="N36" s="25"/>
      <c r="O36" s="25"/>
      <c r="P36" s="128"/>
      <c r="Q36" s="223">
        <v>1.2570000000000001</v>
      </c>
      <c r="R36" s="212"/>
      <c r="S36" s="223">
        <v>6.9646735117547793</v>
      </c>
      <c r="T36" s="223">
        <v>2.8720156912583055</v>
      </c>
      <c r="U36" s="223">
        <v>6.7050000000000001</v>
      </c>
      <c r="V36" s="223">
        <v>13.302963881082366</v>
      </c>
      <c r="W36" s="212"/>
      <c r="X36" s="24"/>
      <c r="Y36" s="22"/>
      <c r="Z36" s="25"/>
      <c r="AA36" s="130">
        <v>87.197587399591612</v>
      </c>
      <c r="AB36" s="26">
        <f t="shared" si="39"/>
        <v>1.2895199999999999E-3</v>
      </c>
      <c r="AC36" s="27"/>
      <c r="AD36" s="25"/>
      <c r="AE36" s="25">
        <v>1.2895199999999999E-3</v>
      </c>
      <c r="AF36" s="25"/>
      <c r="AG36" s="127"/>
      <c r="AH36" s="127"/>
      <c r="AI36" s="127"/>
      <c r="AJ36" s="127"/>
      <c r="AK36" s="126"/>
      <c r="AL36" s="128"/>
      <c r="AM36" s="25"/>
      <c r="AN36" s="130"/>
      <c r="AO36" s="130">
        <v>91.080278081426471</v>
      </c>
      <c r="AP36" s="26"/>
      <c r="AQ36" s="29">
        <f t="shared" si="24"/>
        <v>209.39672295606778</v>
      </c>
    </row>
    <row r="37" spans="1:44" ht="12.75" customHeight="1">
      <c r="A37" s="166" t="s">
        <v>24</v>
      </c>
      <c r="B37" s="133" t="s">
        <v>127</v>
      </c>
      <c r="C37" s="19">
        <f t="shared" si="36"/>
        <v>3.0599066474426156E-2</v>
      </c>
      <c r="D37" s="27">
        <v>3.0599066474426156E-2</v>
      </c>
      <c r="E37" s="212"/>
      <c r="F37" s="212"/>
      <c r="G37" s="350"/>
      <c r="H37" s="23">
        <f t="shared" si="37"/>
        <v>0</v>
      </c>
      <c r="I37" s="24"/>
      <c r="J37" s="25"/>
      <c r="K37" s="25"/>
      <c r="L37" s="23">
        <f t="shared" si="38"/>
        <v>3.2692994784632212</v>
      </c>
      <c r="M37" s="25"/>
      <c r="N37" s="25"/>
      <c r="O37" s="25"/>
      <c r="P37" s="128"/>
      <c r="Q37" s="212">
        <v>0.44700000000000001</v>
      </c>
      <c r="R37" s="212"/>
      <c r="S37" s="212">
        <v>4.4715650650878666E-2</v>
      </c>
      <c r="T37" s="212">
        <v>1.7025838278123422</v>
      </c>
      <c r="U37" s="212">
        <v>1.075</v>
      </c>
      <c r="V37" s="212">
        <v>0</v>
      </c>
      <c r="W37" s="212"/>
      <c r="X37" s="24"/>
      <c r="Y37" s="22"/>
      <c r="Z37" s="25"/>
      <c r="AA37" s="28">
        <v>7.1574411941654636</v>
      </c>
      <c r="AB37" s="26">
        <f t="shared" si="39"/>
        <v>0</v>
      </c>
      <c r="AC37" s="27"/>
      <c r="AD37" s="25"/>
      <c r="AE37" s="25"/>
      <c r="AF37" s="25"/>
      <c r="AG37" s="127"/>
      <c r="AH37" s="127"/>
      <c r="AI37" s="127"/>
      <c r="AJ37" s="127"/>
      <c r="AK37" s="24"/>
      <c r="AL37" s="22"/>
      <c r="AM37" s="25"/>
      <c r="AN37" s="28"/>
      <c r="AO37" s="28">
        <v>20.391458395571835</v>
      </c>
      <c r="AP37" s="26"/>
      <c r="AQ37" s="29">
        <f t="shared" si="24"/>
        <v>30.848798134674944</v>
      </c>
    </row>
    <row r="38" spans="1:44" ht="12.75" customHeight="1">
      <c r="A38" s="166" t="s">
        <v>26</v>
      </c>
      <c r="B38" s="133" t="s">
        <v>128</v>
      </c>
      <c r="C38" s="19">
        <f t="shared" si="36"/>
        <v>61.291133602000009</v>
      </c>
      <c r="D38" s="27">
        <v>61.291133602000009</v>
      </c>
      <c r="E38" s="212"/>
      <c r="F38" s="212"/>
      <c r="G38" s="350"/>
      <c r="H38" s="23">
        <f t="shared" si="37"/>
        <v>0</v>
      </c>
      <c r="I38" s="24"/>
      <c r="J38" s="25"/>
      <c r="K38" s="25"/>
      <c r="L38" s="23">
        <f t="shared" si="38"/>
        <v>98.758727802578477</v>
      </c>
      <c r="M38" s="25"/>
      <c r="N38" s="25"/>
      <c r="O38" s="25"/>
      <c r="P38" s="128"/>
      <c r="Q38" s="212">
        <v>1.127</v>
      </c>
      <c r="R38" s="212"/>
      <c r="S38" s="212">
        <v>4.715391914863412</v>
      </c>
      <c r="T38" s="212">
        <v>1.5157860592752164</v>
      </c>
      <c r="U38" s="212">
        <v>16.27</v>
      </c>
      <c r="V38" s="212">
        <v>75.130549828439854</v>
      </c>
      <c r="W38" s="212"/>
      <c r="X38" s="24"/>
      <c r="Y38" s="22"/>
      <c r="Z38" s="25"/>
      <c r="AA38" s="28">
        <v>17.501989202440271</v>
      </c>
      <c r="AB38" s="26">
        <f t="shared" si="39"/>
        <v>24.502780439684827</v>
      </c>
      <c r="AC38" s="27"/>
      <c r="AD38" s="25"/>
      <c r="AE38" s="25">
        <v>1.7405702255519999</v>
      </c>
      <c r="AF38" s="25">
        <v>22.762210214132828</v>
      </c>
      <c r="AG38" s="127"/>
      <c r="AH38" s="127"/>
      <c r="AI38" s="127"/>
      <c r="AJ38" s="127"/>
      <c r="AK38" s="24"/>
      <c r="AL38" s="22"/>
      <c r="AM38" s="25"/>
      <c r="AN38" s="28">
        <v>38.520921001319678</v>
      </c>
      <c r="AO38" s="28">
        <v>40.593644884539664</v>
      </c>
      <c r="AP38" s="26"/>
      <c r="AQ38" s="29">
        <f t="shared" si="24"/>
        <v>281.16919693256295</v>
      </c>
    </row>
    <row r="39" spans="1:44" ht="12.75" customHeight="1">
      <c r="A39" s="166" t="s">
        <v>28</v>
      </c>
      <c r="B39" s="133" t="s">
        <v>129</v>
      </c>
      <c r="C39" s="19">
        <f t="shared" si="36"/>
        <v>5.2555435014119516E-2</v>
      </c>
      <c r="D39" s="27">
        <v>5.2555435014119516E-2</v>
      </c>
      <c r="E39" s="212"/>
      <c r="F39" s="212"/>
      <c r="G39" s="350"/>
      <c r="H39" s="23">
        <f t="shared" si="37"/>
        <v>0</v>
      </c>
      <c r="I39" s="24"/>
      <c r="J39" s="25"/>
      <c r="K39" s="25"/>
      <c r="L39" s="23">
        <f t="shared" si="38"/>
        <v>93.734797480894557</v>
      </c>
      <c r="M39" s="25"/>
      <c r="N39" s="25"/>
      <c r="O39" s="25"/>
      <c r="P39" s="128"/>
      <c r="Q39" s="212">
        <v>0.38700000000000007</v>
      </c>
      <c r="R39" s="212"/>
      <c r="S39" s="212">
        <v>87.974317558142246</v>
      </c>
      <c r="T39" s="212">
        <v>2.0294799227523117</v>
      </c>
      <c r="U39" s="212">
        <v>3.3439999999999999</v>
      </c>
      <c r="V39" s="212">
        <v>0</v>
      </c>
      <c r="W39" s="212"/>
      <c r="X39" s="24"/>
      <c r="Y39" s="22"/>
      <c r="Z39" s="25"/>
      <c r="AA39" s="28">
        <v>299.94352327570328</v>
      </c>
      <c r="AB39" s="26">
        <f t="shared" si="39"/>
        <v>0</v>
      </c>
      <c r="AC39" s="27"/>
      <c r="AD39" s="25"/>
      <c r="AE39" s="25"/>
      <c r="AF39" s="25"/>
      <c r="AG39" s="127"/>
      <c r="AH39" s="127"/>
      <c r="AI39" s="127"/>
      <c r="AJ39" s="127"/>
      <c r="AK39" s="24"/>
      <c r="AL39" s="22"/>
      <c r="AM39" s="25"/>
      <c r="AN39" s="28"/>
      <c r="AO39" s="28">
        <v>48.38392589615664</v>
      </c>
      <c r="AP39" s="26"/>
      <c r="AQ39" s="29">
        <f t="shared" si="24"/>
        <v>442.11480208776862</v>
      </c>
    </row>
    <row r="40" spans="1:44" ht="12.75" customHeight="1">
      <c r="A40" s="166" t="s">
        <v>30</v>
      </c>
      <c r="B40" s="133" t="s">
        <v>130</v>
      </c>
      <c r="C40" s="19">
        <f t="shared" si="36"/>
        <v>1.4963894482466171E-2</v>
      </c>
      <c r="D40" s="27">
        <v>1.4963894482466171E-2</v>
      </c>
      <c r="E40" s="212"/>
      <c r="F40" s="212"/>
      <c r="G40" s="350"/>
      <c r="H40" s="23">
        <f t="shared" si="37"/>
        <v>0</v>
      </c>
      <c r="I40" s="24"/>
      <c r="J40" s="25"/>
      <c r="K40" s="25"/>
      <c r="L40" s="23">
        <f t="shared" si="38"/>
        <v>4.4365280069342576</v>
      </c>
      <c r="M40" s="25"/>
      <c r="N40" s="25"/>
      <c r="O40" s="25"/>
      <c r="P40" s="128"/>
      <c r="Q40" s="212">
        <v>0.36899999999999999</v>
      </c>
      <c r="R40" s="212"/>
      <c r="S40" s="212">
        <v>0.24382684977554589</v>
      </c>
      <c r="T40" s="212">
        <v>2.3447011571587115</v>
      </c>
      <c r="U40" s="212">
        <v>1.4790000000000001</v>
      </c>
      <c r="V40" s="212">
        <v>0</v>
      </c>
      <c r="W40" s="212"/>
      <c r="X40" s="24"/>
      <c r="Y40" s="22"/>
      <c r="Z40" s="25"/>
      <c r="AA40" s="28">
        <v>6.6131446565208991</v>
      </c>
      <c r="AB40" s="26">
        <f t="shared" si="39"/>
        <v>0</v>
      </c>
      <c r="AC40" s="27"/>
      <c r="AD40" s="25"/>
      <c r="AE40" s="25"/>
      <c r="AF40" s="25"/>
      <c r="AG40" s="127"/>
      <c r="AH40" s="127"/>
      <c r="AI40" s="127"/>
      <c r="AJ40" s="127"/>
      <c r="AK40" s="24"/>
      <c r="AL40" s="22"/>
      <c r="AM40" s="25"/>
      <c r="AN40" s="28"/>
      <c r="AO40" s="28">
        <v>12.799865803325236</v>
      </c>
      <c r="AP40" s="26"/>
      <c r="AQ40" s="29">
        <f t="shared" si="24"/>
        <v>23.864502361262858</v>
      </c>
    </row>
    <row r="41" spans="1:44" ht="12.75" customHeight="1">
      <c r="A41" s="166" t="s">
        <v>32</v>
      </c>
      <c r="B41" s="133" t="s">
        <v>131</v>
      </c>
      <c r="C41" s="305">
        <f t="shared" si="36"/>
        <v>7.915480632781172E-3</v>
      </c>
      <c r="D41" s="132">
        <v>7.915480632781172E-3</v>
      </c>
      <c r="E41" s="212"/>
      <c r="F41" s="212"/>
      <c r="G41" s="350"/>
      <c r="H41" s="23">
        <f t="shared" si="37"/>
        <v>0</v>
      </c>
      <c r="I41" s="24"/>
      <c r="J41" s="25"/>
      <c r="K41" s="25"/>
      <c r="L41" s="23">
        <f t="shared" si="38"/>
        <v>3.906998184543494</v>
      </c>
      <c r="M41" s="25"/>
      <c r="N41" s="25"/>
      <c r="O41" s="25"/>
      <c r="P41" s="128"/>
      <c r="Q41" s="223">
        <v>0.14399999999999999</v>
      </c>
      <c r="R41" s="212"/>
      <c r="S41" s="223">
        <v>0.2016422736898113</v>
      </c>
      <c r="T41" s="223">
        <v>2.6443559108536832</v>
      </c>
      <c r="U41" s="223">
        <v>0.91700000000000004</v>
      </c>
      <c r="V41" s="223">
        <v>0</v>
      </c>
      <c r="W41" s="212"/>
      <c r="X41" s="24"/>
      <c r="Y41" s="22"/>
      <c r="Z41" s="25"/>
      <c r="AA41" s="130">
        <v>15.479234082350029</v>
      </c>
      <c r="AB41" s="26">
        <f t="shared" si="39"/>
        <v>0</v>
      </c>
      <c r="AC41" s="27"/>
      <c r="AD41" s="25"/>
      <c r="AE41" s="25"/>
      <c r="AF41" s="25"/>
      <c r="AG41" s="127"/>
      <c r="AH41" s="127"/>
      <c r="AI41" s="127"/>
      <c r="AJ41" s="127"/>
      <c r="AK41" s="126"/>
      <c r="AL41" s="128"/>
      <c r="AM41" s="25"/>
      <c r="AN41" s="130"/>
      <c r="AO41" s="130">
        <v>53.265446114242273</v>
      </c>
      <c r="AP41" s="26"/>
      <c r="AQ41" s="29">
        <f t="shared" si="24"/>
        <v>72.65959386176857</v>
      </c>
    </row>
    <row r="42" spans="1:44" ht="12.75" customHeight="1">
      <c r="A42" s="166" t="s">
        <v>34</v>
      </c>
      <c r="B42" s="133" t="s">
        <v>132</v>
      </c>
      <c r="C42" s="19">
        <f t="shared" si="36"/>
        <v>3.1046584814088695E-3</v>
      </c>
      <c r="D42" s="27">
        <v>3.1046584814088695E-3</v>
      </c>
      <c r="E42" s="212"/>
      <c r="F42" s="212"/>
      <c r="G42" s="350"/>
      <c r="H42" s="23">
        <f t="shared" si="37"/>
        <v>0</v>
      </c>
      <c r="I42" s="24"/>
      <c r="J42" s="25"/>
      <c r="K42" s="25"/>
      <c r="L42" s="23">
        <f t="shared" si="38"/>
        <v>2.600718943569079</v>
      </c>
      <c r="M42" s="25"/>
      <c r="N42" s="25"/>
      <c r="O42" s="25"/>
      <c r="P42" s="128"/>
      <c r="Q42" s="212">
        <v>0.57099999999999995</v>
      </c>
      <c r="R42" s="212"/>
      <c r="S42" s="212">
        <v>0.15777031456064736</v>
      </c>
      <c r="T42" s="212">
        <v>1.5099486290084314</v>
      </c>
      <c r="U42" s="212">
        <v>0.36199999999999999</v>
      </c>
      <c r="V42" s="212">
        <v>0</v>
      </c>
      <c r="W42" s="212"/>
      <c r="X42" s="24"/>
      <c r="Y42" s="22"/>
      <c r="Z42" s="25"/>
      <c r="AA42" s="28">
        <v>1.1480344530618762</v>
      </c>
      <c r="AB42" s="26">
        <f t="shared" si="39"/>
        <v>0</v>
      </c>
      <c r="AC42" s="27"/>
      <c r="AD42" s="25"/>
      <c r="AE42" s="25"/>
      <c r="AF42" s="25"/>
      <c r="AG42" s="127"/>
      <c r="AH42" s="127"/>
      <c r="AI42" s="127"/>
      <c r="AJ42" s="127"/>
      <c r="AK42" s="181"/>
      <c r="AL42" s="104"/>
      <c r="AM42" s="25"/>
      <c r="AN42" s="194"/>
      <c r="AO42" s="28">
        <v>3.5726249435603576</v>
      </c>
      <c r="AP42" s="26"/>
      <c r="AQ42" s="29">
        <f t="shared" si="24"/>
        <v>7.3244829986727211</v>
      </c>
    </row>
    <row r="43" spans="1:44" ht="12.75" customHeight="1">
      <c r="A43" s="166" t="s">
        <v>36</v>
      </c>
      <c r="B43" s="133" t="s">
        <v>142</v>
      </c>
      <c r="C43" s="305">
        <f t="shared" si="36"/>
        <v>5.5837142938657365E-3</v>
      </c>
      <c r="D43" s="27">
        <v>5.5837142938657365E-3</v>
      </c>
      <c r="E43" s="212"/>
      <c r="F43" s="212"/>
      <c r="G43" s="350"/>
      <c r="H43" s="23">
        <f t="shared" si="37"/>
        <v>3.3667999999999997E-2</v>
      </c>
      <c r="I43" s="24"/>
      <c r="J43" s="25"/>
      <c r="K43" s="25">
        <v>3.3667999999999997E-2</v>
      </c>
      <c r="L43" s="23">
        <f t="shared" si="38"/>
        <v>18.980293633357626</v>
      </c>
      <c r="M43" s="25"/>
      <c r="N43" s="25"/>
      <c r="O43" s="25"/>
      <c r="P43" s="22"/>
      <c r="Q43" s="212">
        <v>0.52100000000000002</v>
      </c>
      <c r="R43" s="212"/>
      <c r="S43" s="212">
        <v>5.2511360311522406</v>
      </c>
      <c r="T43" s="212">
        <v>3.5491576022053852</v>
      </c>
      <c r="U43" s="212">
        <v>9.6590000000000007</v>
      </c>
      <c r="V43" s="212">
        <v>0</v>
      </c>
      <c r="W43" s="212"/>
      <c r="X43" s="24"/>
      <c r="Y43" s="22"/>
      <c r="Z43" s="25"/>
      <c r="AA43" s="28">
        <v>32.334361232557463</v>
      </c>
      <c r="AB43" s="26">
        <f t="shared" si="39"/>
        <v>0</v>
      </c>
      <c r="AC43" s="27"/>
      <c r="AD43" s="25"/>
      <c r="AE43" s="25"/>
      <c r="AF43" s="25"/>
      <c r="AG43" s="25"/>
      <c r="AH43" s="25"/>
      <c r="AI43" s="25"/>
      <c r="AJ43" s="25"/>
      <c r="AK43" s="24"/>
      <c r="AL43" s="22"/>
      <c r="AM43" s="25"/>
      <c r="AN43" s="28"/>
      <c r="AO43" s="28">
        <v>53.743804962773822</v>
      </c>
      <c r="AP43" s="26"/>
      <c r="AQ43" s="29">
        <f t="shared" si="24"/>
        <v>105.09771154298278</v>
      </c>
    </row>
    <row r="44" spans="1:44" ht="12.75" customHeight="1">
      <c r="A44" s="395" t="s">
        <v>172</v>
      </c>
      <c r="B44" s="396" t="s">
        <v>173</v>
      </c>
      <c r="C44" s="317">
        <f>SUM(D44:G44)</f>
        <v>4.7548823589144845E-4</v>
      </c>
      <c r="D44" s="80">
        <v>4.7548823589144845E-4</v>
      </c>
      <c r="E44" s="213"/>
      <c r="F44" s="213"/>
      <c r="G44" s="348"/>
      <c r="H44" s="78">
        <f>SUM(I44:K44)</f>
        <v>0</v>
      </c>
      <c r="I44" s="75"/>
      <c r="J44" s="76"/>
      <c r="K44" s="76"/>
      <c r="L44" s="78">
        <f>SUM(M44:Z44)</f>
        <v>20.999395627650763</v>
      </c>
      <c r="M44" s="76"/>
      <c r="N44" s="76"/>
      <c r="O44" s="76"/>
      <c r="P44" s="77"/>
      <c r="Q44" s="213">
        <v>0.54974356767018362</v>
      </c>
      <c r="R44" s="213"/>
      <c r="S44" s="213">
        <v>0</v>
      </c>
      <c r="T44" s="213">
        <v>0.20867996751875079</v>
      </c>
      <c r="U44" s="213">
        <v>20.240972092461828</v>
      </c>
      <c r="V44" s="213">
        <v>0</v>
      </c>
      <c r="W44" s="213"/>
      <c r="X44" s="75"/>
      <c r="Y44" s="77"/>
      <c r="Z44" s="76"/>
      <c r="AA44" s="81">
        <v>3.6121259299467097</v>
      </c>
      <c r="AB44" s="79">
        <f>SUM(AC44:AM44)</f>
        <v>0</v>
      </c>
      <c r="AC44" s="80"/>
      <c r="AD44" s="76"/>
      <c r="AE44" s="76"/>
      <c r="AF44" s="76"/>
      <c r="AG44" s="76"/>
      <c r="AH44" s="76"/>
      <c r="AI44" s="76"/>
      <c r="AJ44" s="76"/>
      <c r="AK44" s="75"/>
      <c r="AL44" s="77"/>
      <c r="AM44" s="76"/>
      <c r="AN44" s="81"/>
      <c r="AO44" s="81">
        <v>8.0525952189862053</v>
      </c>
      <c r="AP44" s="79"/>
      <c r="AQ44" s="82">
        <f>C44+H44+L44+AA44+AB44+AN44+AO44+AP44</f>
        <v>32.664592264819575</v>
      </c>
    </row>
    <row r="45" spans="1:44"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4238.6032106606008</v>
      </c>
      <c r="M45" s="307">
        <f t="shared" si="40"/>
        <v>0</v>
      </c>
      <c r="N45" s="307">
        <f t="shared" ref="N45" si="41">SUM(N46:N55)</f>
        <v>0</v>
      </c>
      <c r="O45" s="307">
        <f t="shared" si="40"/>
        <v>0</v>
      </c>
      <c r="P45" s="307">
        <f t="shared" si="40"/>
        <v>1197.3509422718207</v>
      </c>
      <c r="Q45" s="307">
        <f t="shared" si="40"/>
        <v>0</v>
      </c>
      <c r="R45" s="307">
        <f t="shared" si="40"/>
        <v>675.06294873239995</v>
      </c>
      <c r="S45" s="307">
        <f t="shared" si="40"/>
        <v>0</v>
      </c>
      <c r="T45" s="307">
        <f t="shared" si="40"/>
        <v>1.303455521148825</v>
      </c>
      <c r="U45" s="307">
        <f>SUM(U46:U55)</f>
        <v>2364.8858641352303</v>
      </c>
      <c r="V45" s="307">
        <f t="shared" si="40"/>
        <v>0</v>
      </c>
      <c r="W45" s="308">
        <f t="shared" si="40"/>
        <v>0</v>
      </c>
      <c r="X45" s="308">
        <f t="shared" si="40"/>
        <v>0</v>
      </c>
      <c r="Y45" s="308">
        <f t="shared" si="40"/>
        <v>0</v>
      </c>
      <c r="Z45" s="307">
        <f t="shared" si="40"/>
        <v>0</v>
      </c>
      <c r="AA45" s="309">
        <f t="shared" si="40"/>
        <v>3.4468722633920179</v>
      </c>
      <c r="AB45" s="311">
        <f t="shared" si="40"/>
        <v>102.24454518604799</v>
      </c>
      <c r="AC45" s="312">
        <f t="shared" si="40"/>
        <v>0</v>
      </c>
      <c r="AD45" s="307">
        <f t="shared" si="40"/>
        <v>0</v>
      </c>
      <c r="AE45" s="307">
        <f t="shared" si="40"/>
        <v>0</v>
      </c>
      <c r="AF45" s="307">
        <f t="shared" ref="AF45" si="42">SUM(AF46:AF55)</f>
        <v>0</v>
      </c>
      <c r="AG45" s="307">
        <f t="shared" si="40"/>
        <v>0</v>
      </c>
      <c r="AH45" s="307">
        <f t="shared" si="40"/>
        <v>0</v>
      </c>
      <c r="AI45" s="307">
        <f t="shared" si="40"/>
        <v>73.694497775375993</v>
      </c>
      <c r="AJ45" s="307">
        <f t="shared" ref="AJ45" si="43">SUM(AJ46:AJ55)</f>
        <v>28.550047410672001</v>
      </c>
      <c r="AK45" s="310">
        <f t="shared" si="40"/>
        <v>0</v>
      </c>
      <c r="AL45" s="308">
        <f t="shared" ref="AL45" si="44">SUM(AL46:AL55)</f>
        <v>0</v>
      </c>
      <c r="AM45" s="307">
        <f t="shared" si="40"/>
        <v>0</v>
      </c>
      <c r="AN45" s="309">
        <f t="shared" si="40"/>
        <v>0</v>
      </c>
      <c r="AO45" s="309">
        <f t="shared" si="40"/>
        <v>3.6528723165887218</v>
      </c>
      <c r="AP45" s="311">
        <f t="shared" si="40"/>
        <v>0</v>
      </c>
      <c r="AQ45" s="314">
        <f t="shared" si="24"/>
        <v>4347.9475004266287</v>
      </c>
      <c r="AR45" s="2"/>
    </row>
    <row r="46" spans="1:44"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562.90428668499897</v>
      </c>
      <c r="M46" s="64"/>
      <c r="N46" s="64"/>
      <c r="O46" s="64"/>
      <c r="P46" s="64"/>
      <c r="Q46" s="64"/>
      <c r="R46" s="64"/>
      <c r="S46" s="64"/>
      <c r="T46" s="64"/>
      <c r="U46" s="64">
        <v>562.90428668499897</v>
      </c>
      <c r="V46" s="64"/>
      <c r="W46" s="65"/>
      <c r="X46" s="65"/>
      <c r="Y46" s="65"/>
      <c r="Z46" s="64"/>
      <c r="AA46" s="66">
        <v>0</v>
      </c>
      <c r="AB46" s="67">
        <f t="shared" ref="AB46:AB64" si="48">SUM(AC46:AM46)</f>
        <v>18.272513315001021</v>
      </c>
      <c r="AC46" s="68"/>
      <c r="AD46" s="64"/>
      <c r="AE46" s="64"/>
      <c r="AF46" s="64"/>
      <c r="AG46" s="64"/>
      <c r="AH46" s="64"/>
      <c r="AI46" s="64">
        <v>18.272513315001021</v>
      </c>
      <c r="AJ46" s="64">
        <v>0</v>
      </c>
      <c r="AK46" s="63"/>
      <c r="AL46" s="65"/>
      <c r="AM46" s="64"/>
      <c r="AN46" s="66"/>
      <c r="AO46" s="70"/>
      <c r="AP46" s="67"/>
      <c r="AQ46" s="92">
        <f t="shared" si="24"/>
        <v>581.17679999999996</v>
      </c>
    </row>
    <row r="47" spans="1:44" ht="12.75" customHeight="1">
      <c r="A47" s="165" t="s">
        <v>150</v>
      </c>
      <c r="B47" s="289"/>
      <c r="C47" s="19">
        <f t="shared" si="45"/>
        <v>0</v>
      </c>
      <c r="D47" s="290"/>
      <c r="E47" s="291"/>
      <c r="F47" s="128"/>
      <c r="G47" s="128"/>
      <c r="H47" s="23">
        <f t="shared" si="46"/>
        <v>0</v>
      </c>
      <c r="I47" s="126"/>
      <c r="J47" s="127"/>
      <c r="K47" s="127"/>
      <c r="L47" s="129">
        <f t="shared" si="47"/>
        <v>343.93624968458857</v>
      </c>
      <c r="M47" s="127"/>
      <c r="N47" s="127"/>
      <c r="O47" s="127"/>
      <c r="P47" s="127"/>
      <c r="Q47" s="127"/>
      <c r="R47" s="127"/>
      <c r="S47" s="127"/>
      <c r="T47" s="127"/>
      <c r="U47" s="127">
        <v>343.93624968458857</v>
      </c>
      <c r="V47" s="127"/>
      <c r="W47" s="128"/>
      <c r="X47" s="128"/>
      <c r="Y47" s="128"/>
      <c r="Z47" s="127"/>
      <c r="AA47" s="297"/>
      <c r="AB47" s="131">
        <f t="shared" si="48"/>
        <v>11.164561810114636</v>
      </c>
      <c r="AC47" s="132"/>
      <c r="AD47" s="127"/>
      <c r="AE47" s="127"/>
      <c r="AF47" s="127"/>
      <c r="AG47" s="127"/>
      <c r="AH47" s="127"/>
      <c r="AI47" s="127">
        <v>11.164561810114636</v>
      </c>
      <c r="AJ47" s="127">
        <v>0</v>
      </c>
      <c r="AK47" s="126"/>
      <c r="AL47" s="128"/>
      <c r="AM47" s="127"/>
      <c r="AN47" s="129"/>
      <c r="AO47" s="130"/>
      <c r="AP47" s="131"/>
      <c r="AQ47" s="71">
        <f t="shared" si="24"/>
        <v>355.10081149470324</v>
      </c>
    </row>
    <row r="48" spans="1:44" ht="12.75" customHeight="1">
      <c r="A48" s="166" t="s">
        <v>71</v>
      </c>
      <c r="B48" s="18"/>
      <c r="C48" s="19">
        <f t="shared" si="45"/>
        <v>0</v>
      </c>
      <c r="D48" s="20"/>
      <c r="E48" s="21"/>
      <c r="F48" s="22"/>
      <c r="G48" s="22"/>
      <c r="H48" s="23">
        <f t="shared" si="46"/>
        <v>0</v>
      </c>
      <c r="I48" s="24"/>
      <c r="J48" s="25"/>
      <c r="K48" s="25"/>
      <c r="L48" s="23">
        <f t="shared" si="47"/>
        <v>2045.3377241923392</v>
      </c>
      <c r="M48" s="25"/>
      <c r="N48" s="25"/>
      <c r="O48" s="25"/>
      <c r="P48" s="25">
        <v>1080.8079250431197</v>
      </c>
      <c r="Q48" s="25"/>
      <c r="R48" s="25"/>
      <c r="S48" s="25"/>
      <c r="T48" s="25">
        <v>1.303455521148825</v>
      </c>
      <c r="U48" s="25">
        <v>963.22634362807071</v>
      </c>
      <c r="V48" s="25"/>
      <c r="W48" s="22"/>
      <c r="X48" s="22"/>
      <c r="Y48" s="22"/>
      <c r="Z48" s="25"/>
      <c r="AA48" s="23"/>
      <c r="AB48" s="26">
        <f t="shared" si="48"/>
        <v>57.10873585279564</v>
      </c>
      <c r="AC48" s="27"/>
      <c r="AD48" s="25"/>
      <c r="AE48" s="25"/>
      <c r="AF48" s="25"/>
      <c r="AG48" s="25"/>
      <c r="AH48" s="25"/>
      <c r="AI48" s="25">
        <v>31.31817486139699</v>
      </c>
      <c r="AJ48" s="25">
        <v>25.79056099139865</v>
      </c>
      <c r="AK48" s="24"/>
      <c r="AL48" s="22"/>
      <c r="AM48" s="25"/>
      <c r="AN48" s="23"/>
      <c r="AO48" s="28">
        <v>5.6410710588721547E-2</v>
      </c>
      <c r="AP48" s="26"/>
      <c r="AQ48" s="29">
        <f t="shared" si="24"/>
        <v>2102.5028707557235</v>
      </c>
    </row>
    <row r="49" spans="1:44" ht="12.75" customHeight="1">
      <c r="A49" s="166" t="s">
        <v>72</v>
      </c>
      <c r="B49" s="18"/>
      <c r="C49" s="19">
        <f t="shared" si="45"/>
        <v>0</v>
      </c>
      <c r="D49" s="20"/>
      <c r="E49" s="21"/>
      <c r="F49" s="22"/>
      <c r="G49" s="22"/>
      <c r="H49" s="23">
        <f t="shared" si="46"/>
        <v>0</v>
      </c>
      <c r="I49" s="24"/>
      <c r="J49" s="25"/>
      <c r="K49" s="25"/>
      <c r="L49" s="23">
        <f t="shared" si="47"/>
        <v>138.10192842457161</v>
      </c>
      <c r="M49" s="25"/>
      <c r="N49" s="25"/>
      <c r="O49" s="25"/>
      <c r="P49" s="25">
        <v>20.935168837831966</v>
      </c>
      <c r="Q49" s="25"/>
      <c r="R49" s="25"/>
      <c r="S49" s="25"/>
      <c r="T49" s="25"/>
      <c r="U49" s="25">
        <v>117.16675958673963</v>
      </c>
      <c r="V49" s="25"/>
      <c r="W49" s="22"/>
      <c r="X49" s="22"/>
      <c r="Y49" s="22"/>
      <c r="Z49" s="25"/>
      <c r="AA49" s="23"/>
      <c r="AB49" s="26">
        <f t="shared" si="48"/>
        <v>4.30292750682122</v>
      </c>
      <c r="AC49" s="27"/>
      <c r="AD49" s="25"/>
      <c r="AE49" s="25"/>
      <c r="AF49" s="25"/>
      <c r="AG49" s="25"/>
      <c r="AH49" s="25"/>
      <c r="AI49" s="25">
        <v>3.8033662653954661</v>
      </c>
      <c r="AJ49" s="25">
        <v>0.49956124142575364</v>
      </c>
      <c r="AK49" s="24"/>
      <c r="AL49" s="22"/>
      <c r="AM49" s="25"/>
      <c r="AN49" s="23"/>
      <c r="AO49" s="28"/>
      <c r="AP49" s="26"/>
      <c r="AQ49" s="29">
        <f t="shared" si="24"/>
        <v>142.40485593139283</v>
      </c>
    </row>
    <row r="50" spans="1:44" ht="12.75" customHeight="1">
      <c r="A50" s="166" t="s">
        <v>38</v>
      </c>
      <c r="B50" s="18"/>
      <c r="C50" s="19">
        <f t="shared" si="45"/>
        <v>0</v>
      </c>
      <c r="D50" s="20"/>
      <c r="E50" s="21"/>
      <c r="F50" s="22"/>
      <c r="G50" s="22"/>
      <c r="H50" s="23">
        <f t="shared" si="46"/>
        <v>0</v>
      </c>
      <c r="I50" s="24"/>
      <c r="J50" s="25"/>
      <c r="K50" s="25"/>
      <c r="L50" s="23">
        <f t="shared" si="47"/>
        <v>38.303376444294166</v>
      </c>
      <c r="M50" s="25"/>
      <c r="N50" s="25"/>
      <c r="O50" s="25"/>
      <c r="P50" s="25"/>
      <c r="Q50" s="25"/>
      <c r="R50" s="135"/>
      <c r="S50" s="25"/>
      <c r="T50" s="25"/>
      <c r="U50" s="25">
        <v>38.303376444294166</v>
      </c>
      <c r="V50" s="25"/>
      <c r="W50" s="22"/>
      <c r="X50" s="22"/>
      <c r="Y50" s="22"/>
      <c r="Z50" s="25"/>
      <c r="AA50" s="23"/>
      <c r="AB50" s="26">
        <f t="shared" si="48"/>
        <v>0</v>
      </c>
      <c r="AC50" s="27"/>
      <c r="AD50" s="25"/>
      <c r="AE50" s="25"/>
      <c r="AF50" s="25"/>
      <c r="AG50" s="25"/>
      <c r="AH50" s="25"/>
      <c r="AI50" s="25">
        <v>0</v>
      </c>
      <c r="AJ50" s="25"/>
      <c r="AK50" s="24"/>
      <c r="AL50" s="22"/>
      <c r="AM50" s="25"/>
      <c r="AN50" s="23"/>
      <c r="AO50" s="28">
        <v>3.5964616060000001</v>
      </c>
      <c r="AP50" s="26"/>
      <c r="AQ50" s="29">
        <f t="shared" si="24"/>
        <v>41.899838050294164</v>
      </c>
    </row>
    <row r="51" spans="1:44" ht="12.75" customHeight="1">
      <c r="A51" s="166" t="s">
        <v>39</v>
      </c>
      <c r="B51" s="18"/>
      <c r="C51" s="19">
        <f t="shared" si="45"/>
        <v>0</v>
      </c>
      <c r="D51" s="20"/>
      <c r="E51" s="21"/>
      <c r="F51" s="22"/>
      <c r="G51" s="22"/>
      <c r="H51" s="23">
        <f t="shared" si="46"/>
        <v>0</v>
      </c>
      <c r="I51" s="24"/>
      <c r="J51" s="25"/>
      <c r="K51" s="25"/>
      <c r="L51" s="23">
        <f t="shared" si="47"/>
        <v>5.1157998947619641</v>
      </c>
      <c r="M51" s="25"/>
      <c r="N51" s="25"/>
      <c r="O51" s="25"/>
      <c r="P51" s="25">
        <v>0.90091111111111111</v>
      </c>
      <c r="Q51" s="25"/>
      <c r="R51" s="25">
        <v>4.2148887836508528</v>
      </c>
      <c r="S51" s="25"/>
      <c r="T51" s="25"/>
      <c r="U51" s="25"/>
      <c r="V51" s="25"/>
      <c r="W51" s="22"/>
      <c r="X51" s="22"/>
      <c r="Y51" s="22"/>
      <c r="Z51" s="25"/>
      <c r="AA51" s="23"/>
      <c r="AB51" s="26">
        <f t="shared" si="48"/>
        <v>0</v>
      </c>
      <c r="AC51" s="27"/>
      <c r="AD51" s="25"/>
      <c r="AE51" s="25"/>
      <c r="AF51" s="25"/>
      <c r="AG51" s="25"/>
      <c r="AH51" s="25"/>
      <c r="AI51" s="25"/>
      <c r="AJ51" s="25"/>
      <c r="AK51" s="24"/>
      <c r="AL51" s="22"/>
      <c r="AM51" s="25"/>
      <c r="AN51" s="23"/>
      <c r="AO51" s="28"/>
      <c r="AP51" s="26"/>
      <c r="AQ51" s="29">
        <f t="shared" si="24"/>
        <v>5.1157998947619641</v>
      </c>
    </row>
    <row r="52" spans="1:44" ht="12.75" customHeight="1">
      <c r="A52" s="166" t="s">
        <v>76</v>
      </c>
      <c r="B52" s="133"/>
      <c r="C52" s="134">
        <f t="shared" si="45"/>
        <v>0</v>
      </c>
      <c r="D52" s="135"/>
      <c r="E52" s="135"/>
      <c r="F52" s="136"/>
      <c r="G52" s="136"/>
      <c r="H52" s="137">
        <f t="shared" si="46"/>
        <v>0</v>
      </c>
      <c r="I52" s="138"/>
      <c r="J52" s="135"/>
      <c r="K52" s="135"/>
      <c r="L52" s="137">
        <f t="shared" si="47"/>
        <v>670.8480599487491</v>
      </c>
      <c r="M52" s="135"/>
      <c r="N52" s="135"/>
      <c r="O52" s="135"/>
      <c r="P52" s="127"/>
      <c r="Q52" s="135"/>
      <c r="R52" s="135">
        <v>670.8480599487491</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670.8480599487491</v>
      </c>
    </row>
    <row r="53" spans="1:44" ht="12.75" customHeight="1">
      <c r="A53" s="166" t="s">
        <v>73</v>
      </c>
      <c r="B53" s="133"/>
      <c r="C53" s="134">
        <f t="shared" si="45"/>
        <v>0</v>
      </c>
      <c r="D53" s="138"/>
      <c r="E53" s="135"/>
      <c r="F53" s="136"/>
      <c r="G53" s="136"/>
      <c r="H53" s="137">
        <f t="shared" si="46"/>
        <v>0</v>
      </c>
      <c r="I53" s="138"/>
      <c r="J53" s="135"/>
      <c r="K53" s="135"/>
      <c r="L53" s="137">
        <f t="shared" si="47"/>
        <v>203.67638410089054</v>
      </c>
      <c r="M53" s="135"/>
      <c r="N53" s="135"/>
      <c r="O53" s="135"/>
      <c r="P53" s="135">
        <v>1.8134169858726636</v>
      </c>
      <c r="Q53" s="135"/>
      <c r="R53" s="135"/>
      <c r="S53" s="135"/>
      <c r="T53" s="135"/>
      <c r="U53" s="135">
        <v>201.86296711501788</v>
      </c>
      <c r="V53" s="135"/>
      <c r="W53" s="136"/>
      <c r="X53" s="136"/>
      <c r="Y53" s="136"/>
      <c r="Z53" s="135"/>
      <c r="AA53" s="130"/>
      <c r="AB53" s="139">
        <f t="shared" si="48"/>
        <v>6.5959737803303868</v>
      </c>
      <c r="AC53" s="140"/>
      <c r="AD53" s="135"/>
      <c r="AE53" s="135"/>
      <c r="AF53" s="135"/>
      <c r="AG53" s="135"/>
      <c r="AH53" s="135"/>
      <c r="AI53" s="25">
        <v>6.5527014834741983</v>
      </c>
      <c r="AJ53" s="25">
        <v>4.3272296856188719E-2</v>
      </c>
      <c r="AK53" s="135"/>
      <c r="AL53" s="135"/>
      <c r="AM53" s="135"/>
      <c r="AN53" s="130"/>
      <c r="AO53" s="28"/>
      <c r="AP53" s="139"/>
      <c r="AQ53" s="141">
        <f t="shared" si="24"/>
        <v>210.27235788122093</v>
      </c>
    </row>
    <row r="54" spans="1:44" ht="12.75" customHeight="1">
      <c r="A54" s="17" t="s">
        <v>134</v>
      </c>
      <c r="B54" s="18"/>
      <c r="C54" s="134">
        <f t="shared" si="45"/>
        <v>0</v>
      </c>
      <c r="D54" s="138"/>
      <c r="E54" s="135"/>
      <c r="F54" s="136"/>
      <c r="G54" s="136"/>
      <c r="H54" s="137">
        <f t="shared" si="46"/>
        <v>0</v>
      </c>
      <c r="I54" s="138"/>
      <c r="J54" s="135"/>
      <c r="K54" s="135"/>
      <c r="L54" s="137">
        <f t="shared" si="47"/>
        <v>57.908261168535745</v>
      </c>
      <c r="M54" s="135"/>
      <c r="N54" s="135"/>
      <c r="O54" s="135"/>
      <c r="P54" s="135"/>
      <c r="Q54" s="135"/>
      <c r="R54" s="135"/>
      <c r="S54" s="135"/>
      <c r="T54" s="135"/>
      <c r="U54" s="135">
        <v>57.908261168535745</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57.908261168535745</v>
      </c>
    </row>
    <row r="55" spans="1:44" ht="12.75" customHeight="1">
      <c r="A55" s="72" t="s">
        <v>74</v>
      </c>
      <c r="B55" s="73"/>
      <c r="C55" s="74">
        <f t="shared" si="45"/>
        <v>0</v>
      </c>
      <c r="D55" s="150"/>
      <c r="E55" s="151"/>
      <c r="F55" s="77"/>
      <c r="G55" s="77"/>
      <c r="H55" s="78">
        <f t="shared" si="46"/>
        <v>0</v>
      </c>
      <c r="I55" s="75"/>
      <c r="J55" s="76"/>
      <c r="K55" s="76"/>
      <c r="L55" s="78">
        <f t="shared" si="47"/>
        <v>172.47114011686986</v>
      </c>
      <c r="M55" s="76"/>
      <c r="N55" s="76"/>
      <c r="O55" s="76"/>
      <c r="P55" s="76">
        <v>92.893520293885359</v>
      </c>
      <c r="Q55" s="76"/>
      <c r="R55" s="76"/>
      <c r="S55" s="76">
        <v>0</v>
      </c>
      <c r="T55" s="76"/>
      <c r="U55" s="76">
        <v>79.577619822984502</v>
      </c>
      <c r="V55" s="76"/>
      <c r="W55" s="77"/>
      <c r="X55" s="77"/>
      <c r="Y55" s="77"/>
      <c r="Z55" s="76"/>
      <c r="AA55" s="296">
        <v>3.4468722633920179</v>
      </c>
      <c r="AB55" s="79">
        <f t="shared" si="48"/>
        <v>4.7998329209850965</v>
      </c>
      <c r="AC55" s="80"/>
      <c r="AD55" s="76"/>
      <c r="AE55" s="76"/>
      <c r="AF55" s="76"/>
      <c r="AG55" s="76"/>
      <c r="AH55" s="76"/>
      <c r="AI55" s="76">
        <v>2.5831800399936866</v>
      </c>
      <c r="AJ55" s="76">
        <v>2.2166528809914094</v>
      </c>
      <c r="AK55" s="75"/>
      <c r="AL55" s="77"/>
      <c r="AM55" s="76"/>
      <c r="AN55" s="78"/>
      <c r="AO55" s="81"/>
      <c r="AP55" s="79"/>
      <c r="AQ55" s="82">
        <f t="shared" si="24"/>
        <v>180.71784530124697</v>
      </c>
    </row>
    <row r="56" spans="1:44" s="49" customFormat="1" ht="12.75" customHeight="1">
      <c r="A56" s="168" t="s">
        <v>40</v>
      </c>
      <c r="B56" s="152"/>
      <c r="C56" s="142">
        <f t="shared" si="45"/>
        <v>267.92723474778921</v>
      </c>
      <c r="D56" s="146">
        <v>172.38699149770886</v>
      </c>
      <c r="E56" s="169">
        <v>78.239565833230003</v>
      </c>
      <c r="F56" s="144"/>
      <c r="G56" s="144">
        <v>17.300677416850384</v>
      </c>
      <c r="H56" s="145">
        <f t="shared" si="46"/>
        <v>217.90367299999997</v>
      </c>
      <c r="I56" s="146"/>
      <c r="J56" s="143">
        <v>127.70399999999999</v>
      </c>
      <c r="K56" s="143">
        <v>90.19967299999999</v>
      </c>
      <c r="L56" s="145">
        <f t="shared" si="47"/>
        <v>1133.8561655523463</v>
      </c>
      <c r="M56" s="143"/>
      <c r="N56" s="143"/>
      <c r="O56" s="143"/>
      <c r="P56" s="143">
        <v>0</v>
      </c>
      <c r="Q56" s="143">
        <v>717.72208961696981</v>
      </c>
      <c r="R56" s="143"/>
      <c r="S56" s="143">
        <v>0</v>
      </c>
      <c r="T56" s="143">
        <v>40.039192091386376</v>
      </c>
      <c r="U56" s="143">
        <v>365.15550884551794</v>
      </c>
      <c r="V56" s="143">
        <v>10.939374998472235</v>
      </c>
      <c r="W56" s="144"/>
      <c r="X56" s="144"/>
      <c r="Y56" s="144"/>
      <c r="Z56" s="143"/>
      <c r="AA56" s="145">
        <v>606.21500544000003</v>
      </c>
      <c r="AB56" s="147">
        <f t="shared" si="48"/>
        <v>51.053134892326597</v>
      </c>
      <c r="AC56" s="177"/>
      <c r="AD56" s="143"/>
      <c r="AE56" s="143">
        <v>28.242857139915927</v>
      </c>
      <c r="AF56" s="143"/>
      <c r="AG56" s="143"/>
      <c r="AH56" s="143"/>
      <c r="AI56" s="143"/>
      <c r="AJ56" s="143"/>
      <c r="AK56" s="146"/>
      <c r="AL56" s="144">
        <v>9.9345389575860192</v>
      </c>
      <c r="AM56" s="143">
        <v>12.875738794824649</v>
      </c>
      <c r="AN56" s="145"/>
      <c r="AO56" s="145">
        <v>683.505898</v>
      </c>
      <c r="AP56" s="147"/>
      <c r="AQ56" s="91">
        <f t="shared" si="24"/>
        <v>2960.4611116324618</v>
      </c>
      <c r="AR56" s="2"/>
    </row>
    <row r="57" spans="1:44" s="49" customFormat="1" ht="12.75" customHeight="1">
      <c r="A57" s="168" t="s">
        <v>193</v>
      </c>
      <c r="B57" s="152"/>
      <c r="C57" s="142">
        <f>C58+C65</f>
        <v>0.60390917293233082</v>
      </c>
      <c r="D57" s="143">
        <f t="shared" ref="D57:AP57" si="49">D58+D65</f>
        <v>0.60390917293233082</v>
      </c>
      <c r="E57" s="143">
        <f t="shared" si="49"/>
        <v>0</v>
      </c>
      <c r="F57" s="144">
        <f t="shared" si="49"/>
        <v>0</v>
      </c>
      <c r="G57" s="144">
        <f t="shared" si="49"/>
        <v>0</v>
      </c>
      <c r="H57" s="145">
        <f t="shared" si="49"/>
        <v>0</v>
      </c>
      <c r="I57" s="146">
        <f t="shared" si="49"/>
        <v>0</v>
      </c>
      <c r="J57" s="146">
        <f t="shared" si="49"/>
        <v>0</v>
      </c>
      <c r="K57" s="146">
        <f t="shared" si="49"/>
        <v>0</v>
      </c>
      <c r="L57" s="145">
        <f t="shared" si="49"/>
        <v>253.90633172005636</v>
      </c>
      <c r="M57" s="143">
        <f t="shared" si="49"/>
        <v>0</v>
      </c>
      <c r="N57" s="143">
        <f t="shared" ref="N57" si="50">N58+N65</f>
        <v>0</v>
      </c>
      <c r="O57" s="143">
        <f t="shared" si="49"/>
        <v>0</v>
      </c>
      <c r="P57" s="143">
        <f t="shared" si="49"/>
        <v>0</v>
      </c>
      <c r="Q57" s="143">
        <f t="shared" si="49"/>
        <v>59.497</v>
      </c>
      <c r="R57" s="143">
        <f t="shared" si="49"/>
        <v>0</v>
      </c>
      <c r="S57" s="143">
        <f t="shared" si="49"/>
        <v>4.0858491381944111</v>
      </c>
      <c r="T57" s="143">
        <f t="shared" si="49"/>
        <v>81.753210886326343</v>
      </c>
      <c r="U57" s="143">
        <f t="shared" si="49"/>
        <v>108.57000000000002</v>
      </c>
      <c r="V57" s="143">
        <f t="shared" si="49"/>
        <v>2.716955356031936E-4</v>
      </c>
      <c r="W57" s="144">
        <f t="shared" si="49"/>
        <v>0</v>
      </c>
      <c r="X57" s="144">
        <f t="shared" si="49"/>
        <v>0</v>
      </c>
      <c r="Y57" s="144">
        <f t="shared" si="49"/>
        <v>0</v>
      </c>
      <c r="Z57" s="146">
        <f t="shared" si="49"/>
        <v>0</v>
      </c>
      <c r="AA57" s="145">
        <f t="shared" si="49"/>
        <v>309.23560924223705</v>
      </c>
      <c r="AB57" s="147">
        <f t="shared" si="49"/>
        <v>37.115708828100537</v>
      </c>
      <c r="AC57" s="177">
        <f t="shared" si="49"/>
        <v>0</v>
      </c>
      <c r="AD57" s="143">
        <f t="shared" si="49"/>
        <v>0</v>
      </c>
      <c r="AE57" s="143">
        <f t="shared" si="49"/>
        <v>25.085395617191995</v>
      </c>
      <c r="AF57" s="143">
        <f t="shared" ref="AF57" si="51">AF58+AF65</f>
        <v>0</v>
      </c>
      <c r="AG57" s="143">
        <f t="shared" si="49"/>
        <v>0</v>
      </c>
      <c r="AH57" s="143">
        <f t="shared" si="49"/>
        <v>4.3724956579834364</v>
      </c>
      <c r="AI57" s="143">
        <f t="shared" si="49"/>
        <v>0</v>
      </c>
      <c r="AJ57" s="143">
        <f t="shared" ref="AJ57" si="52">AJ58+AJ65</f>
        <v>0</v>
      </c>
      <c r="AK57" s="143">
        <f t="shared" si="49"/>
        <v>0</v>
      </c>
      <c r="AL57" s="143">
        <f t="shared" ref="AL57" si="53">AL58+AL65</f>
        <v>0.16614308073470971</v>
      </c>
      <c r="AM57" s="146">
        <f t="shared" si="49"/>
        <v>7.4916744721903976</v>
      </c>
      <c r="AN57" s="145">
        <f t="shared" si="49"/>
        <v>0</v>
      </c>
      <c r="AO57" s="145">
        <f t="shared" si="49"/>
        <v>864.48107121394287</v>
      </c>
      <c r="AP57" s="147">
        <f t="shared" si="49"/>
        <v>0</v>
      </c>
      <c r="AQ57" s="148">
        <f t="shared" si="24"/>
        <v>1465.3426301772693</v>
      </c>
      <c r="AR57" s="2"/>
    </row>
    <row r="58" spans="1:44" s="49" customFormat="1" ht="12.75" customHeight="1">
      <c r="A58" s="168" t="s">
        <v>194</v>
      </c>
      <c r="B58" s="152"/>
      <c r="C58" s="142">
        <f t="shared" si="45"/>
        <v>0.53491954887218041</v>
      </c>
      <c r="D58" s="177">
        <v>0.53491954887218041</v>
      </c>
      <c r="E58" s="147">
        <v>0</v>
      </c>
      <c r="F58" s="147">
        <f>SUM(F59:F64)</f>
        <v>0</v>
      </c>
      <c r="G58" s="345">
        <v>0</v>
      </c>
      <c r="H58" s="145">
        <f t="shared" si="46"/>
        <v>0</v>
      </c>
      <c r="I58" s="146">
        <f>SUM(I59:I64)</f>
        <v>0</v>
      </c>
      <c r="J58" s="146">
        <f>SUM(J59:J64)</f>
        <v>0</v>
      </c>
      <c r="K58" s="146">
        <f>SUM(K59:K64)</f>
        <v>0</v>
      </c>
      <c r="L58" s="145">
        <f t="shared" si="47"/>
        <v>134.4125158170778</v>
      </c>
      <c r="M58" s="143">
        <f t="shared" ref="M58:AN58" si="54">SUM(M59:M64)</f>
        <v>0</v>
      </c>
      <c r="N58" s="144">
        <f t="shared" ref="N58" si="55">SUM(N59:N64)</f>
        <v>0</v>
      </c>
      <c r="O58" s="144">
        <f t="shared" si="54"/>
        <v>0</v>
      </c>
      <c r="P58" s="147">
        <f t="shared" si="54"/>
        <v>0</v>
      </c>
      <c r="Q58" s="147">
        <v>15.196000000000002</v>
      </c>
      <c r="R58" s="147">
        <f t="shared" si="54"/>
        <v>0</v>
      </c>
      <c r="S58" s="147">
        <v>0</v>
      </c>
      <c r="T58" s="147">
        <v>65.019244121542187</v>
      </c>
      <c r="U58" s="147">
        <v>54.19700000000001</v>
      </c>
      <c r="V58" s="147">
        <f t="shared" si="54"/>
        <v>2.716955356031936E-4</v>
      </c>
      <c r="W58" s="147">
        <f t="shared" si="54"/>
        <v>0</v>
      </c>
      <c r="X58" s="147">
        <f t="shared" si="54"/>
        <v>0</v>
      </c>
      <c r="Y58" s="144">
        <f t="shared" si="54"/>
        <v>0</v>
      </c>
      <c r="Z58" s="146">
        <f t="shared" si="54"/>
        <v>0</v>
      </c>
      <c r="AA58" s="145">
        <v>209.79368078006522</v>
      </c>
      <c r="AB58" s="147">
        <f t="shared" si="48"/>
        <v>21.030371238269016</v>
      </c>
      <c r="AC58" s="177">
        <f t="shared" si="54"/>
        <v>0</v>
      </c>
      <c r="AD58" s="143">
        <f t="shared" si="54"/>
        <v>0</v>
      </c>
      <c r="AE58" s="143">
        <f t="shared" si="54"/>
        <v>13.238639040931776</v>
      </c>
      <c r="AF58" s="143"/>
      <c r="AG58" s="143">
        <f t="shared" si="54"/>
        <v>0</v>
      </c>
      <c r="AH58" s="143">
        <f t="shared" si="54"/>
        <v>0.13391464441213125</v>
      </c>
      <c r="AI58" s="143">
        <f t="shared" si="54"/>
        <v>0</v>
      </c>
      <c r="AJ58" s="143">
        <f t="shared" ref="AJ58" si="56">SUM(AJ59:AJ64)</f>
        <v>0</v>
      </c>
      <c r="AK58" s="143"/>
      <c r="AL58" s="143">
        <v>0.16614308073470971</v>
      </c>
      <c r="AM58" s="144">
        <v>7.4916744721903976</v>
      </c>
      <c r="AN58" s="145">
        <f t="shared" si="54"/>
        <v>0</v>
      </c>
      <c r="AO58" s="145">
        <v>633.62866918747306</v>
      </c>
      <c r="AP58" s="147">
        <f t="shared" ref="AP58" si="57">SUM(AP59:AP64)</f>
        <v>0</v>
      </c>
      <c r="AQ58" s="148">
        <f t="shared" si="24"/>
        <v>999.40015657175729</v>
      </c>
      <c r="AR58" s="2"/>
    </row>
    <row r="59" spans="1:44" s="49" customFormat="1" ht="12.75" customHeight="1">
      <c r="A59" s="398" t="s">
        <v>174</v>
      </c>
      <c r="B59" s="399" t="s">
        <v>175</v>
      </c>
      <c r="C59" s="62">
        <f t="shared" si="45"/>
        <v>0.10298451127819548</v>
      </c>
      <c r="D59" s="416">
        <v>0.10298451127819548</v>
      </c>
      <c r="E59" s="67"/>
      <c r="F59" s="67"/>
      <c r="G59" s="170"/>
      <c r="H59" s="66">
        <f t="shared" si="46"/>
        <v>0</v>
      </c>
      <c r="I59" s="149"/>
      <c r="J59" s="149"/>
      <c r="K59" s="149"/>
      <c r="L59" s="66">
        <f t="shared" si="47"/>
        <v>29.470110272392034</v>
      </c>
      <c r="M59" s="103"/>
      <c r="N59" s="327"/>
      <c r="O59" s="327"/>
      <c r="P59" s="67"/>
      <c r="Q59" s="381">
        <v>4.641</v>
      </c>
      <c r="R59" s="67"/>
      <c r="S59" s="381">
        <v>0</v>
      </c>
      <c r="T59" s="381">
        <v>12.743110272392032</v>
      </c>
      <c r="U59" s="381">
        <v>12.086</v>
      </c>
      <c r="V59" s="381">
        <v>0</v>
      </c>
      <c r="W59" s="67"/>
      <c r="X59" s="67"/>
      <c r="Y59" s="327"/>
      <c r="Z59" s="149"/>
      <c r="AA59" s="406">
        <v>50.542653865003309</v>
      </c>
      <c r="AB59" s="67">
        <f t="shared" si="48"/>
        <v>1.7310084027264483</v>
      </c>
      <c r="AC59" s="328"/>
      <c r="AD59" s="103"/>
      <c r="AE59" s="342">
        <v>1.7310084027264483</v>
      </c>
      <c r="AF59" s="342"/>
      <c r="AG59" s="342"/>
      <c r="AH59" s="342">
        <v>0</v>
      </c>
      <c r="AI59" s="342"/>
      <c r="AJ59" s="342"/>
      <c r="AK59" s="342"/>
      <c r="AL59" s="342">
        <v>0</v>
      </c>
      <c r="AM59" s="386">
        <v>0</v>
      </c>
      <c r="AN59" s="66"/>
      <c r="AO59" s="406">
        <v>230.63676388412</v>
      </c>
      <c r="AP59" s="67"/>
      <c r="AQ59" s="334">
        <f t="shared" si="24"/>
        <v>312.48352093552</v>
      </c>
      <c r="AR59" s="2"/>
    </row>
    <row r="60" spans="1:44" s="49" customFormat="1" ht="12.75" customHeight="1">
      <c r="A60" s="398" t="s">
        <v>176</v>
      </c>
      <c r="B60" s="399" t="s">
        <v>177</v>
      </c>
      <c r="C60" s="19">
        <f t="shared" si="45"/>
        <v>1.0998345864661654E-2</v>
      </c>
      <c r="D60" s="416">
        <v>1.0998345864661654E-2</v>
      </c>
      <c r="E60" s="26"/>
      <c r="F60" s="26"/>
      <c r="G60" s="346"/>
      <c r="H60" s="23">
        <f t="shared" si="46"/>
        <v>0</v>
      </c>
      <c r="I60" s="20"/>
      <c r="J60" s="20"/>
      <c r="K60" s="20"/>
      <c r="L60" s="23">
        <f t="shared" si="47"/>
        <v>20.773779928670496</v>
      </c>
      <c r="M60" s="21"/>
      <c r="N60" s="169"/>
      <c r="O60" s="169"/>
      <c r="P60" s="26"/>
      <c r="Q60" s="381">
        <v>1.4590000000000001</v>
      </c>
      <c r="R60" s="26"/>
      <c r="S60" s="381">
        <v>0</v>
      </c>
      <c r="T60" s="381">
        <v>2.3777799286704941</v>
      </c>
      <c r="U60" s="381">
        <v>16.937000000000001</v>
      </c>
      <c r="V60" s="381">
        <v>0</v>
      </c>
      <c r="W60" s="26"/>
      <c r="X60" s="26"/>
      <c r="Y60" s="169"/>
      <c r="Z60" s="20"/>
      <c r="AA60" s="406">
        <v>14.735634101585077</v>
      </c>
      <c r="AB60" s="26">
        <f t="shared" si="48"/>
        <v>0.11993543224681695</v>
      </c>
      <c r="AC60" s="329"/>
      <c r="AD60" s="21"/>
      <c r="AE60" s="343">
        <v>0.11993543224681695</v>
      </c>
      <c r="AF60" s="343"/>
      <c r="AG60" s="343"/>
      <c r="AH60" s="343">
        <v>0</v>
      </c>
      <c r="AI60" s="343"/>
      <c r="AJ60" s="343"/>
      <c r="AK60" s="343"/>
      <c r="AL60" s="343">
        <v>0</v>
      </c>
      <c r="AM60" s="387">
        <v>0</v>
      </c>
      <c r="AN60" s="23"/>
      <c r="AO60" s="406">
        <v>49.321810567686995</v>
      </c>
      <c r="AP60" s="26"/>
      <c r="AQ60" s="335">
        <f t="shared" si="24"/>
        <v>84.962158376054049</v>
      </c>
      <c r="AR60" s="2"/>
    </row>
    <row r="61" spans="1:44" s="49" customFormat="1" ht="12.75" customHeight="1">
      <c r="A61" s="398" t="s">
        <v>178</v>
      </c>
      <c r="B61" s="399" t="s">
        <v>179</v>
      </c>
      <c r="C61" s="19">
        <f t="shared" si="45"/>
        <v>0.18397233082706768</v>
      </c>
      <c r="D61" s="416">
        <v>0.18397233082706768</v>
      </c>
      <c r="E61" s="26"/>
      <c r="F61" s="26"/>
      <c r="G61" s="346"/>
      <c r="H61" s="23">
        <f t="shared" si="46"/>
        <v>0</v>
      </c>
      <c r="I61" s="20"/>
      <c r="J61" s="20"/>
      <c r="K61" s="20"/>
      <c r="L61" s="23">
        <f t="shared" si="47"/>
        <v>45.17540113192937</v>
      </c>
      <c r="M61" s="21"/>
      <c r="N61" s="169"/>
      <c r="O61" s="169"/>
      <c r="P61" s="26"/>
      <c r="Q61" s="381">
        <v>3.5609999999999999</v>
      </c>
      <c r="R61" s="26"/>
      <c r="S61" s="381">
        <v>0</v>
      </c>
      <c r="T61" s="381">
        <v>33.738401131929372</v>
      </c>
      <c r="U61" s="381">
        <v>7.8760000000000003</v>
      </c>
      <c r="V61" s="381">
        <v>0</v>
      </c>
      <c r="W61" s="26"/>
      <c r="X61" s="26"/>
      <c r="Y61" s="169"/>
      <c r="Z61" s="20"/>
      <c r="AA61" s="406">
        <v>46.129422944679661</v>
      </c>
      <c r="AB61" s="26">
        <f t="shared" si="48"/>
        <v>6.5391661790689906</v>
      </c>
      <c r="AC61" s="329"/>
      <c r="AD61" s="21"/>
      <c r="AE61" s="343">
        <v>6.5391661790689906</v>
      </c>
      <c r="AF61" s="343"/>
      <c r="AG61" s="343"/>
      <c r="AH61" s="343">
        <v>0</v>
      </c>
      <c r="AI61" s="343"/>
      <c r="AJ61" s="343"/>
      <c r="AK61" s="343"/>
      <c r="AL61" s="343">
        <v>0</v>
      </c>
      <c r="AM61" s="387">
        <v>0</v>
      </c>
      <c r="AN61" s="23"/>
      <c r="AO61" s="406">
        <v>102.59761484597227</v>
      </c>
      <c r="AP61" s="26"/>
      <c r="AQ61" s="335">
        <f t="shared" si="24"/>
        <v>200.62557743247737</v>
      </c>
      <c r="AR61" s="2"/>
    </row>
    <row r="62" spans="1:44" s="49" customFormat="1" ht="12.75" customHeight="1">
      <c r="A62" s="398" t="s">
        <v>180</v>
      </c>
      <c r="B62" s="399" t="s">
        <v>181</v>
      </c>
      <c r="C62" s="19">
        <f t="shared" si="45"/>
        <v>8.9986466165413535E-3</v>
      </c>
      <c r="D62" s="416">
        <v>8.9986466165413535E-3</v>
      </c>
      <c r="E62" s="26"/>
      <c r="F62" s="26"/>
      <c r="G62" s="346"/>
      <c r="H62" s="23">
        <f t="shared" si="46"/>
        <v>0</v>
      </c>
      <c r="I62" s="20"/>
      <c r="J62" s="20"/>
      <c r="K62" s="20"/>
      <c r="L62" s="23">
        <f t="shared" si="47"/>
        <v>4.2106374657758767</v>
      </c>
      <c r="M62" s="21"/>
      <c r="N62" s="169"/>
      <c r="O62" s="169"/>
      <c r="P62" s="26"/>
      <c r="Q62" s="381">
        <v>0.46800000000000008</v>
      </c>
      <c r="R62" s="26"/>
      <c r="S62" s="381">
        <v>0</v>
      </c>
      <c r="T62" s="381">
        <v>2.095637465775877</v>
      </c>
      <c r="U62" s="381">
        <v>1.647</v>
      </c>
      <c r="V62" s="381">
        <v>0</v>
      </c>
      <c r="W62" s="26"/>
      <c r="X62" s="26"/>
      <c r="Y62" s="169"/>
      <c r="Z62" s="20"/>
      <c r="AA62" s="406">
        <v>13.740865161799992</v>
      </c>
      <c r="AB62" s="26">
        <f t="shared" si="48"/>
        <v>0.37949718860186865</v>
      </c>
      <c r="AC62" s="329"/>
      <c r="AD62" s="21"/>
      <c r="AE62" s="343">
        <v>0.37949718860186865</v>
      </c>
      <c r="AF62" s="343"/>
      <c r="AG62" s="343"/>
      <c r="AH62" s="343">
        <v>0</v>
      </c>
      <c r="AI62" s="343"/>
      <c r="AJ62" s="343"/>
      <c r="AK62" s="343"/>
      <c r="AL62" s="343">
        <v>0</v>
      </c>
      <c r="AM62" s="387">
        <v>0</v>
      </c>
      <c r="AN62" s="23"/>
      <c r="AO62" s="406">
        <v>91.065211661000305</v>
      </c>
      <c r="AP62" s="26"/>
      <c r="AQ62" s="335">
        <f t="shared" si="24"/>
        <v>109.40521012379457</v>
      </c>
      <c r="AR62" s="2"/>
    </row>
    <row r="63" spans="1:44" s="49" customFormat="1" ht="12.75" customHeight="1">
      <c r="A63" s="398" t="s">
        <v>182</v>
      </c>
      <c r="B63" s="399" t="s">
        <v>183</v>
      </c>
      <c r="C63" s="19">
        <f t="shared" si="45"/>
        <v>0.12198165413533835</v>
      </c>
      <c r="D63" s="417">
        <v>0.12198165413533835</v>
      </c>
      <c r="E63" s="26"/>
      <c r="F63" s="26"/>
      <c r="G63" s="346"/>
      <c r="H63" s="23">
        <f t="shared" si="46"/>
        <v>0</v>
      </c>
      <c r="I63" s="20"/>
      <c r="J63" s="20"/>
      <c r="K63" s="20"/>
      <c r="L63" s="23">
        <f t="shared" si="47"/>
        <v>6.0399358158514502</v>
      </c>
      <c r="M63" s="21"/>
      <c r="N63" s="169"/>
      <c r="O63" s="169"/>
      <c r="P63" s="26"/>
      <c r="Q63" s="382">
        <v>1.228</v>
      </c>
      <c r="R63" s="26"/>
      <c r="S63" s="382">
        <v>0</v>
      </c>
      <c r="T63" s="382">
        <v>3.6289358158514498</v>
      </c>
      <c r="U63" s="382">
        <v>1.1830000000000003</v>
      </c>
      <c r="V63" s="382">
        <v>0</v>
      </c>
      <c r="W63" s="26"/>
      <c r="X63" s="26"/>
      <c r="Y63" s="169"/>
      <c r="Z63" s="20"/>
      <c r="AA63" s="407">
        <v>9.5321825120472639</v>
      </c>
      <c r="AB63" s="26">
        <f t="shared" si="48"/>
        <v>5.1912351271010335E-2</v>
      </c>
      <c r="AC63" s="329"/>
      <c r="AD63" s="21"/>
      <c r="AE63" s="343">
        <v>5.1912351271010335E-2</v>
      </c>
      <c r="AF63" s="343"/>
      <c r="AG63" s="343"/>
      <c r="AH63" s="343">
        <v>0</v>
      </c>
      <c r="AI63" s="343"/>
      <c r="AJ63" s="343"/>
      <c r="AK63" s="343"/>
      <c r="AL63" s="343">
        <v>0</v>
      </c>
      <c r="AM63" s="387">
        <v>0</v>
      </c>
      <c r="AN63" s="23"/>
      <c r="AO63" s="407">
        <v>40.223575932821362</v>
      </c>
      <c r="AP63" s="26"/>
      <c r="AQ63" s="335">
        <f t="shared" si="24"/>
        <v>55.969588266126422</v>
      </c>
      <c r="AR63" s="2"/>
    </row>
    <row r="64" spans="1:44" ht="12.75" customHeight="1">
      <c r="A64" s="400" t="s">
        <v>184</v>
      </c>
      <c r="B64" s="401"/>
      <c r="C64" s="74">
        <f t="shared" si="45"/>
        <v>0.10598406015037594</v>
      </c>
      <c r="D64" s="417">
        <v>0.10598406015037594</v>
      </c>
      <c r="E64" s="79"/>
      <c r="F64" s="79"/>
      <c r="G64" s="347"/>
      <c r="H64" s="78">
        <f t="shared" si="46"/>
        <v>0</v>
      </c>
      <c r="I64" s="150"/>
      <c r="J64" s="150"/>
      <c r="K64" s="150"/>
      <c r="L64" s="78">
        <f t="shared" si="47"/>
        <v>28.742651202458561</v>
      </c>
      <c r="M64" s="151"/>
      <c r="N64" s="331"/>
      <c r="O64" s="331"/>
      <c r="P64" s="79"/>
      <c r="Q64" s="382">
        <v>3.839</v>
      </c>
      <c r="R64" s="79"/>
      <c r="S64" s="382">
        <v>0</v>
      </c>
      <c r="T64" s="382">
        <v>10.43537950692296</v>
      </c>
      <c r="U64" s="382">
        <v>14.468</v>
      </c>
      <c r="V64" s="382">
        <v>2.716955356031936E-4</v>
      </c>
      <c r="W64" s="79"/>
      <c r="X64" s="79"/>
      <c r="Y64" s="331"/>
      <c r="Z64" s="150"/>
      <c r="AA64" s="407">
        <v>75.112922194949917</v>
      </c>
      <c r="AB64" s="79">
        <f t="shared" si="48"/>
        <v>12.208851684353881</v>
      </c>
      <c r="AC64" s="332"/>
      <c r="AD64" s="151"/>
      <c r="AE64" s="344">
        <v>4.4171194870166426</v>
      </c>
      <c r="AF64" s="344"/>
      <c r="AG64" s="344"/>
      <c r="AH64" s="344">
        <v>0.13391464441213125</v>
      </c>
      <c r="AI64" s="344"/>
      <c r="AJ64" s="344"/>
      <c r="AK64" s="344"/>
      <c r="AL64" s="344">
        <v>0.16614308073470971</v>
      </c>
      <c r="AM64" s="388">
        <v>7.4916744721903976</v>
      </c>
      <c r="AN64" s="78"/>
      <c r="AO64" s="407">
        <v>119.78369229587214</v>
      </c>
      <c r="AP64" s="79"/>
      <c r="AQ64" s="336">
        <f t="shared" si="24"/>
        <v>235.95410143778486</v>
      </c>
    </row>
    <row r="65" spans="1:44" ht="12.75" customHeight="1">
      <c r="A65" s="168" t="s">
        <v>195</v>
      </c>
      <c r="B65" s="152"/>
      <c r="C65" s="74">
        <f>SUM(D65:G65)</f>
        <v>6.898962406015037E-2</v>
      </c>
      <c r="D65" s="177">
        <f>SUM(D66:D69)</f>
        <v>6.898962406015037E-2</v>
      </c>
      <c r="E65" s="213"/>
      <c r="F65" s="213"/>
      <c r="G65" s="348"/>
      <c r="H65" s="78">
        <f>SUM(I65:K65)</f>
        <v>0</v>
      </c>
      <c r="I65" s="75"/>
      <c r="J65" s="76">
        <v>0</v>
      </c>
      <c r="K65" s="76">
        <v>0</v>
      </c>
      <c r="L65" s="78">
        <f>SUM(M65:Z65)</f>
        <v>119.49381590297857</v>
      </c>
      <c r="M65" s="76"/>
      <c r="N65" s="77"/>
      <c r="O65" s="77"/>
      <c r="P65" s="213"/>
      <c r="Q65" s="147">
        <v>44.300999999999995</v>
      </c>
      <c r="R65" s="213"/>
      <c r="S65" s="147">
        <v>4.0858491381944111</v>
      </c>
      <c r="T65" s="147">
        <v>16.733966764784164</v>
      </c>
      <c r="U65" s="147">
        <v>54.373000000000005</v>
      </c>
      <c r="V65" s="147">
        <f>SUM(V66:V69)</f>
        <v>0</v>
      </c>
      <c r="W65" s="213"/>
      <c r="X65" s="213"/>
      <c r="Y65" s="77"/>
      <c r="Z65" s="76"/>
      <c r="AA65" s="145">
        <v>99.441928462171859</v>
      </c>
      <c r="AB65" s="79">
        <f>SUM(AC65:AM65)</f>
        <v>16.085337589831525</v>
      </c>
      <c r="AC65" s="80"/>
      <c r="AD65" s="76"/>
      <c r="AE65" s="147">
        <f>SUM(AE66:AE69)</f>
        <v>11.846756576260219</v>
      </c>
      <c r="AF65" s="76"/>
      <c r="AG65" s="76"/>
      <c r="AH65" s="76">
        <v>4.2385810135713049</v>
      </c>
      <c r="AI65" s="76"/>
      <c r="AJ65" s="76"/>
      <c r="AK65" s="76"/>
      <c r="AL65" s="76"/>
      <c r="AM65" s="77"/>
      <c r="AN65" s="78"/>
      <c r="AO65" s="145">
        <v>230.85240202646986</v>
      </c>
      <c r="AP65" s="79"/>
      <c r="AQ65" s="340">
        <f t="shared" si="24"/>
        <v>465.94247360551196</v>
      </c>
    </row>
    <row r="66" spans="1:44" ht="12.75" customHeight="1">
      <c r="A66" s="402" t="s">
        <v>185</v>
      </c>
      <c r="B66" s="403" t="s">
        <v>186</v>
      </c>
      <c r="C66" s="62">
        <f t="shared" ref="C66:C69" si="58">SUM(D66:G66)</f>
        <v>6.0990827067669173E-2</v>
      </c>
      <c r="D66" s="418">
        <v>6.0990827067669173E-2</v>
      </c>
      <c r="E66" s="69"/>
      <c r="F66" s="69"/>
      <c r="G66" s="349"/>
      <c r="H66" s="66">
        <f t="shared" ref="H66:H69" si="59">SUM(I66:K66)</f>
        <v>0</v>
      </c>
      <c r="I66" s="318"/>
      <c r="J66" s="64"/>
      <c r="K66" s="219"/>
      <c r="L66" s="66">
        <f t="shared" ref="L66:L69" si="60">SUM(M66:Z66)</f>
        <v>1.8380868305007427</v>
      </c>
      <c r="M66" s="318"/>
      <c r="N66" s="69"/>
      <c r="O66" s="65"/>
      <c r="P66" s="69"/>
      <c r="Q66" s="383">
        <v>0.152</v>
      </c>
      <c r="R66" s="69"/>
      <c r="S66" s="383">
        <v>0.1884024684954099</v>
      </c>
      <c r="T66" s="383">
        <v>0.26268436200533279</v>
      </c>
      <c r="U66" s="383">
        <v>1.2350000000000001</v>
      </c>
      <c r="V66" s="383">
        <v>0</v>
      </c>
      <c r="W66" s="69"/>
      <c r="X66" s="69"/>
      <c r="Y66" s="65"/>
      <c r="Z66" s="64"/>
      <c r="AA66" s="408">
        <v>3.333379224118747</v>
      </c>
      <c r="AB66" s="67">
        <f t="shared" ref="AB66:AB69" si="61">SUM(AC66:AM66)</f>
        <v>4.2475314189628586</v>
      </c>
      <c r="AC66" s="68"/>
      <c r="AD66" s="64"/>
      <c r="AE66" s="64">
        <v>8.9504053915535065E-3</v>
      </c>
      <c r="AF66" s="64"/>
      <c r="AG66" s="64"/>
      <c r="AH66" s="64">
        <v>4.2385810135713049</v>
      </c>
      <c r="AI66" s="64"/>
      <c r="AJ66" s="64"/>
      <c r="AK66" s="64"/>
      <c r="AL66" s="64"/>
      <c r="AM66" s="65"/>
      <c r="AN66" s="66"/>
      <c r="AO66" s="408">
        <v>30.583891813889526</v>
      </c>
      <c r="AP66" s="67"/>
      <c r="AQ66" s="92">
        <f t="shared" si="24"/>
        <v>40.063880114539543</v>
      </c>
    </row>
    <row r="67" spans="1:44" ht="12.75" customHeight="1">
      <c r="A67" s="404" t="s">
        <v>187</v>
      </c>
      <c r="B67" s="405">
        <v>84</v>
      </c>
      <c r="C67" s="19">
        <f t="shared" si="58"/>
        <v>7.9987969924812021E-3</v>
      </c>
      <c r="D67" s="419">
        <v>7.9987969924812021E-3</v>
      </c>
      <c r="E67" s="212"/>
      <c r="F67" s="212"/>
      <c r="G67" s="350"/>
      <c r="H67" s="23">
        <f t="shared" si="59"/>
        <v>0</v>
      </c>
      <c r="I67" s="319"/>
      <c r="J67" s="25"/>
      <c r="K67" s="215"/>
      <c r="L67" s="23">
        <f t="shared" si="60"/>
        <v>43.416904430167733</v>
      </c>
      <c r="M67" s="319"/>
      <c r="N67" s="212"/>
      <c r="O67" s="22"/>
      <c r="P67" s="212"/>
      <c r="Q67" s="384">
        <v>7.4080000000000004</v>
      </c>
      <c r="R67" s="212"/>
      <c r="S67" s="384">
        <v>3.0486003830713311</v>
      </c>
      <c r="T67" s="384">
        <v>8.0323040470963996</v>
      </c>
      <c r="U67" s="384">
        <v>24.928000000000001</v>
      </c>
      <c r="V67" s="384">
        <v>0</v>
      </c>
      <c r="W67" s="212"/>
      <c r="X67" s="212"/>
      <c r="Y67" s="22"/>
      <c r="Z67" s="25"/>
      <c r="AA67" s="409">
        <v>37.335012827341203</v>
      </c>
      <c r="AB67" s="26">
        <f t="shared" si="61"/>
        <v>6.5910785303399999</v>
      </c>
      <c r="AC67" s="27"/>
      <c r="AD67" s="25"/>
      <c r="AE67" s="25">
        <v>6.5910785303399999</v>
      </c>
      <c r="AF67" s="25"/>
      <c r="AG67" s="25"/>
      <c r="AH67" s="25">
        <v>0</v>
      </c>
      <c r="AI67" s="25"/>
      <c r="AJ67" s="25"/>
      <c r="AK67" s="25"/>
      <c r="AL67" s="25"/>
      <c r="AM67" s="22"/>
      <c r="AN67" s="23"/>
      <c r="AO67" s="409">
        <v>115.72235033973725</v>
      </c>
      <c r="AP67" s="26"/>
      <c r="AQ67" s="29">
        <f t="shared" si="24"/>
        <v>203.07334492457866</v>
      </c>
    </row>
    <row r="68" spans="1:44" ht="12.75" customHeight="1">
      <c r="A68" s="398" t="s">
        <v>188</v>
      </c>
      <c r="B68" s="399">
        <v>85</v>
      </c>
      <c r="C68" s="19">
        <f t="shared" si="58"/>
        <v>0</v>
      </c>
      <c r="D68" s="419">
        <v>0</v>
      </c>
      <c r="E68" s="212"/>
      <c r="F68" s="212"/>
      <c r="G68" s="350"/>
      <c r="H68" s="23">
        <f t="shared" si="59"/>
        <v>0</v>
      </c>
      <c r="I68" s="319"/>
      <c r="J68" s="25"/>
      <c r="K68" s="215"/>
      <c r="L68" s="23">
        <f t="shared" si="60"/>
        <v>49.566226388783654</v>
      </c>
      <c r="M68" s="319"/>
      <c r="N68" s="212"/>
      <c r="O68" s="22"/>
      <c r="P68" s="212"/>
      <c r="Q68" s="384">
        <v>25.986000000000001</v>
      </c>
      <c r="R68" s="212"/>
      <c r="S68" s="384">
        <v>0.19875425247867418</v>
      </c>
      <c r="T68" s="384">
        <v>4.0764721363049787</v>
      </c>
      <c r="U68" s="384">
        <v>19.305</v>
      </c>
      <c r="V68" s="384">
        <v>0</v>
      </c>
      <c r="W68" s="212"/>
      <c r="X68" s="212"/>
      <c r="Y68" s="22"/>
      <c r="Z68" s="25"/>
      <c r="AA68" s="409">
        <v>24.299868336941174</v>
      </c>
      <c r="AB68" s="26">
        <f t="shared" si="61"/>
        <v>1.435645024805182</v>
      </c>
      <c r="AC68" s="27"/>
      <c r="AD68" s="25"/>
      <c r="AE68" s="25">
        <v>1.435645024805182</v>
      </c>
      <c r="AF68" s="25"/>
      <c r="AG68" s="25"/>
      <c r="AH68" s="25">
        <v>0</v>
      </c>
      <c r="AI68" s="25"/>
      <c r="AJ68" s="25"/>
      <c r="AK68" s="25"/>
      <c r="AL68" s="25"/>
      <c r="AM68" s="22"/>
      <c r="AN68" s="23"/>
      <c r="AO68" s="409">
        <v>51.447117499056446</v>
      </c>
      <c r="AP68" s="26"/>
      <c r="AQ68" s="29">
        <f t="shared" si="24"/>
        <v>126.74885724958645</v>
      </c>
    </row>
    <row r="69" spans="1:44" s="49" customFormat="1" ht="12.75" customHeight="1">
      <c r="A69" s="400" t="s">
        <v>189</v>
      </c>
      <c r="B69" s="401" t="s">
        <v>190</v>
      </c>
      <c r="C69" s="134">
        <f t="shared" si="58"/>
        <v>0</v>
      </c>
      <c r="D69" s="420">
        <v>0</v>
      </c>
      <c r="E69" s="213"/>
      <c r="F69" s="213"/>
      <c r="G69" s="348"/>
      <c r="H69" s="137">
        <f t="shared" si="59"/>
        <v>0</v>
      </c>
      <c r="I69" s="320"/>
      <c r="J69" s="76"/>
      <c r="K69" s="220"/>
      <c r="L69" s="137">
        <f t="shared" si="60"/>
        <v>24.672598253526449</v>
      </c>
      <c r="M69" s="320"/>
      <c r="N69" s="213"/>
      <c r="O69" s="77"/>
      <c r="P69" s="213"/>
      <c r="Q69" s="385">
        <v>10.754999999999999</v>
      </c>
      <c r="R69" s="213"/>
      <c r="S69" s="385">
        <v>0.65009203414899686</v>
      </c>
      <c r="T69" s="385">
        <v>4.3625062193774529</v>
      </c>
      <c r="U69" s="385">
        <v>8.9049999999999994</v>
      </c>
      <c r="V69" s="385">
        <v>0</v>
      </c>
      <c r="W69" s="213"/>
      <c r="X69" s="213"/>
      <c r="Y69" s="77"/>
      <c r="Z69" s="76"/>
      <c r="AA69" s="410">
        <v>34.473668073770739</v>
      </c>
      <c r="AB69" s="139">
        <f t="shared" si="61"/>
        <v>3.8110826157234832</v>
      </c>
      <c r="AC69" s="140"/>
      <c r="AD69" s="135"/>
      <c r="AE69" s="135">
        <v>3.8110826157234832</v>
      </c>
      <c r="AF69" s="135"/>
      <c r="AG69" s="135"/>
      <c r="AH69" s="135">
        <v>0</v>
      </c>
      <c r="AI69" s="135"/>
      <c r="AJ69" s="135"/>
      <c r="AK69" s="135"/>
      <c r="AL69" s="135"/>
      <c r="AM69" s="136"/>
      <c r="AN69" s="137"/>
      <c r="AO69" s="410">
        <v>33.099042373786659</v>
      </c>
      <c r="AP69" s="139"/>
      <c r="AQ69" s="141">
        <f t="shared" si="24"/>
        <v>96.056391316807321</v>
      </c>
      <c r="AR69" s="2"/>
    </row>
    <row r="70" spans="1:44" s="49" customFormat="1" ht="12.75" customHeight="1">
      <c r="A70" s="93" t="s">
        <v>41</v>
      </c>
      <c r="B70" s="94"/>
      <c r="C70" s="95">
        <f>SUM(D70:G70)</f>
        <v>0</v>
      </c>
      <c r="D70" s="153">
        <v>0</v>
      </c>
      <c r="E70" s="154"/>
      <c r="F70" s="155"/>
      <c r="G70" s="155"/>
      <c r="H70" s="99">
        <f>SUM(I70:K70)</f>
        <v>0</v>
      </c>
      <c r="I70" s="153"/>
      <c r="J70" s="154"/>
      <c r="K70" s="154"/>
      <c r="L70" s="99">
        <f>SUM(M70:Z70)</f>
        <v>175.6747113606188</v>
      </c>
      <c r="M70" s="154"/>
      <c r="N70" s="154"/>
      <c r="O70" s="154"/>
      <c r="P70" s="154">
        <v>0</v>
      </c>
      <c r="Q70" s="154">
        <v>0</v>
      </c>
      <c r="R70" s="154"/>
      <c r="S70" s="154"/>
      <c r="T70" s="341">
        <v>0</v>
      </c>
      <c r="U70" s="154">
        <v>175.6747113606188</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223.6627113606188</v>
      </c>
      <c r="AR70" s="2"/>
    </row>
    <row r="71" spans="1:44" s="49" customFormat="1" ht="12.75" customHeight="1" thickBot="1">
      <c r="A71" s="242" t="s">
        <v>133</v>
      </c>
      <c r="B71" s="73"/>
      <c r="C71" s="74">
        <f>SUM(D71:G71)</f>
        <v>0</v>
      </c>
      <c r="D71" s="75"/>
      <c r="E71" s="76"/>
      <c r="F71" s="77"/>
      <c r="G71" s="77"/>
      <c r="H71" s="78">
        <f>SUM(I71:K71)</f>
        <v>0</v>
      </c>
      <c r="I71" s="75"/>
      <c r="J71" s="76"/>
      <c r="K71" s="76"/>
      <c r="L71" s="78">
        <f>SUM(M71:Z71)</f>
        <v>25.063696698470146</v>
      </c>
      <c r="M71" s="76"/>
      <c r="N71" s="76"/>
      <c r="O71" s="76"/>
      <c r="P71" s="76"/>
      <c r="Q71" s="76"/>
      <c r="R71" s="76"/>
      <c r="S71" s="76"/>
      <c r="T71" s="76"/>
      <c r="U71" s="151">
        <v>25.063696698470146</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25.063696698470146</v>
      </c>
      <c r="AR71" s="2"/>
    </row>
    <row r="72" spans="1:44" ht="12.75" customHeight="1" thickBot="1">
      <c r="A72" s="42" t="s">
        <v>42</v>
      </c>
      <c r="B72" s="43"/>
      <c r="C72" s="44">
        <f t="shared" ref="C72:AP72" si="62">C26-C27-C29</f>
        <v>8.8500639716103251</v>
      </c>
      <c r="D72" s="108">
        <f t="shared" si="62"/>
        <v>8.4852306473197814</v>
      </c>
      <c r="E72" s="46">
        <f t="shared" si="62"/>
        <v>0.32014898697015326</v>
      </c>
      <c r="F72" s="109">
        <f t="shared" si="62"/>
        <v>0</v>
      </c>
      <c r="G72" s="109">
        <f t="shared" si="62"/>
        <v>4.4684337320468615E-2</v>
      </c>
      <c r="H72" s="47">
        <f t="shared" si="62"/>
        <v>-5.6037434012917799</v>
      </c>
      <c r="I72" s="108">
        <f t="shared" si="62"/>
        <v>-0.27711140129163092</v>
      </c>
      <c r="J72" s="46">
        <f t="shared" si="62"/>
        <v>0</v>
      </c>
      <c r="K72" s="46">
        <f t="shared" si="62"/>
        <v>-5.3266320000000036</v>
      </c>
      <c r="L72" s="47">
        <f t="shared" si="62"/>
        <v>-35.513286794945998</v>
      </c>
      <c r="M72" s="46">
        <f t="shared" si="62"/>
        <v>-1.8088945241993315</v>
      </c>
      <c r="N72" s="46">
        <f t="shared" ref="N72" si="63">N26-N27-N29</f>
        <v>0.33386259000000251</v>
      </c>
      <c r="O72" s="46">
        <f t="shared" si="62"/>
        <v>-4.3950459528965382</v>
      </c>
      <c r="P72" s="46">
        <f t="shared" si="62"/>
        <v>-19.878337785291706</v>
      </c>
      <c r="Q72" s="46">
        <f t="shared" si="62"/>
        <v>53.515758689120048</v>
      </c>
      <c r="R72" s="46">
        <f t="shared" si="62"/>
        <v>-22.845427324559978</v>
      </c>
      <c r="S72" s="46">
        <f t="shared" si="62"/>
        <v>4.3338623725033187</v>
      </c>
      <c r="T72" s="46">
        <f t="shared" si="62"/>
        <v>-26.735325333099155</v>
      </c>
      <c r="U72" s="46">
        <f t="shared" si="62"/>
        <v>-24.745253963196774</v>
      </c>
      <c r="V72" s="46">
        <f t="shared" si="62"/>
        <v>0.28393812451922429</v>
      </c>
      <c r="W72" s="109">
        <f t="shared" si="62"/>
        <v>6.4275763121546952</v>
      </c>
      <c r="X72" s="109">
        <f t="shared" si="62"/>
        <v>0</v>
      </c>
      <c r="Y72" s="109">
        <f t="shared" si="62"/>
        <v>0</v>
      </c>
      <c r="Z72" s="46">
        <f t="shared" si="62"/>
        <v>0</v>
      </c>
      <c r="AA72" s="47">
        <f t="shared" si="62"/>
        <v>0.37247555134536015</v>
      </c>
      <c r="AB72" s="45">
        <f t="shared" si="62"/>
        <v>-4.4279569106507779</v>
      </c>
      <c r="AC72" s="110">
        <f t="shared" si="62"/>
        <v>0</v>
      </c>
      <c r="AD72" s="46">
        <f t="shared" si="62"/>
        <v>0</v>
      </c>
      <c r="AE72" s="46">
        <f t="shared" si="62"/>
        <v>-1.8547229887788887</v>
      </c>
      <c r="AF72" s="46">
        <f t="shared" ref="AF72" si="64">AF26-AF27-AF29</f>
        <v>0</v>
      </c>
      <c r="AG72" s="46">
        <f t="shared" si="62"/>
        <v>0</v>
      </c>
      <c r="AH72" s="46">
        <f t="shared" si="62"/>
        <v>0</v>
      </c>
      <c r="AI72" s="46">
        <f t="shared" si="62"/>
        <v>-1.7268073027679947</v>
      </c>
      <c r="AJ72" s="46">
        <f t="shared" ref="AJ72" si="65">AJ26-AJ27-AJ29</f>
        <v>-0.84642661910400463</v>
      </c>
      <c r="AK72" s="108">
        <f t="shared" si="62"/>
        <v>0</v>
      </c>
      <c r="AL72" s="109">
        <f t="shared" ref="AL72" si="66">AL26-AL27-AL29</f>
        <v>0</v>
      </c>
      <c r="AM72" s="46">
        <f t="shared" si="62"/>
        <v>0</v>
      </c>
      <c r="AN72" s="47">
        <f t="shared" si="62"/>
        <v>0</v>
      </c>
      <c r="AO72" s="47">
        <f t="shared" si="62"/>
        <v>-26.563813342825597</v>
      </c>
      <c r="AP72" s="45">
        <f t="shared" si="62"/>
        <v>0</v>
      </c>
      <c r="AQ72" s="48">
        <f t="shared" si="24"/>
        <v>-62.886260926758467</v>
      </c>
    </row>
    <row r="73" spans="1:44"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4" ht="12.75" customHeight="1">
      <c r="A74" s="162" t="s">
        <v>199</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4"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292">
        <f>AI3/AI7</f>
        <v>0.69170873758228058</v>
      </c>
      <c r="AJ75" s="292">
        <f>AJ3/AJ7</f>
        <v>1.042329311645968</v>
      </c>
      <c r="AK75" s="156"/>
      <c r="AL75" s="156"/>
      <c r="AM75" s="156"/>
      <c r="AN75" s="156"/>
      <c r="AO75" s="156"/>
      <c r="AP75" s="156"/>
      <c r="AQ75" s="156"/>
    </row>
    <row r="76" spans="1:44" ht="12.75" customHeight="1">
      <c r="A76" s="243" t="s">
        <v>146</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4" ht="12.75" customHeight="1">
      <c r="A77" s="239" t="s">
        <v>148</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4" ht="12.75" customHeight="1">
      <c r="A78" s="237" t="s">
        <v>147</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4" ht="12.75" customHeight="1">
      <c r="A79" s="245" t="s">
        <v>141</v>
      </c>
      <c r="B79" s="246"/>
      <c r="C79" s="246"/>
      <c r="D79" s="246"/>
      <c r="E79" s="247"/>
      <c r="F79" s="157"/>
      <c r="G79" s="157"/>
      <c r="H79" s="158"/>
      <c r="I79" s="157"/>
      <c r="J79" s="157"/>
      <c r="K79" s="157"/>
      <c r="S79" s="159"/>
      <c r="T79"/>
      <c r="U79" s="159"/>
      <c r="V79" s="159"/>
      <c r="Z79" s="157"/>
      <c r="AB79" s="160"/>
      <c r="AP79" s="160"/>
    </row>
    <row r="80" spans="1:44"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970.36929297879044</v>
      </c>
      <c r="D86" s="89">
        <f t="shared" ref="D86:AN86" si="67">D10+D22</f>
        <v>970.36929297879044</v>
      </c>
      <c r="E86" s="89">
        <f t="shared" si="67"/>
        <v>0</v>
      </c>
      <c r="F86" s="89">
        <f t="shared" si="67"/>
        <v>0</v>
      </c>
      <c r="G86" s="89">
        <f t="shared" si="67"/>
        <v>0</v>
      </c>
      <c r="H86" s="89">
        <f t="shared" si="67"/>
        <v>497.52552670669769</v>
      </c>
      <c r="I86" s="89">
        <f t="shared" si="67"/>
        <v>497.52552670669769</v>
      </c>
      <c r="J86" s="89">
        <f t="shared" si="67"/>
        <v>0</v>
      </c>
      <c r="K86" s="89">
        <f t="shared" si="67"/>
        <v>0</v>
      </c>
      <c r="L86" s="89">
        <f t="shared" si="67"/>
        <v>37.784884047061652</v>
      </c>
      <c r="M86" s="89">
        <f t="shared" si="67"/>
        <v>0</v>
      </c>
      <c r="N86" s="89">
        <f t="shared" si="67"/>
        <v>0</v>
      </c>
      <c r="O86" s="89">
        <f t="shared" si="67"/>
        <v>0</v>
      </c>
      <c r="P86" s="89">
        <f t="shared" si="67"/>
        <v>0</v>
      </c>
      <c r="Q86" s="89">
        <f t="shared" si="67"/>
        <v>0</v>
      </c>
      <c r="R86" s="89">
        <f t="shared" si="67"/>
        <v>0</v>
      </c>
      <c r="S86" s="89">
        <f t="shared" si="67"/>
        <v>33.292608944288524</v>
      </c>
      <c r="T86" s="89">
        <f t="shared" si="67"/>
        <v>0</v>
      </c>
      <c r="U86" s="89">
        <f t="shared" si="67"/>
        <v>4.4922751027731254</v>
      </c>
      <c r="V86" s="89">
        <f t="shared" si="67"/>
        <v>0</v>
      </c>
      <c r="W86" s="89">
        <f t="shared" si="67"/>
        <v>0</v>
      </c>
      <c r="X86" s="89">
        <f t="shared" si="67"/>
        <v>0</v>
      </c>
      <c r="Y86" s="89">
        <f t="shared" si="67"/>
        <v>0</v>
      </c>
      <c r="Z86" s="89">
        <f t="shared" si="67"/>
        <v>0</v>
      </c>
      <c r="AA86" s="89">
        <f t="shared" si="67"/>
        <v>1829.9457145389074</v>
      </c>
      <c r="AB86" s="89">
        <f>AB10-AB22</f>
        <v>552.96793489698109</v>
      </c>
      <c r="AC86" s="89">
        <f>AC10-AC22</f>
        <v>51.556772735281996</v>
      </c>
      <c r="AD86" s="89">
        <f>AD10-AD22</f>
        <v>390.57024527999988</v>
      </c>
      <c r="AE86" s="89">
        <f>AE10-AE22</f>
        <v>47.023937064714886</v>
      </c>
      <c r="AF86" s="89">
        <f t="shared" ref="AF86:AM86" si="68">AF10-AF22</f>
        <v>25.968057539385907</v>
      </c>
      <c r="AG86" s="89">
        <f t="shared" si="68"/>
        <v>37.788779274270411</v>
      </c>
      <c r="AH86" s="89">
        <f t="shared" si="68"/>
        <v>0</v>
      </c>
      <c r="AI86" s="89">
        <f t="shared" si="68"/>
        <v>0</v>
      </c>
      <c r="AJ86" s="89">
        <f t="shared" si="68"/>
        <v>0</v>
      </c>
      <c r="AK86" s="89">
        <f t="shared" si="68"/>
        <v>6.014300332800001E-2</v>
      </c>
      <c r="AL86" s="89">
        <f t="shared" si="68"/>
        <v>0</v>
      </c>
      <c r="AM86" s="89">
        <f t="shared" si="68"/>
        <v>0</v>
      </c>
      <c r="AN86" s="89">
        <f t="shared" si="67"/>
        <v>22.857128964614091</v>
      </c>
      <c r="AO86" s="89"/>
      <c r="AP86" s="89"/>
      <c r="AQ86" s="89"/>
    </row>
  </sheetData>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4">
    <pageSetUpPr fitToPage="1"/>
  </sheetPr>
  <dimension ref="A1:AS86"/>
  <sheetViews>
    <sheetView zoomScale="118" zoomScaleNormal="118" workbookViewId="0">
      <pane xSplit="2" ySplit="1" topLeftCell="C53"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138</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29</v>
      </c>
    </row>
    <row r="2" spans="1:45" ht="12.75" customHeight="1">
      <c r="A2" s="3" t="s">
        <v>65</v>
      </c>
      <c r="B2" s="4"/>
      <c r="C2" s="5">
        <f>SUM(D2:G2)</f>
        <v>0</v>
      </c>
      <c r="D2" s="6">
        <v>0</v>
      </c>
      <c r="E2" s="7"/>
      <c r="F2" s="8"/>
      <c r="G2" s="8"/>
      <c r="H2" s="9">
        <f>SUM(I2:K2)</f>
        <v>320.80261769465727</v>
      </c>
      <c r="I2" s="10">
        <v>193.09861769465726</v>
      </c>
      <c r="J2" s="11">
        <v>127.70399999999999</v>
      </c>
      <c r="K2" s="11"/>
      <c r="L2" s="9">
        <f>SUM(M2:Z2)</f>
        <v>0</v>
      </c>
      <c r="M2" s="10"/>
      <c r="N2" s="393"/>
      <c r="O2" s="12"/>
      <c r="P2" s="12"/>
      <c r="Q2" s="12"/>
      <c r="R2" s="12"/>
      <c r="S2" s="12"/>
      <c r="T2" s="12"/>
      <c r="U2" s="12"/>
      <c r="V2" s="12"/>
      <c r="W2" s="8"/>
      <c r="X2" s="8"/>
      <c r="Y2" s="8"/>
      <c r="Z2" s="11"/>
      <c r="AA2" s="9">
        <v>180.71176854075949</v>
      </c>
      <c r="AB2" s="13">
        <f>SUM(AC2:AM2)</f>
        <v>744.82146280561687</v>
      </c>
      <c r="AC2" s="14">
        <v>69.001988581977614</v>
      </c>
      <c r="AD2" s="11">
        <v>344.90112829599997</v>
      </c>
      <c r="AE2" s="11">
        <v>177.99182951519958</v>
      </c>
      <c r="AF2" s="11">
        <v>44.362735544742847</v>
      </c>
      <c r="AG2" s="11">
        <v>42.979400797369799</v>
      </c>
      <c r="AH2" s="11">
        <v>12.923532256094104</v>
      </c>
      <c r="AI2" s="11">
        <v>24.484412214155952</v>
      </c>
      <c r="AJ2" s="11">
        <v>0</v>
      </c>
      <c r="AK2" s="10">
        <v>5.5539877132800002E-2</v>
      </c>
      <c r="AL2" s="10">
        <v>9.3684115080924091</v>
      </c>
      <c r="AM2" s="8">
        <v>18.752484214851908</v>
      </c>
      <c r="AN2" s="15">
        <v>45.712976097023905</v>
      </c>
      <c r="AO2" s="15"/>
      <c r="AP2" s="13"/>
      <c r="AQ2" s="16">
        <f>C2+H2+L2+AA2+AB2+AN2+AO2+AP2</f>
        <v>1292.0488251380577</v>
      </c>
    </row>
    <row r="3" spans="1:45" ht="12.75" customHeight="1">
      <c r="A3" s="17" t="s">
        <v>1</v>
      </c>
      <c r="B3" s="18"/>
      <c r="C3" s="19">
        <f>SUM(D3:G3)</f>
        <v>1339.1959892506391</v>
      </c>
      <c r="D3" s="20">
        <v>1285.9287813868641</v>
      </c>
      <c r="E3" s="169">
        <v>41.211940999999996</v>
      </c>
      <c r="F3" s="22"/>
      <c r="G3" s="22">
        <v>12.055266863774902</v>
      </c>
      <c r="H3" s="23">
        <f>SUM(I3:K3)</f>
        <v>0</v>
      </c>
      <c r="I3" s="24"/>
      <c r="J3" s="25"/>
      <c r="K3" s="25"/>
      <c r="L3" s="23">
        <f>SUM(M3:Z3)</f>
        <v>8265.917540358374</v>
      </c>
      <c r="M3" s="24">
        <v>3005.4213999999997</v>
      </c>
      <c r="N3" s="24">
        <v>0</v>
      </c>
      <c r="O3" s="25">
        <v>0</v>
      </c>
      <c r="P3" s="25">
        <v>1079.7509873962383</v>
      </c>
      <c r="Q3" s="25">
        <v>532.7149551835239</v>
      </c>
      <c r="R3" s="25">
        <v>763.43666664191994</v>
      </c>
      <c r="S3" s="25">
        <v>196.43930288361582</v>
      </c>
      <c r="T3" s="25">
        <v>104.55555529999999</v>
      </c>
      <c r="U3" s="25">
        <v>2182.8743673595941</v>
      </c>
      <c r="V3" s="25">
        <v>125.35497672939384</v>
      </c>
      <c r="W3" s="22">
        <v>0</v>
      </c>
      <c r="X3" s="22">
        <v>238.19556224871167</v>
      </c>
      <c r="Y3" s="22">
        <v>0.977442255176041</v>
      </c>
      <c r="Z3" s="25">
        <v>36.196324360200904</v>
      </c>
      <c r="AA3" s="23">
        <v>3846.4506769075715</v>
      </c>
      <c r="AB3" s="26">
        <f>SUM(AC3:AM3)</f>
        <v>79.621869102978863</v>
      </c>
      <c r="AC3" s="27"/>
      <c r="AD3" s="25"/>
      <c r="AE3" s="25">
        <v>15.392196200436368</v>
      </c>
      <c r="AF3" s="25"/>
      <c r="AG3" s="25"/>
      <c r="AH3" s="25"/>
      <c r="AI3" s="25">
        <v>32.999999827470496</v>
      </c>
      <c r="AJ3" s="25">
        <v>31.229673075072</v>
      </c>
      <c r="AK3" s="24"/>
      <c r="AL3" s="24"/>
      <c r="AM3" s="22"/>
      <c r="AN3" s="28"/>
      <c r="AO3" s="28">
        <v>67.390044275999983</v>
      </c>
      <c r="AP3" s="26"/>
      <c r="AQ3" s="29">
        <f t="shared" ref="AQ3:AQ20" si="0">C3+H3+L3+AA3+AB3+AN3+AO3+AP3</f>
        <v>13598.576119895564</v>
      </c>
    </row>
    <row r="4" spans="1:45" ht="12.75" customHeight="1">
      <c r="A4" s="17" t="s">
        <v>2</v>
      </c>
      <c r="B4" s="18"/>
      <c r="C4" s="19">
        <f>SUM(D4:G4)</f>
        <v>9.3109921176560011</v>
      </c>
      <c r="D4" s="20">
        <v>0</v>
      </c>
      <c r="E4" s="21">
        <v>8.9073084500000004</v>
      </c>
      <c r="F4" s="22"/>
      <c r="G4" s="22">
        <v>0.40368366765599989</v>
      </c>
      <c r="H4" s="23">
        <f>SUM(I4:K4)</f>
        <v>8.8697459999999992</v>
      </c>
      <c r="I4" s="24"/>
      <c r="J4" s="25"/>
      <c r="K4" s="25">
        <v>8.8697459999999992</v>
      </c>
      <c r="L4" s="23">
        <f>SUM(M4:Z4)</f>
        <v>1790.4711622101411</v>
      </c>
      <c r="M4" s="24">
        <v>0</v>
      </c>
      <c r="N4" s="24">
        <v>18.105</v>
      </c>
      <c r="O4" s="25"/>
      <c r="P4" s="25">
        <v>433.62034337999995</v>
      </c>
      <c r="Q4" s="25">
        <v>5.9879747386368001</v>
      </c>
      <c r="R4" s="25">
        <v>0.47673116375999997</v>
      </c>
      <c r="S4" s="25">
        <v>962.45417516139128</v>
      </c>
      <c r="T4" s="25">
        <v>37.724257284700002</v>
      </c>
      <c r="U4" s="25">
        <v>316.4189578548112</v>
      </c>
      <c r="V4" s="25">
        <v>0.22210239784184876</v>
      </c>
      <c r="W4" s="22">
        <v>9.016279913</v>
      </c>
      <c r="X4" s="22">
        <v>1.7206643999999997E-2</v>
      </c>
      <c r="Y4" s="22">
        <v>4.784151999999999E-3</v>
      </c>
      <c r="Z4" s="25">
        <v>6.4233495200000004</v>
      </c>
      <c r="AA4" s="23">
        <v>0</v>
      </c>
      <c r="AB4" s="26">
        <f>SUM(AC4:AM4)</f>
        <v>2.8858024799999996E-3</v>
      </c>
      <c r="AC4" s="27"/>
      <c r="AD4" s="25"/>
      <c r="AE4" s="25">
        <v>2.8858024799999996E-3</v>
      </c>
      <c r="AF4" s="25"/>
      <c r="AG4" s="25"/>
      <c r="AH4" s="25"/>
      <c r="AI4" s="25">
        <v>0</v>
      </c>
      <c r="AJ4" s="25">
        <v>0</v>
      </c>
      <c r="AK4" s="24"/>
      <c r="AL4" s="24"/>
      <c r="AM4" s="22"/>
      <c r="AN4" s="28"/>
      <c r="AO4" s="28">
        <v>31.83121139</v>
      </c>
      <c r="AP4" s="26"/>
      <c r="AQ4" s="29">
        <f t="shared" si="0"/>
        <v>1840.4859975202769</v>
      </c>
    </row>
    <row r="5" spans="1:45" ht="12.75" customHeight="1">
      <c r="A5" s="17" t="s">
        <v>3</v>
      </c>
      <c r="B5" s="18"/>
      <c r="C5" s="19">
        <f>SUM(D5:G5)</f>
        <v>0</v>
      </c>
      <c r="D5" s="20"/>
      <c r="E5" s="21"/>
      <c r="F5" s="22"/>
      <c r="G5" s="22"/>
      <c r="H5" s="23">
        <f>SUM(I5:K5)</f>
        <v>0</v>
      </c>
      <c r="I5" s="24"/>
      <c r="J5" s="25"/>
      <c r="K5" s="25"/>
      <c r="L5" s="23">
        <f>SUM(M5:Z5)</f>
        <v>128.53879204910621</v>
      </c>
      <c r="M5" s="24"/>
      <c r="N5" s="24"/>
      <c r="O5" s="25"/>
      <c r="P5" s="25"/>
      <c r="Q5" s="25"/>
      <c r="R5" s="25"/>
      <c r="S5" s="25">
        <v>23.696508519774007</v>
      </c>
      <c r="T5" s="25"/>
      <c r="U5" s="25">
        <v>104.84228352933221</v>
      </c>
      <c r="V5" s="25"/>
      <c r="W5" s="22"/>
      <c r="X5" s="22"/>
      <c r="Y5" s="22"/>
      <c r="Z5" s="25"/>
      <c r="AA5" s="23"/>
      <c r="AB5" s="26">
        <f>SUM(AC5:AM5)</f>
        <v>0</v>
      </c>
      <c r="AC5" s="27"/>
      <c r="AD5" s="25"/>
      <c r="AE5" s="25"/>
      <c r="AF5" s="25"/>
      <c r="AG5" s="25"/>
      <c r="AH5" s="25"/>
      <c r="AI5" s="25"/>
      <c r="AJ5" s="25"/>
      <c r="AK5" s="24"/>
      <c r="AL5" s="24"/>
      <c r="AM5" s="22"/>
      <c r="AN5" s="28"/>
      <c r="AO5" s="28"/>
      <c r="AP5" s="26"/>
      <c r="AQ5" s="29">
        <f t="shared" si="0"/>
        <v>128.53879204910621</v>
      </c>
    </row>
    <row r="6" spans="1:45" ht="12.75" customHeight="1" thickBot="1">
      <c r="A6" s="30" t="s">
        <v>4</v>
      </c>
      <c r="B6" s="31"/>
      <c r="C6" s="19">
        <f>SUM(D6:G6)</f>
        <v>155.26435651398248</v>
      </c>
      <c r="D6" s="32">
        <v>148.553498653753</v>
      </c>
      <c r="E6" s="22">
        <v>5.5182532106401219</v>
      </c>
      <c r="F6" s="33"/>
      <c r="G6" s="33">
        <v>1.1926046495893485</v>
      </c>
      <c r="H6" s="34">
        <f>SUM(I6:K6)</f>
        <v>477.90354239997208</v>
      </c>
      <c r="I6" s="35">
        <v>470.64100039997209</v>
      </c>
      <c r="J6" s="35">
        <v>0</v>
      </c>
      <c r="K6" s="35">
        <v>7.2625420000000007</v>
      </c>
      <c r="L6" s="34">
        <f>SUM(M6:Z6)</f>
        <v>155.29663488893573</v>
      </c>
      <c r="M6" s="24">
        <v>131.91540000000001</v>
      </c>
      <c r="N6" s="24">
        <v>5.3249999999999993</v>
      </c>
      <c r="O6" s="25"/>
      <c r="P6" s="25">
        <v>11.88495739041778</v>
      </c>
      <c r="Q6" s="25">
        <v>-32.993711018401761</v>
      </c>
      <c r="R6" s="25">
        <v>2.1153777808800038</v>
      </c>
      <c r="S6" s="25">
        <v>33.907947170871473</v>
      </c>
      <c r="T6" s="25">
        <v>-0.41187664700000065</v>
      </c>
      <c r="U6" s="25">
        <v>20.336442141320198</v>
      </c>
      <c r="V6" s="25">
        <v>-11.361721059894943</v>
      </c>
      <c r="W6" s="33">
        <v>-5.4211808692569976</v>
      </c>
      <c r="X6" s="33">
        <v>0</v>
      </c>
      <c r="Y6" s="33">
        <v>0</v>
      </c>
      <c r="Z6" s="35">
        <v>0</v>
      </c>
      <c r="AA6" s="34">
        <v>13.776851675470725</v>
      </c>
      <c r="AB6" s="37">
        <f>SUM(AC6:AM6)</f>
        <v>-2.1172169422381057</v>
      </c>
      <c r="AC6" s="38"/>
      <c r="AD6" s="36"/>
      <c r="AE6" s="36">
        <v>1.2741511567679997</v>
      </c>
      <c r="AF6" s="36"/>
      <c r="AG6" s="36"/>
      <c r="AH6" s="36"/>
      <c r="AI6" s="36">
        <v>-0.80191115919730549</v>
      </c>
      <c r="AJ6" s="36">
        <v>-2.5894569398087999</v>
      </c>
      <c r="AK6" s="35"/>
      <c r="AL6" s="35"/>
      <c r="AM6" s="33"/>
      <c r="AN6" s="40"/>
      <c r="AO6" s="40"/>
      <c r="AP6" s="37"/>
      <c r="AQ6" s="41">
        <f t="shared" si="0"/>
        <v>800.12416853612297</v>
      </c>
    </row>
    <row r="7" spans="1:45" s="49" customFormat="1" ht="12.75" customHeight="1">
      <c r="A7" s="50" t="s">
        <v>66</v>
      </c>
      <c r="B7" s="51"/>
      <c r="C7" s="52">
        <f t="shared" ref="C7:AP7" si="1">C2+C3-C4-C5+C6</f>
        <v>1485.1493536469654</v>
      </c>
      <c r="D7" s="57">
        <f t="shared" si="1"/>
        <v>1434.4822800406171</v>
      </c>
      <c r="E7" s="54">
        <f t="shared" si="1"/>
        <v>37.822885760640119</v>
      </c>
      <c r="F7" s="54">
        <f t="shared" si="1"/>
        <v>0</v>
      </c>
      <c r="G7" s="54">
        <f t="shared" si="1"/>
        <v>12.84418784570825</v>
      </c>
      <c r="H7" s="56">
        <f t="shared" si="1"/>
        <v>789.83641409462939</v>
      </c>
      <c r="I7" s="57">
        <f t="shared" si="1"/>
        <v>663.73961809462935</v>
      </c>
      <c r="J7" s="54">
        <f t="shared" si="1"/>
        <v>127.70399999999999</v>
      </c>
      <c r="K7" s="54">
        <f t="shared" si="1"/>
        <v>-1.6072039999999985</v>
      </c>
      <c r="L7" s="56">
        <f t="shared" si="1"/>
        <v>6502.2042209880619</v>
      </c>
      <c r="M7" s="57">
        <f t="shared" si="1"/>
        <v>3137.3367999999996</v>
      </c>
      <c r="N7" s="57">
        <f t="shared" ref="N7" si="2">N2+N3-N4-N5+N6</f>
        <v>-12.780000000000001</v>
      </c>
      <c r="O7" s="54">
        <f t="shared" si="1"/>
        <v>0</v>
      </c>
      <c r="P7" s="54">
        <f t="shared" si="1"/>
        <v>658.01560140665617</v>
      </c>
      <c r="Q7" s="54">
        <f t="shared" si="1"/>
        <v>493.73326942648532</v>
      </c>
      <c r="R7" s="54">
        <f t="shared" si="1"/>
        <v>765.07531325903994</v>
      </c>
      <c r="S7" s="54">
        <f t="shared" si="1"/>
        <v>-755.80343362667804</v>
      </c>
      <c r="T7" s="54">
        <f t="shared" si="1"/>
        <v>66.419421368299993</v>
      </c>
      <c r="U7" s="54">
        <f t="shared" si="1"/>
        <v>1781.9495681167709</v>
      </c>
      <c r="V7" s="54">
        <f t="shared" si="1"/>
        <v>113.77115327165704</v>
      </c>
      <c r="W7" s="54">
        <f t="shared" si="1"/>
        <v>-14.437460782256998</v>
      </c>
      <c r="X7" s="54">
        <f t="shared" si="1"/>
        <v>238.17835560471167</v>
      </c>
      <c r="Y7" s="54">
        <f t="shared" si="1"/>
        <v>0.97265810317604096</v>
      </c>
      <c r="Z7" s="54">
        <f t="shared" si="1"/>
        <v>29.772974840200902</v>
      </c>
      <c r="AA7" s="56">
        <f t="shared" si="1"/>
        <v>4040.9392971238017</v>
      </c>
      <c r="AB7" s="56">
        <f t="shared" si="1"/>
        <v>822.32322916387761</v>
      </c>
      <c r="AC7" s="57">
        <f t="shared" si="1"/>
        <v>69.001988581977614</v>
      </c>
      <c r="AD7" s="54">
        <f t="shared" si="1"/>
        <v>344.90112829599997</v>
      </c>
      <c r="AE7" s="54">
        <f t="shared" si="1"/>
        <v>194.65529106992395</v>
      </c>
      <c r="AF7" s="54">
        <f t="shared" ref="AF7" si="3">AF2+AF3-AF4-AF5+AF6</f>
        <v>44.362735544742847</v>
      </c>
      <c r="AG7" s="54">
        <f t="shared" si="1"/>
        <v>42.979400797369799</v>
      </c>
      <c r="AH7" s="54">
        <f t="shared" si="1"/>
        <v>12.923532256094104</v>
      </c>
      <c r="AI7" s="54">
        <f t="shared" si="1"/>
        <v>56.682500882429146</v>
      </c>
      <c r="AJ7" s="54">
        <f t="shared" ref="AJ7" si="4">AJ2+AJ3-AJ4-AJ5+AJ6</f>
        <v>28.640216135263202</v>
      </c>
      <c r="AK7" s="53">
        <f t="shared" si="1"/>
        <v>5.5539877132800002E-2</v>
      </c>
      <c r="AL7" s="53">
        <f t="shared" ref="AL7" si="5">AL2+AL3-AL4-AL5+AL6</f>
        <v>9.3684115080924091</v>
      </c>
      <c r="AM7" s="57">
        <f t="shared" si="1"/>
        <v>18.752484214851908</v>
      </c>
      <c r="AN7" s="56">
        <f t="shared" si="1"/>
        <v>45.712976097023905</v>
      </c>
      <c r="AO7" s="56">
        <f t="shared" si="1"/>
        <v>35.558832885999983</v>
      </c>
      <c r="AP7" s="182">
        <f t="shared" si="1"/>
        <v>0</v>
      </c>
      <c r="AQ7" s="111">
        <f t="shared" si="0"/>
        <v>13721.724324000359</v>
      </c>
      <c r="AR7" s="2"/>
      <c r="AS7" s="49">
        <f>AQ7/0.95</f>
        <v>14443.92034105301</v>
      </c>
    </row>
    <row r="8" spans="1:45" s="49" customFormat="1" ht="12.75" customHeight="1" thickBot="1">
      <c r="A8" s="183" t="s">
        <v>67</v>
      </c>
      <c r="B8" s="184"/>
      <c r="C8" s="187">
        <f t="shared" ref="C8:AP8" si="6">C7-C27</f>
        <v>1485.1493536469654</v>
      </c>
      <c r="D8" s="185">
        <f t="shared" si="6"/>
        <v>1434.4822800406171</v>
      </c>
      <c r="E8" s="188">
        <f t="shared" si="6"/>
        <v>37.822885760640119</v>
      </c>
      <c r="F8" s="189">
        <f t="shared" si="6"/>
        <v>0</v>
      </c>
      <c r="G8" s="189">
        <f t="shared" si="6"/>
        <v>12.84418784570825</v>
      </c>
      <c r="H8" s="190">
        <f t="shared" si="6"/>
        <v>789.83641409462939</v>
      </c>
      <c r="I8" s="185">
        <f t="shared" si="6"/>
        <v>663.73961809462935</v>
      </c>
      <c r="J8" s="188">
        <f t="shared" si="6"/>
        <v>127.70399999999999</v>
      </c>
      <c r="K8" s="188">
        <f t="shared" si="6"/>
        <v>-1.6072039999999985</v>
      </c>
      <c r="L8" s="190">
        <f t="shared" si="6"/>
        <v>6233.2802324399736</v>
      </c>
      <c r="M8" s="185">
        <f t="shared" si="6"/>
        <v>3137.3367999999996</v>
      </c>
      <c r="N8" s="185">
        <f t="shared" si="6"/>
        <v>-12.780000000000001</v>
      </c>
      <c r="O8" s="188">
        <f t="shared" si="6"/>
        <v>0</v>
      </c>
      <c r="P8" s="188">
        <f t="shared" si="6"/>
        <v>658.01560140665617</v>
      </c>
      <c r="Q8" s="188">
        <f t="shared" si="6"/>
        <v>493.73326942648532</v>
      </c>
      <c r="R8" s="188">
        <f t="shared" si="6"/>
        <v>765.07531325903994</v>
      </c>
      <c r="S8" s="188">
        <f t="shared" si="6"/>
        <v>-755.80343362667804</v>
      </c>
      <c r="T8" s="188">
        <f t="shared" si="6"/>
        <v>66.419421368299993</v>
      </c>
      <c r="U8" s="188">
        <f t="shared" si="6"/>
        <v>1781.9495681167709</v>
      </c>
      <c r="V8" s="188">
        <f t="shared" si="6"/>
        <v>113.77115327165704</v>
      </c>
      <c r="W8" s="189">
        <f t="shared" si="6"/>
        <v>-14.437460782256998</v>
      </c>
      <c r="X8" s="189">
        <f t="shared" si="6"/>
        <v>0</v>
      </c>
      <c r="Y8" s="189">
        <f t="shared" si="6"/>
        <v>0</v>
      </c>
      <c r="Z8" s="188">
        <f t="shared" si="6"/>
        <v>0</v>
      </c>
      <c r="AA8" s="190">
        <f t="shared" si="6"/>
        <v>4040.9392971238017</v>
      </c>
      <c r="AB8" s="196">
        <f t="shared" si="6"/>
        <v>822.32322916387761</v>
      </c>
      <c r="AC8" s="185">
        <f t="shared" si="6"/>
        <v>69.001988581977614</v>
      </c>
      <c r="AD8" s="188">
        <f t="shared" si="6"/>
        <v>344.90112829599997</v>
      </c>
      <c r="AE8" s="188">
        <f t="shared" si="6"/>
        <v>194.65529106992395</v>
      </c>
      <c r="AF8" s="188">
        <f t="shared" si="6"/>
        <v>44.362735544742847</v>
      </c>
      <c r="AG8" s="188">
        <f t="shared" si="6"/>
        <v>42.979400797369799</v>
      </c>
      <c r="AH8" s="188">
        <f t="shared" si="6"/>
        <v>12.923532256094104</v>
      </c>
      <c r="AI8" s="188">
        <f t="shared" si="6"/>
        <v>56.682500882429146</v>
      </c>
      <c r="AJ8" s="188">
        <f t="shared" ref="AJ8" si="7">AJ7-AJ27</f>
        <v>28.640216135263202</v>
      </c>
      <c r="AK8" s="210">
        <f t="shared" si="6"/>
        <v>5.5539877132800002E-2</v>
      </c>
      <c r="AL8" s="210">
        <f t="shared" si="6"/>
        <v>9.3684115080924091</v>
      </c>
      <c r="AM8" s="185">
        <f t="shared" si="6"/>
        <v>18.752484214851908</v>
      </c>
      <c r="AN8" s="190">
        <f t="shared" si="6"/>
        <v>45.712976097023905</v>
      </c>
      <c r="AO8" s="190">
        <f t="shared" si="6"/>
        <v>35.558832885999983</v>
      </c>
      <c r="AP8" s="185">
        <f t="shared" si="6"/>
        <v>0</v>
      </c>
      <c r="AQ8" s="186">
        <f t="shared" si="0"/>
        <v>13452.80033545227</v>
      </c>
      <c r="AR8" s="2"/>
    </row>
    <row r="9" spans="1:45" s="49" customFormat="1" ht="12.75" customHeight="1">
      <c r="A9" s="50" t="s">
        <v>5</v>
      </c>
      <c r="B9" s="51"/>
      <c r="C9" s="52">
        <f t="shared" ref="C9:AP9" si="8">SUM(C10:C14)</f>
        <v>1160.1104733552247</v>
      </c>
      <c r="D9" s="53">
        <f t="shared" si="8"/>
        <v>1160.1104733552247</v>
      </c>
      <c r="E9" s="54">
        <f t="shared" si="8"/>
        <v>0</v>
      </c>
      <c r="F9" s="55">
        <f t="shared" si="8"/>
        <v>0</v>
      </c>
      <c r="G9" s="55">
        <f t="shared" si="8"/>
        <v>0</v>
      </c>
      <c r="H9" s="56">
        <f t="shared" si="8"/>
        <v>648.96175409510033</v>
      </c>
      <c r="I9" s="53">
        <f t="shared" si="8"/>
        <v>648.96175409510033</v>
      </c>
      <c r="J9" s="54">
        <f t="shared" si="8"/>
        <v>0</v>
      </c>
      <c r="K9" s="54">
        <f t="shared" si="8"/>
        <v>0</v>
      </c>
      <c r="L9" s="56">
        <f t="shared" si="8"/>
        <v>3198.5465797486618</v>
      </c>
      <c r="M9" s="54">
        <f t="shared" si="8"/>
        <v>3137.3368</v>
      </c>
      <c r="N9" s="54">
        <f t="shared" ref="N9" si="9">SUM(N10:N14)</f>
        <v>5.3249999999999993</v>
      </c>
      <c r="O9" s="54">
        <f t="shared" si="8"/>
        <v>8.7413981759999988</v>
      </c>
      <c r="P9" s="54">
        <f t="shared" si="8"/>
        <v>0</v>
      </c>
      <c r="Q9" s="54">
        <f t="shared" si="8"/>
        <v>0</v>
      </c>
      <c r="R9" s="54">
        <f t="shared" si="8"/>
        <v>0</v>
      </c>
      <c r="S9" s="54">
        <f t="shared" si="8"/>
        <v>39.385257909776691</v>
      </c>
      <c r="T9" s="54">
        <f t="shared" si="8"/>
        <v>0.49079650780767087</v>
      </c>
      <c r="U9" s="54">
        <f t="shared" si="8"/>
        <v>7.2673271550774992</v>
      </c>
      <c r="V9" s="54">
        <f t="shared" si="8"/>
        <v>0</v>
      </c>
      <c r="W9" s="55">
        <f t="shared" si="8"/>
        <v>0</v>
      </c>
      <c r="X9" s="55">
        <f t="shared" si="8"/>
        <v>0</v>
      </c>
      <c r="Y9" s="55">
        <f t="shared" si="8"/>
        <v>0</v>
      </c>
      <c r="Z9" s="54">
        <f t="shared" si="8"/>
        <v>0</v>
      </c>
      <c r="AA9" s="56">
        <f t="shared" si="8"/>
        <v>2328.5141703213903</v>
      </c>
      <c r="AB9" s="57">
        <f t="shared" si="8"/>
        <v>112.26560229532269</v>
      </c>
      <c r="AC9" s="58">
        <f t="shared" si="8"/>
        <v>0</v>
      </c>
      <c r="AD9" s="54">
        <f t="shared" si="8"/>
        <v>0</v>
      </c>
      <c r="AE9" s="54">
        <f t="shared" si="8"/>
        <v>40.531890807013056</v>
      </c>
      <c r="AF9" s="54">
        <f t="shared" ref="AF9" si="10">SUM(AF10:AF14)</f>
        <v>24.605001508862081</v>
      </c>
      <c r="AG9" s="54">
        <f t="shared" si="8"/>
        <v>42.979400797369799</v>
      </c>
      <c r="AH9" s="54">
        <f t="shared" si="8"/>
        <v>4.149309182077757</v>
      </c>
      <c r="AI9" s="54">
        <f t="shared" si="8"/>
        <v>0</v>
      </c>
      <c r="AJ9" s="54">
        <f t="shared" ref="AJ9" si="11">SUM(AJ10:AJ14)</f>
        <v>0</v>
      </c>
      <c r="AK9" s="53">
        <f t="shared" si="8"/>
        <v>0</v>
      </c>
      <c r="AL9" s="53">
        <f t="shared" ref="AL9" si="12">SUM(AL10:AL14)</f>
        <v>0</v>
      </c>
      <c r="AM9" s="55">
        <f t="shared" si="8"/>
        <v>0</v>
      </c>
      <c r="AN9" s="56">
        <f t="shared" si="8"/>
        <v>18.355631911137912</v>
      </c>
      <c r="AO9" s="56">
        <f t="shared" si="8"/>
        <v>49.016600935999996</v>
      </c>
      <c r="AP9" s="57">
        <f t="shared" si="8"/>
        <v>0</v>
      </c>
      <c r="AQ9" s="59">
        <f t="shared" si="0"/>
        <v>7515.7708126628377</v>
      </c>
      <c r="AR9" s="2"/>
    </row>
    <row r="10" spans="1:45" ht="12.75" customHeight="1">
      <c r="A10" s="60" t="s">
        <v>221</v>
      </c>
      <c r="B10" s="61"/>
      <c r="C10" s="62">
        <f>SUM(D10:G10)</f>
        <v>1160.1104733552247</v>
      </c>
      <c r="D10" s="63">
        <v>1160.1104733552247</v>
      </c>
      <c r="E10" s="64"/>
      <c r="F10" s="65"/>
      <c r="G10" s="65"/>
      <c r="H10" s="66">
        <f>SUM(I10:K10)</f>
        <v>549.99918274545769</v>
      </c>
      <c r="I10" s="63">
        <v>549.99918274545769</v>
      </c>
      <c r="J10" s="64">
        <v>0</v>
      </c>
      <c r="K10" s="64"/>
      <c r="L10" s="66">
        <f>SUM(M10:Z10)</f>
        <v>46.652585064854193</v>
      </c>
      <c r="M10" s="64"/>
      <c r="N10" s="64"/>
      <c r="O10" s="64"/>
      <c r="P10" s="64"/>
      <c r="Q10" s="64"/>
      <c r="R10" s="64"/>
      <c r="S10" s="64">
        <v>39.385257909776691</v>
      </c>
      <c r="T10" s="64"/>
      <c r="U10" s="64">
        <v>7.2673271550774992</v>
      </c>
      <c r="V10" s="64"/>
      <c r="W10" s="65"/>
      <c r="X10" s="65"/>
      <c r="Y10" s="65"/>
      <c r="Z10" s="64"/>
      <c r="AA10" s="66">
        <v>1994.4962718704596</v>
      </c>
      <c r="AB10" s="67">
        <f>SUM(AC10:AM10)</f>
        <v>103.84488706524493</v>
      </c>
      <c r="AC10" s="68"/>
      <c r="AD10" s="64"/>
      <c r="AE10" s="64">
        <v>36.260484759013053</v>
      </c>
      <c r="AF10" s="64">
        <v>24.605001508862081</v>
      </c>
      <c r="AG10" s="64">
        <v>42.979400797369799</v>
      </c>
      <c r="AH10" s="64"/>
      <c r="AI10" s="64"/>
      <c r="AJ10" s="64"/>
      <c r="AK10" s="63"/>
      <c r="AL10" s="63"/>
      <c r="AM10" s="65"/>
      <c r="AN10" s="70">
        <v>18.355631911137912</v>
      </c>
      <c r="AO10" s="66"/>
      <c r="AP10" s="67"/>
      <c r="AQ10" s="71">
        <f t="shared" si="0"/>
        <v>3873.4590320123798</v>
      </c>
    </row>
    <row r="11" spans="1:45" ht="12.75" customHeight="1">
      <c r="A11" s="17" t="s">
        <v>222</v>
      </c>
      <c r="B11" s="18"/>
      <c r="C11" s="19">
        <f>SUM(D11:G11)</f>
        <v>0</v>
      </c>
      <c r="D11" s="24">
        <v>0</v>
      </c>
      <c r="E11" s="25"/>
      <c r="F11" s="22"/>
      <c r="G11" s="22"/>
      <c r="H11" s="23">
        <f>SUM(I11:K11)</f>
        <v>7.3137987180636967</v>
      </c>
      <c r="I11" s="24">
        <v>7.3137987180636967</v>
      </c>
      <c r="J11" s="25"/>
      <c r="K11" s="25"/>
      <c r="L11" s="23">
        <f>SUM(M11:Z11)</f>
        <v>9.2321946838076698</v>
      </c>
      <c r="M11" s="25"/>
      <c r="N11" s="127"/>
      <c r="O11" s="127">
        <v>8.7413981759999988</v>
      </c>
      <c r="P11" s="25"/>
      <c r="Q11" s="25"/>
      <c r="R11" s="25"/>
      <c r="S11" s="25">
        <v>0</v>
      </c>
      <c r="T11" s="25">
        <v>0.49079650780767087</v>
      </c>
      <c r="U11" s="25">
        <v>0</v>
      </c>
      <c r="V11" s="25"/>
      <c r="W11" s="22"/>
      <c r="X11" s="22"/>
      <c r="Y11" s="22"/>
      <c r="Z11" s="25"/>
      <c r="AA11" s="23">
        <v>275.2636538131573</v>
      </c>
      <c r="AB11" s="26">
        <f>SUM(AC11:AM11)</f>
        <v>8.4207152300777572</v>
      </c>
      <c r="AC11" s="27"/>
      <c r="AD11" s="25"/>
      <c r="AE11" s="25">
        <v>4.2714060479999993</v>
      </c>
      <c r="AF11" s="25"/>
      <c r="AG11" s="25"/>
      <c r="AH11" s="25">
        <v>4.149309182077757</v>
      </c>
      <c r="AI11" s="25"/>
      <c r="AJ11" s="25"/>
      <c r="AK11" s="24"/>
      <c r="AL11" s="24"/>
      <c r="AM11" s="22"/>
      <c r="AN11" s="28"/>
      <c r="AO11" s="28"/>
      <c r="AP11" s="26"/>
      <c r="AQ11" s="29">
        <f t="shared" si="0"/>
        <v>300.23036244510644</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29.801018935999998</v>
      </c>
      <c r="AP12" s="26"/>
      <c r="AQ12" s="29">
        <f t="shared" si="0"/>
        <v>29.801018935999998</v>
      </c>
    </row>
    <row r="13" spans="1:45" ht="12.75" customHeight="1">
      <c r="A13" s="17" t="s">
        <v>224</v>
      </c>
      <c r="B13" s="18"/>
      <c r="C13" s="19">
        <f>SUM(D13:G13)</f>
        <v>0</v>
      </c>
      <c r="D13" s="24"/>
      <c r="E13" s="22"/>
      <c r="F13" s="22"/>
      <c r="G13" s="22"/>
      <c r="H13" s="23">
        <f>SUM(I13:K13)</f>
        <v>91.648772631578964</v>
      </c>
      <c r="I13" s="24">
        <v>91.648772631578964</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91.648772631578964</v>
      </c>
    </row>
    <row r="14" spans="1:45" ht="12.75" customHeight="1">
      <c r="A14" s="72" t="s">
        <v>225</v>
      </c>
      <c r="B14" s="73"/>
      <c r="C14" s="74">
        <f>SUM(D14:G14)</f>
        <v>0</v>
      </c>
      <c r="D14" s="75"/>
      <c r="E14" s="76"/>
      <c r="F14" s="77"/>
      <c r="G14" s="77"/>
      <c r="H14" s="78">
        <f>SUM(I14:K14)</f>
        <v>0</v>
      </c>
      <c r="I14" s="75"/>
      <c r="J14" s="76"/>
      <c r="K14" s="76"/>
      <c r="L14" s="78">
        <f>SUM(M14:Z14)</f>
        <v>3142.6617999999999</v>
      </c>
      <c r="M14" s="76">
        <v>3137.3368</v>
      </c>
      <c r="N14" s="76">
        <v>5.3249999999999993</v>
      </c>
      <c r="O14" s="76"/>
      <c r="P14" s="76"/>
      <c r="Q14" s="76"/>
      <c r="R14" s="76"/>
      <c r="S14" s="76"/>
      <c r="T14" s="76"/>
      <c r="U14" s="76"/>
      <c r="V14" s="76"/>
      <c r="W14" s="77"/>
      <c r="X14" s="77"/>
      <c r="Y14" s="77"/>
      <c r="Z14" s="76"/>
      <c r="AA14" s="78">
        <v>58.754244637773425</v>
      </c>
      <c r="AB14" s="79">
        <f>SUM(AC14:AM14)</f>
        <v>0</v>
      </c>
      <c r="AC14" s="80"/>
      <c r="AD14" s="76"/>
      <c r="AE14" s="76"/>
      <c r="AF14" s="76"/>
      <c r="AG14" s="76"/>
      <c r="AH14" s="76"/>
      <c r="AI14" s="76"/>
      <c r="AJ14" s="76"/>
      <c r="AK14" s="75"/>
      <c r="AL14" s="75"/>
      <c r="AM14" s="77"/>
      <c r="AN14" s="81"/>
      <c r="AO14" s="81">
        <v>19.215581999999998</v>
      </c>
      <c r="AP14" s="79"/>
      <c r="AQ14" s="82">
        <f t="shared" si="0"/>
        <v>3220.631626637773</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87.066334000000012</v>
      </c>
      <c r="I15" s="85">
        <f t="shared" si="13"/>
        <v>0</v>
      </c>
      <c r="J15" s="86">
        <f t="shared" si="13"/>
        <v>0</v>
      </c>
      <c r="K15" s="86">
        <f t="shared" si="13"/>
        <v>87.066334000000012</v>
      </c>
      <c r="L15" s="88">
        <f t="shared" si="13"/>
        <v>3100.4499153283145</v>
      </c>
      <c r="M15" s="86">
        <f t="shared" si="13"/>
        <v>0</v>
      </c>
      <c r="N15" s="86">
        <f t="shared" si="13"/>
        <v>0</v>
      </c>
      <c r="O15" s="86">
        <f t="shared" si="13"/>
        <v>39.365629364283173</v>
      </c>
      <c r="P15" s="86">
        <f t="shared" si="13"/>
        <v>587.00931856235991</v>
      </c>
      <c r="Q15" s="86">
        <f t="shared" si="13"/>
        <v>139.33763876760005</v>
      </c>
      <c r="R15" s="86">
        <f t="shared" si="13"/>
        <v>0</v>
      </c>
      <c r="S15" s="86">
        <f t="shared" si="13"/>
        <v>946.93779043262703</v>
      </c>
      <c r="T15" s="86">
        <f t="shared" si="13"/>
        <v>81.813521949600002</v>
      </c>
      <c r="U15" s="86">
        <f t="shared" si="13"/>
        <v>1295.8924299065873</v>
      </c>
      <c r="V15" s="86">
        <f t="shared" si="13"/>
        <v>0</v>
      </c>
      <c r="W15" s="87">
        <f t="shared" si="13"/>
        <v>10.093586345256998</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1938.5743144093344</v>
      </c>
      <c r="AP15" s="89">
        <f t="shared" si="13"/>
        <v>0</v>
      </c>
      <c r="AQ15" s="91">
        <f t="shared" si="0"/>
        <v>5126.0905637376491</v>
      </c>
      <c r="AR15" s="2"/>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1737.495899172003</v>
      </c>
      <c r="AP16" s="67"/>
      <c r="AQ16" s="92">
        <f>C16+H16+L16+AA16+AO16+AP16</f>
        <v>1737.495899172003</v>
      </c>
    </row>
    <row r="17" spans="1:44"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182.86602689418905</v>
      </c>
      <c r="AP17" s="26"/>
      <c r="AQ17" s="29">
        <f>C17+H17+L17+AA17+AO17+AP17</f>
        <v>182.86602689418905</v>
      </c>
    </row>
    <row r="18" spans="1:44"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18.212388343142397</v>
      </c>
      <c r="AP18" s="26"/>
      <c r="AQ18" s="29">
        <f t="shared" si="0"/>
        <v>18.212388343142397</v>
      </c>
    </row>
    <row r="19" spans="1:44" ht="12.75" customHeight="1">
      <c r="A19" s="17" t="s">
        <v>229</v>
      </c>
      <c r="B19" s="18"/>
      <c r="C19" s="19"/>
      <c r="D19" s="2"/>
      <c r="E19" s="25"/>
      <c r="F19" s="22"/>
      <c r="G19" s="22"/>
      <c r="H19" s="23">
        <f>SUM(I19:K19)</f>
        <v>87.066334000000012</v>
      </c>
      <c r="I19" s="24"/>
      <c r="J19" s="25"/>
      <c r="K19" s="25">
        <v>87.066334000000012</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87.066334000000012</v>
      </c>
    </row>
    <row r="20" spans="1:44" ht="12.75" customHeight="1">
      <c r="A20" s="72" t="s">
        <v>230</v>
      </c>
      <c r="B20" s="73"/>
      <c r="C20" s="74"/>
      <c r="D20" s="75"/>
      <c r="E20" s="76"/>
      <c r="F20" s="77"/>
      <c r="G20" s="77"/>
      <c r="H20" s="78">
        <f>SUM(I20:K20)</f>
        <v>0</v>
      </c>
      <c r="I20" s="75"/>
      <c r="J20" s="76"/>
      <c r="K20" s="76"/>
      <c r="L20" s="78">
        <f>SUM(M20:Z20)</f>
        <v>3100.4499153283145</v>
      </c>
      <c r="M20" s="76"/>
      <c r="N20" s="76"/>
      <c r="O20" s="76">
        <v>39.365629364283173</v>
      </c>
      <c r="P20" s="76">
        <v>587.00931856235991</v>
      </c>
      <c r="Q20" s="76">
        <v>139.33763876760005</v>
      </c>
      <c r="R20" s="76">
        <v>0</v>
      </c>
      <c r="S20" s="76">
        <v>946.93779043262703</v>
      </c>
      <c r="T20" s="76">
        <v>81.813521949600002</v>
      </c>
      <c r="U20" s="76">
        <v>1295.8924299065873</v>
      </c>
      <c r="V20" s="76"/>
      <c r="W20" s="77">
        <v>10.093586345256998</v>
      </c>
      <c r="X20" s="77"/>
      <c r="Y20" s="77"/>
      <c r="Z20" s="76"/>
      <c r="AA20" s="78"/>
      <c r="AB20" s="79">
        <f>SUM(AC20:AL20)</f>
        <v>0</v>
      </c>
      <c r="AC20" s="80"/>
      <c r="AD20" s="76"/>
      <c r="AE20" s="76"/>
      <c r="AF20" s="76"/>
      <c r="AG20" s="76"/>
      <c r="AH20" s="76"/>
      <c r="AI20" s="76"/>
      <c r="AJ20" s="76"/>
      <c r="AK20" s="75"/>
      <c r="AL20" s="75"/>
      <c r="AM20" s="77"/>
      <c r="AN20" s="81"/>
      <c r="AO20" s="81"/>
      <c r="AP20" s="79"/>
      <c r="AQ20" s="82">
        <f t="shared" si="0"/>
        <v>3100.4499153283145</v>
      </c>
    </row>
    <row r="21" spans="1:44" ht="12.75" customHeight="1">
      <c r="A21" s="93" t="s">
        <v>7</v>
      </c>
      <c r="B21" s="94"/>
      <c r="C21" s="95">
        <f>SUM(C22:C24)</f>
        <v>17.197479693013754</v>
      </c>
      <c r="D21" s="96">
        <f>SUM(D22:D24)</f>
        <v>-11.292365000000002</v>
      </c>
      <c r="E21" s="97">
        <f>SUM(E22:E24)</f>
        <v>28.489844693013758</v>
      </c>
      <c r="F21" s="98">
        <f>SUM(F22:F24)</f>
        <v>0</v>
      </c>
      <c r="G21" s="98">
        <f>SUM(G22:G24)</f>
        <v>0</v>
      </c>
      <c r="H21" s="99">
        <f>SUM(I21:K21)</f>
        <v>0</v>
      </c>
      <c r="I21" s="96">
        <f>SUM(I22:I24)</f>
        <v>0</v>
      </c>
      <c r="J21" s="97">
        <f>SUM(J22:J24)</f>
        <v>0</v>
      </c>
      <c r="K21" s="97">
        <f>SUM(K22:K24)</f>
        <v>0</v>
      </c>
      <c r="L21" s="99">
        <f>SUM(M21:Z21)</f>
        <v>-18.19450505671319</v>
      </c>
      <c r="M21" s="97">
        <f t="shared" ref="M21:AA21" si="15">SUM(M22:M24)</f>
        <v>0</v>
      </c>
      <c r="N21" s="97">
        <f t="shared" ref="N21" si="16">SUM(N22:N24)</f>
        <v>18.105</v>
      </c>
      <c r="O21" s="97">
        <f t="shared" si="15"/>
        <v>0</v>
      </c>
      <c r="P21" s="97">
        <f t="shared" si="15"/>
        <v>-18.08029278888889</v>
      </c>
      <c r="Q21" s="97">
        <f t="shared" si="15"/>
        <v>169.09571529760004</v>
      </c>
      <c r="R21" s="97">
        <f t="shared" si="15"/>
        <v>-168.71280274895997</v>
      </c>
      <c r="S21" s="97">
        <f t="shared" si="15"/>
        <v>0.56981287485875698</v>
      </c>
      <c r="T21" s="97">
        <f t="shared" si="15"/>
        <v>0</v>
      </c>
      <c r="U21" s="97">
        <f t="shared" si="15"/>
        <v>-1.9744579983093757</v>
      </c>
      <c r="V21" s="97">
        <f t="shared" si="15"/>
        <v>-17.197479693013758</v>
      </c>
      <c r="W21" s="98">
        <f t="shared" si="15"/>
        <v>0</v>
      </c>
      <c r="X21" s="98">
        <f t="shared" si="15"/>
        <v>0</v>
      </c>
      <c r="Y21" s="98">
        <f t="shared" si="15"/>
        <v>0</v>
      </c>
      <c r="Z21" s="97">
        <f t="shared" si="15"/>
        <v>0</v>
      </c>
      <c r="AA21" s="99">
        <f t="shared" si="15"/>
        <v>0</v>
      </c>
      <c r="AB21" s="100">
        <f t="shared" ref="AB21:AQ21" si="17">SUM(AB22:AB24)</f>
        <v>-413.95865675511038</v>
      </c>
      <c r="AC21" s="101">
        <f t="shared" si="17"/>
        <v>-69.001988581977614</v>
      </c>
      <c r="AD21" s="97">
        <f t="shared" si="17"/>
        <v>-344.90112829599997</v>
      </c>
      <c r="AE21" s="97">
        <f t="shared" si="17"/>
        <v>0</v>
      </c>
      <c r="AF21" s="97">
        <f t="shared" si="17"/>
        <v>0</v>
      </c>
      <c r="AG21" s="175">
        <f t="shared" si="17"/>
        <v>0</v>
      </c>
      <c r="AH21" s="175">
        <f t="shared" si="17"/>
        <v>0</v>
      </c>
      <c r="AI21" s="175">
        <f t="shared" si="17"/>
        <v>0</v>
      </c>
      <c r="AJ21" s="175">
        <f t="shared" ref="AJ21:AK21" si="18">SUM(AJ22:AJ24)</f>
        <v>0</v>
      </c>
      <c r="AK21" s="96">
        <f t="shared" si="18"/>
        <v>-5.5539877132800002E-2</v>
      </c>
      <c r="AL21" s="175">
        <f t="shared" ref="AL21" si="19">SUM(AL22:AL24)</f>
        <v>0</v>
      </c>
      <c r="AM21" s="98">
        <f t="shared" si="17"/>
        <v>0</v>
      </c>
      <c r="AN21" s="115">
        <f t="shared" si="17"/>
        <v>0</v>
      </c>
      <c r="AO21" s="99">
        <f t="shared" si="17"/>
        <v>413.95865675511038</v>
      </c>
      <c r="AP21" s="100">
        <f t="shared" si="17"/>
        <v>0</v>
      </c>
      <c r="AQ21" s="102">
        <f t="shared" si="17"/>
        <v>-0.99702536369943573</v>
      </c>
    </row>
    <row r="22" spans="1:44"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-413.95865675511038</v>
      </c>
      <c r="AC22" s="68">
        <f>-AC2</f>
        <v>-69.001988581977614</v>
      </c>
      <c r="AD22" s="64">
        <f>-AD2</f>
        <v>-344.90112829599997</v>
      </c>
      <c r="AE22" s="64"/>
      <c r="AF22" s="64"/>
      <c r="AG22" s="127"/>
      <c r="AH22" s="127"/>
      <c r="AI22" s="127"/>
      <c r="AJ22" s="127"/>
      <c r="AK22" s="63">
        <v>-5.5539877132800002E-2</v>
      </c>
      <c r="AL22" s="127"/>
      <c r="AM22" s="65"/>
      <c r="AN22" s="70"/>
      <c r="AO22" s="66">
        <f>-(C22+H22+L22+AA22+AB22)</f>
        <v>413.95865675511038</v>
      </c>
      <c r="AP22" s="67"/>
      <c r="AQ22" s="92">
        <f>C22+H22+L22+AA22+AB22+AN22+AO22+AP22</f>
        <v>0</v>
      </c>
    </row>
    <row r="23" spans="1:44"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4" ht="12.75" customHeight="1" thickBot="1">
      <c r="A24" s="30" t="s">
        <v>233</v>
      </c>
      <c r="B24" s="31"/>
      <c r="C24" s="173">
        <f>SUM(D24:G24)</f>
        <v>17.197479693013754</v>
      </c>
      <c r="D24" s="207">
        <v>-11.292365000000002</v>
      </c>
      <c r="E24" s="36">
        <f>-D24-V24</f>
        <v>28.489844693013758</v>
      </c>
      <c r="F24" s="33"/>
      <c r="G24" s="33"/>
      <c r="H24" s="34"/>
      <c r="I24" s="39"/>
      <c r="J24" s="36"/>
      <c r="K24" s="36"/>
      <c r="L24" s="34">
        <f>SUM(N24:Z24)</f>
        <v>-18.19450505671319</v>
      </c>
      <c r="M24" s="36"/>
      <c r="N24" s="36">
        <v>18.105</v>
      </c>
      <c r="O24" s="36"/>
      <c r="P24" s="36">
        <v>-18.08029278888889</v>
      </c>
      <c r="Q24" s="36">
        <v>169.09571529760004</v>
      </c>
      <c r="R24" s="36">
        <v>-168.71280274895997</v>
      </c>
      <c r="S24" s="36">
        <v>0.56981287485875698</v>
      </c>
      <c r="T24" s="36"/>
      <c r="U24" s="36">
        <v>-1.9744579983093757</v>
      </c>
      <c r="V24" s="33">
        <v>-17.197479693013758</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-0.99702536369943573</v>
      </c>
    </row>
    <row r="25" spans="1:44" ht="12.75" customHeight="1" thickBot="1">
      <c r="A25" s="83" t="s">
        <v>8</v>
      </c>
      <c r="B25" s="1"/>
      <c r="C25" s="84">
        <f>SUM(D25:G25)</f>
        <v>0</v>
      </c>
      <c r="D25" s="85"/>
      <c r="E25" s="86"/>
      <c r="F25" s="104"/>
      <c r="G25" s="104"/>
      <c r="H25" s="88">
        <f>SUM(I25:K25)</f>
        <v>14.46737289271303</v>
      </c>
      <c r="I25" s="104">
        <v>14.46737289271303</v>
      </c>
      <c r="J25" s="105"/>
      <c r="K25" s="105"/>
      <c r="L25" s="88">
        <f>SUM(O25:Z25)</f>
        <v>83.429000032843248</v>
      </c>
      <c r="M25" s="105"/>
      <c r="N25" s="105"/>
      <c r="O25" s="105">
        <v>72.961763492976132</v>
      </c>
      <c r="P25" s="105"/>
      <c r="Q25" s="105"/>
      <c r="R25" s="105"/>
      <c r="S25" s="105">
        <v>0</v>
      </c>
      <c r="T25" s="105">
        <v>10.318705443987364</v>
      </c>
      <c r="U25" s="105">
        <v>0.1485310958797475</v>
      </c>
      <c r="V25" s="105"/>
      <c r="W25" s="104"/>
      <c r="X25" s="104"/>
      <c r="Y25" s="104"/>
      <c r="Z25" s="105"/>
      <c r="AA25" s="88">
        <v>73.357564861246871</v>
      </c>
      <c r="AB25" s="89">
        <f>SUM(AC25:AI25)</f>
        <v>0</v>
      </c>
      <c r="AC25" s="90"/>
      <c r="AD25" s="105"/>
      <c r="AE25" s="105"/>
      <c r="AF25" s="105"/>
      <c r="AG25" s="105"/>
      <c r="AH25" s="105"/>
      <c r="AI25" s="105"/>
      <c r="AJ25" s="105"/>
      <c r="AK25" s="181"/>
      <c r="AL25" s="181"/>
      <c r="AM25" s="104"/>
      <c r="AN25" s="194"/>
      <c r="AO25" s="88">
        <v>247.57848292522326</v>
      </c>
      <c r="AP25" s="89"/>
      <c r="AQ25" s="107">
        <f>C25+H25+L25+AA25+AB25+AN25+AO25+AP25</f>
        <v>418.83242071202642</v>
      </c>
    </row>
    <row r="26" spans="1:44" s="49" customFormat="1" ht="12.75" customHeight="1" thickBot="1">
      <c r="A26" s="42" t="s">
        <v>9</v>
      </c>
      <c r="B26" s="43"/>
      <c r="C26" s="44">
        <f t="shared" ref="C26:AP26" si="20">C7-C9+C15+C21-C25</f>
        <v>342.23635998475447</v>
      </c>
      <c r="D26" s="108">
        <f t="shared" si="20"/>
        <v>263.07944168539234</v>
      </c>
      <c r="E26" s="46">
        <f t="shared" si="20"/>
        <v>66.31273045365387</v>
      </c>
      <c r="F26" s="46">
        <f t="shared" si="20"/>
        <v>0</v>
      </c>
      <c r="G26" s="46">
        <f t="shared" si="20"/>
        <v>12.84418784570825</v>
      </c>
      <c r="H26" s="47">
        <f t="shared" si="20"/>
        <v>213.47362110681604</v>
      </c>
      <c r="I26" s="108">
        <f t="shared" si="20"/>
        <v>0.31049110681598791</v>
      </c>
      <c r="J26" s="46">
        <f t="shared" si="20"/>
        <v>127.70399999999999</v>
      </c>
      <c r="K26" s="46">
        <f t="shared" si="20"/>
        <v>85.459130000000016</v>
      </c>
      <c r="L26" s="47">
        <f t="shared" si="20"/>
        <v>6302.484051478159</v>
      </c>
      <c r="M26" s="46">
        <f t="shared" si="20"/>
        <v>-4.5474735088646412E-13</v>
      </c>
      <c r="N26" s="46">
        <f t="shared" si="20"/>
        <v>0</v>
      </c>
      <c r="O26" s="46">
        <f t="shared" si="20"/>
        <v>-42.337532304692957</v>
      </c>
      <c r="P26" s="46">
        <f t="shared" si="20"/>
        <v>1226.9446271801271</v>
      </c>
      <c r="Q26" s="46">
        <f t="shared" si="20"/>
        <v>802.16662349168541</v>
      </c>
      <c r="R26" s="46">
        <f t="shared" si="20"/>
        <v>596.36251051008003</v>
      </c>
      <c r="S26" s="46">
        <f t="shared" si="20"/>
        <v>152.31891177103108</v>
      </c>
      <c r="T26" s="46">
        <f t="shared" si="20"/>
        <v>137.42344136610495</v>
      </c>
      <c r="U26" s="46">
        <f t="shared" si="20"/>
        <v>3068.4516817740919</v>
      </c>
      <c r="V26" s="46">
        <f t="shared" si="20"/>
        <v>96.57367357864328</v>
      </c>
      <c r="W26" s="46">
        <f t="shared" si="20"/>
        <v>-4.3438744370000002</v>
      </c>
      <c r="X26" s="46">
        <f t="shared" si="20"/>
        <v>238.17835560471167</v>
      </c>
      <c r="Y26" s="46">
        <f t="shared" si="20"/>
        <v>0.97265810317604096</v>
      </c>
      <c r="Z26" s="46">
        <f t="shared" si="20"/>
        <v>29.772974840200902</v>
      </c>
      <c r="AA26" s="47">
        <f t="shared" si="20"/>
        <v>1639.0675619411645</v>
      </c>
      <c r="AB26" s="45">
        <f t="shared" si="20"/>
        <v>296.09897011344458</v>
      </c>
      <c r="AC26" s="58">
        <f t="shared" si="20"/>
        <v>0</v>
      </c>
      <c r="AD26" s="54">
        <f t="shared" si="20"/>
        <v>0</v>
      </c>
      <c r="AE26" s="54">
        <f t="shared" si="20"/>
        <v>154.12340026291088</v>
      </c>
      <c r="AF26" s="54">
        <f t="shared" si="20"/>
        <v>19.757734035880766</v>
      </c>
      <c r="AG26" s="54">
        <f t="shared" si="20"/>
        <v>0</v>
      </c>
      <c r="AH26" s="54">
        <f t="shared" si="20"/>
        <v>8.7742230740163478</v>
      </c>
      <c r="AI26" s="54">
        <f t="shared" si="20"/>
        <v>56.682500882429146</v>
      </c>
      <c r="AJ26" s="54">
        <f t="shared" ref="AJ26" si="21">AJ7-AJ9+AJ15+AJ21-AJ25</f>
        <v>28.640216135263202</v>
      </c>
      <c r="AK26" s="53">
        <f t="shared" si="20"/>
        <v>0</v>
      </c>
      <c r="AL26" s="53">
        <f t="shared" si="20"/>
        <v>9.3684115080924091</v>
      </c>
      <c r="AM26" s="109">
        <f t="shared" si="20"/>
        <v>18.752484214851908</v>
      </c>
      <c r="AN26" s="47">
        <f t="shared" si="20"/>
        <v>27.357344185885992</v>
      </c>
      <c r="AO26" s="47">
        <f t="shared" si="20"/>
        <v>2091.4967201892214</v>
      </c>
      <c r="AP26" s="45">
        <f t="shared" si="20"/>
        <v>0</v>
      </c>
      <c r="AQ26" s="48">
        <f>C26+H26+L26+AA26+AB26+AN26+AO26+AP26</f>
        <v>10912.214628999445</v>
      </c>
      <c r="AR26" s="2"/>
    </row>
    <row r="27" spans="1:44"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268.92398854808857</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238.17835560471167</v>
      </c>
      <c r="Y27" s="55">
        <f t="shared" si="23"/>
        <v>0.97265810317604096</v>
      </c>
      <c r="Z27" s="54">
        <f t="shared" si="23"/>
        <v>29.772974840200902</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268.92398854808857</v>
      </c>
      <c r="AR27" s="2"/>
    </row>
    <row r="28" spans="1:44" ht="12.75" customHeight="1" thickBot="1">
      <c r="A28" s="112" t="s">
        <v>11</v>
      </c>
      <c r="B28" s="113"/>
      <c r="C28" s="114">
        <f>SUM(D28:G28)</f>
        <v>0</v>
      </c>
      <c r="D28" s="96"/>
      <c r="E28" s="97"/>
      <c r="F28" s="98"/>
      <c r="G28" s="98"/>
      <c r="H28" s="115">
        <f>SUM(I28:K28)</f>
        <v>0</v>
      </c>
      <c r="I28" s="96"/>
      <c r="J28" s="97"/>
      <c r="K28" s="97"/>
      <c r="L28" s="115">
        <f>SUM(M28:Z28)</f>
        <v>268.92398854808857</v>
      </c>
      <c r="M28" s="97"/>
      <c r="N28" s="97"/>
      <c r="O28" s="97"/>
      <c r="P28" s="97"/>
      <c r="Q28" s="97"/>
      <c r="R28" s="97"/>
      <c r="S28" s="97"/>
      <c r="T28" s="97"/>
      <c r="U28" s="97"/>
      <c r="V28" s="97"/>
      <c r="W28" s="98"/>
      <c r="X28" s="98">
        <f>X26</f>
        <v>238.17835560471167</v>
      </c>
      <c r="Y28" s="98">
        <f>Y26</f>
        <v>0.97265810317604096</v>
      </c>
      <c r="Z28" s="97">
        <f>Z26</f>
        <v>29.772974840200902</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268.92398854808857</v>
      </c>
    </row>
    <row r="29" spans="1:44" s="49" customFormat="1" ht="12.75" customHeight="1" thickBot="1">
      <c r="A29" s="50" t="s">
        <v>12</v>
      </c>
      <c r="B29" s="51"/>
      <c r="C29" s="52">
        <f t="shared" ref="C29:AQ29" si="25">C30+C45+C56+C58+C65+C70+C71</f>
        <v>338.75218863200882</v>
      </c>
      <c r="D29" s="53">
        <f t="shared" si="25"/>
        <v>261.89956048890593</v>
      </c>
      <c r="E29" s="54">
        <f t="shared" si="25"/>
        <v>64.937681004679987</v>
      </c>
      <c r="F29" s="55">
        <f t="shared" si="25"/>
        <v>0</v>
      </c>
      <c r="G29" s="55">
        <f t="shared" si="25"/>
        <v>11.914947138422903</v>
      </c>
      <c r="H29" s="56">
        <f t="shared" si="25"/>
        <v>215.27457503515998</v>
      </c>
      <c r="I29" s="53">
        <f t="shared" si="25"/>
        <v>0.7425750351599999</v>
      </c>
      <c r="J29" s="53">
        <f t="shared" si="25"/>
        <v>127.70399999999999</v>
      </c>
      <c r="K29" s="53">
        <f t="shared" si="25"/>
        <v>86.828000000000003</v>
      </c>
      <c r="L29" s="56">
        <f t="shared" si="25"/>
        <v>6087.8952635948408</v>
      </c>
      <c r="M29" s="54">
        <f t="shared" si="25"/>
        <v>0</v>
      </c>
      <c r="N29" s="54">
        <f t="shared" ref="N29" si="26">N30+N45+N56+N58+N65+N70+N71</f>
        <v>0</v>
      </c>
      <c r="O29" s="54">
        <f t="shared" si="25"/>
        <v>0</v>
      </c>
      <c r="P29" s="54">
        <f t="shared" si="25"/>
        <v>1272.4461135624156</v>
      </c>
      <c r="Q29" s="54">
        <f t="shared" si="25"/>
        <v>758.38018698624001</v>
      </c>
      <c r="R29" s="54">
        <f t="shared" si="25"/>
        <v>585.6714349699655</v>
      </c>
      <c r="S29" s="54">
        <f t="shared" si="25"/>
        <v>113.08125496290472</v>
      </c>
      <c r="T29" s="54">
        <f t="shared" si="25"/>
        <v>137.00651089999999</v>
      </c>
      <c r="U29" s="54">
        <f t="shared" si="25"/>
        <v>3120.6553750266808</v>
      </c>
      <c r="V29" s="54">
        <f t="shared" si="25"/>
        <v>100.65438718663376</v>
      </c>
      <c r="W29" s="55">
        <f t="shared" si="25"/>
        <v>0</v>
      </c>
      <c r="X29" s="55">
        <f t="shared" si="25"/>
        <v>0</v>
      </c>
      <c r="Y29" s="55">
        <f t="shared" si="25"/>
        <v>0</v>
      </c>
      <c r="Z29" s="53">
        <f t="shared" si="25"/>
        <v>0</v>
      </c>
      <c r="AA29" s="47">
        <f t="shared" si="25"/>
        <v>1624.3831625153034</v>
      </c>
      <c r="AB29" s="57">
        <f t="shared" si="25"/>
        <v>298.5774721077006</v>
      </c>
      <c r="AC29" s="58">
        <f t="shared" si="25"/>
        <v>0</v>
      </c>
      <c r="AD29" s="54">
        <f t="shared" si="25"/>
        <v>0</v>
      </c>
      <c r="AE29" s="54">
        <f t="shared" si="25"/>
        <v>157.0576520659632</v>
      </c>
      <c r="AF29" s="54">
        <f t="shared" ref="AF29" si="27">AF30+AF45+AF56+AF58+AF65+AF70+AF71</f>
        <v>19.757734035880762</v>
      </c>
      <c r="AG29" s="54">
        <f t="shared" si="25"/>
        <v>0</v>
      </c>
      <c r="AH29" s="54">
        <f t="shared" si="25"/>
        <v>8.7742230740163478</v>
      </c>
      <c r="AI29" s="54">
        <f t="shared" si="25"/>
        <v>56.274721335599999</v>
      </c>
      <c r="AJ29" s="54">
        <f t="shared" ref="AJ29" si="28">AJ30+AJ45+AJ56+AJ58+AJ65+AJ70+AJ71</f>
        <v>28.592245873296001</v>
      </c>
      <c r="AK29" s="57">
        <f t="shared" si="25"/>
        <v>0</v>
      </c>
      <c r="AL29" s="57">
        <f t="shared" ref="AL29" si="29">AL30+AL45+AL56+AL58+AL65+AL70+AL71</f>
        <v>9.3684115080924073</v>
      </c>
      <c r="AM29" s="57">
        <f t="shared" si="25"/>
        <v>18.752484214851908</v>
      </c>
      <c r="AN29" s="57">
        <f t="shared" si="25"/>
        <v>27.357344185885989</v>
      </c>
      <c r="AO29" s="56">
        <f t="shared" si="25"/>
        <v>2135.4126651978859</v>
      </c>
      <c r="AP29" s="57">
        <f t="shared" si="25"/>
        <v>0</v>
      </c>
      <c r="AQ29" s="48">
        <f t="shared" si="25"/>
        <v>10727.652671268783</v>
      </c>
      <c r="AR29" s="2"/>
    </row>
    <row r="30" spans="1:44" s="49" customFormat="1" ht="12.75" customHeight="1">
      <c r="A30" s="164" t="s">
        <v>43</v>
      </c>
      <c r="B30" s="117"/>
      <c r="C30" s="118">
        <f>SUM(C31:C44)</f>
        <v>97.015485861000002</v>
      </c>
      <c r="D30" s="120">
        <v>97.015485861000016</v>
      </c>
      <c r="E30" s="120">
        <v>0</v>
      </c>
      <c r="F30" s="121"/>
      <c r="G30" s="121"/>
      <c r="H30" s="122">
        <f>SUM(H31:H44)</f>
        <v>0.7425750351599999</v>
      </c>
      <c r="I30" s="119">
        <f t="shared" ref="I30:K30" si="30">SUM(I31:I44)</f>
        <v>0.7425750351599999</v>
      </c>
      <c r="J30" s="120">
        <f t="shared" si="30"/>
        <v>0</v>
      </c>
      <c r="K30" s="120">
        <f t="shared" si="30"/>
        <v>0</v>
      </c>
      <c r="L30" s="122">
        <f>SUM(L31:L44)</f>
        <v>335.32757512569333</v>
      </c>
      <c r="M30" s="120">
        <f>SUM(M31:M44)</f>
        <v>0</v>
      </c>
      <c r="N30" s="120">
        <f>SUM(N31:N44)</f>
        <v>0</v>
      </c>
      <c r="O30" s="120">
        <f>SUM(O31:O44)</f>
        <v>0</v>
      </c>
      <c r="P30" s="120">
        <f>SUM(P31:P44)</f>
        <v>0</v>
      </c>
      <c r="Q30" s="120">
        <v>7.8660453976984508</v>
      </c>
      <c r="R30" s="120">
        <f>SUM(R31:R44)</f>
        <v>0</v>
      </c>
      <c r="S30" s="120">
        <v>108.5320391815533</v>
      </c>
      <c r="T30" s="120">
        <v>32.911276303666334</v>
      </c>
      <c r="U30" s="120">
        <v>95.263448838191124</v>
      </c>
      <c r="V30" s="120">
        <v>90.754765404584148</v>
      </c>
      <c r="W30" s="120">
        <f>SUM(W31:W44)</f>
        <v>0</v>
      </c>
      <c r="X30" s="120">
        <f>SUM(X31:X44)</f>
        <v>0</v>
      </c>
      <c r="Y30" s="120">
        <f>SUM(Y31:Y44)</f>
        <v>0</v>
      </c>
      <c r="Z30" s="120">
        <f>SUM(Z31:Z44)</f>
        <v>0</v>
      </c>
      <c r="AA30" s="122">
        <v>706.41423884690062</v>
      </c>
      <c r="AB30" s="123">
        <f t="shared" ref="AB30:AN30" si="31">SUM(AB31:AB44)</f>
        <v>134.99887910888611</v>
      </c>
      <c r="AC30" s="176">
        <f t="shared" si="31"/>
        <v>0</v>
      </c>
      <c r="AD30" s="120">
        <f t="shared" si="31"/>
        <v>0</v>
      </c>
      <c r="AE30" s="120">
        <f t="shared" si="31"/>
        <v>110.37857963361336</v>
      </c>
      <c r="AF30" s="120">
        <f t="shared" ref="AF30" si="32">SUM(AF31:AF44)</f>
        <v>19.757734035880762</v>
      </c>
      <c r="AG30" s="120">
        <f t="shared" si="31"/>
        <v>0</v>
      </c>
      <c r="AH30" s="120">
        <f t="shared" si="31"/>
        <v>4.862565439392001</v>
      </c>
      <c r="AI30" s="120">
        <f t="shared" si="31"/>
        <v>0</v>
      </c>
      <c r="AJ30" s="120">
        <f t="shared" ref="AJ30" si="33">SUM(AJ31:AJ44)</f>
        <v>0</v>
      </c>
      <c r="AK30" s="120">
        <f t="shared" si="31"/>
        <v>0</v>
      </c>
      <c r="AL30" s="120">
        <f t="shared" ref="AL30" si="34">SUM(AL31:AL44)</f>
        <v>0</v>
      </c>
      <c r="AM30" s="228">
        <f t="shared" si="31"/>
        <v>0</v>
      </c>
      <c r="AN30" s="119">
        <f t="shared" si="31"/>
        <v>27.357344185885989</v>
      </c>
      <c r="AO30" s="122">
        <v>530.00455260609613</v>
      </c>
      <c r="AP30" s="123">
        <f>SUM(AP31:AP44)</f>
        <v>0</v>
      </c>
      <c r="AQ30" s="59">
        <f t="shared" ref="AQ30" si="35">C30+H30+L30+AA30+AB30+AN30+AO30+AP30</f>
        <v>1831.8606507696222</v>
      </c>
      <c r="AR30" s="2"/>
    </row>
    <row r="31" spans="1:44" ht="12.75" customHeight="1">
      <c r="A31" s="165" t="s">
        <v>13</v>
      </c>
      <c r="B31" s="124" t="s">
        <v>122</v>
      </c>
      <c r="C31" s="125">
        <f t="shared" ref="C31:C43" si="36">SUM(D31:G31)</f>
        <v>1.4124388172171343E-2</v>
      </c>
      <c r="D31" s="68">
        <v>1.4124388172171343E-2</v>
      </c>
      <c r="E31" s="223"/>
      <c r="F31" s="223"/>
      <c r="G31" s="351"/>
      <c r="H31" s="129">
        <f t="shared" ref="H31:H43" si="37">SUM(I31:K31)</f>
        <v>0</v>
      </c>
      <c r="I31" s="126"/>
      <c r="J31" s="127"/>
      <c r="K31" s="127"/>
      <c r="L31" s="129">
        <f t="shared" ref="L31:L43" si="38">SUM(M31:Z31)</f>
        <v>24.623535065357906</v>
      </c>
      <c r="M31" s="127"/>
      <c r="N31" s="127"/>
      <c r="O31" s="127"/>
      <c r="P31" s="128"/>
      <c r="Q31" s="69">
        <v>0.57499999999999996</v>
      </c>
      <c r="R31" s="223"/>
      <c r="S31" s="69">
        <v>0.70876941292471407</v>
      </c>
      <c r="T31" s="69">
        <v>0.13776565243319214</v>
      </c>
      <c r="U31" s="69">
        <v>23.202000000000002</v>
      </c>
      <c r="V31" s="69">
        <v>0</v>
      </c>
      <c r="W31" s="223"/>
      <c r="X31" s="126"/>
      <c r="Y31" s="128"/>
      <c r="Z31" s="127"/>
      <c r="AA31" s="70">
        <v>12.291781868192315</v>
      </c>
      <c r="AB31" s="131">
        <f t="shared" ref="AB31:AB43" si="39">SUM(AC31:AM31)</f>
        <v>0</v>
      </c>
      <c r="AC31" s="132"/>
      <c r="AD31" s="127"/>
      <c r="AE31" s="127"/>
      <c r="AF31" s="127"/>
      <c r="AG31" s="127"/>
      <c r="AH31" s="127"/>
      <c r="AI31" s="127"/>
      <c r="AJ31" s="127"/>
      <c r="AK31" s="63"/>
      <c r="AL31" s="65"/>
      <c r="AM31" s="127"/>
      <c r="AN31" s="70"/>
      <c r="AO31" s="70">
        <v>38.648396959472826</v>
      </c>
      <c r="AP31" s="131"/>
      <c r="AQ31" s="71">
        <f t="shared" si="24"/>
        <v>75.577838281195227</v>
      </c>
    </row>
    <row r="32" spans="1:44" ht="12.75" customHeight="1">
      <c r="A32" s="166" t="s">
        <v>111</v>
      </c>
      <c r="B32" s="206" t="s">
        <v>123</v>
      </c>
      <c r="C32" s="19">
        <f t="shared" si="36"/>
        <v>18.228280043000002</v>
      </c>
      <c r="D32" s="27">
        <v>18.228280043000002</v>
      </c>
      <c r="E32" s="212"/>
      <c r="F32" s="212"/>
      <c r="G32" s="350"/>
      <c r="H32" s="23">
        <f t="shared" si="37"/>
        <v>0.7425750351599999</v>
      </c>
      <c r="I32" s="24">
        <v>0.7425750351599999</v>
      </c>
      <c r="J32" s="25"/>
      <c r="K32" s="25"/>
      <c r="L32" s="23">
        <f t="shared" si="38"/>
        <v>42.643532245096523</v>
      </c>
      <c r="M32" s="25"/>
      <c r="N32" s="25"/>
      <c r="O32" s="25"/>
      <c r="P32" s="128"/>
      <c r="Q32" s="212">
        <v>1.8109999999999999</v>
      </c>
      <c r="R32" s="212"/>
      <c r="S32" s="212">
        <v>13.194746458101129</v>
      </c>
      <c r="T32" s="212">
        <v>14.631785786995392</v>
      </c>
      <c r="U32" s="212">
        <v>13.006</v>
      </c>
      <c r="V32" s="212">
        <v>0</v>
      </c>
      <c r="W32" s="212"/>
      <c r="X32" s="24"/>
      <c r="Y32" s="22"/>
      <c r="Z32" s="25"/>
      <c r="AA32" s="28">
        <v>238.31332129920065</v>
      </c>
      <c r="AB32" s="26">
        <f t="shared" si="39"/>
        <v>18.246520754054401</v>
      </c>
      <c r="AC32" s="27"/>
      <c r="AD32" s="25"/>
      <c r="AE32" s="25">
        <v>13.3839553146624</v>
      </c>
      <c r="AF32" s="25"/>
      <c r="AG32" s="127"/>
      <c r="AH32" s="127">
        <v>4.862565439392001</v>
      </c>
      <c r="AI32" s="127"/>
      <c r="AJ32" s="127"/>
      <c r="AK32" s="24"/>
      <c r="AL32" s="22"/>
      <c r="AM32" s="25"/>
      <c r="AN32" s="28"/>
      <c r="AO32" s="28">
        <v>142.61461511481457</v>
      </c>
      <c r="AP32" s="26"/>
      <c r="AQ32" s="29">
        <f t="shared" si="24"/>
        <v>460.78884449132619</v>
      </c>
    </row>
    <row r="33" spans="1:44" ht="12.75" customHeight="1">
      <c r="A33" s="166" t="s">
        <v>16</v>
      </c>
      <c r="B33" s="133" t="s">
        <v>14</v>
      </c>
      <c r="C33" s="19">
        <f t="shared" si="36"/>
        <v>4.8224696759270734E-2</v>
      </c>
      <c r="D33" s="27">
        <v>4.8224696759270734E-2</v>
      </c>
      <c r="E33" s="212"/>
      <c r="F33" s="212"/>
      <c r="G33" s="350"/>
      <c r="H33" s="23">
        <f t="shared" si="37"/>
        <v>0</v>
      </c>
      <c r="I33" s="24"/>
      <c r="J33" s="25"/>
      <c r="K33" s="25"/>
      <c r="L33" s="23">
        <f t="shared" si="38"/>
        <v>3.2584100268305889</v>
      </c>
      <c r="M33" s="25"/>
      <c r="N33" s="25"/>
      <c r="O33" s="25"/>
      <c r="P33" s="128"/>
      <c r="Q33" s="212">
        <v>4.7E-2</v>
      </c>
      <c r="R33" s="212"/>
      <c r="S33" s="212">
        <v>0.29202516584022553</v>
      </c>
      <c r="T33" s="212">
        <v>2.6443848609903635</v>
      </c>
      <c r="U33" s="212">
        <v>0.27500000000000002</v>
      </c>
      <c r="V33" s="212">
        <v>0</v>
      </c>
      <c r="W33" s="212"/>
      <c r="X33" s="24"/>
      <c r="Y33" s="22"/>
      <c r="Z33" s="25"/>
      <c r="AA33" s="28">
        <v>2.9128191392319236</v>
      </c>
      <c r="AB33" s="26">
        <f t="shared" si="39"/>
        <v>0</v>
      </c>
      <c r="AC33" s="27"/>
      <c r="AD33" s="25"/>
      <c r="AE33" s="25"/>
      <c r="AF33" s="25"/>
      <c r="AG33" s="127"/>
      <c r="AH33" s="127"/>
      <c r="AI33" s="127"/>
      <c r="AJ33" s="127"/>
      <c r="AK33" s="24"/>
      <c r="AL33" s="22"/>
      <c r="AM33" s="25"/>
      <c r="AN33" s="28"/>
      <c r="AO33" s="28">
        <v>2.0527896707357924</v>
      </c>
      <c r="AP33" s="26"/>
      <c r="AQ33" s="29">
        <f t="shared" si="24"/>
        <v>8.2722435335575764</v>
      </c>
    </row>
    <row r="34" spans="1:44" ht="12.75" customHeight="1">
      <c r="A34" s="166" t="s">
        <v>18</v>
      </c>
      <c r="B34" s="133" t="s">
        <v>124</v>
      </c>
      <c r="C34" s="305">
        <f t="shared" si="36"/>
        <v>0.11178444353404177</v>
      </c>
      <c r="D34" s="27">
        <v>0.11178444353404177</v>
      </c>
      <c r="E34" s="212"/>
      <c r="F34" s="212"/>
      <c r="G34" s="350"/>
      <c r="H34" s="23">
        <f t="shared" si="37"/>
        <v>0</v>
      </c>
      <c r="I34" s="24"/>
      <c r="J34" s="25"/>
      <c r="K34" s="25"/>
      <c r="L34" s="23">
        <f t="shared" si="38"/>
        <v>3.0178429341037125</v>
      </c>
      <c r="M34" s="25"/>
      <c r="N34" s="25"/>
      <c r="O34" s="25"/>
      <c r="P34" s="128"/>
      <c r="Q34" s="212">
        <v>0.08</v>
      </c>
      <c r="R34" s="212"/>
      <c r="S34" s="212">
        <v>0.10304533846705875</v>
      </c>
      <c r="T34" s="212">
        <v>0.56179759563665366</v>
      </c>
      <c r="U34" s="212">
        <v>2.2730000000000001</v>
      </c>
      <c r="V34" s="212">
        <v>0</v>
      </c>
      <c r="W34" s="212"/>
      <c r="X34" s="24"/>
      <c r="Y34" s="22"/>
      <c r="Z34" s="25"/>
      <c r="AA34" s="28">
        <v>7.3856497396265448</v>
      </c>
      <c r="AB34" s="26">
        <f t="shared" si="39"/>
        <v>95.301088962870949</v>
      </c>
      <c r="AC34" s="27"/>
      <c r="AD34" s="25"/>
      <c r="AE34" s="25">
        <v>95.301088962870949</v>
      </c>
      <c r="AF34" s="25"/>
      <c r="AG34" s="127"/>
      <c r="AH34" s="127"/>
      <c r="AI34" s="127"/>
      <c r="AJ34" s="127"/>
      <c r="AK34" s="24"/>
      <c r="AL34" s="22"/>
      <c r="AM34" s="25"/>
      <c r="AN34" s="28"/>
      <c r="AO34" s="28">
        <v>22.852957022662594</v>
      </c>
      <c r="AP34" s="26"/>
      <c r="AQ34" s="29">
        <f t="shared" si="24"/>
        <v>128.66932310279785</v>
      </c>
    </row>
    <row r="35" spans="1:44" ht="12.75" customHeight="1">
      <c r="A35" s="166" t="s">
        <v>20</v>
      </c>
      <c r="B35" s="133" t="s">
        <v>125</v>
      </c>
      <c r="C35" s="305">
        <f t="shared" si="36"/>
        <v>0.11602175998569317</v>
      </c>
      <c r="D35" s="27">
        <v>0.11602175998569317</v>
      </c>
      <c r="E35" s="212"/>
      <c r="F35" s="212"/>
      <c r="G35" s="350"/>
      <c r="H35" s="23">
        <f t="shared" si="37"/>
        <v>0</v>
      </c>
      <c r="I35" s="24"/>
      <c r="J35" s="25"/>
      <c r="K35" s="25"/>
      <c r="L35" s="23">
        <f t="shared" si="38"/>
        <v>1.3559010451516138</v>
      </c>
      <c r="M35" s="25"/>
      <c r="N35" s="25"/>
      <c r="O35" s="25"/>
      <c r="P35" s="128"/>
      <c r="Q35" s="212">
        <v>0.13</v>
      </c>
      <c r="R35" s="212"/>
      <c r="S35" s="212">
        <v>0.23879141165060108</v>
      </c>
      <c r="T35" s="212">
        <v>0.27910963350101264</v>
      </c>
      <c r="U35" s="212">
        <v>0.70799999999999996</v>
      </c>
      <c r="V35" s="212">
        <v>0</v>
      </c>
      <c r="W35" s="212"/>
      <c r="X35" s="24"/>
      <c r="Y35" s="22"/>
      <c r="Z35" s="25"/>
      <c r="AA35" s="28">
        <v>7.8819311410783843</v>
      </c>
      <c r="AB35" s="26">
        <f t="shared" si="39"/>
        <v>0</v>
      </c>
      <c r="AC35" s="27"/>
      <c r="AD35" s="25"/>
      <c r="AE35" s="25"/>
      <c r="AF35" s="25"/>
      <c r="AG35" s="127"/>
      <c r="AH35" s="127"/>
      <c r="AI35" s="127"/>
      <c r="AJ35" s="127"/>
      <c r="AK35" s="24"/>
      <c r="AL35" s="22"/>
      <c r="AM35" s="25"/>
      <c r="AN35" s="28"/>
      <c r="AO35" s="28">
        <v>9.5921603028182982</v>
      </c>
      <c r="AP35" s="26"/>
      <c r="AQ35" s="29">
        <f t="shared" si="24"/>
        <v>18.94601424903399</v>
      </c>
    </row>
    <row r="36" spans="1:44" ht="12.75" customHeight="1">
      <c r="A36" s="166" t="s">
        <v>22</v>
      </c>
      <c r="B36" s="133" t="s">
        <v>126</v>
      </c>
      <c r="C36" s="19">
        <f t="shared" si="36"/>
        <v>0.13458524158340407</v>
      </c>
      <c r="D36" s="132">
        <v>0.13458524158340407</v>
      </c>
      <c r="E36" s="212"/>
      <c r="F36" s="212"/>
      <c r="G36" s="350"/>
      <c r="H36" s="23">
        <f t="shared" si="37"/>
        <v>0</v>
      </c>
      <c r="I36" s="24"/>
      <c r="J36" s="25"/>
      <c r="K36" s="25"/>
      <c r="L36" s="23">
        <f t="shared" si="38"/>
        <v>27.953945952671596</v>
      </c>
      <c r="M36" s="25"/>
      <c r="N36" s="25"/>
      <c r="O36" s="25"/>
      <c r="P36" s="128"/>
      <c r="Q36" s="223">
        <v>0.50800000000000001</v>
      </c>
      <c r="R36" s="212"/>
      <c r="S36" s="223">
        <v>3.1388902916810699</v>
      </c>
      <c r="T36" s="223">
        <v>1.5494162987940832</v>
      </c>
      <c r="U36" s="223">
        <v>9.2169999999999987</v>
      </c>
      <c r="V36" s="223">
        <v>13.540639362196446</v>
      </c>
      <c r="W36" s="212"/>
      <c r="X36" s="24"/>
      <c r="Y36" s="22"/>
      <c r="Z36" s="25"/>
      <c r="AA36" s="130">
        <v>103.68187598580191</v>
      </c>
      <c r="AB36" s="26">
        <f t="shared" si="39"/>
        <v>0</v>
      </c>
      <c r="AC36" s="27"/>
      <c r="AD36" s="25"/>
      <c r="AE36" s="25">
        <v>0</v>
      </c>
      <c r="AF36" s="25"/>
      <c r="AG36" s="127"/>
      <c r="AH36" s="127"/>
      <c r="AI36" s="127"/>
      <c r="AJ36" s="127"/>
      <c r="AK36" s="126"/>
      <c r="AL36" s="128"/>
      <c r="AM36" s="25"/>
      <c r="AN36" s="130"/>
      <c r="AO36" s="130">
        <v>88.051952198393195</v>
      </c>
      <c r="AP36" s="26"/>
      <c r="AQ36" s="29">
        <f t="shared" si="24"/>
        <v>219.8223593784501</v>
      </c>
    </row>
    <row r="37" spans="1:44" ht="12.75" customHeight="1">
      <c r="A37" s="166" t="s">
        <v>24</v>
      </c>
      <c r="B37" s="133" t="s">
        <v>127</v>
      </c>
      <c r="C37" s="19">
        <f t="shared" si="36"/>
        <v>0.17191398175271408</v>
      </c>
      <c r="D37" s="27">
        <v>0.17191398175271408</v>
      </c>
      <c r="E37" s="212"/>
      <c r="F37" s="212"/>
      <c r="G37" s="350"/>
      <c r="H37" s="23">
        <f t="shared" si="37"/>
        <v>0</v>
      </c>
      <c r="I37" s="24"/>
      <c r="J37" s="25"/>
      <c r="K37" s="25"/>
      <c r="L37" s="23">
        <f t="shared" si="38"/>
        <v>4.2724985415135031</v>
      </c>
      <c r="M37" s="25"/>
      <c r="N37" s="25"/>
      <c r="O37" s="25"/>
      <c r="P37" s="128"/>
      <c r="Q37" s="212">
        <v>1.2909999999999999</v>
      </c>
      <c r="R37" s="212"/>
      <c r="S37" s="212">
        <v>2.01527783717864E-2</v>
      </c>
      <c r="T37" s="212">
        <v>1.9573457631417168</v>
      </c>
      <c r="U37" s="212">
        <v>1.004</v>
      </c>
      <c r="V37" s="212">
        <v>0</v>
      </c>
      <c r="W37" s="212"/>
      <c r="X37" s="24"/>
      <c r="Y37" s="22"/>
      <c r="Z37" s="25"/>
      <c r="AA37" s="28">
        <v>8.3523907944851388</v>
      </c>
      <c r="AB37" s="26">
        <f t="shared" si="39"/>
        <v>0</v>
      </c>
      <c r="AC37" s="27"/>
      <c r="AD37" s="25"/>
      <c r="AE37" s="25"/>
      <c r="AF37" s="25"/>
      <c r="AG37" s="127"/>
      <c r="AH37" s="127"/>
      <c r="AI37" s="127"/>
      <c r="AJ37" s="127"/>
      <c r="AK37" s="24"/>
      <c r="AL37" s="22"/>
      <c r="AM37" s="25"/>
      <c r="AN37" s="28"/>
      <c r="AO37" s="28">
        <v>20.511990862142561</v>
      </c>
      <c r="AP37" s="26"/>
      <c r="AQ37" s="29">
        <f t="shared" si="24"/>
        <v>33.308794179893916</v>
      </c>
    </row>
    <row r="38" spans="1:44" ht="12.75" customHeight="1">
      <c r="A38" s="166" t="s">
        <v>26</v>
      </c>
      <c r="B38" s="133" t="s">
        <v>128</v>
      </c>
      <c r="C38" s="19">
        <f t="shared" si="36"/>
        <v>77.094902337999997</v>
      </c>
      <c r="D38" s="27">
        <v>77.094902337999997</v>
      </c>
      <c r="E38" s="212"/>
      <c r="F38" s="212"/>
      <c r="G38" s="350"/>
      <c r="H38" s="23">
        <f t="shared" si="37"/>
        <v>0</v>
      </c>
      <c r="I38" s="24"/>
      <c r="J38" s="25"/>
      <c r="K38" s="25"/>
      <c r="L38" s="23">
        <f t="shared" si="38"/>
        <v>99.972024447864527</v>
      </c>
      <c r="M38" s="25"/>
      <c r="N38" s="25"/>
      <c r="O38" s="25"/>
      <c r="P38" s="128"/>
      <c r="Q38" s="212">
        <v>0.82</v>
      </c>
      <c r="R38" s="212"/>
      <c r="S38" s="212">
        <v>2.1251675154700789</v>
      </c>
      <c r="T38" s="212">
        <v>1.860730890006751</v>
      </c>
      <c r="U38" s="212">
        <v>17.952000000000002</v>
      </c>
      <c r="V38" s="212">
        <v>77.21412604238769</v>
      </c>
      <c r="W38" s="212"/>
      <c r="X38" s="24"/>
      <c r="Y38" s="22"/>
      <c r="Z38" s="25"/>
      <c r="AA38" s="28">
        <v>21.397411947114506</v>
      </c>
      <c r="AB38" s="26">
        <f t="shared" si="39"/>
        <v>21.451269391960764</v>
      </c>
      <c r="AC38" s="27"/>
      <c r="AD38" s="25"/>
      <c r="AE38" s="25">
        <v>1.6935353560799999</v>
      </c>
      <c r="AF38" s="25">
        <v>19.757734035880762</v>
      </c>
      <c r="AG38" s="127"/>
      <c r="AH38" s="127"/>
      <c r="AI38" s="127"/>
      <c r="AJ38" s="127"/>
      <c r="AK38" s="24"/>
      <c r="AL38" s="22"/>
      <c r="AM38" s="25"/>
      <c r="AN38" s="28">
        <v>27.357344185885989</v>
      </c>
      <c r="AO38" s="28">
        <v>40.151967151301641</v>
      </c>
      <c r="AP38" s="26"/>
      <c r="AQ38" s="29">
        <f t="shared" si="24"/>
        <v>287.42491946212743</v>
      </c>
    </row>
    <row r="39" spans="1:44" ht="12.75" customHeight="1">
      <c r="A39" s="166" t="s">
        <v>28</v>
      </c>
      <c r="B39" s="133" t="s">
        <v>129</v>
      </c>
      <c r="C39" s="19">
        <f t="shared" si="36"/>
        <v>0.27401313054012405</v>
      </c>
      <c r="D39" s="27">
        <v>0.27401313054012405</v>
      </c>
      <c r="E39" s="212"/>
      <c r="F39" s="212"/>
      <c r="G39" s="350"/>
      <c r="H39" s="23">
        <f t="shared" si="37"/>
        <v>0</v>
      </c>
      <c r="I39" s="24"/>
      <c r="J39" s="25"/>
      <c r="K39" s="25"/>
      <c r="L39" s="23">
        <f t="shared" si="38"/>
        <v>91.522375382216282</v>
      </c>
      <c r="M39" s="25"/>
      <c r="N39" s="25"/>
      <c r="O39" s="25"/>
      <c r="P39" s="128"/>
      <c r="Q39" s="212">
        <v>0.57399999999999995</v>
      </c>
      <c r="R39" s="212"/>
      <c r="S39" s="212">
        <v>86.071957806748046</v>
      </c>
      <c r="T39" s="212">
        <v>1.8464175754682377</v>
      </c>
      <c r="U39" s="212">
        <v>3.03</v>
      </c>
      <c r="V39" s="212">
        <v>0</v>
      </c>
      <c r="W39" s="212"/>
      <c r="X39" s="24"/>
      <c r="Y39" s="22"/>
      <c r="Z39" s="25"/>
      <c r="AA39" s="28">
        <v>237.23006747877275</v>
      </c>
      <c r="AB39" s="26">
        <f t="shared" si="39"/>
        <v>0</v>
      </c>
      <c r="AC39" s="27"/>
      <c r="AD39" s="25"/>
      <c r="AE39" s="25"/>
      <c r="AF39" s="25"/>
      <c r="AG39" s="127"/>
      <c r="AH39" s="127"/>
      <c r="AI39" s="127"/>
      <c r="AJ39" s="127"/>
      <c r="AK39" s="24"/>
      <c r="AL39" s="22"/>
      <c r="AM39" s="25"/>
      <c r="AN39" s="28"/>
      <c r="AO39" s="28">
        <v>45.216575395464282</v>
      </c>
      <c r="AP39" s="26"/>
      <c r="AQ39" s="29">
        <f t="shared" si="24"/>
        <v>374.24303138699344</v>
      </c>
    </row>
    <row r="40" spans="1:44" ht="12.75" customHeight="1">
      <c r="A40" s="166" t="s">
        <v>30</v>
      </c>
      <c r="B40" s="133" t="s">
        <v>130</v>
      </c>
      <c r="C40" s="19">
        <f t="shared" si="36"/>
        <v>0.12691771657565393</v>
      </c>
      <c r="D40" s="27">
        <v>0.12691771657565393</v>
      </c>
      <c r="E40" s="212"/>
      <c r="F40" s="212"/>
      <c r="G40" s="350"/>
      <c r="H40" s="23">
        <f t="shared" si="37"/>
        <v>0</v>
      </c>
      <c r="I40" s="24"/>
      <c r="J40" s="25"/>
      <c r="K40" s="25"/>
      <c r="L40" s="23">
        <f t="shared" si="38"/>
        <v>2.9246532827760641</v>
      </c>
      <c r="M40" s="25"/>
      <c r="N40" s="25"/>
      <c r="O40" s="25"/>
      <c r="P40" s="128"/>
      <c r="Q40" s="212">
        <v>0.25800000000000001</v>
      </c>
      <c r="R40" s="212"/>
      <c r="S40" s="212">
        <v>0.10988967829143903</v>
      </c>
      <c r="T40" s="212">
        <v>1.0627636044846249</v>
      </c>
      <c r="U40" s="212">
        <v>1.494</v>
      </c>
      <c r="V40" s="212">
        <v>0</v>
      </c>
      <c r="W40" s="212"/>
      <c r="X40" s="24"/>
      <c r="Y40" s="22"/>
      <c r="Z40" s="25"/>
      <c r="AA40" s="28">
        <v>9.571681141199301</v>
      </c>
      <c r="AB40" s="26">
        <f t="shared" si="39"/>
        <v>0</v>
      </c>
      <c r="AC40" s="27"/>
      <c r="AD40" s="25"/>
      <c r="AE40" s="25"/>
      <c r="AF40" s="25"/>
      <c r="AG40" s="127"/>
      <c r="AH40" s="127"/>
      <c r="AI40" s="127"/>
      <c r="AJ40" s="127"/>
      <c r="AK40" s="24"/>
      <c r="AL40" s="22"/>
      <c r="AM40" s="25"/>
      <c r="AN40" s="28"/>
      <c r="AO40" s="28">
        <v>14.245087847289172</v>
      </c>
      <c r="AP40" s="26"/>
      <c r="AQ40" s="29">
        <f t="shared" si="24"/>
        <v>26.868339987840191</v>
      </c>
    </row>
    <row r="41" spans="1:44" ht="12.75" customHeight="1">
      <c r="A41" s="166" t="s">
        <v>32</v>
      </c>
      <c r="B41" s="133" t="s">
        <v>131</v>
      </c>
      <c r="C41" s="305">
        <f t="shared" si="36"/>
        <v>4.5803373072612785E-2</v>
      </c>
      <c r="D41" s="132">
        <v>4.5803373072612785E-2</v>
      </c>
      <c r="E41" s="212"/>
      <c r="F41" s="212"/>
      <c r="G41" s="350"/>
      <c r="H41" s="23">
        <f t="shared" si="37"/>
        <v>0</v>
      </c>
      <c r="I41" s="24"/>
      <c r="J41" s="25"/>
      <c r="K41" s="25"/>
      <c r="L41" s="23">
        <f t="shared" si="38"/>
        <v>3.246255329568895</v>
      </c>
      <c r="M41" s="25"/>
      <c r="N41" s="25"/>
      <c r="O41" s="25"/>
      <c r="P41" s="128"/>
      <c r="Q41" s="223">
        <v>0.13800000000000001</v>
      </c>
      <c r="R41" s="212"/>
      <c r="S41" s="223">
        <v>9.0877623223716023E-2</v>
      </c>
      <c r="T41" s="223">
        <v>2.3813777063451789</v>
      </c>
      <c r="U41" s="223">
        <v>0.63600000000000001</v>
      </c>
      <c r="V41" s="223">
        <v>0</v>
      </c>
      <c r="W41" s="212"/>
      <c r="X41" s="24"/>
      <c r="Y41" s="22"/>
      <c r="Z41" s="25"/>
      <c r="AA41" s="130">
        <v>15.534615543415054</v>
      </c>
      <c r="AB41" s="26">
        <f t="shared" si="39"/>
        <v>0</v>
      </c>
      <c r="AC41" s="27"/>
      <c r="AD41" s="25"/>
      <c r="AE41" s="25"/>
      <c r="AF41" s="25"/>
      <c r="AG41" s="127"/>
      <c r="AH41" s="127"/>
      <c r="AI41" s="127"/>
      <c r="AJ41" s="127"/>
      <c r="AK41" s="126"/>
      <c r="AL41" s="128"/>
      <c r="AM41" s="25"/>
      <c r="AN41" s="130"/>
      <c r="AO41" s="130">
        <v>49.748805643889156</v>
      </c>
      <c r="AP41" s="26"/>
      <c r="AQ41" s="29">
        <f t="shared" si="24"/>
        <v>68.575479889945711</v>
      </c>
    </row>
    <row r="42" spans="1:44" ht="12.75" customHeight="1">
      <c r="A42" s="166" t="s">
        <v>34</v>
      </c>
      <c r="B42" s="133" t="s">
        <v>132</v>
      </c>
      <c r="C42" s="19">
        <f t="shared" si="36"/>
        <v>1.472971909383583E-2</v>
      </c>
      <c r="D42" s="27">
        <v>1.472971909383583E-2</v>
      </c>
      <c r="E42" s="212"/>
      <c r="F42" s="212"/>
      <c r="G42" s="350"/>
      <c r="H42" s="23">
        <f t="shared" si="37"/>
        <v>0</v>
      </c>
      <c r="I42" s="24"/>
      <c r="J42" s="25"/>
      <c r="K42" s="25"/>
      <c r="L42" s="23">
        <f t="shared" si="38"/>
        <v>2.3289842019099525</v>
      </c>
      <c r="M42" s="25"/>
      <c r="N42" s="25"/>
      <c r="O42" s="25"/>
      <c r="P42" s="128"/>
      <c r="Q42" s="212">
        <v>0.64900000000000002</v>
      </c>
      <c r="R42" s="212"/>
      <c r="S42" s="212">
        <v>7.1105085953284089E-2</v>
      </c>
      <c r="T42" s="212">
        <v>1.3078791159566681</v>
      </c>
      <c r="U42" s="212">
        <v>0.30100000000000005</v>
      </c>
      <c r="V42" s="212">
        <v>0</v>
      </c>
      <c r="W42" s="212"/>
      <c r="X42" s="24"/>
      <c r="Y42" s="22"/>
      <c r="Z42" s="25"/>
      <c r="AA42" s="28">
        <v>1.1840216176769764</v>
      </c>
      <c r="AB42" s="26">
        <f t="shared" si="39"/>
        <v>0</v>
      </c>
      <c r="AC42" s="27"/>
      <c r="AD42" s="25"/>
      <c r="AE42" s="25"/>
      <c r="AF42" s="25"/>
      <c r="AG42" s="127"/>
      <c r="AH42" s="127"/>
      <c r="AI42" s="127"/>
      <c r="AJ42" s="127"/>
      <c r="AK42" s="181"/>
      <c r="AL42" s="104"/>
      <c r="AM42" s="25"/>
      <c r="AN42" s="194"/>
      <c r="AO42" s="28">
        <v>3.1680701117189574</v>
      </c>
      <c r="AP42" s="26"/>
      <c r="AQ42" s="29">
        <f t="shared" si="24"/>
        <v>6.6958056503997216</v>
      </c>
    </row>
    <row r="43" spans="1:44" ht="12.75" customHeight="1">
      <c r="A43" s="166" t="s">
        <v>36</v>
      </c>
      <c r="B43" s="133" t="s">
        <v>142</v>
      </c>
      <c r="C43" s="305">
        <f t="shared" si="36"/>
        <v>0.27159180685346612</v>
      </c>
      <c r="D43" s="27">
        <v>0.27159180685346612</v>
      </c>
      <c r="E43" s="212"/>
      <c r="F43" s="212"/>
      <c r="G43" s="350"/>
      <c r="H43" s="23">
        <f t="shared" si="37"/>
        <v>0</v>
      </c>
      <c r="I43" s="24"/>
      <c r="J43" s="25"/>
      <c r="K43" s="25">
        <v>0</v>
      </c>
      <c r="L43" s="23">
        <f t="shared" si="38"/>
        <v>8.7726673727237348</v>
      </c>
      <c r="M43" s="25"/>
      <c r="N43" s="25"/>
      <c r="O43" s="25"/>
      <c r="P43" s="22"/>
      <c r="Q43" s="212">
        <v>0.57099999999999995</v>
      </c>
      <c r="R43" s="212"/>
      <c r="S43" s="212">
        <v>2.3666206148301612</v>
      </c>
      <c r="T43" s="212">
        <v>2.4690467578935733</v>
      </c>
      <c r="U43" s="212">
        <v>3.3660000000000001</v>
      </c>
      <c r="V43" s="212">
        <v>0</v>
      </c>
      <c r="W43" s="212"/>
      <c r="X43" s="24"/>
      <c r="Y43" s="22"/>
      <c r="Z43" s="25"/>
      <c r="AA43" s="28">
        <v>36.407405146101411</v>
      </c>
      <c r="AB43" s="26">
        <f t="shared" si="39"/>
        <v>0</v>
      </c>
      <c r="AC43" s="27"/>
      <c r="AD43" s="25"/>
      <c r="AE43" s="25"/>
      <c r="AF43" s="25"/>
      <c r="AG43" s="25"/>
      <c r="AH43" s="25"/>
      <c r="AI43" s="25"/>
      <c r="AJ43" s="25"/>
      <c r="AK43" s="24"/>
      <c r="AL43" s="22"/>
      <c r="AM43" s="25"/>
      <c r="AN43" s="28"/>
      <c r="AO43" s="28">
        <v>46.330920198493601</v>
      </c>
      <c r="AP43" s="26"/>
      <c r="AQ43" s="29">
        <f t="shared" si="24"/>
        <v>91.782584524172222</v>
      </c>
    </row>
    <row r="44" spans="1:44" ht="12.75" customHeight="1">
      <c r="A44" s="395" t="s">
        <v>172</v>
      </c>
      <c r="B44" s="396" t="s">
        <v>173</v>
      </c>
      <c r="C44" s="317">
        <f>SUM(D44:G44)</f>
        <v>0.36259322207702721</v>
      </c>
      <c r="D44" s="80">
        <v>0.36259322207702721</v>
      </c>
      <c r="E44" s="213"/>
      <c r="F44" s="213"/>
      <c r="G44" s="348"/>
      <c r="H44" s="78">
        <f>SUM(I44:K44)</f>
        <v>0</v>
      </c>
      <c r="I44" s="75"/>
      <c r="J44" s="76"/>
      <c r="K44" s="76"/>
      <c r="L44" s="78">
        <f>SUM(M44:Z44)</f>
        <v>19.434949297908446</v>
      </c>
      <c r="M44" s="76"/>
      <c r="N44" s="76"/>
      <c r="O44" s="76"/>
      <c r="P44" s="77"/>
      <c r="Q44" s="213">
        <v>0.414045397698451</v>
      </c>
      <c r="R44" s="213"/>
      <c r="S44" s="213">
        <v>0</v>
      </c>
      <c r="T44" s="213">
        <v>0.22145506201888726</v>
      </c>
      <c r="U44" s="213">
        <v>18.799448838191108</v>
      </c>
      <c r="V44" s="213">
        <v>0</v>
      </c>
      <c r="W44" s="213"/>
      <c r="X44" s="75"/>
      <c r="Y44" s="77"/>
      <c r="Z44" s="76"/>
      <c r="AA44" s="81">
        <v>4.2692660050036491</v>
      </c>
      <c r="AB44" s="79">
        <f>SUM(AC44:AM44)</f>
        <v>0</v>
      </c>
      <c r="AC44" s="80"/>
      <c r="AD44" s="76"/>
      <c r="AE44" s="76"/>
      <c r="AF44" s="76"/>
      <c r="AG44" s="76"/>
      <c r="AH44" s="76"/>
      <c r="AI44" s="76"/>
      <c r="AJ44" s="76"/>
      <c r="AK44" s="75"/>
      <c r="AL44" s="77"/>
      <c r="AM44" s="76"/>
      <c r="AN44" s="81"/>
      <c r="AO44" s="81">
        <v>6.818264126899475</v>
      </c>
      <c r="AP44" s="79"/>
      <c r="AQ44" s="82">
        <f>C44+H44+L44+AA44+AB44+AN44+AO44+AP44</f>
        <v>30.885072651888596</v>
      </c>
    </row>
    <row r="45" spans="1:44"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4083.5521152208844</v>
      </c>
      <c r="M45" s="307">
        <f t="shared" si="40"/>
        <v>0</v>
      </c>
      <c r="N45" s="307">
        <f t="shared" ref="N45" si="41">SUM(N46:N55)</f>
        <v>0</v>
      </c>
      <c r="O45" s="307">
        <f t="shared" si="40"/>
        <v>0</v>
      </c>
      <c r="P45" s="307">
        <f t="shared" si="40"/>
        <v>1272.4461135624156</v>
      </c>
      <c r="Q45" s="307">
        <f t="shared" si="40"/>
        <v>0</v>
      </c>
      <c r="R45" s="307">
        <f t="shared" si="40"/>
        <v>585.6714349699655</v>
      </c>
      <c r="S45" s="307">
        <f t="shared" si="40"/>
        <v>0</v>
      </c>
      <c r="T45" s="307">
        <f t="shared" si="40"/>
        <v>0.99990661399999992</v>
      </c>
      <c r="U45" s="307">
        <f>SUM(U46:U55)</f>
        <v>2224.4346600745034</v>
      </c>
      <c r="V45" s="307">
        <f t="shared" si="40"/>
        <v>0</v>
      </c>
      <c r="W45" s="308">
        <f t="shared" si="40"/>
        <v>0</v>
      </c>
      <c r="X45" s="308">
        <f t="shared" si="40"/>
        <v>0</v>
      </c>
      <c r="Y45" s="308">
        <f t="shared" si="40"/>
        <v>0</v>
      </c>
      <c r="Z45" s="307">
        <f t="shared" si="40"/>
        <v>0</v>
      </c>
      <c r="AA45" s="309">
        <f t="shared" si="40"/>
        <v>4.1380427370454766</v>
      </c>
      <c r="AB45" s="311">
        <f t="shared" si="40"/>
        <v>84.866967208895986</v>
      </c>
      <c r="AC45" s="312">
        <f t="shared" si="40"/>
        <v>0</v>
      </c>
      <c r="AD45" s="307">
        <f t="shared" si="40"/>
        <v>0</v>
      </c>
      <c r="AE45" s="307">
        <f t="shared" si="40"/>
        <v>0</v>
      </c>
      <c r="AF45" s="307">
        <f t="shared" ref="AF45" si="42">SUM(AF46:AF55)</f>
        <v>0</v>
      </c>
      <c r="AG45" s="307">
        <f t="shared" si="40"/>
        <v>0</v>
      </c>
      <c r="AH45" s="307">
        <f t="shared" si="40"/>
        <v>0</v>
      </c>
      <c r="AI45" s="307">
        <f t="shared" si="40"/>
        <v>56.274721335599999</v>
      </c>
      <c r="AJ45" s="307">
        <f t="shared" ref="AJ45" si="43">SUM(AJ46:AJ55)</f>
        <v>28.592245873296001</v>
      </c>
      <c r="AK45" s="310">
        <f t="shared" si="40"/>
        <v>0</v>
      </c>
      <c r="AL45" s="308">
        <f t="shared" ref="AL45" si="44">SUM(AL46:AL55)</f>
        <v>0</v>
      </c>
      <c r="AM45" s="307">
        <f t="shared" si="40"/>
        <v>0</v>
      </c>
      <c r="AN45" s="309">
        <f t="shared" si="40"/>
        <v>0</v>
      </c>
      <c r="AO45" s="309">
        <f t="shared" si="40"/>
        <v>3.9111873643168766</v>
      </c>
      <c r="AP45" s="311">
        <f t="shared" si="40"/>
        <v>0</v>
      </c>
      <c r="AQ45" s="314">
        <f t="shared" si="24"/>
        <v>4176.4683125311431</v>
      </c>
      <c r="AR45" s="2"/>
    </row>
    <row r="46" spans="1:44"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613.12295639658237</v>
      </c>
      <c r="M46" s="64"/>
      <c r="N46" s="64"/>
      <c r="O46" s="64"/>
      <c r="P46" s="64"/>
      <c r="Q46" s="64"/>
      <c r="R46" s="64"/>
      <c r="S46" s="64"/>
      <c r="T46" s="64"/>
      <c r="U46" s="64">
        <v>613.12295639658237</v>
      </c>
      <c r="V46" s="64"/>
      <c r="W46" s="65"/>
      <c r="X46" s="65"/>
      <c r="Y46" s="65"/>
      <c r="Z46" s="64"/>
      <c r="AA46" s="66">
        <v>0</v>
      </c>
      <c r="AB46" s="67">
        <f t="shared" ref="AB46:AB64" si="48">SUM(AC46:AM46)</f>
        <v>16.199043603417639</v>
      </c>
      <c r="AC46" s="68"/>
      <c r="AD46" s="64"/>
      <c r="AE46" s="64"/>
      <c r="AF46" s="64"/>
      <c r="AG46" s="64"/>
      <c r="AH46" s="64"/>
      <c r="AI46" s="64">
        <v>16.199043603417639</v>
      </c>
      <c r="AJ46" s="64">
        <v>0</v>
      </c>
      <c r="AK46" s="63"/>
      <c r="AL46" s="65"/>
      <c r="AM46" s="64"/>
      <c r="AN46" s="66"/>
      <c r="AO46" s="70"/>
      <c r="AP46" s="67"/>
      <c r="AQ46" s="92">
        <f t="shared" si="24"/>
        <v>629.322</v>
      </c>
    </row>
    <row r="47" spans="1:44" ht="12.75" customHeight="1">
      <c r="A47" s="165" t="s">
        <v>150</v>
      </c>
      <c r="B47" s="289"/>
      <c r="C47" s="19">
        <f t="shared" si="45"/>
        <v>0</v>
      </c>
      <c r="D47" s="290"/>
      <c r="E47" s="291"/>
      <c r="F47" s="128"/>
      <c r="G47" s="128"/>
      <c r="H47" s="23">
        <f t="shared" si="46"/>
        <v>0</v>
      </c>
      <c r="I47" s="126"/>
      <c r="J47" s="127"/>
      <c r="K47" s="127"/>
      <c r="L47" s="129">
        <f t="shared" si="47"/>
        <v>320.20979105870276</v>
      </c>
      <c r="M47" s="127"/>
      <c r="N47" s="127"/>
      <c r="O47" s="127"/>
      <c r="P47" s="127"/>
      <c r="Q47" s="127"/>
      <c r="R47" s="127"/>
      <c r="S47" s="127"/>
      <c r="T47" s="127"/>
      <c r="U47" s="127">
        <v>320.20979105870276</v>
      </c>
      <c r="V47" s="127"/>
      <c r="W47" s="128"/>
      <c r="X47" s="128"/>
      <c r="Y47" s="128"/>
      <c r="Z47" s="127"/>
      <c r="AA47" s="297"/>
      <c r="AB47" s="131">
        <f t="shared" si="48"/>
        <v>8.4601176868119836</v>
      </c>
      <c r="AC47" s="132"/>
      <c r="AD47" s="127"/>
      <c r="AE47" s="127"/>
      <c r="AF47" s="127"/>
      <c r="AG47" s="127"/>
      <c r="AH47" s="127"/>
      <c r="AI47" s="127">
        <v>8.4601176868119836</v>
      </c>
      <c r="AJ47" s="127">
        <v>0</v>
      </c>
      <c r="AK47" s="126"/>
      <c r="AL47" s="128"/>
      <c r="AM47" s="127"/>
      <c r="AN47" s="129"/>
      <c r="AO47" s="130"/>
      <c r="AP47" s="131"/>
      <c r="AQ47" s="71">
        <f t="shared" si="24"/>
        <v>328.66990874551476</v>
      </c>
    </row>
    <row r="48" spans="1:44" ht="12.75" customHeight="1">
      <c r="A48" s="166" t="s">
        <v>71</v>
      </c>
      <c r="B48" s="18"/>
      <c r="C48" s="19">
        <f t="shared" si="45"/>
        <v>0</v>
      </c>
      <c r="D48" s="20"/>
      <c r="E48" s="21"/>
      <c r="F48" s="22"/>
      <c r="G48" s="22"/>
      <c r="H48" s="23">
        <f t="shared" si="46"/>
        <v>0</v>
      </c>
      <c r="I48" s="24"/>
      <c r="J48" s="25"/>
      <c r="K48" s="25"/>
      <c r="L48" s="23">
        <f t="shared" si="47"/>
        <v>2005.9828466251558</v>
      </c>
      <c r="M48" s="25"/>
      <c r="N48" s="25"/>
      <c r="O48" s="25"/>
      <c r="P48" s="25">
        <v>1131.2186176500613</v>
      </c>
      <c r="Q48" s="25"/>
      <c r="R48" s="25"/>
      <c r="S48" s="25"/>
      <c r="T48" s="25">
        <v>0.99990661399999992</v>
      </c>
      <c r="U48" s="25">
        <v>873.7643223610944</v>
      </c>
      <c r="V48" s="25"/>
      <c r="W48" s="22"/>
      <c r="X48" s="22"/>
      <c r="Y48" s="22"/>
      <c r="Z48" s="25"/>
      <c r="AA48" s="23"/>
      <c r="AB48" s="26">
        <f t="shared" si="48"/>
        <v>48.603083714459103</v>
      </c>
      <c r="AC48" s="27"/>
      <c r="AD48" s="25"/>
      <c r="AE48" s="25"/>
      <c r="AF48" s="25"/>
      <c r="AG48" s="25"/>
      <c r="AH48" s="25"/>
      <c r="AI48" s="25">
        <v>23.169617169911845</v>
      </c>
      <c r="AJ48" s="25">
        <v>25.433466544547255</v>
      </c>
      <c r="AK48" s="24"/>
      <c r="AL48" s="22"/>
      <c r="AM48" s="25"/>
      <c r="AN48" s="23"/>
      <c r="AO48" s="28">
        <v>4.2078840316877517E-2</v>
      </c>
      <c r="AP48" s="26"/>
      <c r="AQ48" s="29">
        <f t="shared" si="24"/>
        <v>2054.6280091799317</v>
      </c>
    </row>
    <row r="49" spans="1:44" ht="12.75" customHeight="1">
      <c r="A49" s="166" t="s">
        <v>72</v>
      </c>
      <c r="B49" s="18"/>
      <c r="C49" s="19">
        <f t="shared" si="45"/>
        <v>0</v>
      </c>
      <c r="D49" s="20"/>
      <c r="E49" s="21"/>
      <c r="F49" s="22"/>
      <c r="G49" s="22"/>
      <c r="H49" s="23">
        <f t="shared" si="46"/>
        <v>0</v>
      </c>
      <c r="I49" s="24"/>
      <c r="J49" s="25"/>
      <c r="K49" s="25"/>
      <c r="L49" s="23">
        <f t="shared" si="47"/>
        <v>145.21696238859317</v>
      </c>
      <c r="M49" s="25"/>
      <c r="N49" s="25"/>
      <c r="O49" s="25"/>
      <c r="P49" s="25">
        <v>26.192732440090214</v>
      </c>
      <c r="Q49" s="25"/>
      <c r="R49" s="25"/>
      <c r="S49" s="25"/>
      <c r="T49" s="25"/>
      <c r="U49" s="25">
        <v>119.02422994850296</v>
      </c>
      <c r="V49" s="25"/>
      <c r="W49" s="22"/>
      <c r="X49" s="22"/>
      <c r="Y49" s="22"/>
      <c r="Z49" s="25"/>
      <c r="AA49" s="23"/>
      <c r="AB49" s="26">
        <f t="shared" si="48"/>
        <v>3.7335828553976214</v>
      </c>
      <c r="AC49" s="27"/>
      <c r="AD49" s="25"/>
      <c r="AE49" s="25"/>
      <c r="AF49" s="25"/>
      <c r="AG49" s="25"/>
      <c r="AH49" s="25"/>
      <c r="AI49" s="25">
        <v>3.1446852065866557</v>
      </c>
      <c r="AJ49" s="25">
        <v>0.58889764881096585</v>
      </c>
      <c r="AK49" s="24"/>
      <c r="AL49" s="22"/>
      <c r="AM49" s="25"/>
      <c r="AN49" s="23"/>
      <c r="AO49" s="28"/>
      <c r="AP49" s="26"/>
      <c r="AQ49" s="29">
        <f t="shared" si="24"/>
        <v>148.9505452439908</v>
      </c>
    </row>
    <row r="50" spans="1:44" ht="12.75" customHeight="1">
      <c r="A50" s="166" t="s">
        <v>38</v>
      </c>
      <c r="B50" s="18"/>
      <c r="C50" s="19">
        <f t="shared" si="45"/>
        <v>0</v>
      </c>
      <c r="D50" s="20"/>
      <c r="E50" s="21"/>
      <c r="F50" s="22"/>
      <c r="G50" s="22"/>
      <c r="H50" s="23">
        <f t="shared" si="46"/>
        <v>0</v>
      </c>
      <c r="I50" s="24"/>
      <c r="J50" s="25"/>
      <c r="K50" s="25"/>
      <c r="L50" s="23">
        <f t="shared" si="47"/>
        <v>38.462409104987316</v>
      </c>
      <c r="M50" s="25"/>
      <c r="N50" s="25"/>
      <c r="O50" s="25"/>
      <c r="P50" s="25"/>
      <c r="Q50" s="25"/>
      <c r="R50" s="135"/>
      <c r="S50" s="25"/>
      <c r="T50" s="25"/>
      <c r="U50" s="25">
        <v>38.462409104987316</v>
      </c>
      <c r="V50" s="25"/>
      <c r="W50" s="22"/>
      <c r="X50" s="22"/>
      <c r="Y50" s="22"/>
      <c r="Z50" s="25"/>
      <c r="AA50" s="23"/>
      <c r="AB50" s="26">
        <f t="shared" si="48"/>
        <v>0</v>
      </c>
      <c r="AC50" s="27"/>
      <c r="AD50" s="25"/>
      <c r="AE50" s="25"/>
      <c r="AF50" s="25"/>
      <c r="AG50" s="25"/>
      <c r="AH50" s="25"/>
      <c r="AI50" s="25">
        <v>0</v>
      </c>
      <c r="AJ50" s="25"/>
      <c r="AK50" s="24"/>
      <c r="AL50" s="22"/>
      <c r="AM50" s="25"/>
      <c r="AN50" s="23"/>
      <c r="AO50" s="28">
        <v>3.8691085239999992</v>
      </c>
      <c r="AP50" s="26"/>
      <c r="AQ50" s="29">
        <f t="shared" si="24"/>
        <v>42.331517628987314</v>
      </c>
    </row>
    <row r="51" spans="1:44" ht="12.75" customHeight="1">
      <c r="A51" s="166" t="s">
        <v>39</v>
      </c>
      <c r="B51" s="18"/>
      <c r="C51" s="19">
        <f t="shared" si="45"/>
        <v>0</v>
      </c>
      <c r="D51" s="20"/>
      <c r="E51" s="21"/>
      <c r="F51" s="22"/>
      <c r="G51" s="22"/>
      <c r="H51" s="23">
        <f t="shared" si="46"/>
        <v>0</v>
      </c>
      <c r="I51" s="24"/>
      <c r="J51" s="25"/>
      <c r="K51" s="25"/>
      <c r="L51" s="23">
        <f t="shared" si="47"/>
        <v>4.9860627033824096</v>
      </c>
      <c r="M51" s="25"/>
      <c r="N51" s="25"/>
      <c r="O51" s="25"/>
      <c r="P51" s="25">
        <v>0.73268843221451174</v>
      </c>
      <c r="Q51" s="25"/>
      <c r="R51" s="25">
        <v>4.2533742711678979</v>
      </c>
      <c r="S51" s="25"/>
      <c r="T51" s="25"/>
      <c r="U51" s="25"/>
      <c r="V51" s="25"/>
      <c r="W51" s="22"/>
      <c r="X51" s="22"/>
      <c r="Y51" s="22"/>
      <c r="Z51" s="25"/>
      <c r="AA51" s="23"/>
      <c r="AB51" s="26">
        <f t="shared" si="48"/>
        <v>0</v>
      </c>
      <c r="AC51" s="27"/>
      <c r="AD51" s="25"/>
      <c r="AE51" s="25"/>
      <c r="AF51" s="25"/>
      <c r="AG51" s="25"/>
      <c r="AH51" s="25"/>
      <c r="AI51" s="25"/>
      <c r="AJ51" s="25"/>
      <c r="AK51" s="24"/>
      <c r="AL51" s="22"/>
      <c r="AM51" s="25"/>
      <c r="AN51" s="23"/>
      <c r="AO51" s="28"/>
      <c r="AP51" s="26"/>
      <c r="AQ51" s="29">
        <f t="shared" si="24"/>
        <v>4.9860627033824096</v>
      </c>
    </row>
    <row r="52" spans="1:44" ht="12.75" customHeight="1">
      <c r="A52" s="166" t="s">
        <v>76</v>
      </c>
      <c r="B52" s="133"/>
      <c r="C52" s="134">
        <f t="shared" si="45"/>
        <v>0</v>
      </c>
      <c r="D52" s="135"/>
      <c r="E52" s="135"/>
      <c r="F52" s="136"/>
      <c r="G52" s="136"/>
      <c r="H52" s="137">
        <f t="shared" si="46"/>
        <v>0</v>
      </c>
      <c r="I52" s="138"/>
      <c r="J52" s="135"/>
      <c r="K52" s="135"/>
      <c r="L52" s="137">
        <f t="shared" si="47"/>
        <v>581.4180606987976</v>
      </c>
      <c r="M52" s="135"/>
      <c r="N52" s="135"/>
      <c r="O52" s="135"/>
      <c r="P52" s="127"/>
      <c r="Q52" s="135"/>
      <c r="R52" s="135">
        <v>581.4180606987976</v>
      </c>
      <c r="S52" s="135"/>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581.4180606987976</v>
      </c>
    </row>
    <row r="53" spans="1:44" ht="12.75" customHeight="1">
      <c r="A53" s="166" t="s">
        <v>73</v>
      </c>
      <c r="B53" s="133"/>
      <c r="C53" s="134">
        <f t="shared" si="45"/>
        <v>0</v>
      </c>
      <c r="D53" s="138"/>
      <c r="E53" s="135"/>
      <c r="F53" s="136"/>
      <c r="G53" s="136"/>
      <c r="H53" s="137">
        <f t="shared" si="46"/>
        <v>0</v>
      </c>
      <c r="I53" s="138"/>
      <c r="J53" s="135"/>
      <c r="K53" s="135"/>
      <c r="L53" s="137">
        <f t="shared" si="47"/>
        <v>164.86921525801881</v>
      </c>
      <c r="M53" s="135"/>
      <c r="N53" s="135"/>
      <c r="O53" s="135"/>
      <c r="P53" s="135">
        <v>6.7555683437055905</v>
      </c>
      <c r="Q53" s="135"/>
      <c r="R53" s="135"/>
      <c r="S53" s="135"/>
      <c r="T53" s="135"/>
      <c r="U53" s="135">
        <v>158.11364691431322</v>
      </c>
      <c r="V53" s="135"/>
      <c r="W53" s="136"/>
      <c r="X53" s="136"/>
      <c r="Y53" s="136"/>
      <c r="Z53" s="135"/>
      <c r="AA53" s="130"/>
      <c r="AB53" s="139">
        <f t="shared" si="48"/>
        <v>4.3293360721460958</v>
      </c>
      <c r="AC53" s="140"/>
      <c r="AD53" s="135"/>
      <c r="AE53" s="135"/>
      <c r="AF53" s="135"/>
      <c r="AG53" s="135"/>
      <c r="AH53" s="135"/>
      <c r="AI53" s="25">
        <v>4.1774489667022658</v>
      </c>
      <c r="AJ53" s="25">
        <v>0.15188710544383013</v>
      </c>
      <c r="AK53" s="135"/>
      <c r="AL53" s="135"/>
      <c r="AM53" s="135"/>
      <c r="AN53" s="130"/>
      <c r="AO53" s="28"/>
      <c r="AP53" s="139"/>
      <c r="AQ53" s="141">
        <f t="shared" si="24"/>
        <v>169.19855133016492</v>
      </c>
    </row>
    <row r="54" spans="1:44" ht="12.75" customHeight="1">
      <c r="A54" s="17" t="s">
        <v>134</v>
      </c>
      <c r="B54" s="18"/>
      <c r="C54" s="134">
        <f t="shared" si="45"/>
        <v>0</v>
      </c>
      <c r="D54" s="138"/>
      <c r="E54" s="135"/>
      <c r="F54" s="136"/>
      <c r="G54" s="136"/>
      <c r="H54" s="137">
        <f t="shared" si="46"/>
        <v>0</v>
      </c>
      <c r="I54" s="138"/>
      <c r="J54" s="135"/>
      <c r="K54" s="135"/>
      <c r="L54" s="137">
        <f t="shared" si="47"/>
        <v>59.201897215234432</v>
      </c>
      <c r="M54" s="135"/>
      <c r="N54" s="135"/>
      <c r="O54" s="135"/>
      <c r="P54" s="135"/>
      <c r="Q54" s="135"/>
      <c r="R54" s="135"/>
      <c r="S54" s="135"/>
      <c r="T54" s="135"/>
      <c r="U54" s="135">
        <v>59.201897215234432</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59.201897215234432</v>
      </c>
    </row>
    <row r="55" spans="1:44" ht="12.75" customHeight="1">
      <c r="A55" s="72" t="s">
        <v>74</v>
      </c>
      <c r="B55" s="73"/>
      <c r="C55" s="74">
        <f t="shared" si="45"/>
        <v>0</v>
      </c>
      <c r="D55" s="150"/>
      <c r="E55" s="151"/>
      <c r="F55" s="77"/>
      <c r="G55" s="77"/>
      <c r="H55" s="78">
        <f t="shared" si="46"/>
        <v>0</v>
      </c>
      <c r="I55" s="75"/>
      <c r="J55" s="76"/>
      <c r="K55" s="76"/>
      <c r="L55" s="78">
        <f t="shared" si="47"/>
        <v>150.08191377143004</v>
      </c>
      <c r="M55" s="76"/>
      <c r="N55" s="76"/>
      <c r="O55" s="76"/>
      <c r="P55" s="76">
        <v>107.54650669634405</v>
      </c>
      <c r="Q55" s="76"/>
      <c r="R55" s="76"/>
      <c r="S55" s="76">
        <v>0</v>
      </c>
      <c r="T55" s="76"/>
      <c r="U55" s="76">
        <v>42.535407075085992</v>
      </c>
      <c r="V55" s="76"/>
      <c r="W55" s="77"/>
      <c r="X55" s="77"/>
      <c r="Y55" s="77"/>
      <c r="Z55" s="76"/>
      <c r="AA55" s="296">
        <v>4.1380427370454766</v>
      </c>
      <c r="AB55" s="79">
        <f t="shared" si="48"/>
        <v>3.541803276663559</v>
      </c>
      <c r="AC55" s="80"/>
      <c r="AD55" s="76"/>
      <c r="AE55" s="76"/>
      <c r="AF55" s="76"/>
      <c r="AG55" s="76"/>
      <c r="AH55" s="76"/>
      <c r="AI55" s="76">
        <v>1.1238087021696095</v>
      </c>
      <c r="AJ55" s="76">
        <v>2.4179945744939495</v>
      </c>
      <c r="AK55" s="75"/>
      <c r="AL55" s="77"/>
      <c r="AM55" s="76"/>
      <c r="AN55" s="78"/>
      <c r="AO55" s="81"/>
      <c r="AP55" s="79"/>
      <c r="AQ55" s="82">
        <f t="shared" si="24"/>
        <v>157.76175978513908</v>
      </c>
    </row>
    <row r="56" spans="1:44" s="49" customFormat="1" ht="12.75" customHeight="1">
      <c r="A56" s="168" t="s">
        <v>40</v>
      </c>
      <c r="B56" s="152"/>
      <c r="C56" s="142">
        <f t="shared" si="45"/>
        <v>240.96381901161033</v>
      </c>
      <c r="D56" s="146">
        <v>164.11119086850741</v>
      </c>
      <c r="E56" s="169">
        <v>64.937681004679987</v>
      </c>
      <c r="F56" s="144"/>
      <c r="G56" s="144">
        <v>11.914947138422903</v>
      </c>
      <c r="H56" s="145">
        <f t="shared" si="46"/>
        <v>214.53199999999998</v>
      </c>
      <c r="I56" s="146"/>
      <c r="J56" s="143">
        <v>127.70399999999999</v>
      </c>
      <c r="K56" s="143">
        <v>86.828000000000003</v>
      </c>
      <c r="L56" s="145">
        <f t="shared" si="47"/>
        <v>1235.1290739016817</v>
      </c>
      <c r="M56" s="143"/>
      <c r="N56" s="143"/>
      <c r="O56" s="143"/>
      <c r="P56" s="143">
        <v>0</v>
      </c>
      <c r="Q56" s="143">
        <v>707.58514158854155</v>
      </c>
      <c r="R56" s="143"/>
      <c r="S56" s="143">
        <v>0</v>
      </c>
      <c r="T56" s="143">
        <v>33.056701616752633</v>
      </c>
      <c r="U56" s="143">
        <v>484.58797366122201</v>
      </c>
      <c r="V56" s="143">
        <v>9.8992570351657037</v>
      </c>
      <c r="W56" s="144"/>
      <c r="X56" s="144"/>
      <c r="Y56" s="144"/>
      <c r="Z56" s="143"/>
      <c r="AA56" s="145">
        <v>600.49404518400002</v>
      </c>
      <c r="AB56" s="147">
        <f t="shared" si="48"/>
        <v>48.679017414561116</v>
      </c>
      <c r="AC56" s="177"/>
      <c r="AD56" s="143"/>
      <c r="AE56" s="143">
        <v>27.565692368349836</v>
      </c>
      <c r="AF56" s="143"/>
      <c r="AG56" s="143"/>
      <c r="AH56" s="143"/>
      <c r="AI56" s="143"/>
      <c r="AJ56" s="143"/>
      <c r="AK56" s="146"/>
      <c r="AL56" s="144">
        <v>9.2022684273576978</v>
      </c>
      <c r="AM56" s="143">
        <v>11.911056618853578</v>
      </c>
      <c r="AN56" s="145"/>
      <c r="AO56" s="145">
        <v>698.36016199999995</v>
      </c>
      <c r="AP56" s="147"/>
      <c r="AQ56" s="91">
        <f t="shared" si="24"/>
        <v>3038.1581175118531</v>
      </c>
      <c r="AR56" s="2"/>
    </row>
    <row r="57" spans="1:44" s="49" customFormat="1" ht="12.75" customHeight="1">
      <c r="A57" s="168" t="s">
        <v>193</v>
      </c>
      <c r="B57" s="152"/>
      <c r="C57" s="142">
        <f>C58+C65</f>
        <v>0.7728837593984963</v>
      </c>
      <c r="D57" s="143">
        <f t="shared" ref="D57:AP57" si="49">D58+D65</f>
        <v>0.7728837593984963</v>
      </c>
      <c r="E57" s="143">
        <f t="shared" si="49"/>
        <v>0</v>
      </c>
      <c r="F57" s="144">
        <f t="shared" si="49"/>
        <v>0</v>
      </c>
      <c r="G57" s="144">
        <f t="shared" si="49"/>
        <v>0</v>
      </c>
      <c r="H57" s="145">
        <f t="shared" si="49"/>
        <v>0</v>
      </c>
      <c r="I57" s="146">
        <f t="shared" si="49"/>
        <v>0</v>
      </c>
      <c r="J57" s="146">
        <f t="shared" si="49"/>
        <v>0</v>
      </c>
      <c r="K57" s="146">
        <f t="shared" si="49"/>
        <v>0</v>
      </c>
      <c r="L57" s="145">
        <f t="shared" si="49"/>
        <v>208.78220689381635</v>
      </c>
      <c r="M57" s="143">
        <f t="shared" si="49"/>
        <v>0</v>
      </c>
      <c r="N57" s="143">
        <f t="shared" ref="N57" si="50">N58+N65</f>
        <v>0</v>
      </c>
      <c r="O57" s="143">
        <f t="shared" si="49"/>
        <v>0</v>
      </c>
      <c r="P57" s="143">
        <f t="shared" si="49"/>
        <v>0</v>
      </c>
      <c r="Q57" s="143">
        <f t="shared" si="49"/>
        <v>42.929000000000002</v>
      </c>
      <c r="R57" s="143">
        <f t="shared" si="49"/>
        <v>0</v>
      </c>
      <c r="S57" s="143">
        <f t="shared" si="49"/>
        <v>4.5492157813514185</v>
      </c>
      <c r="T57" s="143">
        <f t="shared" si="49"/>
        <v>70.038626365581024</v>
      </c>
      <c r="U57" s="143">
        <f t="shared" si="49"/>
        <v>91.265000000000015</v>
      </c>
      <c r="V57" s="143">
        <f t="shared" si="49"/>
        <v>3.6474688389685051E-4</v>
      </c>
      <c r="W57" s="144">
        <f t="shared" si="49"/>
        <v>0</v>
      </c>
      <c r="X57" s="144">
        <f t="shared" si="49"/>
        <v>0</v>
      </c>
      <c r="Y57" s="144">
        <f t="shared" si="49"/>
        <v>0</v>
      </c>
      <c r="Z57" s="146">
        <f t="shared" si="49"/>
        <v>0</v>
      </c>
      <c r="AA57" s="145">
        <f t="shared" si="49"/>
        <v>313.33683574735733</v>
      </c>
      <c r="AB57" s="147">
        <f t="shared" si="49"/>
        <v>30.032608375357388</v>
      </c>
      <c r="AC57" s="177">
        <f t="shared" si="49"/>
        <v>0</v>
      </c>
      <c r="AD57" s="143">
        <f t="shared" si="49"/>
        <v>0</v>
      </c>
      <c r="AE57" s="143">
        <f t="shared" si="49"/>
        <v>19.113380064000005</v>
      </c>
      <c r="AF57" s="143">
        <f t="shared" ref="AF57" si="51">AF58+AF65</f>
        <v>0</v>
      </c>
      <c r="AG57" s="143">
        <f t="shared" si="49"/>
        <v>0</v>
      </c>
      <c r="AH57" s="143">
        <f t="shared" si="49"/>
        <v>3.9116576346243459</v>
      </c>
      <c r="AI57" s="143">
        <f t="shared" si="49"/>
        <v>0</v>
      </c>
      <c r="AJ57" s="143">
        <f t="shared" ref="AJ57" si="52">AJ58+AJ65</f>
        <v>0</v>
      </c>
      <c r="AK57" s="143">
        <f t="shared" si="49"/>
        <v>0</v>
      </c>
      <c r="AL57" s="143">
        <f t="shared" ref="AL57" si="53">AL58+AL65</f>
        <v>0.16614308073470971</v>
      </c>
      <c r="AM57" s="146">
        <f t="shared" si="49"/>
        <v>6.8414275959983302</v>
      </c>
      <c r="AN57" s="145">
        <f t="shared" si="49"/>
        <v>0</v>
      </c>
      <c r="AO57" s="145">
        <f t="shared" si="49"/>
        <v>855.14876322747273</v>
      </c>
      <c r="AP57" s="147">
        <f t="shared" si="49"/>
        <v>0</v>
      </c>
      <c r="AQ57" s="148">
        <f t="shared" si="24"/>
        <v>1408.0732980034022</v>
      </c>
      <c r="AR57" s="2"/>
    </row>
    <row r="58" spans="1:44" s="49" customFormat="1" ht="12.75" customHeight="1">
      <c r="A58" s="168" t="s">
        <v>194</v>
      </c>
      <c r="B58" s="152"/>
      <c r="C58" s="142">
        <f t="shared" si="45"/>
        <v>0.70089458646616554</v>
      </c>
      <c r="D58" s="177">
        <v>0.70089458646616554</v>
      </c>
      <c r="E58" s="147">
        <v>0</v>
      </c>
      <c r="F58" s="147">
        <f>SUM(F59:F64)</f>
        <v>0</v>
      </c>
      <c r="G58" s="345">
        <v>0</v>
      </c>
      <c r="H58" s="145">
        <f t="shared" si="46"/>
        <v>0</v>
      </c>
      <c r="I58" s="146">
        <f>SUM(I59:I64)</f>
        <v>0</v>
      </c>
      <c r="J58" s="146">
        <f>SUM(J59:J64)</f>
        <v>0</v>
      </c>
      <c r="K58" s="146">
        <f>SUM(K59:K64)</f>
        <v>0</v>
      </c>
      <c r="L58" s="145">
        <f t="shared" si="47"/>
        <v>120.25234690217401</v>
      </c>
      <c r="M58" s="143">
        <f t="shared" ref="M58:AN58" si="54">SUM(M59:M64)</f>
        <v>0</v>
      </c>
      <c r="N58" s="144">
        <f t="shared" ref="N58" si="55">SUM(N59:N64)</f>
        <v>0</v>
      </c>
      <c r="O58" s="144">
        <f t="shared" si="54"/>
        <v>0</v>
      </c>
      <c r="P58" s="147">
        <f t="shared" si="54"/>
        <v>0</v>
      </c>
      <c r="Q58" s="147">
        <v>17.643000000000001</v>
      </c>
      <c r="R58" s="147">
        <f t="shared" si="54"/>
        <v>0</v>
      </c>
      <c r="S58" s="147">
        <v>0</v>
      </c>
      <c r="T58" s="147">
        <v>56.109982155290105</v>
      </c>
      <c r="U58" s="147">
        <v>46.499000000000002</v>
      </c>
      <c r="V58" s="147">
        <f t="shared" si="54"/>
        <v>3.6474688389685051E-4</v>
      </c>
      <c r="W58" s="147">
        <f t="shared" si="54"/>
        <v>0</v>
      </c>
      <c r="X58" s="147">
        <f t="shared" si="54"/>
        <v>0</v>
      </c>
      <c r="Y58" s="144">
        <f t="shared" si="54"/>
        <v>0</v>
      </c>
      <c r="Z58" s="146">
        <f t="shared" si="54"/>
        <v>0</v>
      </c>
      <c r="AA58" s="145">
        <v>212.04378635509195</v>
      </c>
      <c r="AB58" s="147">
        <f t="shared" si="48"/>
        <v>18.22508974978982</v>
      </c>
      <c r="AC58" s="177">
        <f t="shared" si="54"/>
        <v>0</v>
      </c>
      <c r="AD58" s="143">
        <f t="shared" si="54"/>
        <v>0</v>
      </c>
      <c r="AE58" s="143">
        <f t="shared" si="54"/>
        <v>11.117991628644649</v>
      </c>
      <c r="AF58" s="143"/>
      <c r="AG58" s="143">
        <f t="shared" si="54"/>
        <v>0</v>
      </c>
      <c r="AH58" s="143">
        <f t="shared" si="54"/>
        <v>9.9527444412131238E-2</v>
      </c>
      <c r="AI58" s="143">
        <f t="shared" si="54"/>
        <v>0</v>
      </c>
      <c r="AJ58" s="143">
        <f t="shared" ref="AJ58" si="56">SUM(AJ59:AJ64)</f>
        <v>0</v>
      </c>
      <c r="AK58" s="143"/>
      <c r="AL58" s="143">
        <v>0.16614308073470971</v>
      </c>
      <c r="AM58" s="144">
        <v>6.8414275959983302</v>
      </c>
      <c r="AN58" s="145">
        <f t="shared" si="54"/>
        <v>0</v>
      </c>
      <c r="AO58" s="145">
        <v>633.55975534246852</v>
      </c>
      <c r="AP58" s="147">
        <f t="shared" ref="AP58" si="57">SUM(AP59:AP64)</f>
        <v>0</v>
      </c>
      <c r="AQ58" s="148">
        <f t="shared" si="24"/>
        <v>984.78187293599046</v>
      </c>
      <c r="AR58" s="2"/>
    </row>
    <row r="59" spans="1:44" s="49" customFormat="1" ht="12.75" customHeight="1">
      <c r="A59" s="398" t="s">
        <v>174</v>
      </c>
      <c r="B59" s="399" t="s">
        <v>175</v>
      </c>
      <c r="C59" s="62">
        <f t="shared" si="45"/>
        <v>0.17097428571428575</v>
      </c>
      <c r="D59" s="416">
        <v>0.17097428571428575</v>
      </c>
      <c r="E59" s="67"/>
      <c r="F59" s="67"/>
      <c r="G59" s="170"/>
      <c r="H59" s="66">
        <f t="shared" si="46"/>
        <v>0</v>
      </c>
      <c r="I59" s="149"/>
      <c r="J59" s="149"/>
      <c r="K59" s="149"/>
      <c r="L59" s="66">
        <f t="shared" si="47"/>
        <v>31.564276211939237</v>
      </c>
      <c r="M59" s="103"/>
      <c r="N59" s="327"/>
      <c r="O59" s="327"/>
      <c r="P59" s="67"/>
      <c r="Q59" s="381">
        <v>4.6870000000000003</v>
      </c>
      <c r="R59" s="67"/>
      <c r="S59" s="381">
        <v>0</v>
      </c>
      <c r="T59" s="381">
        <v>12.404276211939235</v>
      </c>
      <c r="U59" s="381">
        <v>14.473000000000001</v>
      </c>
      <c r="V59" s="381">
        <v>0</v>
      </c>
      <c r="W59" s="67"/>
      <c r="X59" s="67"/>
      <c r="Y59" s="327"/>
      <c r="Z59" s="149"/>
      <c r="AA59" s="406">
        <v>45.034388188090361</v>
      </c>
      <c r="AB59" s="67">
        <f t="shared" si="48"/>
        <v>1.3104443171093776</v>
      </c>
      <c r="AC59" s="328"/>
      <c r="AD59" s="103"/>
      <c r="AE59" s="342">
        <v>1.3104443171093776</v>
      </c>
      <c r="AF59" s="342"/>
      <c r="AG59" s="342"/>
      <c r="AH59" s="342">
        <v>0</v>
      </c>
      <c r="AI59" s="342"/>
      <c r="AJ59" s="342"/>
      <c r="AK59" s="342"/>
      <c r="AL59" s="342">
        <v>0</v>
      </c>
      <c r="AM59" s="386">
        <v>0</v>
      </c>
      <c r="AN59" s="66"/>
      <c r="AO59" s="406">
        <v>228.62687657382585</v>
      </c>
      <c r="AP59" s="67"/>
      <c r="AQ59" s="334">
        <f t="shared" si="24"/>
        <v>306.70695957667908</v>
      </c>
      <c r="AR59" s="2"/>
    </row>
    <row r="60" spans="1:44" s="49" customFormat="1" ht="12.75" customHeight="1">
      <c r="A60" s="398" t="s">
        <v>176</v>
      </c>
      <c r="B60" s="399" t="s">
        <v>177</v>
      </c>
      <c r="C60" s="19">
        <f t="shared" si="45"/>
        <v>1.5997593984962404E-2</v>
      </c>
      <c r="D60" s="416">
        <v>1.5997593984962404E-2</v>
      </c>
      <c r="E60" s="26"/>
      <c r="F60" s="26"/>
      <c r="G60" s="346"/>
      <c r="H60" s="23">
        <f t="shared" si="46"/>
        <v>0</v>
      </c>
      <c r="I60" s="20"/>
      <c r="J60" s="20"/>
      <c r="K60" s="20"/>
      <c r="L60" s="23">
        <f t="shared" si="47"/>
        <v>17.653929969747374</v>
      </c>
      <c r="M60" s="21"/>
      <c r="N60" s="169"/>
      <c r="O60" s="169"/>
      <c r="P60" s="26"/>
      <c r="Q60" s="381">
        <v>1.8959999999999999</v>
      </c>
      <c r="R60" s="26"/>
      <c r="S60" s="381">
        <v>0</v>
      </c>
      <c r="T60" s="381">
        <v>1.9269299697473758</v>
      </c>
      <c r="U60" s="381">
        <v>13.831</v>
      </c>
      <c r="V60" s="381">
        <v>0</v>
      </c>
      <c r="W60" s="26"/>
      <c r="X60" s="26"/>
      <c r="Y60" s="169"/>
      <c r="Z60" s="20"/>
      <c r="AA60" s="406">
        <v>16.489390422350322</v>
      </c>
      <c r="AB60" s="26">
        <f t="shared" si="48"/>
        <v>0.1037371519946888</v>
      </c>
      <c r="AC60" s="329"/>
      <c r="AD60" s="21"/>
      <c r="AE60" s="343">
        <v>0.1037371519946888</v>
      </c>
      <c r="AF60" s="343"/>
      <c r="AG60" s="343"/>
      <c r="AH60" s="343">
        <v>0</v>
      </c>
      <c r="AI60" s="343"/>
      <c r="AJ60" s="343"/>
      <c r="AK60" s="343"/>
      <c r="AL60" s="343">
        <v>0</v>
      </c>
      <c r="AM60" s="387">
        <v>0</v>
      </c>
      <c r="AN60" s="23"/>
      <c r="AO60" s="406">
        <v>51.867089971394101</v>
      </c>
      <c r="AP60" s="26"/>
      <c r="AQ60" s="335">
        <f t="shared" si="24"/>
        <v>86.130145109471442</v>
      </c>
      <c r="AR60" s="2"/>
    </row>
    <row r="61" spans="1:44" s="49" customFormat="1" ht="12.75" customHeight="1">
      <c r="A61" s="398" t="s">
        <v>178</v>
      </c>
      <c r="B61" s="399" t="s">
        <v>179</v>
      </c>
      <c r="C61" s="19">
        <f t="shared" si="45"/>
        <v>0.19797022556390978</v>
      </c>
      <c r="D61" s="416">
        <v>0.19797022556390978</v>
      </c>
      <c r="E61" s="26"/>
      <c r="F61" s="26"/>
      <c r="G61" s="346"/>
      <c r="H61" s="23">
        <f t="shared" si="46"/>
        <v>0</v>
      </c>
      <c r="I61" s="20"/>
      <c r="J61" s="20"/>
      <c r="K61" s="20"/>
      <c r="L61" s="23">
        <f t="shared" si="47"/>
        <v>36.189855764548817</v>
      </c>
      <c r="M61" s="21"/>
      <c r="N61" s="169"/>
      <c r="O61" s="169"/>
      <c r="P61" s="26"/>
      <c r="Q61" s="381">
        <v>4.7440000000000007</v>
      </c>
      <c r="R61" s="26"/>
      <c r="S61" s="381">
        <v>0</v>
      </c>
      <c r="T61" s="381">
        <v>26.70685576454882</v>
      </c>
      <c r="U61" s="381">
        <v>4.7389999999999999</v>
      </c>
      <c r="V61" s="381">
        <v>0</v>
      </c>
      <c r="W61" s="26"/>
      <c r="X61" s="26"/>
      <c r="Y61" s="169"/>
      <c r="Z61" s="20"/>
      <c r="AA61" s="406">
        <v>53.144936269177649</v>
      </c>
      <c r="AB61" s="26">
        <f t="shared" si="48"/>
        <v>4.1098218746131128</v>
      </c>
      <c r="AC61" s="329"/>
      <c r="AD61" s="21"/>
      <c r="AE61" s="343">
        <v>4.1098218746131128</v>
      </c>
      <c r="AF61" s="343"/>
      <c r="AG61" s="343"/>
      <c r="AH61" s="343">
        <v>0</v>
      </c>
      <c r="AI61" s="343"/>
      <c r="AJ61" s="343"/>
      <c r="AK61" s="343"/>
      <c r="AL61" s="343">
        <v>0</v>
      </c>
      <c r="AM61" s="387">
        <v>0</v>
      </c>
      <c r="AN61" s="23"/>
      <c r="AO61" s="406">
        <v>101.60560359779096</v>
      </c>
      <c r="AP61" s="26"/>
      <c r="AQ61" s="335">
        <f t="shared" si="24"/>
        <v>195.24818773169443</v>
      </c>
      <c r="AR61" s="2"/>
    </row>
    <row r="62" spans="1:44" s="49" customFormat="1" ht="12.75" customHeight="1">
      <c r="A62" s="398" t="s">
        <v>180</v>
      </c>
      <c r="B62" s="399" t="s">
        <v>181</v>
      </c>
      <c r="C62" s="19">
        <f t="shared" si="45"/>
        <v>4.9992481203007515E-3</v>
      </c>
      <c r="D62" s="416">
        <v>4.9992481203007515E-3</v>
      </c>
      <c r="E62" s="26"/>
      <c r="F62" s="26"/>
      <c r="G62" s="346"/>
      <c r="H62" s="23">
        <f t="shared" si="46"/>
        <v>0</v>
      </c>
      <c r="I62" s="20"/>
      <c r="J62" s="20"/>
      <c r="K62" s="20"/>
      <c r="L62" s="23">
        <f t="shared" si="47"/>
        <v>2.350751848542564</v>
      </c>
      <c r="M62" s="21"/>
      <c r="N62" s="169"/>
      <c r="O62" s="169"/>
      <c r="P62" s="26"/>
      <c r="Q62" s="381">
        <v>0.33800000000000002</v>
      </c>
      <c r="R62" s="26"/>
      <c r="S62" s="381">
        <v>0</v>
      </c>
      <c r="T62" s="381">
        <v>1.1307518485425641</v>
      </c>
      <c r="U62" s="381">
        <v>0.88200000000000001</v>
      </c>
      <c r="V62" s="381">
        <v>0</v>
      </c>
      <c r="W62" s="26"/>
      <c r="X62" s="26"/>
      <c r="Y62" s="169"/>
      <c r="Z62" s="20"/>
      <c r="AA62" s="406">
        <v>12.608570630794185</v>
      </c>
      <c r="AB62" s="26">
        <f t="shared" si="48"/>
        <v>0.24408741645809129</v>
      </c>
      <c r="AC62" s="329"/>
      <c r="AD62" s="21"/>
      <c r="AE62" s="343">
        <v>0.24408741645809129</v>
      </c>
      <c r="AF62" s="343"/>
      <c r="AG62" s="343"/>
      <c r="AH62" s="343">
        <v>0</v>
      </c>
      <c r="AI62" s="343"/>
      <c r="AJ62" s="343"/>
      <c r="AK62" s="343"/>
      <c r="AL62" s="343">
        <v>0</v>
      </c>
      <c r="AM62" s="387">
        <v>0</v>
      </c>
      <c r="AN62" s="23"/>
      <c r="AO62" s="406">
        <v>82.592504737707998</v>
      </c>
      <c r="AP62" s="26"/>
      <c r="AQ62" s="335">
        <f t="shared" si="24"/>
        <v>97.800913881623146</v>
      </c>
      <c r="AR62" s="2"/>
    </row>
    <row r="63" spans="1:44" s="49" customFormat="1" ht="12.75" customHeight="1">
      <c r="A63" s="398" t="s">
        <v>182</v>
      </c>
      <c r="B63" s="399" t="s">
        <v>183</v>
      </c>
      <c r="C63" s="19">
        <f t="shared" si="45"/>
        <v>0.1069839097744361</v>
      </c>
      <c r="D63" s="417">
        <v>0.1069839097744361</v>
      </c>
      <c r="E63" s="26"/>
      <c r="F63" s="26"/>
      <c r="G63" s="346"/>
      <c r="H63" s="23">
        <f t="shared" si="46"/>
        <v>0</v>
      </c>
      <c r="I63" s="20"/>
      <c r="J63" s="20"/>
      <c r="K63" s="20"/>
      <c r="L63" s="23">
        <f t="shared" si="47"/>
        <v>5.677455902042472</v>
      </c>
      <c r="M63" s="21"/>
      <c r="N63" s="169"/>
      <c r="O63" s="169"/>
      <c r="P63" s="26"/>
      <c r="Q63" s="382">
        <v>1.1220000000000001</v>
      </c>
      <c r="R63" s="26"/>
      <c r="S63" s="382">
        <v>0</v>
      </c>
      <c r="T63" s="382">
        <v>3.7554559020424718</v>
      </c>
      <c r="U63" s="382">
        <v>0.8</v>
      </c>
      <c r="V63" s="382">
        <v>0</v>
      </c>
      <c r="W63" s="26"/>
      <c r="X63" s="26"/>
      <c r="Y63" s="169"/>
      <c r="Z63" s="20"/>
      <c r="AA63" s="407">
        <v>14.720285781895729</v>
      </c>
      <c r="AB63" s="26">
        <f t="shared" si="48"/>
        <v>5.797076140879668E-2</v>
      </c>
      <c r="AC63" s="329"/>
      <c r="AD63" s="21"/>
      <c r="AE63" s="343">
        <v>5.797076140879668E-2</v>
      </c>
      <c r="AF63" s="343"/>
      <c r="AG63" s="343"/>
      <c r="AH63" s="343">
        <v>0</v>
      </c>
      <c r="AI63" s="343"/>
      <c r="AJ63" s="343"/>
      <c r="AK63" s="343"/>
      <c r="AL63" s="343">
        <v>0</v>
      </c>
      <c r="AM63" s="387">
        <v>0</v>
      </c>
      <c r="AN63" s="23"/>
      <c r="AO63" s="407">
        <v>45.804156030478914</v>
      </c>
      <c r="AP63" s="26"/>
      <c r="AQ63" s="335">
        <f t="shared" si="24"/>
        <v>66.366852385600339</v>
      </c>
      <c r="AR63" s="2"/>
    </row>
    <row r="64" spans="1:44" ht="12.75" customHeight="1">
      <c r="A64" s="400" t="s">
        <v>184</v>
      </c>
      <c r="B64" s="401"/>
      <c r="C64" s="74">
        <f t="shared" si="45"/>
        <v>0.20396932330827064</v>
      </c>
      <c r="D64" s="417">
        <v>0.20396932330827064</v>
      </c>
      <c r="E64" s="79"/>
      <c r="F64" s="79"/>
      <c r="G64" s="347"/>
      <c r="H64" s="78">
        <f t="shared" si="46"/>
        <v>0</v>
      </c>
      <c r="I64" s="150"/>
      <c r="J64" s="150"/>
      <c r="K64" s="150"/>
      <c r="L64" s="78">
        <f t="shared" si="47"/>
        <v>26.816077205353544</v>
      </c>
      <c r="M64" s="151"/>
      <c r="N64" s="331"/>
      <c r="O64" s="331"/>
      <c r="P64" s="79"/>
      <c r="Q64" s="382">
        <v>4.8559999999999999</v>
      </c>
      <c r="R64" s="79"/>
      <c r="S64" s="382">
        <v>0</v>
      </c>
      <c r="T64" s="382">
        <v>10.185712458469647</v>
      </c>
      <c r="U64" s="382">
        <v>11.773999999999999</v>
      </c>
      <c r="V64" s="382">
        <v>3.6474688389685051E-4</v>
      </c>
      <c r="W64" s="79"/>
      <c r="X64" s="79"/>
      <c r="Y64" s="331"/>
      <c r="Z64" s="150"/>
      <c r="AA64" s="407">
        <v>70.046215062783673</v>
      </c>
      <c r="AB64" s="79">
        <f t="shared" si="48"/>
        <v>12.399028228205751</v>
      </c>
      <c r="AC64" s="332"/>
      <c r="AD64" s="151"/>
      <c r="AE64" s="344">
        <v>5.2919301070605806</v>
      </c>
      <c r="AF64" s="344"/>
      <c r="AG64" s="344"/>
      <c r="AH64" s="344">
        <v>9.9527444412131238E-2</v>
      </c>
      <c r="AI64" s="344"/>
      <c r="AJ64" s="344"/>
      <c r="AK64" s="344"/>
      <c r="AL64" s="344">
        <v>0.16614308073470971</v>
      </c>
      <c r="AM64" s="388">
        <v>6.8414275959983302</v>
      </c>
      <c r="AN64" s="78"/>
      <c r="AO64" s="407">
        <v>123.06352443127076</v>
      </c>
      <c r="AP64" s="79"/>
      <c r="AQ64" s="336">
        <f t="shared" si="24"/>
        <v>232.52881425092198</v>
      </c>
    </row>
    <row r="65" spans="1:44" ht="12.75" customHeight="1">
      <c r="A65" s="168" t="s">
        <v>195</v>
      </c>
      <c r="B65" s="152"/>
      <c r="C65" s="74">
        <f>SUM(D65:G65)</f>
        <v>7.1989172932330814E-2</v>
      </c>
      <c r="D65" s="177">
        <f>SUM(D66:D69)</f>
        <v>7.1989172932330814E-2</v>
      </c>
      <c r="E65" s="213"/>
      <c r="F65" s="213"/>
      <c r="G65" s="348"/>
      <c r="H65" s="78">
        <f>SUM(I65:K65)</f>
        <v>0</v>
      </c>
      <c r="I65" s="75"/>
      <c r="J65" s="76">
        <v>0</v>
      </c>
      <c r="K65" s="76">
        <v>0</v>
      </c>
      <c r="L65" s="78">
        <f>SUM(M65:Z65)</f>
        <v>88.52985999164234</v>
      </c>
      <c r="M65" s="76"/>
      <c r="N65" s="77"/>
      <c r="O65" s="77"/>
      <c r="P65" s="213"/>
      <c r="Q65" s="147">
        <v>25.286000000000001</v>
      </c>
      <c r="R65" s="213"/>
      <c r="S65" s="147">
        <v>4.5492157813514185</v>
      </c>
      <c r="T65" s="147">
        <v>13.928644210290919</v>
      </c>
      <c r="U65" s="147">
        <v>44.766000000000005</v>
      </c>
      <c r="V65" s="147">
        <f>SUM(V66:V69)</f>
        <v>0</v>
      </c>
      <c r="W65" s="213"/>
      <c r="X65" s="213"/>
      <c r="Y65" s="77"/>
      <c r="Z65" s="76"/>
      <c r="AA65" s="145">
        <v>101.29304939226535</v>
      </c>
      <c r="AB65" s="79">
        <f>SUM(AC65:AM65)</f>
        <v>11.807518625567567</v>
      </c>
      <c r="AC65" s="80"/>
      <c r="AD65" s="76"/>
      <c r="AE65" s="147">
        <f>SUM(AE66:AE69)</f>
        <v>7.9953884353553537</v>
      </c>
      <c r="AF65" s="76"/>
      <c r="AG65" s="76"/>
      <c r="AH65" s="76">
        <v>3.8121301902122147</v>
      </c>
      <c r="AI65" s="76"/>
      <c r="AJ65" s="76"/>
      <c r="AK65" s="76"/>
      <c r="AL65" s="76"/>
      <c r="AM65" s="77"/>
      <c r="AN65" s="78"/>
      <c r="AO65" s="145">
        <v>221.58900788500421</v>
      </c>
      <c r="AP65" s="79"/>
      <c r="AQ65" s="340">
        <f t="shared" si="24"/>
        <v>423.29142506741181</v>
      </c>
    </row>
    <row r="66" spans="1:44" ht="12.75" customHeight="1">
      <c r="A66" s="402" t="s">
        <v>185</v>
      </c>
      <c r="B66" s="403" t="s">
        <v>186</v>
      </c>
      <c r="C66" s="62">
        <f t="shared" ref="C66:C69" si="58">SUM(D66:G66)</f>
        <v>6.3990375939849617E-2</v>
      </c>
      <c r="D66" s="418">
        <v>6.3990375939849617E-2</v>
      </c>
      <c r="E66" s="69"/>
      <c r="F66" s="69"/>
      <c r="G66" s="349"/>
      <c r="H66" s="66">
        <f t="shared" ref="H66:H69" si="59">SUM(I66:K66)</f>
        <v>0</v>
      </c>
      <c r="I66" s="318"/>
      <c r="J66" s="64"/>
      <c r="K66" s="219"/>
      <c r="L66" s="66">
        <f t="shared" ref="L66:L69" si="60">SUM(M66:Z66)</f>
        <v>2.0453858560679352</v>
      </c>
      <c r="M66" s="318"/>
      <c r="N66" s="69"/>
      <c r="O66" s="65"/>
      <c r="P66" s="69"/>
      <c r="Q66" s="383">
        <v>0.16800000000000001</v>
      </c>
      <c r="R66" s="69"/>
      <c r="S66" s="383">
        <v>0.19227622256692264</v>
      </c>
      <c r="T66" s="383">
        <v>0.27910963350101264</v>
      </c>
      <c r="U66" s="383">
        <v>1.4059999999999999</v>
      </c>
      <c r="V66" s="383">
        <v>0</v>
      </c>
      <c r="W66" s="69"/>
      <c r="X66" s="69"/>
      <c r="Y66" s="65"/>
      <c r="Z66" s="64"/>
      <c r="AA66" s="408">
        <v>5.0686202016299502</v>
      </c>
      <c r="AB66" s="67">
        <f t="shared" ref="AB66:AB69" si="61">SUM(AC66:AM66)</f>
        <v>3.8212834683293933</v>
      </c>
      <c r="AC66" s="68"/>
      <c r="AD66" s="64"/>
      <c r="AE66" s="64">
        <v>9.153278117178424E-3</v>
      </c>
      <c r="AF66" s="64"/>
      <c r="AG66" s="64"/>
      <c r="AH66" s="64">
        <v>3.8121301902122147</v>
      </c>
      <c r="AI66" s="64"/>
      <c r="AJ66" s="64"/>
      <c r="AK66" s="64"/>
      <c r="AL66" s="64"/>
      <c r="AM66" s="65"/>
      <c r="AN66" s="66"/>
      <c r="AO66" s="408">
        <v>37.093366680182541</v>
      </c>
      <c r="AP66" s="67"/>
      <c r="AQ66" s="92">
        <f t="shared" si="24"/>
        <v>48.092646582149669</v>
      </c>
    </row>
    <row r="67" spans="1:44" ht="12.75" customHeight="1">
      <c r="A67" s="404" t="s">
        <v>187</v>
      </c>
      <c r="B67" s="405">
        <v>84</v>
      </c>
      <c r="C67" s="19">
        <f t="shared" si="58"/>
        <v>1.9996992481203005E-3</v>
      </c>
      <c r="D67" s="419">
        <v>1.9996992481203005E-3</v>
      </c>
      <c r="E67" s="212"/>
      <c r="F67" s="212"/>
      <c r="G67" s="350"/>
      <c r="H67" s="23">
        <f t="shared" si="59"/>
        <v>0</v>
      </c>
      <c r="I67" s="319"/>
      <c r="J67" s="25"/>
      <c r="K67" s="215"/>
      <c r="L67" s="23">
        <f t="shared" si="60"/>
        <v>45.057931928737787</v>
      </c>
      <c r="M67" s="319"/>
      <c r="N67" s="212"/>
      <c r="O67" s="22"/>
      <c r="P67" s="212"/>
      <c r="Q67" s="384">
        <v>7.7640000000000002</v>
      </c>
      <c r="R67" s="212"/>
      <c r="S67" s="384">
        <v>3.4193451951334191</v>
      </c>
      <c r="T67" s="384">
        <v>7.5645867336043686</v>
      </c>
      <c r="U67" s="384">
        <v>26.31</v>
      </c>
      <c r="V67" s="384">
        <v>0</v>
      </c>
      <c r="W67" s="212"/>
      <c r="X67" s="212"/>
      <c r="Y67" s="22"/>
      <c r="Z67" s="25"/>
      <c r="AA67" s="409">
        <v>38.977613774686382</v>
      </c>
      <c r="AB67" s="26">
        <f t="shared" si="61"/>
        <v>4.6971572204653942</v>
      </c>
      <c r="AC67" s="27"/>
      <c r="AD67" s="25"/>
      <c r="AE67" s="25">
        <v>4.6971572204653942</v>
      </c>
      <c r="AF67" s="25"/>
      <c r="AG67" s="25"/>
      <c r="AH67" s="25">
        <v>0</v>
      </c>
      <c r="AI67" s="25"/>
      <c r="AJ67" s="25"/>
      <c r="AK67" s="25"/>
      <c r="AL67" s="25"/>
      <c r="AM67" s="22"/>
      <c r="AN67" s="23"/>
      <c r="AO67" s="409">
        <v>115.83665687577248</v>
      </c>
      <c r="AP67" s="26"/>
      <c r="AQ67" s="29">
        <f t="shared" si="24"/>
        <v>204.57135949891017</v>
      </c>
    </row>
    <row r="68" spans="1:44" ht="12.75" customHeight="1">
      <c r="A68" s="398" t="s">
        <v>188</v>
      </c>
      <c r="B68" s="399">
        <v>85</v>
      </c>
      <c r="C68" s="19">
        <f t="shared" si="58"/>
        <v>0</v>
      </c>
      <c r="D68" s="419">
        <v>0</v>
      </c>
      <c r="E68" s="212"/>
      <c r="F68" s="212"/>
      <c r="G68" s="350"/>
      <c r="H68" s="23">
        <f t="shared" si="59"/>
        <v>0</v>
      </c>
      <c r="I68" s="319"/>
      <c r="J68" s="25"/>
      <c r="K68" s="215"/>
      <c r="L68" s="23">
        <f t="shared" si="60"/>
        <v>16.498477495346286</v>
      </c>
      <c r="M68" s="319"/>
      <c r="N68" s="212"/>
      <c r="O68" s="22"/>
      <c r="P68" s="212"/>
      <c r="Q68" s="384">
        <v>6.3769999999999998</v>
      </c>
      <c r="R68" s="212"/>
      <c r="S68" s="384">
        <v>0.18632953527103849</v>
      </c>
      <c r="T68" s="384">
        <v>2.1881479600752467</v>
      </c>
      <c r="U68" s="384">
        <v>7.7469999999999999</v>
      </c>
      <c r="V68" s="384">
        <v>0</v>
      </c>
      <c r="W68" s="212"/>
      <c r="X68" s="212"/>
      <c r="Y68" s="22"/>
      <c r="Z68" s="25"/>
      <c r="AA68" s="409">
        <v>24.453825197426404</v>
      </c>
      <c r="AB68" s="26">
        <f t="shared" si="61"/>
        <v>0.47139382303468885</v>
      </c>
      <c r="AC68" s="27"/>
      <c r="AD68" s="25"/>
      <c r="AE68" s="25">
        <v>0.47139382303468885</v>
      </c>
      <c r="AF68" s="25"/>
      <c r="AG68" s="25"/>
      <c r="AH68" s="25">
        <v>0</v>
      </c>
      <c r="AI68" s="25"/>
      <c r="AJ68" s="25"/>
      <c r="AK68" s="25"/>
      <c r="AL68" s="25"/>
      <c r="AM68" s="22"/>
      <c r="AN68" s="23"/>
      <c r="AO68" s="409">
        <v>37.752991437643225</v>
      </c>
      <c r="AP68" s="26"/>
      <c r="AQ68" s="29">
        <f t="shared" si="24"/>
        <v>79.176687953450596</v>
      </c>
    </row>
    <row r="69" spans="1:44" s="49" customFormat="1" ht="12.75" customHeight="1">
      <c r="A69" s="400" t="s">
        <v>189</v>
      </c>
      <c r="B69" s="401" t="s">
        <v>190</v>
      </c>
      <c r="C69" s="134">
        <f t="shared" si="58"/>
        <v>5.9990977443609029E-3</v>
      </c>
      <c r="D69" s="420">
        <v>5.9990977443609029E-3</v>
      </c>
      <c r="E69" s="213"/>
      <c r="F69" s="213"/>
      <c r="G69" s="348"/>
      <c r="H69" s="137">
        <f t="shared" si="59"/>
        <v>0</v>
      </c>
      <c r="I69" s="320"/>
      <c r="J69" s="76"/>
      <c r="K69" s="220"/>
      <c r="L69" s="137">
        <f t="shared" si="60"/>
        <v>24.928064711490329</v>
      </c>
      <c r="M69" s="320"/>
      <c r="N69" s="213"/>
      <c r="O69" s="77"/>
      <c r="P69" s="213"/>
      <c r="Q69" s="385">
        <v>10.977</v>
      </c>
      <c r="R69" s="213"/>
      <c r="S69" s="385">
        <v>0.75126482838003816</v>
      </c>
      <c r="T69" s="385">
        <v>3.8967998831102917</v>
      </c>
      <c r="U69" s="385">
        <v>9.3030000000000008</v>
      </c>
      <c r="V69" s="385">
        <v>0</v>
      </c>
      <c r="W69" s="213"/>
      <c r="X69" s="213"/>
      <c r="Y69" s="77"/>
      <c r="Z69" s="76"/>
      <c r="AA69" s="410">
        <v>32.792990218522597</v>
      </c>
      <c r="AB69" s="139">
        <f t="shared" si="61"/>
        <v>2.8176841137380912</v>
      </c>
      <c r="AC69" s="140"/>
      <c r="AD69" s="135"/>
      <c r="AE69" s="135">
        <v>2.8176841137380912</v>
      </c>
      <c r="AF69" s="135"/>
      <c r="AG69" s="135"/>
      <c r="AH69" s="135">
        <v>0</v>
      </c>
      <c r="AI69" s="135"/>
      <c r="AJ69" s="135"/>
      <c r="AK69" s="135"/>
      <c r="AL69" s="135"/>
      <c r="AM69" s="136"/>
      <c r="AN69" s="137"/>
      <c r="AO69" s="410">
        <v>30.905992891405969</v>
      </c>
      <c r="AP69" s="139"/>
      <c r="AQ69" s="141">
        <f t="shared" si="24"/>
        <v>91.450731032901345</v>
      </c>
      <c r="AR69" s="2"/>
    </row>
    <row r="70" spans="1:44" s="49" customFormat="1" ht="12.75" customHeight="1">
      <c r="A70" s="93" t="s">
        <v>41</v>
      </c>
      <c r="B70" s="94"/>
      <c r="C70" s="95">
        <f>SUM(D70:G70)</f>
        <v>0</v>
      </c>
      <c r="D70" s="153">
        <v>0</v>
      </c>
      <c r="E70" s="154"/>
      <c r="F70" s="155"/>
      <c r="G70" s="155"/>
      <c r="H70" s="99">
        <f>SUM(I70:K70)</f>
        <v>0</v>
      </c>
      <c r="I70" s="153"/>
      <c r="J70" s="154"/>
      <c r="K70" s="154"/>
      <c r="L70" s="99">
        <f>SUM(M70:Z70)</f>
        <v>202.57974518342567</v>
      </c>
      <c r="M70" s="154"/>
      <c r="N70" s="154"/>
      <c r="O70" s="154"/>
      <c r="P70" s="154">
        <v>0</v>
      </c>
      <c r="Q70" s="154">
        <v>0</v>
      </c>
      <c r="R70" s="154"/>
      <c r="S70" s="154"/>
      <c r="T70" s="341">
        <v>0</v>
      </c>
      <c r="U70" s="154">
        <v>202.57974518342567</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250.56774518342567</v>
      </c>
      <c r="AR70" s="2"/>
    </row>
    <row r="71" spans="1:44" s="49" customFormat="1" ht="12.75" customHeight="1" thickBot="1">
      <c r="A71" s="242" t="s">
        <v>133</v>
      </c>
      <c r="B71" s="73"/>
      <c r="C71" s="74">
        <f>SUM(D71:G71)</f>
        <v>0</v>
      </c>
      <c r="D71" s="75"/>
      <c r="E71" s="76"/>
      <c r="F71" s="77"/>
      <c r="G71" s="77"/>
      <c r="H71" s="78">
        <f>SUM(I71:K71)</f>
        <v>0</v>
      </c>
      <c r="I71" s="75"/>
      <c r="J71" s="76"/>
      <c r="K71" s="76"/>
      <c r="L71" s="78">
        <f>SUM(M71:Z71)</f>
        <v>22.524547269338967</v>
      </c>
      <c r="M71" s="76"/>
      <c r="N71" s="76"/>
      <c r="O71" s="76"/>
      <c r="P71" s="76"/>
      <c r="Q71" s="76"/>
      <c r="R71" s="76"/>
      <c r="S71" s="76"/>
      <c r="T71" s="76"/>
      <c r="U71" s="151">
        <v>22.524547269338967</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22.524547269338967</v>
      </c>
      <c r="AR71" s="2"/>
    </row>
    <row r="72" spans="1:44" ht="12.75" customHeight="1" thickBot="1">
      <c r="A72" s="42" t="s">
        <v>42</v>
      </c>
      <c r="B72" s="43"/>
      <c r="C72" s="44">
        <f t="shared" ref="C72:AP72" si="62">C26-C27-C29</f>
        <v>3.4841713527456477</v>
      </c>
      <c r="D72" s="108">
        <f t="shared" si="62"/>
        <v>1.1798811964864058</v>
      </c>
      <c r="E72" s="46">
        <f t="shared" si="62"/>
        <v>1.3750494489738827</v>
      </c>
      <c r="F72" s="109">
        <f t="shared" si="62"/>
        <v>0</v>
      </c>
      <c r="G72" s="109">
        <f t="shared" si="62"/>
        <v>0.9292407072853468</v>
      </c>
      <c r="H72" s="47">
        <f t="shared" si="62"/>
        <v>-1.8009539283439437</v>
      </c>
      <c r="I72" s="108">
        <f t="shared" si="62"/>
        <v>-0.43208392834401199</v>
      </c>
      <c r="J72" s="46">
        <f t="shared" si="62"/>
        <v>0</v>
      </c>
      <c r="K72" s="46">
        <f t="shared" si="62"/>
        <v>-1.3688699999999869</v>
      </c>
      <c r="L72" s="47">
        <f t="shared" si="62"/>
        <v>-54.335200664770127</v>
      </c>
      <c r="M72" s="46">
        <f t="shared" si="62"/>
        <v>-4.5474735088646412E-13</v>
      </c>
      <c r="N72" s="46">
        <f t="shared" ref="N72" si="63">N26-N27-N29</f>
        <v>0</v>
      </c>
      <c r="O72" s="46">
        <f t="shared" si="62"/>
        <v>-42.337532304692957</v>
      </c>
      <c r="P72" s="46">
        <f t="shared" si="62"/>
        <v>-45.501486382288476</v>
      </c>
      <c r="Q72" s="46">
        <f t="shared" si="62"/>
        <v>43.786436505445408</v>
      </c>
      <c r="R72" s="46">
        <f t="shared" si="62"/>
        <v>10.691075540114525</v>
      </c>
      <c r="S72" s="46">
        <f t="shared" si="62"/>
        <v>39.23765680812636</v>
      </c>
      <c r="T72" s="46">
        <f t="shared" si="62"/>
        <v>0.41693046610495799</v>
      </c>
      <c r="U72" s="46">
        <f t="shared" si="62"/>
        <v>-52.203693252588891</v>
      </c>
      <c r="V72" s="46">
        <f t="shared" si="62"/>
        <v>-4.0807136079904751</v>
      </c>
      <c r="W72" s="109">
        <f t="shared" si="62"/>
        <v>-4.3438744370000002</v>
      </c>
      <c r="X72" s="109">
        <f t="shared" si="62"/>
        <v>0</v>
      </c>
      <c r="Y72" s="109">
        <f t="shared" si="62"/>
        <v>0</v>
      </c>
      <c r="Z72" s="46">
        <f t="shared" si="62"/>
        <v>0</v>
      </c>
      <c r="AA72" s="47">
        <f t="shared" si="62"/>
        <v>14.684399425861102</v>
      </c>
      <c r="AB72" s="45">
        <f t="shared" si="62"/>
        <v>-2.4785019942560211</v>
      </c>
      <c r="AC72" s="110">
        <f t="shared" si="62"/>
        <v>0</v>
      </c>
      <c r="AD72" s="46">
        <f t="shared" si="62"/>
        <v>0</v>
      </c>
      <c r="AE72" s="46">
        <f t="shared" si="62"/>
        <v>-2.9342518030523195</v>
      </c>
      <c r="AF72" s="46">
        <f t="shared" ref="AF72" si="64">AF26-AF27-AF29</f>
        <v>0</v>
      </c>
      <c r="AG72" s="46">
        <f t="shared" si="62"/>
        <v>0</v>
      </c>
      <c r="AH72" s="46">
        <f t="shared" si="62"/>
        <v>0</v>
      </c>
      <c r="AI72" s="46">
        <f t="shared" si="62"/>
        <v>0.40777954682914697</v>
      </c>
      <c r="AJ72" s="46">
        <f t="shared" ref="AJ72" si="65">AJ26-AJ27-AJ29</f>
        <v>4.7970261967201111E-2</v>
      </c>
      <c r="AK72" s="108">
        <f t="shared" si="62"/>
        <v>0</v>
      </c>
      <c r="AL72" s="109">
        <f t="shared" ref="AL72" si="66">AL26-AL27-AL29</f>
        <v>0</v>
      </c>
      <c r="AM72" s="46">
        <f t="shared" si="62"/>
        <v>0</v>
      </c>
      <c r="AN72" s="47">
        <f t="shared" si="62"/>
        <v>0</v>
      </c>
      <c r="AO72" s="47">
        <f t="shared" si="62"/>
        <v>-43.915945008664494</v>
      </c>
      <c r="AP72" s="45">
        <f t="shared" si="62"/>
        <v>0</v>
      </c>
      <c r="AQ72" s="48">
        <f t="shared" si="24"/>
        <v>-84.362030817427836</v>
      </c>
    </row>
    <row r="73" spans="1:44"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4" ht="12.75" customHeight="1">
      <c r="A74" s="162" t="s">
        <v>198</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4"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4" ht="12.75" customHeight="1">
      <c r="A76" s="243" t="s">
        <v>139</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4" ht="12.75" customHeight="1">
      <c r="A77" s="239" t="s">
        <v>143</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4" ht="12.75" customHeight="1">
      <c r="A78" s="237" t="s">
        <v>140</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4" ht="12.75" customHeight="1">
      <c r="A79" s="245" t="s">
        <v>141</v>
      </c>
      <c r="B79" s="246"/>
      <c r="C79" s="246"/>
      <c r="D79" s="246"/>
      <c r="E79" s="247"/>
      <c r="F79" s="157"/>
      <c r="G79" s="157"/>
      <c r="H79" s="158"/>
      <c r="I79" s="157"/>
      <c r="J79" s="157"/>
      <c r="K79" s="157"/>
      <c r="S79" s="159"/>
      <c r="T79"/>
      <c r="U79" s="159"/>
      <c r="V79" s="159"/>
      <c r="Z79" s="157"/>
      <c r="AB79" s="160"/>
      <c r="AP79" s="160"/>
    </row>
    <row r="80" spans="1:44" ht="12.75" customHeight="1">
      <c r="A80" s="245" t="s">
        <v>151</v>
      </c>
      <c r="B80" s="246"/>
      <c r="C80" s="246"/>
      <c r="D80" s="246"/>
      <c r="E80" s="247"/>
      <c r="F80" s="157"/>
      <c r="G80" s="157"/>
      <c r="H80" s="158"/>
      <c r="I80" s="157"/>
      <c r="J80" s="157"/>
      <c r="K80" s="157"/>
      <c r="S80" s="159"/>
      <c r="T80"/>
      <c r="U80" s="159"/>
      <c r="V80" s="159"/>
      <c r="Z80" s="157"/>
      <c r="AB80" s="160"/>
      <c r="AP80" s="160"/>
    </row>
    <row r="81" spans="1:43" ht="12.5">
      <c r="A81" s="2"/>
      <c r="C81" s="2"/>
      <c r="D81" s="2"/>
      <c r="E81" s="2"/>
      <c r="F81" s="2"/>
      <c r="G81" s="2"/>
      <c r="H81" s="2"/>
      <c r="I81" s="2"/>
      <c r="J81" s="2"/>
      <c r="K81" s="2"/>
      <c r="L81" s="157"/>
      <c r="Z81" s="2"/>
      <c r="AA81" s="2"/>
      <c r="AB81" s="2"/>
      <c r="AC81" s="2"/>
      <c r="AD81" s="2"/>
      <c r="AE81" s="2"/>
      <c r="AF81" s="2"/>
      <c r="AG81" s="2"/>
      <c r="AH81" s="2"/>
      <c r="AI81" s="2"/>
      <c r="AJ81" s="2"/>
      <c r="AK81" s="2"/>
      <c r="AL81" s="2"/>
      <c r="AM81" s="2"/>
      <c r="AN81" s="2"/>
      <c r="AO81" s="2"/>
      <c r="AP81" s="2"/>
      <c r="AQ81" s="2"/>
    </row>
    <row r="86" spans="1:43" s="470" customFormat="1">
      <c r="A86" s="476" t="s">
        <v>308</v>
      </c>
      <c r="C86" s="89">
        <f>C10+C22</f>
        <v>1160.1104733552247</v>
      </c>
      <c r="D86" s="89">
        <f t="shared" ref="D86:AN86" si="67">D10+D22</f>
        <v>1160.1104733552247</v>
      </c>
      <c r="E86" s="89">
        <f t="shared" si="67"/>
        <v>0</v>
      </c>
      <c r="F86" s="89">
        <f t="shared" si="67"/>
        <v>0</v>
      </c>
      <c r="G86" s="89">
        <f t="shared" si="67"/>
        <v>0</v>
      </c>
      <c r="H86" s="89">
        <f t="shared" si="67"/>
        <v>549.99918274545769</v>
      </c>
      <c r="I86" s="89">
        <f t="shared" si="67"/>
        <v>549.99918274545769</v>
      </c>
      <c r="J86" s="89">
        <f t="shared" si="67"/>
        <v>0</v>
      </c>
      <c r="K86" s="89">
        <f t="shared" si="67"/>
        <v>0</v>
      </c>
      <c r="L86" s="89">
        <f t="shared" si="67"/>
        <v>46.652585064854193</v>
      </c>
      <c r="M86" s="89">
        <f t="shared" si="67"/>
        <v>0</v>
      </c>
      <c r="N86" s="89">
        <f t="shared" si="67"/>
        <v>0</v>
      </c>
      <c r="O86" s="89">
        <f t="shared" si="67"/>
        <v>0</v>
      </c>
      <c r="P86" s="89">
        <f t="shared" si="67"/>
        <v>0</v>
      </c>
      <c r="Q86" s="89">
        <f t="shared" si="67"/>
        <v>0</v>
      </c>
      <c r="R86" s="89">
        <f t="shared" si="67"/>
        <v>0</v>
      </c>
      <c r="S86" s="89">
        <f t="shared" si="67"/>
        <v>39.385257909776691</v>
      </c>
      <c r="T86" s="89">
        <f t="shared" si="67"/>
        <v>0</v>
      </c>
      <c r="U86" s="89">
        <f t="shared" si="67"/>
        <v>7.2673271550774992</v>
      </c>
      <c r="V86" s="89">
        <f t="shared" si="67"/>
        <v>0</v>
      </c>
      <c r="W86" s="89">
        <f t="shared" si="67"/>
        <v>0</v>
      </c>
      <c r="X86" s="89">
        <f t="shared" si="67"/>
        <v>0</v>
      </c>
      <c r="Y86" s="89">
        <f t="shared" si="67"/>
        <v>0</v>
      </c>
      <c r="Z86" s="89">
        <f t="shared" si="67"/>
        <v>0</v>
      </c>
      <c r="AA86" s="89">
        <f t="shared" si="67"/>
        <v>1994.4962718704596</v>
      </c>
      <c r="AB86" s="89">
        <f>AB10-AB22</f>
        <v>517.80354382035534</v>
      </c>
      <c r="AC86" s="89">
        <f>AC10-AC22</f>
        <v>69.001988581977614</v>
      </c>
      <c r="AD86" s="89">
        <f>AD10-AD22</f>
        <v>344.90112829599997</v>
      </c>
      <c r="AE86" s="89">
        <f>AE10-AE22</f>
        <v>36.260484759013053</v>
      </c>
      <c r="AF86" s="89">
        <f t="shared" ref="AF86:AM86" si="68">AF10-AF22</f>
        <v>24.605001508862081</v>
      </c>
      <c r="AG86" s="89">
        <f t="shared" si="68"/>
        <v>42.979400797369799</v>
      </c>
      <c r="AH86" s="89">
        <f t="shared" si="68"/>
        <v>0</v>
      </c>
      <c r="AI86" s="89">
        <f t="shared" si="68"/>
        <v>0</v>
      </c>
      <c r="AJ86" s="89">
        <f t="shared" si="68"/>
        <v>0</v>
      </c>
      <c r="AK86" s="89">
        <f t="shared" si="68"/>
        <v>5.5539877132800002E-2</v>
      </c>
      <c r="AL86" s="89">
        <f t="shared" si="68"/>
        <v>0</v>
      </c>
      <c r="AM86" s="89">
        <f t="shared" si="68"/>
        <v>0</v>
      </c>
      <c r="AN86" s="89">
        <f t="shared" si="67"/>
        <v>18.355631911137912</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pageSetUpPr fitToPage="1"/>
  </sheetPr>
  <dimension ref="A1:AS86"/>
  <sheetViews>
    <sheetView zoomScale="118" zoomScaleNormal="118" workbookViewId="0">
      <pane xSplit="2" ySplit="1" topLeftCell="C56"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3"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135</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28</v>
      </c>
    </row>
    <row r="2" spans="1:45" ht="12.75" customHeight="1">
      <c r="A2" s="3" t="s">
        <v>65</v>
      </c>
      <c r="B2" s="4"/>
      <c r="C2" s="5">
        <f>SUM(D2:G2)</f>
        <v>0</v>
      </c>
      <c r="D2" s="6">
        <v>0</v>
      </c>
      <c r="E2" s="7"/>
      <c r="F2" s="8"/>
      <c r="G2" s="8"/>
      <c r="H2" s="9">
        <f>SUM(I2:K2)</f>
        <v>774.14338926530615</v>
      </c>
      <c r="I2" s="10">
        <v>613.57438926530619</v>
      </c>
      <c r="J2" s="11">
        <v>160.56899999999999</v>
      </c>
      <c r="K2" s="11"/>
      <c r="L2" s="9">
        <f>SUM(M2:Z2)</f>
        <v>0</v>
      </c>
      <c r="M2" s="10"/>
      <c r="N2" s="393"/>
      <c r="O2" s="12"/>
      <c r="P2" s="12"/>
      <c r="Q2" s="12"/>
      <c r="R2" s="12"/>
      <c r="S2" s="12"/>
      <c r="T2" s="12"/>
      <c r="U2" s="12"/>
      <c r="V2" s="12"/>
      <c r="W2" s="8"/>
      <c r="X2" s="8"/>
      <c r="Y2" s="8"/>
      <c r="Z2" s="11"/>
      <c r="AA2" s="9">
        <v>197.39318936795212</v>
      </c>
      <c r="AB2" s="13">
        <f>SUM(AC2:AM2)</f>
        <v>737.7698842422285</v>
      </c>
      <c r="AC2" s="14">
        <v>60.775084116803981</v>
      </c>
      <c r="AD2" s="11">
        <v>376.70706443220001</v>
      </c>
      <c r="AE2" s="11">
        <v>182.17622896748904</v>
      </c>
      <c r="AF2" s="11">
        <v>10.632973053753611</v>
      </c>
      <c r="AG2" s="11">
        <v>43.743731196200734</v>
      </c>
      <c r="AH2" s="11">
        <v>13.806276188703638</v>
      </c>
      <c r="AI2" s="11">
        <v>23.963030702687998</v>
      </c>
      <c r="AJ2" s="11">
        <v>0</v>
      </c>
      <c r="AK2" s="10">
        <v>4.6610568960000001E-2</v>
      </c>
      <c r="AL2" s="10">
        <v>8.6619423584553292</v>
      </c>
      <c r="AM2" s="8">
        <v>17.256942656974093</v>
      </c>
      <c r="AN2" s="15">
        <v>14.180185863013453</v>
      </c>
      <c r="AO2" s="15"/>
      <c r="AP2" s="13"/>
      <c r="AQ2" s="16">
        <f>C2+H2+L2+AA2+AB2+AN2+AO2+AP2</f>
        <v>1723.4866487385004</v>
      </c>
    </row>
    <row r="3" spans="1:45" ht="12.75" customHeight="1">
      <c r="A3" s="17" t="s">
        <v>1</v>
      </c>
      <c r="B3" s="18"/>
      <c r="C3" s="19">
        <f>SUM(D3:G3)</f>
        <v>1408.49620578549</v>
      </c>
      <c r="D3" s="20">
        <v>1367.9114200419322</v>
      </c>
      <c r="E3" s="169">
        <v>29.983782120000001</v>
      </c>
      <c r="F3" s="22"/>
      <c r="G3" s="22">
        <v>10.601003623557908</v>
      </c>
      <c r="H3" s="23">
        <f>SUM(I3:K3)</f>
        <v>0</v>
      </c>
      <c r="I3" s="24"/>
      <c r="J3" s="25"/>
      <c r="K3" s="25"/>
      <c r="L3" s="23">
        <f>SUM(M3:Z3)</f>
        <v>8849.5603735913392</v>
      </c>
      <c r="M3" s="24">
        <v>3078.0259999999998</v>
      </c>
      <c r="N3" s="24">
        <v>0</v>
      </c>
      <c r="O3" s="25">
        <v>0</v>
      </c>
      <c r="P3" s="25">
        <v>1215.4778603166665</v>
      </c>
      <c r="Q3" s="25">
        <v>629.57127634675453</v>
      </c>
      <c r="R3" s="25">
        <v>915.9490202128801</v>
      </c>
      <c r="S3" s="25">
        <v>260.68164042033897</v>
      </c>
      <c r="T3" s="25">
        <v>109.75233728900001</v>
      </c>
      <c r="U3" s="25">
        <v>2253.1537919434418</v>
      </c>
      <c r="V3" s="25">
        <v>85.022769062256572</v>
      </c>
      <c r="W3" s="22">
        <v>0</v>
      </c>
      <c r="X3" s="22">
        <v>264.42046800000003</v>
      </c>
      <c r="Y3" s="22">
        <v>1.1876299999999997</v>
      </c>
      <c r="Z3" s="25">
        <v>36.31758</v>
      </c>
      <c r="AA3" s="23">
        <v>3962.502878409342</v>
      </c>
      <c r="AB3" s="26">
        <f>SUM(AC3:AM3)</f>
        <v>83.82057293579345</v>
      </c>
      <c r="AC3" s="27"/>
      <c r="AD3" s="25"/>
      <c r="AE3" s="25">
        <v>12.895884993023998</v>
      </c>
      <c r="AF3" s="25"/>
      <c r="AG3" s="25"/>
      <c r="AH3" s="25"/>
      <c r="AI3" s="25">
        <v>41.750054279681464</v>
      </c>
      <c r="AJ3" s="25">
        <v>29.174633663087995</v>
      </c>
      <c r="AK3" s="24"/>
      <c r="AL3" s="24"/>
      <c r="AM3" s="22"/>
      <c r="AN3" s="28"/>
      <c r="AO3" s="28">
        <v>62.919489247999977</v>
      </c>
      <c r="AP3" s="26"/>
      <c r="AQ3" s="29">
        <f t="shared" ref="AQ3:AQ20" si="0">C3+H3+L3+AA3+AB3+AN3+AO3+AP3</f>
        <v>14367.299519969964</v>
      </c>
    </row>
    <row r="4" spans="1:45" ht="12.75" customHeight="1">
      <c r="A4" s="17" t="s">
        <v>2</v>
      </c>
      <c r="B4" s="18"/>
      <c r="C4" s="19">
        <f>SUM(D4:G4)</f>
        <v>7.551677580592</v>
      </c>
      <c r="D4" s="20">
        <v>0</v>
      </c>
      <c r="E4" s="21">
        <v>7.2006676479999996</v>
      </c>
      <c r="F4" s="22"/>
      <c r="G4" s="22">
        <v>0.35100993259200008</v>
      </c>
      <c r="H4" s="23">
        <f>SUM(I4:K4)</f>
        <v>9.3450849999999992</v>
      </c>
      <c r="I4" s="24"/>
      <c r="J4" s="25"/>
      <c r="K4" s="25">
        <v>9.3450849999999992</v>
      </c>
      <c r="L4" s="23">
        <f>SUM(M4:Z4)</f>
        <v>1644.7542594927024</v>
      </c>
      <c r="M4" s="24">
        <v>39.881399999999999</v>
      </c>
      <c r="N4" s="24">
        <v>9.1462061549986373</v>
      </c>
      <c r="O4" s="25"/>
      <c r="P4" s="25">
        <v>265.72114549499997</v>
      </c>
      <c r="Q4" s="25">
        <v>1.5453375974400001</v>
      </c>
      <c r="R4" s="25">
        <v>0</v>
      </c>
      <c r="S4" s="25">
        <v>1065.008701300952</v>
      </c>
      <c r="T4" s="25">
        <v>34.291259969400002</v>
      </c>
      <c r="U4" s="25">
        <v>201.87193737232082</v>
      </c>
      <c r="V4" s="25">
        <v>0.64427013959024004</v>
      </c>
      <c r="W4" s="22">
        <v>20.802036263000659</v>
      </c>
      <c r="X4" s="22">
        <v>2.52112E-2</v>
      </c>
      <c r="Y4" s="22">
        <v>4.2039999999999994E-3</v>
      </c>
      <c r="Z4" s="25">
        <v>5.8125499999999999</v>
      </c>
      <c r="AA4" s="23">
        <v>0</v>
      </c>
      <c r="AB4" s="26">
        <f>SUM(AC4:AM4)</f>
        <v>0.59231951999999988</v>
      </c>
      <c r="AC4" s="27"/>
      <c r="AD4" s="25"/>
      <c r="AE4" s="25">
        <v>0.59231951999999988</v>
      </c>
      <c r="AF4" s="25"/>
      <c r="AG4" s="25"/>
      <c r="AH4" s="25"/>
      <c r="AI4" s="25">
        <v>0</v>
      </c>
      <c r="AJ4" s="25">
        <v>0</v>
      </c>
      <c r="AK4" s="24"/>
      <c r="AL4" s="24"/>
      <c r="AM4" s="22"/>
      <c r="AN4" s="28"/>
      <c r="AO4" s="28">
        <v>20.771312023999997</v>
      </c>
      <c r="AP4" s="26"/>
      <c r="AQ4" s="29">
        <f t="shared" si="0"/>
        <v>1683.0146536172945</v>
      </c>
    </row>
    <row r="5" spans="1:45" ht="12.75" customHeight="1">
      <c r="A5" s="17" t="s">
        <v>3</v>
      </c>
      <c r="B5" s="18"/>
      <c r="C5" s="19">
        <f>SUM(D5:G5)</f>
        <v>0</v>
      </c>
      <c r="D5" s="20"/>
      <c r="E5" s="21"/>
      <c r="F5" s="22"/>
      <c r="G5" s="22"/>
      <c r="H5" s="23">
        <f>SUM(I5:K5)</f>
        <v>0</v>
      </c>
      <c r="I5" s="24"/>
      <c r="J5" s="25"/>
      <c r="K5" s="25"/>
      <c r="L5" s="23">
        <f>SUM(M5:Z5)</f>
        <v>107.99298356008917</v>
      </c>
      <c r="M5" s="24"/>
      <c r="N5" s="24"/>
      <c r="O5" s="25"/>
      <c r="P5" s="25"/>
      <c r="Q5" s="25"/>
      <c r="R5" s="25"/>
      <c r="S5" s="25">
        <v>22.202911379378531</v>
      </c>
      <c r="T5" s="25"/>
      <c r="U5" s="25">
        <v>85.790072180710638</v>
      </c>
      <c r="V5" s="25"/>
      <c r="W5" s="22"/>
      <c r="X5" s="22"/>
      <c r="Y5" s="22"/>
      <c r="Z5" s="25"/>
      <c r="AA5" s="23"/>
      <c r="AB5" s="26">
        <f>SUM(AC5:AM5)</f>
        <v>0</v>
      </c>
      <c r="AC5" s="27"/>
      <c r="AD5" s="25"/>
      <c r="AE5" s="25"/>
      <c r="AF5" s="25"/>
      <c r="AG5" s="25"/>
      <c r="AH5" s="25"/>
      <c r="AI5" s="25"/>
      <c r="AJ5" s="25"/>
      <c r="AK5" s="24"/>
      <c r="AL5" s="24"/>
      <c r="AM5" s="22"/>
      <c r="AN5" s="28"/>
      <c r="AO5" s="28"/>
      <c r="AP5" s="26"/>
      <c r="AQ5" s="29">
        <f t="shared" si="0"/>
        <v>107.99298356008917</v>
      </c>
    </row>
    <row r="6" spans="1:45" ht="12.75" customHeight="1" thickBot="1">
      <c r="A6" s="30" t="s">
        <v>4</v>
      </c>
      <c r="B6" s="31"/>
      <c r="C6" s="19">
        <f>SUM(D6:G6)</f>
        <v>-177.22534706007568</v>
      </c>
      <c r="D6" s="32">
        <v>-179.85430594380435</v>
      </c>
      <c r="E6" s="22">
        <v>2.3638331443740954</v>
      </c>
      <c r="F6" s="33"/>
      <c r="G6" s="33">
        <v>0.26512573935456951</v>
      </c>
      <c r="H6" s="34">
        <f>SUM(I6:K6)</f>
        <v>-40.626668018395264</v>
      </c>
      <c r="I6" s="35">
        <v>-31.357345908395267</v>
      </c>
      <c r="J6" s="35">
        <v>-2.0945960000000001</v>
      </c>
      <c r="K6" s="35">
        <v>-7.1747261099999982</v>
      </c>
      <c r="L6" s="34">
        <f>SUM(M6:Z6)</f>
        <v>-14.920403794320585</v>
      </c>
      <c r="M6" s="24">
        <v>-22.497199999999999</v>
      </c>
      <c r="N6" s="24">
        <v>0</v>
      </c>
      <c r="O6" s="25"/>
      <c r="P6" s="25">
        <v>4.5108837808222226</v>
      </c>
      <c r="Q6" s="25">
        <v>8.8186981035780825</v>
      </c>
      <c r="R6" s="25">
        <v>-16.06063497864</v>
      </c>
      <c r="S6" s="25">
        <v>3.7164546754802217</v>
      </c>
      <c r="T6" s="25">
        <v>-1.6747799425000001</v>
      </c>
      <c r="U6" s="25">
        <v>-6.4865781169146253</v>
      </c>
      <c r="V6" s="25">
        <v>10.82136526785351</v>
      </c>
      <c r="W6" s="33">
        <v>3.9313874159999989</v>
      </c>
      <c r="X6" s="33">
        <v>0</v>
      </c>
      <c r="Y6" s="33">
        <v>0</v>
      </c>
      <c r="Z6" s="35">
        <v>0</v>
      </c>
      <c r="AA6" s="34">
        <v>-12.912585914397527</v>
      </c>
      <c r="AB6" s="37">
        <f>SUM(AC6:AM6)</f>
        <v>5.3290181828923195</v>
      </c>
      <c r="AC6" s="38"/>
      <c r="AD6" s="36"/>
      <c r="AE6" s="36">
        <v>0.33674284569599983</v>
      </c>
      <c r="AF6" s="36"/>
      <c r="AG6" s="36"/>
      <c r="AH6" s="36"/>
      <c r="AI6" s="36">
        <v>3.7245049866355195</v>
      </c>
      <c r="AJ6" s="36">
        <v>1.2677703505608002</v>
      </c>
      <c r="AK6" s="35"/>
      <c r="AL6" s="35"/>
      <c r="AM6" s="33"/>
      <c r="AN6" s="40"/>
      <c r="AO6" s="40"/>
      <c r="AP6" s="37"/>
      <c r="AQ6" s="41">
        <f t="shared" si="0"/>
        <v>-240.35598660429673</v>
      </c>
    </row>
    <row r="7" spans="1:45" s="49" customFormat="1" ht="12.75" customHeight="1">
      <c r="A7" s="50" t="s">
        <v>66</v>
      </c>
      <c r="B7" s="51"/>
      <c r="C7" s="52">
        <f t="shared" ref="C7:AP7" si="1">C2+C3-C4-C5+C6</f>
        <v>1223.7191811448224</v>
      </c>
      <c r="D7" s="57">
        <f t="shared" si="1"/>
        <v>1188.0571140981278</v>
      </c>
      <c r="E7" s="54">
        <f t="shared" si="1"/>
        <v>25.146947616374096</v>
      </c>
      <c r="F7" s="54">
        <f t="shared" si="1"/>
        <v>0</v>
      </c>
      <c r="G7" s="54">
        <f t="shared" si="1"/>
        <v>10.515119430320478</v>
      </c>
      <c r="H7" s="56">
        <f t="shared" si="1"/>
        <v>724.17163624691079</v>
      </c>
      <c r="I7" s="57">
        <f t="shared" si="1"/>
        <v>582.21704335691095</v>
      </c>
      <c r="J7" s="54">
        <f t="shared" si="1"/>
        <v>158.47440399999999</v>
      </c>
      <c r="K7" s="54">
        <f t="shared" si="1"/>
        <v>-16.519811109999999</v>
      </c>
      <c r="L7" s="56">
        <f t="shared" si="1"/>
        <v>7081.8927267442268</v>
      </c>
      <c r="M7" s="57">
        <f t="shared" si="1"/>
        <v>3015.6473999999998</v>
      </c>
      <c r="N7" s="57">
        <f t="shared" ref="N7" si="2">N2+N3-N4-N5+N6</f>
        <v>-9.1462061549986373</v>
      </c>
      <c r="O7" s="54">
        <f t="shared" si="1"/>
        <v>0</v>
      </c>
      <c r="P7" s="54">
        <f t="shared" si="1"/>
        <v>954.26759860248876</v>
      </c>
      <c r="Q7" s="54">
        <f t="shared" si="1"/>
        <v>636.84463685289256</v>
      </c>
      <c r="R7" s="54">
        <f t="shared" si="1"/>
        <v>899.8883852342401</v>
      </c>
      <c r="S7" s="54">
        <f t="shared" si="1"/>
        <v>-822.81351758451137</v>
      </c>
      <c r="T7" s="54">
        <f t="shared" si="1"/>
        <v>73.786297377100013</v>
      </c>
      <c r="U7" s="54">
        <f t="shared" si="1"/>
        <v>1959.0052042734958</v>
      </c>
      <c r="V7" s="54">
        <f t="shared" si="1"/>
        <v>95.199864190519847</v>
      </c>
      <c r="W7" s="54">
        <f t="shared" si="1"/>
        <v>-16.870648847000659</v>
      </c>
      <c r="X7" s="54">
        <f t="shared" si="1"/>
        <v>264.39525680000003</v>
      </c>
      <c r="Y7" s="54">
        <f t="shared" si="1"/>
        <v>1.1834259999999996</v>
      </c>
      <c r="Z7" s="54">
        <f t="shared" si="1"/>
        <v>30.505029999999998</v>
      </c>
      <c r="AA7" s="56">
        <f t="shared" si="1"/>
        <v>4146.983481862896</v>
      </c>
      <c r="AB7" s="56">
        <f t="shared" si="1"/>
        <v>826.32715584091432</v>
      </c>
      <c r="AC7" s="57">
        <f t="shared" si="1"/>
        <v>60.775084116803981</v>
      </c>
      <c r="AD7" s="54">
        <f t="shared" si="1"/>
        <v>376.70706443220001</v>
      </c>
      <c r="AE7" s="54">
        <f t="shared" si="1"/>
        <v>194.81653728620904</v>
      </c>
      <c r="AF7" s="54">
        <f t="shared" ref="AF7" si="3">AF2+AF3-AF4-AF5+AF6</f>
        <v>10.632973053753611</v>
      </c>
      <c r="AG7" s="54">
        <f t="shared" si="1"/>
        <v>43.743731196200734</v>
      </c>
      <c r="AH7" s="54">
        <f t="shared" si="1"/>
        <v>13.806276188703638</v>
      </c>
      <c r="AI7" s="54">
        <f t="shared" si="1"/>
        <v>69.437589969004989</v>
      </c>
      <c r="AJ7" s="54">
        <f t="shared" ref="AJ7" si="4">AJ2+AJ3-AJ4-AJ5+AJ6</f>
        <v>30.442404013648794</v>
      </c>
      <c r="AK7" s="53">
        <f t="shared" si="1"/>
        <v>4.6610568960000001E-2</v>
      </c>
      <c r="AL7" s="53">
        <f t="shared" ref="AL7" si="5">AL2+AL3-AL4-AL5+AL6</f>
        <v>8.6619423584553292</v>
      </c>
      <c r="AM7" s="57">
        <f t="shared" si="1"/>
        <v>17.256942656974093</v>
      </c>
      <c r="AN7" s="56">
        <f t="shared" si="1"/>
        <v>14.180185863013453</v>
      </c>
      <c r="AO7" s="56">
        <f t="shared" si="1"/>
        <v>42.14817722399998</v>
      </c>
      <c r="AP7" s="182">
        <f t="shared" si="1"/>
        <v>0</v>
      </c>
      <c r="AQ7" s="111">
        <f t="shared" si="0"/>
        <v>14059.422544926783</v>
      </c>
      <c r="AR7" s="2"/>
    </row>
    <row r="8" spans="1:45" s="49" customFormat="1" ht="12.75" customHeight="1" thickBot="1">
      <c r="A8" s="183" t="s">
        <v>67</v>
      </c>
      <c r="B8" s="184"/>
      <c r="C8" s="187">
        <f t="shared" ref="C8:AP8" si="6">C7-C27</f>
        <v>1223.7191811448224</v>
      </c>
      <c r="D8" s="185">
        <f t="shared" si="6"/>
        <v>1188.0571140981278</v>
      </c>
      <c r="E8" s="188">
        <f t="shared" si="6"/>
        <v>25.146947616374096</v>
      </c>
      <c r="F8" s="189">
        <f t="shared" si="6"/>
        <v>0</v>
      </c>
      <c r="G8" s="189">
        <f t="shared" si="6"/>
        <v>10.515119430320478</v>
      </c>
      <c r="H8" s="190">
        <f t="shared" si="6"/>
        <v>724.17163624691079</v>
      </c>
      <c r="I8" s="185">
        <f t="shared" si="6"/>
        <v>582.21704335691095</v>
      </c>
      <c r="J8" s="188">
        <f t="shared" si="6"/>
        <v>158.47440399999999</v>
      </c>
      <c r="K8" s="188">
        <f t="shared" si="6"/>
        <v>-16.519811109999999</v>
      </c>
      <c r="L8" s="190">
        <f t="shared" si="6"/>
        <v>6785.8090139442265</v>
      </c>
      <c r="M8" s="185">
        <f t="shared" si="6"/>
        <v>3015.6473999999998</v>
      </c>
      <c r="N8" s="185">
        <f t="shared" si="6"/>
        <v>-9.1462061549986373</v>
      </c>
      <c r="O8" s="188">
        <f t="shared" si="6"/>
        <v>0</v>
      </c>
      <c r="P8" s="188">
        <f t="shared" si="6"/>
        <v>954.26759860248876</v>
      </c>
      <c r="Q8" s="188">
        <f t="shared" si="6"/>
        <v>636.84463685289256</v>
      </c>
      <c r="R8" s="188">
        <f t="shared" si="6"/>
        <v>899.8883852342401</v>
      </c>
      <c r="S8" s="188">
        <f t="shared" si="6"/>
        <v>-822.81351758451137</v>
      </c>
      <c r="T8" s="188">
        <f t="shared" si="6"/>
        <v>73.786297377100013</v>
      </c>
      <c r="U8" s="188">
        <f t="shared" si="6"/>
        <v>1959.0052042734958</v>
      </c>
      <c r="V8" s="188">
        <f t="shared" si="6"/>
        <v>95.199864190519847</v>
      </c>
      <c r="W8" s="189">
        <f t="shared" si="6"/>
        <v>-16.870648847000659</v>
      </c>
      <c r="X8" s="189">
        <f t="shared" si="6"/>
        <v>0</v>
      </c>
      <c r="Y8" s="189">
        <f t="shared" si="6"/>
        <v>0</v>
      </c>
      <c r="Z8" s="188">
        <f t="shared" si="6"/>
        <v>0</v>
      </c>
      <c r="AA8" s="190">
        <f t="shared" si="6"/>
        <v>4146.983481862896</v>
      </c>
      <c r="AB8" s="196">
        <f t="shared" si="6"/>
        <v>826.32715584091432</v>
      </c>
      <c r="AC8" s="185">
        <f t="shared" si="6"/>
        <v>60.775084116803981</v>
      </c>
      <c r="AD8" s="188">
        <f t="shared" si="6"/>
        <v>376.70706443220001</v>
      </c>
      <c r="AE8" s="188">
        <f t="shared" si="6"/>
        <v>194.81653728620904</v>
      </c>
      <c r="AF8" s="188">
        <f t="shared" si="6"/>
        <v>10.632973053753611</v>
      </c>
      <c r="AG8" s="188">
        <f t="shared" si="6"/>
        <v>43.743731196200734</v>
      </c>
      <c r="AH8" s="188">
        <f t="shared" si="6"/>
        <v>13.806276188703638</v>
      </c>
      <c r="AI8" s="188">
        <f t="shared" si="6"/>
        <v>69.437589969004989</v>
      </c>
      <c r="AJ8" s="188">
        <f t="shared" ref="AJ8" si="7">AJ7-AJ27</f>
        <v>30.442404013648794</v>
      </c>
      <c r="AK8" s="210">
        <f t="shared" si="6"/>
        <v>4.6610568960000001E-2</v>
      </c>
      <c r="AL8" s="210">
        <f t="shared" si="6"/>
        <v>8.6619423584553292</v>
      </c>
      <c r="AM8" s="185">
        <f t="shared" si="6"/>
        <v>17.256942656974093</v>
      </c>
      <c r="AN8" s="190">
        <f t="shared" si="6"/>
        <v>14.180185863013453</v>
      </c>
      <c r="AO8" s="190">
        <f t="shared" si="6"/>
        <v>42.14817722399998</v>
      </c>
      <c r="AP8" s="185">
        <f t="shared" si="6"/>
        <v>0</v>
      </c>
      <c r="AQ8" s="186">
        <f t="shared" si="0"/>
        <v>13763.338832126785</v>
      </c>
      <c r="AR8" s="2"/>
    </row>
    <row r="9" spans="1:45" s="49" customFormat="1" ht="12.75" customHeight="1">
      <c r="A9" s="50" t="s">
        <v>5</v>
      </c>
      <c r="B9" s="51"/>
      <c r="C9" s="52">
        <f t="shared" ref="C9:AP9" si="8">SUM(C10:C14)</f>
        <v>913.07098685517508</v>
      </c>
      <c r="D9" s="53">
        <f t="shared" si="8"/>
        <v>913.07098685517508</v>
      </c>
      <c r="E9" s="54">
        <f t="shared" si="8"/>
        <v>0</v>
      </c>
      <c r="F9" s="55">
        <f t="shared" si="8"/>
        <v>0</v>
      </c>
      <c r="G9" s="55">
        <f t="shared" si="8"/>
        <v>0</v>
      </c>
      <c r="H9" s="56">
        <f t="shared" si="8"/>
        <v>569.56383501910091</v>
      </c>
      <c r="I9" s="53">
        <f t="shared" si="8"/>
        <v>569.56383501910091</v>
      </c>
      <c r="J9" s="54">
        <f t="shared" si="8"/>
        <v>0</v>
      </c>
      <c r="K9" s="54">
        <f t="shared" si="8"/>
        <v>0</v>
      </c>
      <c r="L9" s="56">
        <f t="shared" si="8"/>
        <v>3086.389994986007</v>
      </c>
      <c r="M9" s="54">
        <f t="shared" si="8"/>
        <v>3015.6473999999998</v>
      </c>
      <c r="N9" s="54">
        <f t="shared" ref="N9" si="9">SUM(N10:N14)</f>
        <v>15.975</v>
      </c>
      <c r="O9" s="54">
        <f t="shared" si="8"/>
        <v>6.0667789535999992</v>
      </c>
      <c r="P9" s="54">
        <f t="shared" si="8"/>
        <v>0</v>
      </c>
      <c r="Q9" s="54">
        <f t="shared" si="8"/>
        <v>0</v>
      </c>
      <c r="R9" s="54">
        <f t="shared" si="8"/>
        <v>0</v>
      </c>
      <c r="S9" s="54">
        <f t="shared" si="8"/>
        <v>40.497830531284038</v>
      </c>
      <c r="T9" s="54">
        <f t="shared" si="8"/>
        <v>0.43670279350902852</v>
      </c>
      <c r="U9" s="54">
        <f t="shared" si="8"/>
        <v>7.7662827076141703</v>
      </c>
      <c r="V9" s="54">
        <f t="shared" si="8"/>
        <v>0</v>
      </c>
      <c r="W9" s="55">
        <f t="shared" si="8"/>
        <v>0</v>
      </c>
      <c r="X9" s="55">
        <f t="shared" si="8"/>
        <v>0</v>
      </c>
      <c r="Y9" s="55">
        <f t="shared" si="8"/>
        <v>0</v>
      </c>
      <c r="Z9" s="54">
        <f t="shared" si="8"/>
        <v>0</v>
      </c>
      <c r="AA9" s="56">
        <f t="shared" si="8"/>
        <v>2548.7928414195744</v>
      </c>
      <c r="AB9" s="57">
        <f t="shared" si="8"/>
        <v>78.566468512338531</v>
      </c>
      <c r="AC9" s="58">
        <f t="shared" si="8"/>
        <v>0</v>
      </c>
      <c r="AD9" s="54">
        <f t="shared" si="8"/>
        <v>0</v>
      </c>
      <c r="AE9" s="54">
        <f t="shared" si="8"/>
        <v>30.469160237424365</v>
      </c>
      <c r="AF9" s="54">
        <f t="shared" ref="AF9" si="10">SUM(AF10:AF14)</f>
        <v>0</v>
      </c>
      <c r="AG9" s="54">
        <f t="shared" si="8"/>
        <v>43.743731196200734</v>
      </c>
      <c r="AH9" s="54">
        <f t="shared" si="8"/>
        <v>4.3535770787134247</v>
      </c>
      <c r="AI9" s="54">
        <f t="shared" si="8"/>
        <v>0</v>
      </c>
      <c r="AJ9" s="54">
        <f t="shared" ref="AJ9" si="11">SUM(AJ10:AJ14)</f>
        <v>0</v>
      </c>
      <c r="AK9" s="53">
        <f t="shared" si="8"/>
        <v>0</v>
      </c>
      <c r="AL9" s="53">
        <f t="shared" ref="AL9" si="12">SUM(AL10:AL14)</f>
        <v>0</v>
      </c>
      <c r="AM9" s="55">
        <f t="shared" si="8"/>
        <v>0</v>
      </c>
      <c r="AN9" s="56">
        <f t="shared" si="8"/>
        <v>0</v>
      </c>
      <c r="AO9" s="56">
        <f t="shared" si="8"/>
        <v>18.506708079999996</v>
      </c>
      <c r="AP9" s="57">
        <f t="shared" si="8"/>
        <v>0</v>
      </c>
      <c r="AQ9" s="59">
        <f t="shared" si="0"/>
        <v>7214.8908348721952</v>
      </c>
      <c r="AR9" s="2"/>
    </row>
    <row r="10" spans="1:45" ht="12.75" customHeight="1">
      <c r="A10" s="60" t="s">
        <v>221</v>
      </c>
      <c r="B10" s="61"/>
      <c r="C10" s="62">
        <f>SUM(D10:G10)</f>
        <v>913.07098685517508</v>
      </c>
      <c r="D10" s="63">
        <v>913.07098685517508</v>
      </c>
      <c r="E10" s="64"/>
      <c r="F10" s="65"/>
      <c r="G10" s="65"/>
      <c r="H10" s="66">
        <f>SUM(I10:K10)</f>
        <v>472.91085069244451</v>
      </c>
      <c r="I10" s="63">
        <v>472.91085069244451</v>
      </c>
      <c r="J10" s="64">
        <v>0</v>
      </c>
      <c r="K10" s="64"/>
      <c r="L10" s="66">
        <f>SUM(M10:Z10)</f>
        <v>48.264113238898204</v>
      </c>
      <c r="M10" s="64"/>
      <c r="N10" s="64"/>
      <c r="O10" s="64"/>
      <c r="P10" s="64"/>
      <c r="Q10" s="64"/>
      <c r="R10" s="64"/>
      <c r="S10" s="64">
        <v>40.497830531284038</v>
      </c>
      <c r="T10" s="64"/>
      <c r="U10" s="64">
        <v>7.7662827076141703</v>
      </c>
      <c r="V10" s="64"/>
      <c r="W10" s="65"/>
      <c r="X10" s="65"/>
      <c r="Y10" s="65"/>
      <c r="Z10" s="64"/>
      <c r="AA10" s="66">
        <v>2253.7354916353534</v>
      </c>
      <c r="AB10" s="67">
        <f>SUM(AC10:AM10)</f>
        <v>70.732109747453677</v>
      </c>
      <c r="AC10" s="68"/>
      <c r="AD10" s="64"/>
      <c r="AE10" s="64">
        <v>26.988378551252936</v>
      </c>
      <c r="AF10" s="64">
        <v>0</v>
      </c>
      <c r="AG10" s="64">
        <v>43.743731196200734</v>
      </c>
      <c r="AH10" s="64"/>
      <c r="AI10" s="64"/>
      <c r="AJ10" s="64"/>
      <c r="AK10" s="63"/>
      <c r="AL10" s="63"/>
      <c r="AM10" s="65"/>
      <c r="AN10" s="70">
        <v>0</v>
      </c>
      <c r="AO10" s="70"/>
      <c r="AP10" s="67"/>
      <c r="AQ10" s="71">
        <f t="shared" si="0"/>
        <v>3758.7135521693249</v>
      </c>
    </row>
    <row r="11" spans="1:45" ht="12.75" customHeight="1">
      <c r="A11" s="17" t="s">
        <v>222</v>
      </c>
      <c r="B11" s="18"/>
      <c r="C11" s="19">
        <f>SUM(D11:G11)</f>
        <v>0</v>
      </c>
      <c r="D11" s="24">
        <v>0</v>
      </c>
      <c r="E11" s="25"/>
      <c r="F11" s="22"/>
      <c r="G11" s="22"/>
      <c r="H11" s="23">
        <f>SUM(I11:K11)</f>
        <v>7.1483316950774629</v>
      </c>
      <c r="I11" s="24">
        <v>7.1483316950774629</v>
      </c>
      <c r="J11" s="25"/>
      <c r="K11" s="25"/>
      <c r="L11" s="23">
        <f>SUM(M11:Z11)</f>
        <v>6.5034817471090278</v>
      </c>
      <c r="M11" s="25"/>
      <c r="N11" s="127"/>
      <c r="O11" s="127">
        <v>6.0667789535999992</v>
      </c>
      <c r="P11" s="25"/>
      <c r="Q11" s="25"/>
      <c r="R11" s="25"/>
      <c r="S11" s="25">
        <v>0</v>
      </c>
      <c r="T11" s="25">
        <v>0.43670279350902852</v>
      </c>
      <c r="U11" s="25">
        <v>0</v>
      </c>
      <c r="V11" s="25"/>
      <c r="W11" s="22"/>
      <c r="X11" s="22"/>
      <c r="Y11" s="22"/>
      <c r="Z11" s="25"/>
      <c r="AA11" s="23">
        <v>244.77122801145924</v>
      </c>
      <c r="AB11" s="26">
        <f>SUM(AC11:AM11)</f>
        <v>7.8343587648848532</v>
      </c>
      <c r="AC11" s="27"/>
      <c r="AD11" s="25"/>
      <c r="AE11" s="25">
        <v>3.4807816861714285</v>
      </c>
      <c r="AF11" s="25"/>
      <c r="AG11" s="25"/>
      <c r="AH11" s="25">
        <v>4.3535770787134247</v>
      </c>
      <c r="AI11" s="25"/>
      <c r="AJ11" s="25"/>
      <c r="AK11" s="24"/>
      <c r="AL11" s="24"/>
      <c r="AM11" s="22"/>
      <c r="AN11" s="28"/>
      <c r="AO11" s="28"/>
      <c r="AP11" s="26"/>
      <c r="AQ11" s="29">
        <f t="shared" si="0"/>
        <v>266.25740021853056</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0.25298447999999996</v>
      </c>
      <c r="AP12" s="26"/>
      <c r="AQ12" s="29">
        <f t="shared" si="0"/>
        <v>0.25298447999999996</v>
      </c>
    </row>
    <row r="13" spans="1:45" ht="12.75" customHeight="1">
      <c r="A13" s="17" t="s">
        <v>224</v>
      </c>
      <c r="B13" s="18"/>
      <c r="C13" s="19">
        <f>SUM(D13:G13)</f>
        <v>0</v>
      </c>
      <c r="D13" s="24"/>
      <c r="E13" s="22"/>
      <c r="F13" s="22"/>
      <c r="G13" s="22"/>
      <c r="H13" s="23">
        <f>SUM(I13:K13)</f>
        <v>89.504652631578949</v>
      </c>
      <c r="I13" s="24">
        <v>89.504652631578949</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89.504652631578949</v>
      </c>
    </row>
    <row r="14" spans="1:45" ht="12.75" customHeight="1">
      <c r="A14" s="72" t="s">
        <v>225</v>
      </c>
      <c r="B14" s="73"/>
      <c r="C14" s="74">
        <f>SUM(D14:G14)</f>
        <v>0</v>
      </c>
      <c r="D14" s="75"/>
      <c r="E14" s="76"/>
      <c r="F14" s="77"/>
      <c r="G14" s="77"/>
      <c r="H14" s="78">
        <f>SUM(I14:K14)</f>
        <v>0</v>
      </c>
      <c r="I14" s="75"/>
      <c r="J14" s="76"/>
      <c r="K14" s="76"/>
      <c r="L14" s="78">
        <f>SUM(M14:Z14)</f>
        <v>3031.6223999999997</v>
      </c>
      <c r="M14" s="76">
        <v>3015.6473999999998</v>
      </c>
      <c r="N14" s="76">
        <v>15.975</v>
      </c>
      <c r="O14" s="76"/>
      <c r="P14" s="76"/>
      <c r="Q14" s="76"/>
      <c r="R14" s="76"/>
      <c r="S14" s="76"/>
      <c r="T14" s="76"/>
      <c r="U14" s="76"/>
      <c r="V14" s="76"/>
      <c r="W14" s="77"/>
      <c r="X14" s="77"/>
      <c r="Y14" s="77"/>
      <c r="Z14" s="76"/>
      <c r="AA14" s="78">
        <v>50.28612177276198</v>
      </c>
      <c r="AB14" s="79">
        <f>SUM(AC14:AM14)</f>
        <v>0</v>
      </c>
      <c r="AC14" s="80"/>
      <c r="AD14" s="76"/>
      <c r="AE14" s="76"/>
      <c r="AF14" s="76"/>
      <c r="AG14" s="76"/>
      <c r="AH14" s="76"/>
      <c r="AI14" s="76"/>
      <c r="AJ14" s="76"/>
      <c r="AK14" s="75"/>
      <c r="AL14" s="75"/>
      <c r="AM14" s="77"/>
      <c r="AN14" s="81"/>
      <c r="AO14" s="81">
        <v>18.253723599999997</v>
      </c>
      <c r="AP14" s="79"/>
      <c r="AQ14" s="82">
        <f t="shared" si="0"/>
        <v>3100.1622453727614</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85.029420000000002</v>
      </c>
      <c r="I15" s="85">
        <f t="shared" si="13"/>
        <v>0</v>
      </c>
      <c r="J15" s="86">
        <f t="shared" si="13"/>
        <v>0</v>
      </c>
      <c r="K15" s="86">
        <f t="shared" si="13"/>
        <v>85.029420000000002</v>
      </c>
      <c r="L15" s="88">
        <f t="shared" si="13"/>
        <v>3004.8028704298745</v>
      </c>
      <c r="M15" s="86">
        <f t="shared" si="13"/>
        <v>0</v>
      </c>
      <c r="N15" s="86">
        <f t="shared" si="13"/>
        <v>0</v>
      </c>
      <c r="O15" s="86">
        <f t="shared" si="13"/>
        <v>40.085079262787531</v>
      </c>
      <c r="P15" s="86">
        <f t="shared" si="13"/>
        <v>539.05355524499998</v>
      </c>
      <c r="Q15" s="86">
        <f t="shared" si="13"/>
        <v>124.01364029600001</v>
      </c>
      <c r="R15" s="86">
        <f t="shared" si="13"/>
        <v>0</v>
      </c>
      <c r="S15" s="86">
        <f t="shared" si="13"/>
        <v>1048.1963332826426</v>
      </c>
      <c r="T15" s="86">
        <f t="shared" si="13"/>
        <v>74.959824069691678</v>
      </c>
      <c r="U15" s="86">
        <f t="shared" si="13"/>
        <v>1160.9299234307521</v>
      </c>
      <c r="V15" s="86">
        <f t="shared" si="13"/>
        <v>0</v>
      </c>
      <c r="W15" s="87">
        <f t="shared" si="13"/>
        <v>17.564514843000662</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1898.5776283555892</v>
      </c>
      <c r="AP15" s="89">
        <f t="shared" si="13"/>
        <v>0</v>
      </c>
      <c r="AQ15" s="91">
        <f t="shared" si="0"/>
        <v>4988.4099187854636</v>
      </c>
      <c r="AR15" s="2"/>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1729.7480471957344</v>
      </c>
      <c r="AP16" s="67"/>
      <c r="AQ16" s="92">
        <f>C16+H16+L16+AA16+AO16+AP16</f>
        <v>1729.7480471957344</v>
      </c>
    </row>
    <row r="17" spans="1:44"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168.82952115524671</v>
      </c>
      <c r="AP17" s="26"/>
      <c r="AQ17" s="29">
        <f>C17+H17+L17+AA17+AO17+AP17</f>
        <v>168.82952115524671</v>
      </c>
    </row>
    <row r="18" spans="1:44"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6.0004607999999993E-5</v>
      </c>
      <c r="AP18" s="26"/>
      <c r="AQ18" s="29">
        <f t="shared" si="0"/>
        <v>6.0004607999999993E-5</v>
      </c>
    </row>
    <row r="19" spans="1:44" ht="12.75" customHeight="1">
      <c r="A19" s="17" t="s">
        <v>229</v>
      </c>
      <c r="B19" s="18"/>
      <c r="C19" s="19"/>
      <c r="D19" s="2"/>
      <c r="E19" s="25"/>
      <c r="F19" s="22"/>
      <c r="G19" s="22"/>
      <c r="H19" s="23">
        <f>SUM(I19:K19)</f>
        <v>85.029420000000002</v>
      </c>
      <c r="I19" s="24"/>
      <c r="J19" s="25"/>
      <c r="K19" s="25">
        <v>85.029420000000002</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85.029420000000002</v>
      </c>
    </row>
    <row r="20" spans="1:44" ht="12.75" customHeight="1">
      <c r="A20" s="72" t="s">
        <v>230</v>
      </c>
      <c r="B20" s="73"/>
      <c r="C20" s="74"/>
      <c r="D20" s="75"/>
      <c r="E20" s="76"/>
      <c r="F20" s="77"/>
      <c r="G20" s="77"/>
      <c r="H20" s="78">
        <f>SUM(I20:K20)</f>
        <v>0</v>
      </c>
      <c r="I20" s="75"/>
      <c r="J20" s="76"/>
      <c r="K20" s="76"/>
      <c r="L20" s="78">
        <f>SUM(M20:Z20)</f>
        <v>3004.8028704298745</v>
      </c>
      <c r="M20" s="76"/>
      <c r="N20" s="76"/>
      <c r="O20" s="76">
        <v>40.085079262787531</v>
      </c>
      <c r="P20" s="76">
        <v>539.05355524499998</v>
      </c>
      <c r="Q20" s="76">
        <v>124.01364029600001</v>
      </c>
      <c r="R20" s="76">
        <v>0</v>
      </c>
      <c r="S20" s="76">
        <v>1048.1963332826426</v>
      </c>
      <c r="T20" s="76">
        <v>74.959824069691678</v>
      </c>
      <c r="U20" s="76">
        <v>1160.9299234307521</v>
      </c>
      <c r="V20" s="76"/>
      <c r="W20" s="77">
        <v>17.564514843000662</v>
      </c>
      <c r="X20" s="77"/>
      <c r="Y20" s="77"/>
      <c r="Z20" s="76"/>
      <c r="AA20" s="78"/>
      <c r="AB20" s="79">
        <f>SUM(AC20:AL20)</f>
        <v>0</v>
      </c>
      <c r="AC20" s="80"/>
      <c r="AD20" s="76"/>
      <c r="AE20" s="76"/>
      <c r="AF20" s="76"/>
      <c r="AG20" s="76"/>
      <c r="AH20" s="76"/>
      <c r="AI20" s="76"/>
      <c r="AJ20" s="76"/>
      <c r="AK20" s="75"/>
      <c r="AL20" s="75"/>
      <c r="AM20" s="77"/>
      <c r="AN20" s="81"/>
      <c r="AO20" s="81"/>
      <c r="AP20" s="79"/>
      <c r="AQ20" s="82">
        <f t="shared" si="0"/>
        <v>3004.8028704298745</v>
      </c>
    </row>
    <row r="21" spans="1:44" ht="12.75" customHeight="1">
      <c r="A21" s="93" t="s">
        <v>7</v>
      </c>
      <c r="B21" s="94"/>
      <c r="C21" s="95">
        <f>SUM(C22:C24)</f>
        <v>19.058975000296002</v>
      </c>
      <c r="D21" s="96">
        <f>SUM(D22:D24)</f>
        <v>-12.130265</v>
      </c>
      <c r="E21" s="97">
        <f>SUM(E22:E24)</f>
        <v>31.189240000296003</v>
      </c>
      <c r="F21" s="98">
        <f>SUM(F22:F24)</f>
        <v>0</v>
      </c>
      <c r="G21" s="98">
        <f>SUM(G22:G24)</f>
        <v>0</v>
      </c>
      <c r="H21" s="99">
        <f>SUM(I21:K21)</f>
        <v>0</v>
      </c>
      <c r="I21" s="96">
        <f>SUM(I22:I24)</f>
        <v>0</v>
      </c>
      <c r="J21" s="97">
        <f>SUM(J22:J24)</f>
        <v>0</v>
      </c>
      <c r="K21" s="97">
        <f>SUM(K22:K24)</f>
        <v>0</v>
      </c>
      <c r="L21" s="99">
        <f>SUM(M21:Z21)</f>
        <v>-18.711746444769258</v>
      </c>
      <c r="M21" s="97">
        <f t="shared" ref="M21:AA21" si="15">SUM(M22:M24)</f>
        <v>0</v>
      </c>
      <c r="N21" s="97">
        <f t="shared" ref="N21" si="16">SUM(N22:N24)</f>
        <v>25.56</v>
      </c>
      <c r="O21" s="97">
        <f t="shared" si="15"/>
        <v>0</v>
      </c>
      <c r="P21" s="97">
        <f t="shared" si="15"/>
        <v>-25.517026855555553</v>
      </c>
      <c r="Q21" s="97">
        <f t="shared" si="15"/>
        <v>176.32380118079999</v>
      </c>
      <c r="R21" s="97">
        <f t="shared" si="15"/>
        <v>-176.02634663903996</v>
      </c>
      <c r="S21" s="97">
        <f t="shared" si="15"/>
        <v>1.153730593502825</v>
      </c>
      <c r="T21" s="97">
        <f t="shared" si="15"/>
        <v>0</v>
      </c>
      <c r="U21" s="97">
        <f t="shared" si="15"/>
        <v>-1.146929724180545</v>
      </c>
      <c r="V21" s="97">
        <f t="shared" si="15"/>
        <v>-19.058975000296002</v>
      </c>
      <c r="W21" s="98">
        <f t="shared" si="15"/>
        <v>0</v>
      </c>
      <c r="X21" s="98">
        <f t="shared" si="15"/>
        <v>0</v>
      </c>
      <c r="Y21" s="98">
        <f t="shared" si="15"/>
        <v>0</v>
      </c>
      <c r="Z21" s="97">
        <f t="shared" si="15"/>
        <v>0</v>
      </c>
      <c r="AA21" s="99">
        <f t="shared" si="15"/>
        <v>0</v>
      </c>
      <c r="AB21" s="100">
        <f t="shared" ref="AB21:AQ21" si="17">SUM(AB22:AB24)</f>
        <v>-437.528759117964</v>
      </c>
      <c r="AC21" s="101">
        <f t="shared" si="17"/>
        <v>-60.775084116803981</v>
      </c>
      <c r="AD21" s="97">
        <f t="shared" si="17"/>
        <v>-376.70706443220001</v>
      </c>
      <c r="AE21" s="97">
        <f t="shared" si="17"/>
        <v>0</v>
      </c>
      <c r="AF21" s="97">
        <f t="shared" si="17"/>
        <v>0</v>
      </c>
      <c r="AG21" s="175">
        <f t="shared" si="17"/>
        <v>0</v>
      </c>
      <c r="AH21" s="175">
        <f t="shared" si="17"/>
        <v>0</v>
      </c>
      <c r="AI21" s="175">
        <f t="shared" si="17"/>
        <v>0</v>
      </c>
      <c r="AJ21" s="175">
        <f t="shared" ref="AJ21:AK21" si="18">SUM(AJ22:AJ24)</f>
        <v>0</v>
      </c>
      <c r="AK21" s="96">
        <f t="shared" si="18"/>
        <v>-4.6610568960000001E-2</v>
      </c>
      <c r="AL21" s="175">
        <f t="shared" ref="AL21" si="19">SUM(AL22:AL24)</f>
        <v>0</v>
      </c>
      <c r="AM21" s="98">
        <f t="shared" si="17"/>
        <v>0</v>
      </c>
      <c r="AN21" s="115">
        <f t="shared" si="17"/>
        <v>0</v>
      </c>
      <c r="AO21" s="99">
        <f t="shared" si="17"/>
        <v>437.528759117964</v>
      </c>
      <c r="AP21" s="100">
        <f t="shared" si="17"/>
        <v>0</v>
      </c>
      <c r="AQ21" s="102">
        <f t="shared" si="17"/>
        <v>0.34722855552674403</v>
      </c>
    </row>
    <row r="22" spans="1:44"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-437.528759117964</v>
      </c>
      <c r="AC22" s="68">
        <f>-AC2</f>
        <v>-60.775084116803981</v>
      </c>
      <c r="AD22" s="64">
        <f>-AD2</f>
        <v>-376.70706443220001</v>
      </c>
      <c r="AE22" s="64"/>
      <c r="AF22" s="64"/>
      <c r="AG22" s="127"/>
      <c r="AH22" s="127"/>
      <c r="AI22" s="127"/>
      <c r="AJ22" s="127"/>
      <c r="AK22" s="63">
        <v>-4.6610568960000001E-2</v>
      </c>
      <c r="AL22" s="127"/>
      <c r="AM22" s="65"/>
      <c r="AN22" s="70"/>
      <c r="AO22" s="66">
        <f>-(C22+H22+L22+AA22+AB22)</f>
        <v>437.528759117964</v>
      </c>
      <c r="AP22" s="67"/>
      <c r="AQ22" s="92">
        <f>C22+H22+L22+AA22+AB22+AN22+AO22+AP22</f>
        <v>0</v>
      </c>
    </row>
    <row r="23" spans="1:44"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4" ht="12.75" customHeight="1" thickBot="1">
      <c r="A24" s="30" t="s">
        <v>233</v>
      </c>
      <c r="B24" s="31"/>
      <c r="C24" s="173">
        <f>SUM(D24:G24)</f>
        <v>19.058975000296002</v>
      </c>
      <c r="D24" s="207">
        <v>-12.130265</v>
      </c>
      <c r="E24" s="36">
        <f>-D24-V24</f>
        <v>31.189240000296003</v>
      </c>
      <c r="F24" s="33"/>
      <c r="G24" s="33"/>
      <c r="H24" s="34"/>
      <c r="I24" s="39"/>
      <c r="J24" s="36"/>
      <c r="K24" s="36"/>
      <c r="L24" s="34">
        <f>SUM(N24:Z24)</f>
        <v>-18.711746444769258</v>
      </c>
      <c r="M24" s="36"/>
      <c r="N24" s="36">
        <v>25.56</v>
      </c>
      <c r="O24" s="36"/>
      <c r="P24" s="36">
        <v>-25.517026855555553</v>
      </c>
      <c r="Q24" s="36">
        <v>176.32380118079999</v>
      </c>
      <c r="R24" s="36">
        <v>-176.02634663903996</v>
      </c>
      <c r="S24" s="36">
        <v>1.153730593502825</v>
      </c>
      <c r="T24" s="36"/>
      <c r="U24" s="36">
        <v>-1.146929724180545</v>
      </c>
      <c r="V24" s="33">
        <v>-19.058975000296002</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0.34722855552674403</v>
      </c>
    </row>
    <row r="25" spans="1:44" ht="12.75" customHeight="1" thickBot="1">
      <c r="A25" s="83" t="s">
        <v>8</v>
      </c>
      <c r="B25" s="1"/>
      <c r="C25" s="84">
        <f>SUM(D25:G25)</f>
        <v>0</v>
      </c>
      <c r="D25" s="85"/>
      <c r="E25" s="86"/>
      <c r="F25" s="104"/>
      <c r="G25" s="104"/>
      <c r="H25" s="88">
        <f>SUM(I25:K25)</f>
        <v>12.405193081434431</v>
      </c>
      <c r="I25" s="104">
        <v>12.405193081434431</v>
      </c>
      <c r="J25" s="105"/>
      <c r="K25" s="105"/>
      <c r="L25" s="88">
        <f>SUM(O25:Z25)</f>
        <v>78.088483038981735</v>
      </c>
      <c r="M25" s="105"/>
      <c r="N25" s="105"/>
      <c r="O25" s="105">
        <v>65.384066524564687</v>
      </c>
      <c r="P25" s="105"/>
      <c r="Q25" s="105"/>
      <c r="R25" s="105"/>
      <c r="S25" s="105">
        <v>0</v>
      </c>
      <c r="T25" s="105">
        <v>11.532111464619655</v>
      </c>
      <c r="U25" s="105">
        <v>1.1723050497973901</v>
      </c>
      <c r="V25" s="105"/>
      <c r="W25" s="104"/>
      <c r="X25" s="104"/>
      <c r="Y25" s="104"/>
      <c r="Z25" s="105"/>
      <c r="AA25" s="88">
        <v>79.440191016792312</v>
      </c>
      <c r="AB25" s="89">
        <f>SUM(AC25:AI25)</f>
        <v>0</v>
      </c>
      <c r="AC25" s="90"/>
      <c r="AD25" s="105"/>
      <c r="AE25" s="105"/>
      <c r="AF25" s="105"/>
      <c r="AG25" s="105"/>
      <c r="AH25" s="105"/>
      <c r="AI25" s="105"/>
      <c r="AJ25" s="105"/>
      <c r="AK25" s="181"/>
      <c r="AL25" s="181"/>
      <c r="AM25" s="104"/>
      <c r="AN25" s="194"/>
      <c r="AO25" s="88">
        <v>243.11963573446747</v>
      </c>
      <c r="AP25" s="89"/>
      <c r="AQ25" s="107">
        <f>C25+H25+L25+AA25+AB25+AN25+AO25+AP25</f>
        <v>413.05350287167596</v>
      </c>
    </row>
    <row r="26" spans="1:44" s="49" customFormat="1" ht="12.75" customHeight="1" thickBot="1">
      <c r="A26" s="42" t="s">
        <v>9</v>
      </c>
      <c r="B26" s="43"/>
      <c r="C26" s="44">
        <f t="shared" ref="C26:AP26" si="20">C7-C9+C15+C21-C25</f>
        <v>329.70716928994335</v>
      </c>
      <c r="D26" s="108">
        <f t="shared" si="20"/>
        <v>262.85586224295275</v>
      </c>
      <c r="E26" s="46">
        <f t="shared" si="20"/>
        <v>56.336187616670102</v>
      </c>
      <c r="F26" s="46">
        <f t="shared" si="20"/>
        <v>0</v>
      </c>
      <c r="G26" s="46">
        <f t="shared" si="20"/>
        <v>10.515119430320478</v>
      </c>
      <c r="H26" s="47">
        <f t="shared" si="20"/>
        <v>227.23202814637548</v>
      </c>
      <c r="I26" s="108">
        <f t="shared" si="20"/>
        <v>0.24801525637561106</v>
      </c>
      <c r="J26" s="46">
        <f t="shared" si="20"/>
        <v>158.47440399999999</v>
      </c>
      <c r="K26" s="46">
        <f t="shared" si="20"/>
        <v>68.50960889000001</v>
      </c>
      <c r="L26" s="47">
        <f t="shared" si="20"/>
        <v>6903.5053727043442</v>
      </c>
      <c r="M26" s="46">
        <f t="shared" si="20"/>
        <v>0</v>
      </c>
      <c r="N26" s="46">
        <f t="shared" si="20"/>
        <v>0.43879384500135998</v>
      </c>
      <c r="O26" s="46">
        <f t="shared" si="20"/>
        <v>-31.365766215377157</v>
      </c>
      <c r="P26" s="46">
        <f t="shared" si="20"/>
        <v>1467.8041269919333</v>
      </c>
      <c r="Q26" s="46">
        <f t="shared" si="20"/>
        <v>937.18207832969256</v>
      </c>
      <c r="R26" s="46">
        <f t="shared" si="20"/>
        <v>723.86203859520015</v>
      </c>
      <c r="S26" s="46">
        <f t="shared" si="20"/>
        <v>186.03871576034999</v>
      </c>
      <c r="T26" s="46">
        <f t="shared" si="20"/>
        <v>136.777307188663</v>
      </c>
      <c r="U26" s="46">
        <f t="shared" si="20"/>
        <v>3109.8496102226554</v>
      </c>
      <c r="V26" s="46">
        <f t="shared" si="20"/>
        <v>76.140889190223845</v>
      </c>
      <c r="W26" s="46">
        <f t="shared" si="20"/>
        <v>0.69386599600000309</v>
      </c>
      <c r="X26" s="46">
        <f t="shared" si="20"/>
        <v>264.39525680000003</v>
      </c>
      <c r="Y26" s="46">
        <f t="shared" si="20"/>
        <v>1.1834259999999996</v>
      </c>
      <c r="Z26" s="46">
        <f t="shared" si="20"/>
        <v>30.505029999999998</v>
      </c>
      <c r="AA26" s="47">
        <f t="shared" si="20"/>
        <v>1518.7504494265293</v>
      </c>
      <c r="AB26" s="45">
        <f t="shared" si="20"/>
        <v>310.23192821061184</v>
      </c>
      <c r="AC26" s="58">
        <f t="shared" si="20"/>
        <v>0</v>
      </c>
      <c r="AD26" s="54">
        <f t="shared" si="20"/>
        <v>0</v>
      </c>
      <c r="AE26" s="54">
        <f t="shared" si="20"/>
        <v>164.34737704878467</v>
      </c>
      <c r="AF26" s="54">
        <f t="shared" si="20"/>
        <v>10.632973053753611</v>
      </c>
      <c r="AG26" s="54">
        <f t="shared" si="20"/>
        <v>0</v>
      </c>
      <c r="AH26" s="54">
        <f t="shared" si="20"/>
        <v>9.4526991099902133</v>
      </c>
      <c r="AI26" s="54">
        <f t="shared" si="20"/>
        <v>69.437589969004989</v>
      </c>
      <c r="AJ26" s="54">
        <f t="shared" ref="AJ26" si="21">AJ7-AJ9+AJ15+AJ21-AJ25</f>
        <v>30.442404013648794</v>
      </c>
      <c r="AK26" s="53">
        <f t="shared" si="20"/>
        <v>0</v>
      </c>
      <c r="AL26" s="53">
        <f t="shared" si="20"/>
        <v>8.6619423584553292</v>
      </c>
      <c r="AM26" s="109">
        <f t="shared" si="20"/>
        <v>17.256942656974093</v>
      </c>
      <c r="AN26" s="47">
        <f t="shared" si="20"/>
        <v>14.180185863013453</v>
      </c>
      <c r="AO26" s="47">
        <f t="shared" si="20"/>
        <v>2116.6282208830858</v>
      </c>
      <c r="AP26" s="45">
        <f t="shared" si="20"/>
        <v>0</v>
      </c>
      <c r="AQ26" s="48">
        <f>C26+H26+L26+AA26+AB26+AN26+AO26+AP26</f>
        <v>11420.235354523902</v>
      </c>
      <c r="AR26" s="2"/>
    </row>
    <row r="27" spans="1:44"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296.0837128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264.39525680000003</v>
      </c>
      <c r="Y27" s="55">
        <f t="shared" si="23"/>
        <v>1.1834259999999996</v>
      </c>
      <c r="Z27" s="54">
        <f t="shared" si="23"/>
        <v>30.505029999999998</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296.0837128</v>
      </c>
      <c r="AR27" s="2"/>
    </row>
    <row r="28" spans="1:44" ht="12.75" customHeight="1" thickBot="1">
      <c r="A28" s="112" t="s">
        <v>11</v>
      </c>
      <c r="B28" s="113"/>
      <c r="C28" s="114">
        <f>SUM(D28:G28)</f>
        <v>0</v>
      </c>
      <c r="D28" s="96"/>
      <c r="E28" s="97"/>
      <c r="F28" s="98"/>
      <c r="G28" s="98"/>
      <c r="H28" s="115">
        <f>SUM(I28:K28)</f>
        <v>0</v>
      </c>
      <c r="I28" s="96"/>
      <c r="J28" s="97"/>
      <c r="K28" s="97"/>
      <c r="L28" s="115">
        <f>SUM(M28:Z28)</f>
        <v>296.0837128</v>
      </c>
      <c r="M28" s="97"/>
      <c r="N28" s="97"/>
      <c r="O28" s="97"/>
      <c r="P28" s="97"/>
      <c r="Q28" s="97"/>
      <c r="R28" s="97"/>
      <c r="S28" s="97"/>
      <c r="T28" s="97"/>
      <c r="U28" s="97"/>
      <c r="V28" s="97"/>
      <c r="W28" s="98"/>
      <c r="X28" s="98">
        <f>X26</f>
        <v>264.39525680000003</v>
      </c>
      <c r="Y28" s="98">
        <f>Y26</f>
        <v>1.1834259999999996</v>
      </c>
      <c r="Z28" s="97">
        <f>Z26</f>
        <v>30.505029999999998</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296.0837128</v>
      </c>
    </row>
    <row r="29" spans="1:44" s="49" customFormat="1" ht="12.75" customHeight="1" thickBot="1">
      <c r="A29" s="50" t="s">
        <v>12</v>
      </c>
      <c r="B29" s="51"/>
      <c r="C29" s="52">
        <f t="shared" ref="C29:AQ29" si="25">C30+C45+C56+C58+C65+C70+C71</f>
        <v>328.28932038188157</v>
      </c>
      <c r="D29" s="53">
        <f t="shared" si="25"/>
        <v>260.84056024409284</v>
      </c>
      <c r="E29" s="54">
        <f t="shared" si="25"/>
        <v>56.943995948033709</v>
      </c>
      <c r="F29" s="55">
        <f t="shared" si="25"/>
        <v>0</v>
      </c>
      <c r="G29" s="55">
        <f t="shared" si="25"/>
        <v>10.504764189755022</v>
      </c>
      <c r="H29" s="56">
        <f t="shared" si="25"/>
        <v>241.70917647648002</v>
      </c>
      <c r="I29" s="53">
        <f t="shared" si="25"/>
        <v>0.44098947647999992</v>
      </c>
      <c r="J29" s="53">
        <f t="shared" si="25"/>
        <v>162.66359600000001</v>
      </c>
      <c r="K29" s="53">
        <f t="shared" si="25"/>
        <v>78.604590999999999</v>
      </c>
      <c r="L29" s="56">
        <f t="shared" si="25"/>
        <v>6547.3460865317138</v>
      </c>
      <c r="M29" s="54">
        <f t="shared" si="25"/>
        <v>0</v>
      </c>
      <c r="N29" s="54">
        <f t="shared" ref="N29" si="26">N30+N45+N56+N58+N65+N70+N71</f>
        <v>0</v>
      </c>
      <c r="O29" s="54">
        <f t="shared" si="25"/>
        <v>0</v>
      </c>
      <c r="P29" s="54">
        <f t="shared" si="25"/>
        <v>1399.3932300736012</v>
      </c>
      <c r="Q29" s="54">
        <f t="shared" si="25"/>
        <v>887.37114257791995</v>
      </c>
      <c r="R29" s="54">
        <f t="shared" si="25"/>
        <v>699.40667508359979</v>
      </c>
      <c r="S29" s="54">
        <f t="shared" si="25"/>
        <v>175.31968265865751</v>
      </c>
      <c r="T29" s="54">
        <f t="shared" si="25"/>
        <v>141.57078852119167</v>
      </c>
      <c r="U29" s="54">
        <f t="shared" si="25"/>
        <v>3167.9681294957354</v>
      </c>
      <c r="V29" s="54">
        <f t="shared" si="25"/>
        <v>76.316438121008247</v>
      </c>
      <c r="W29" s="55">
        <f t="shared" si="25"/>
        <v>0</v>
      </c>
      <c r="X29" s="55">
        <f t="shared" si="25"/>
        <v>0</v>
      </c>
      <c r="Y29" s="55">
        <f t="shared" si="25"/>
        <v>0</v>
      </c>
      <c r="Z29" s="53">
        <f t="shared" si="25"/>
        <v>0</v>
      </c>
      <c r="AA29" s="47">
        <f t="shared" si="25"/>
        <v>1505.7705900821531</v>
      </c>
      <c r="AB29" s="57">
        <f t="shared" si="25"/>
        <v>308.14604884174491</v>
      </c>
      <c r="AC29" s="58">
        <f t="shared" si="25"/>
        <v>0</v>
      </c>
      <c r="AD29" s="54">
        <f t="shared" si="25"/>
        <v>0</v>
      </c>
      <c r="AE29" s="54">
        <f t="shared" si="25"/>
        <v>164.34796807878467</v>
      </c>
      <c r="AF29" s="54">
        <f t="shared" ref="AF29" si="27">AF30+AF45+AF56+AF58+AF65+AF70+AF71</f>
        <v>10.632973053753611</v>
      </c>
      <c r="AG29" s="54">
        <f t="shared" si="25"/>
        <v>0</v>
      </c>
      <c r="AH29" s="54">
        <f t="shared" si="25"/>
        <v>9.4526991099902133</v>
      </c>
      <c r="AI29" s="54">
        <f t="shared" si="25"/>
        <v>68.719940137067027</v>
      </c>
      <c r="AJ29" s="54">
        <f t="shared" ref="AJ29" si="28">AJ30+AJ45+AJ56+AJ58+AJ65+AJ70+AJ71</f>
        <v>29.073583446719997</v>
      </c>
      <c r="AK29" s="57">
        <f t="shared" si="25"/>
        <v>0</v>
      </c>
      <c r="AL29" s="57">
        <f t="shared" ref="AL29" si="29">AL30+AL45+AL56+AL58+AL65+AL70+AL71</f>
        <v>8.661942358455331</v>
      </c>
      <c r="AM29" s="57">
        <f t="shared" si="25"/>
        <v>17.256942656974093</v>
      </c>
      <c r="AN29" s="57">
        <f t="shared" si="25"/>
        <v>14.180185863013453</v>
      </c>
      <c r="AO29" s="56">
        <f t="shared" si="25"/>
        <v>2139.2317248210497</v>
      </c>
      <c r="AP29" s="57">
        <f t="shared" si="25"/>
        <v>0</v>
      </c>
      <c r="AQ29" s="48">
        <f t="shared" si="25"/>
        <v>11084.673132998038</v>
      </c>
      <c r="AR29" s="2"/>
    </row>
    <row r="30" spans="1:44" s="49" customFormat="1" ht="12.75" customHeight="1">
      <c r="A30" s="164" t="s">
        <v>43</v>
      </c>
      <c r="B30" s="117"/>
      <c r="C30" s="118">
        <f>SUM(C31:C44)</f>
        <v>109.18219840499998</v>
      </c>
      <c r="D30" s="120">
        <v>109.18219840500001</v>
      </c>
      <c r="E30" s="120">
        <v>0</v>
      </c>
      <c r="F30" s="121"/>
      <c r="G30" s="121"/>
      <c r="H30" s="122">
        <f>SUM(H31:H44)</f>
        <v>0.44098947647999992</v>
      </c>
      <c r="I30" s="119">
        <f t="shared" ref="I30:K30" si="30">SUM(I31:I44)</f>
        <v>0.44098947647999992</v>
      </c>
      <c r="J30" s="120">
        <f t="shared" si="30"/>
        <v>0</v>
      </c>
      <c r="K30" s="120">
        <f t="shared" si="30"/>
        <v>0</v>
      </c>
      <c r="L30" s="122">
        <f>SUM(L31:L44)</f>
        <v>363.73652789679625</v>
      </c>
      <c r="M30" s="120">
        <f>SUM(M31:M44)</f>
        <v>0</v>
      </c>
      <c r="N30" s="120">
        <f>SUM(N31:N44)</f>
        <v>0</v>
      </c>
      <c r="O30" s="120">
        <f>SUM(O31:O44)</f>
        <v>0</v>
      </c>
      <c r="P30" s="120">
        <f>SUM(P31:P44)</f>
        <v>0</v>
      </c>
      <c r="Q30" s="120">
        <v>5.6072621023169829</v>
      </c>
      <c r="R30" s="120">
        <f>SUM(R31:R44)</f>
        <v>0</v>
      </c>
      <c r="S30" s="120">
        <v>169.81458863852004</v>
      </c>
      <c r="T30" s="120">
        <v>32.297085832341033</v>
      </c>
      <c r="U30" s="120">
        <v>88.361331341990635</v>
      </c>
      <c r="V30" s="120">
        <v>67.656259981627528</v>
      </c>
      <c r="W30" s="120">
        <f>SUM(W31:W44)</f>
        <v>0</v>
      </c>
      <c r="X30" s="120">
        <f>SUM(X31:X44)</f>
        <v>0</v>
      </c>
      <c r="Y30" s="120">
        <f>SUM(Y31:Y44)</f>
        <v>0</v>
      </c>
      <c r="Z30" s="120">
        <f>SUM(Z31:Z44)</f>
        <v>0</v>
      </c>
      <c r="AA30" s="122">
        <v>647.7270323544933</v>
      </c>
      <c r="AB30" s="123">
        <f t="shared" ref="AB30:AN30" si="31">SUM(AB31:AB44)</f>
        <v>142.17048677978948</v>
      </c>
      <c r="AC30" s="176">
        <f t="shared" si="31"/>
        <v>0</v>
      </c>
      <c r="AD30" s="120">
        <f t="shared" si="31"/>
        <v>0</v>
      </c>
      <c r="AE30" s="120">
        <f t="shared" si="31"/>
        <v>126.30751553358789</v>
      </c>
      <c r="AF30" s="120">
        <f t="shared" ref="AF30" si="32">SUM(AF31:AF44)</f>
        <v>10.632973053753611</v>
      </c>
      <c r="AG30" s="120">
        <f t="shared" si="31"/>
        <v>0</v>
      </c>
      <c r="AH30" s="120">
        <f t="shared" si="31"/>
        <v>5.2299981924479999</v>
      </c>
      <c r="AI30" s="120">
        <f t="shared" si="31"/>
        <v>0</v>
      </c>
      <c r="AJ30" s="120">
        <f t="shared" ref="AJ30" si="33">SUM(AJ31:AJ44)</f>
        <v>0</v>
      </c>
      <c r="AK30" s="120">
        <f t="shared" si="31"/>
        <v>0</v>
      </c>
      <c r="AL30" s="120">
        <f t="shared" ref="AL30" si="34">SUM(AL31:AL44)</f>
        <v>0</v>
      </c>
      <c r="AM30" s="228">
        <f t="shared" si="31"/>
        <v>0</v>
      </c>
      <c r="AN30" s="119">
        <f t="shared" si="31"/>
        <v>14.180185863013453</v>
      </c>
      <c r="AO30" s="122">
        <v>511.91450419056252</v>
      </c>
      <c r="AP30" s="123">
        <f>SUM(AP31:AP44)</f>
        <v>0</v>
      </c>
      <c r="AQ30" s="59">
        <f t="shared" ref="AQ30" si="35">C30+H30+L30+AA30+AB30+AN30+AO30+AP30</f>
        <v>1789.3519249661349</v>
      </c>
      <c r="AR30" s="2"/>
    </row>
    <row r="31" spans="1:44" ht="12.75" customHeight="1">
      <c r="A31" s="165" t="s">
        <v>13</v>
      </c>
      <c r="B31" s="124" t="s">
        <v>122</v>
      </c>
      <c r="C31" s="125">
        <f t="shared" ref="C31:C43" si="36">SUM(D31:G31)</f>
        <v>5.38639934967204E-2</v>
      </c>
      <c r="D31" s="68">
        <v>5.38639934967204E-2</v>
      </c>
      <c r="E31" s="223"/>
      <c r="F31" s="223"/>
      <c r="G31" s="351"/>
      <c r="H31" s="129">
        <f t="shared" ref="H31:H43" si="37">SUM(I31:K31)</f>
        <v>0</v>
      </c>
      <c r="I31" s="126"/>
      <c r="J31" s="127"/>
      <c r="K31" s="127"/>
      <c r="L31" s="129">
        <f t="shared" ref="L31:L43" si="38">SUM(M31:Z31)</f>
        <v>22.226142650913772</v>
      </c>
      <c r="M31" s="127"/>
      <c r="N31" s="127"/>
      <c r="O31" s="127"/>
      <c r="P31" s="128"/>
      <c r="Q31" s="69">
        <v>0.372</v>
      </c>
      <c r="R31" s="223"/>
      <c r="S31" s="69">
        <v>0.8020699240307847</v>
      </c>
      <c r="T31" s="69">
        <v>0.31607272688298493</v>
      </c>
      <c r="U31" s="69">
        <v>20.736000000000001</v>
      </c>
      <c r="V31" s="69">
        <v>0</v>
      </c>
      <c r="W31" s="223"/>
      <c r="X31" s="126"/>
      <c r="Y31" s="128"/>
      <c r="Z31" s="127"/>
      <c r="AA31" s="70">
        <v>12.440935664740209</v>
      </c>
      <c r="AB31" s="131">
        <f t="shared" ref="AB31:AB43" si="39">SUM(AC31:AM31)</f>
        <v>0</v>
      </c>
      <c r="AC31" s="132"/>
      <c r="AD31" s="127"/>
      <c r="AE31" s="127"/>
      <c r="AF31" s="127"/>
      <c r="AG31" s="127"/>
      <c r="AH31" s="127"/>
      <c r="AI31" s="127"/>
      <c r="AJ31" s="127"/>
      <c r="AK31" s="63"/>
      <c r="AL31" s="65"/>
      <c r="AM31" s="127"/>
      <c r="AN31" s="70"/>
      <c r="AO31" s="70">
        <v>42.59725772991581</v>
      </c>
      <c r="AP31" s="131"/>
      <c r="AQ31" s="71">
        <f t="shared" si="24"/>
        <v>77.318200039066511</v>
      </c>
    </row>
    <row r="32" spans="1:44" ht="12.75" customHeight="1">
      <c r="A32" s="166" t="s">
        <v>111</v>
      </c>
      <c r="B32" s="206" t="s">
        <v>123</v>
      </c>
      <c r="C32" s="19">
        <f t="shared" si="36"/>
        <v>17.615255541</v>
      </c>
      <c r="D32" s="27">
        <v>17.615255541</v>
      </c>
      <c r="E32" s="212"/>
      <c r="F32" s="212"/>
      <c r="G32" s="350"/>
      <c r="H32" s="23">
        <f t="shared" si="37"/>
        <v>0.44098947647999992</v>
      </c>
      <c r="I32" s="24">
        <v>0.44098947647999992</v>
      </c>
      <c r="J32" s="25"/>
      <c r="K32" s="25"/>
      <c r="L32" s="23">
        <f t="shared" si="38"/>
        <v>41.808298327961417</v>
      </c>
      <c r="M32" s="25"/>
      <c r="N32" s="25"/>
      <c r="O32" s="25"/>
      <c r="P32" s="128"/>
      <c r="Q32" s="212">
        <v>1.4870000000000001</v>
      </c>
      <c r="R32" s="212"/>
      <c r="S32" s="212">
        <v>14.931667614695417</v>
      </c>
      <c r="T32" s="212">
        <v>16.115630713266</v>
      </c>
      <c r="U32" s="212">
        <v>9.2739999999999991</v>
      </c>
      <c r="V32" s="212">
        <v>0</v>
      </c>
      <c r="W32" s="212"/>
      <c r="X32" s="24"/>
      <c r="Y32" s="22"/>
      <c r="Z32" s="25"/>
      <c r="AA32" s="28">
        <v>197.83664703138052</v>
      </c>
      <c r="AB32" s="26">
        <f t="shared" si="39"/>
        <v>33.645494444236796</v>
      </c>
      <c r="AC32" s="27"/>
      <c r="AD32" s="25"/>
      <c r="AE32" s="25">
        <v>28.415496251788799</v>
      </c>
      <c r="AF32" s="25"/>
      <c r="AG32" s="127"/>
      <c r="AH32" s="127">
        <v>5.2299981924479999</v>
      </c>
      <c r="AI32" s="127"/>
      <c r="AJ32" s="127"/>
      <c r="AK32" s="24"/>
      <c r="AL32" s="22"/>
      <c r="AM32" s="25"/>
      <c r="AN32" s="28"/>
      <c r="AO32" s="28">
        <v>126.57314173852062</v>
      </c>
      <c r="AP32" s="26"/>
      <c r="AQ32" s="29">
        <f t="shared" si="24"/>
        <v>417.91982655957941</v>
      </c>
    </row>
    <row r="33" spans="1:44" ht="12.75" customHeight="1">
      <c r="A33" s="166" t="s">
        <v>16</v>
      </c>
      <c r="B33" s="133" t="s">
        <v>14</v>
      </c>
      <c r="C33" s="19">
        <f t="shared" si="36"/>
        <v>7.3204420691851568E-2</v>
      </c>
      <c r="D33" s="27">
        <v>7.3204420691851568E-2</v>
      </c>
      <c r="E33" s="212"/>
      <c r="F33" s="212"/>
      <c r="G33" s="350"/>
      <c r="H33" s="23">
        <f t="shared" si="37"/>
        <v>0</v>
      </c>
      <c r="I33" s="24"/>
      <c r="J33" s="25"/>
      <c r="K33" s="25"/>
      <c r="L33" s="23">
        <f t="shared" si="38"/>
        <v>2.4323171331536906</v>
      </c>
      <c r="M33" s="25"/>
      <c r="N33" s="25"/>
      <c r="O33" s="25"/>
      <c r="P33" s="128"/>
      <c r="Q33" s="212">
        <v>3.5000000000000003E-2</v>
      </c>
      <c r="R33" s="212"/>
      <c r="S33" s="212">
        <v>0.33046657814143915</v>
      </c>
      <c r="T33" s="212">
        <v>1.7618505550122514</v>
      </c>
      <c r="U33" s="212">
        <v>0.30499999999999999</v>
      </c>
      <c r="V33" s="212">
        <v>0</v>
      </c>
      <c r="W33" s="212"/>
      <c r="X33" s="24"/>
      <c r="Y33" s="22"/>
      <c r="Z33" s="25"/>
      <c r="AA33" s="28">
        <v>3.2132842791472438</v>
      </c>
      <c r="AB33" s="26">
        <f t="shared" si="39"/>
        <v>0</v>
      </c>
      <c r="AC33" s="27"/>
      <c r="AD33" s="25"/>
      <c r="AE33" s="25"/>
      <c r="AF33" s="25"/>
      <c r="AG33" s="127"/>
      <c r="AH33" s="127"/>
      <c r="AI33" s="127"/>
      <c r="AJ33" s="127"/>
      <c r="AK33" s="24"/>
      <c r="AL33" s="22"/>
      <c r="AM33" s="25"/>
      <c r="AN33" s="28"/>
      <c r="AO33" s="28">
        <v>3.0377479653769663</v>
      </c>
      <c r="AP33" s="26"/>
      <c r="AQ33" s="29">
        <f t="shared" si="24"/>
        <v>8.756553798369751</v>
      </c>
    </row>
    <row r="34" spans="1:44" ht="12.75" customHeight="1">
      <c r="A34" s="166" t="s">
        <v>18</v>
      </c>
      <c r="B34" s="133" t="s">
        <v>124</v>
      </c>
      <c r="C34" s="305">
        <f t="shared" si="36"/>
        <v>0.14731259966384944</v>
      </c>
      <c r="D34" s="27">
        <v>0.14731259966384944</v>
      </c>
      <c r="E34" s="212"/>
      <c r="F34" s="212"/>
      <c r="G34" s="350"/>
      <c r="H34" s="23">
        <f t="shared" si="37"/>
        <v>0</v>
      </c>
      <c r="I34" s="24"/>
      <c r="J34" s="25"/>
      <c r="K34" s="25"/>
      <c r="L34" s="23">
        <f t="shared" si="38"/>
        <v>2.5628691878946244</v>
      </c>
      <c r="M34" s="25"/>
      <c r="N34" s="25"/>
      <c r="O34" s="25"/>
      <c r="P34" s="128"/>
      <c r="Q34" s="212">
        <v>7.2999999999999995E-2</v>
      </c>
      <c r="R34" s="212"/>
      <c r="S34" s="212">
        <v>0.11660995140147136</v>
      </c>
      <c r="T34" s="212">
        <v>0.84625923649315316</v>
      </c>
      <c r="U34" s="212">
        <v>1.5269999999999999</v>
      </c>
      <c r="V34" s="212">
        <v>0</v>
      </c>
      <c r="W34" s="212"/>
      <c r="X34" s="24"/>
      <c r="Y34" s="22"/>
      <c r="Z34" s="25"/>
      <c r="AA34" s="28">
        <v>7.3901410508851653</v>
      </c>
      <c r="AB34" s="26">
        <f t="shared" si="39"/>
        <v>92.9422266117991</v>
      </c>
      <c r="AC34" s="27"/>
      <c r="AD34" s="25"/>
      <c r="AE34" s="25">
        <v>92.9422266117991</v>
      </c>
      <c r="AF34" s="25"/>
      <c r="AG34" s="127"/>
      <c r="AH34" s="127"/>
      <c r="AI34" s="127"/>
      <c r="AJ34" s="127"/>
      <c r="AK34" s="24"/>
      <c r="AL34" s="22"/>
      <c r="AM34" s="25"/>
      <c r="AN34" s="28"/>
      <c r="AO34" s="28">
        <v>21.473383031876775</v>
      </c>
      <c r="AP34" s="26"/>
      <c r="AQ34" s="29">
        <f t="shared" si="24"/>
        <v>124.51593248211952</v>
      </c>
    </row>
    <row r="35" spans="1:44" ht="12.75" customHeight="1">
      <c r="A35" s="166" t="s">
        <v>20</v>
      </c>
      <c r="B35" s="133" t="s">
        <v>125</v>
      </c>
      <c r="C35" s="305">
        <f t="shared" si="36"/>
        <v>0.23533865615010058</v>
      </c>
      <c r="D35" s="27">
        <v>0.23533865615010058</v>
      </c>
      <c r="E35" s="212"/>
      <c r="F35" s="212"/>
      <c r="G35" s="350"/>
      <c r="H35" s="23">
        <f t="shared" si="37"/>
        <v>0</v>
      </c>
      <c r="I35" s="24"/>
      <c r="J35" s="25"/>
      <c r="K35" s="25"/>
      <c r="L35" s="23">
        <f t="shared" si="38"/>
        <v>1.868176711145878</v>
      </c>
      <c r="M35" s="25"/>
      <c r="N35" s="25"/>
      <c r="O35" s="25"/>
      <c r="P35" s="128"/>
      <c r="Q35" s="212">
        <v>0.112</v>
      </c>
      <c r="R35" s="212"/>
      <c r="S35" s="212">
        <v>0.27022527483440595</v>
      </c>
      <c r="T35" s="212">
        <v>0.51795143631147211</v>
      </c>
      <c r="U35" s="212">
        <v>0.96799999999999997</v>
      </c>
      <c r="V35" s="212">
        <v>0</v>
      </c>
      <c r="W35" s="212"/>
      <c r="X35" s="24"/>
      <c r="Y35" s="22"/>
      <c r="Z35" s="25"/>
      <c r="AA35" s="28">
        <v>9.366820974486112</v>
      </c>
      <c r="AB35" s="26">
        <f t="shared" si="39"/>
        <v>0</v>
      </c>
      <c r="AC35" s="27"/>
      <c r="AD35" s="25"/>
      <c r="AE35" s="25"/>
      <c r="AF35" s="25"/>
      <c r="AG35" s="127"/>
      <c r="AH35" s="127"/>
      <c r="AI35" s="127"/>
      <c r="AJ35" s="127"/>
      <c r="AK35" s="24"/>
      <c r="AL35" s="22"/>
      <c r="AM35" s="25"/>
      <c r="AN35" s="28"/>
      <c r="AO35" s="28">
        <v>9.3168139097225637</v>
      </c>
      <c r="AP35" s="26"/>
      <c r="AQ35" s="29">
        <f t="shared" si="24"/>
        <v>20.787150251504656</v>
      </c>
    </row>
    <row r="36" spans="1:44" ht="12.75" customHeight="1">
      <c r="A36" s="166" t="s">
        <v>22</v>
      </c>
      <c r="B36" s="133" t="s">
        <v>126</v>
      </c>
      <c r="C36" s="19">
        <f t="shared" si="36"/>
        <v>0.5744287628609982</v>
      </c>
      <c r="D36" s="132">
        <v>0.5744287628609982</v>
      </c>
      <c r="E36" s="212"/>
      <c r="F36" s="212"/>
      <c r="G36" s="350"/>
      <c r="H36" s="23">
        <f t="shared" si="37"/>
        <v>0</v>
      </c>
      <c r="I36" s="24"/>
      <c r="J36" s="25"/>
      <c r="K36" s="25"/>
      <c r="L36" s="23">
        <f t="shared" si="38"/>
        <v>30.524035438065102</v>
      </c>
      <c r="M36" s="25"/>
      <c r="N36" s="25"/>
      <c r="O36" s="25"/>
      <c r="P36" s="128"/>
      <c r="Q36" s="223">
        <v>1.141</v>
      </c>
      <c r="R36" s="212"/>
      <c r="S36" s="223">
        <v>3.5520854199968492</v>
      </c>
      <c r="T36" s="223">
        <v>2.7794008176871512</v>
      </c>
      <c r="U36" s="223">
        <v>8.738999999999999</v>
      </c>
      <c r="V36" s="223">
        <v>14.312549200381103</v>
      </c>
      <c r="W36" s="212"/>
      <c r="X36" s="24"/>
      <c r="Y36" s="22"/>
      <c r="Z36" s="25"/>
      <c r="AA36" s="130">
        <v>96.567183045703075</v>
      </c>
      <c r="AB36" s="26">
        <f t="shared" si="39"/>
        <v>5.9102999999999998E-4</v>
      </c>
      <c r="AC36" s="27"/>
      <c r="AD36" s="25"/>
      <c r="AE36" s="25">
        <v>5.9102999999999998E-4</v>
      </c>
      <c r="AF36" s="25"/>
      <c r="AG36" s="127"/>
      <c r="AH36" s="127"/>
      <c r="AI36" s="127"/>
      <c r="AJ36" s="127"/>
      <c r="AK36" s="126"/>
      <c r="AL36" s="128"/>
      <c r="AM36" s="25"/>
      <c r="AN36" s="130"/>
      <c r="AO36" s="130">
        <v>84.351419558792173</v>
      </c>
      <c r="AP36" s="26"/>
      <c r="AQ36" s="29">
        <f t="shared" si="24"/>
        <v>212.01765783542135</v>
      </c>
    </row>
    <row r="37" spans="1:44" ht="12.75" customHeight="1">
      <c r="A37" s="166" t="s">
        <v>24</v>
      </c>
      <c r="B37" s="133" t="s">
        <v>127</v>
      </c>
      <c r="C37" s="19">
        <f t="shared" si="36"/>
        <v>0.35228497760103383</v>
      </c>
      <c r="D37" s="27">
        <v>0.35228497760103383</v>
      </c>
      <c r="E37" s="212"/>
      <c r="F37" s="212"/>
      <c r="G37" s="350"/>
      <c r="H37" s="23">
        <f t="shared" si="37"/>
        <v>0</v>
      </c>
      <c r="I37" s="24"/>
      <c r="J37" s="25"/>
      <c r="K37" s="25"/>
      <c r="L37" s="23">
        <f t="shared" si="38"/>
        <v>3.5281636397836258</v>
      </c>
      <c r="M37" s="25"/>
      <c r="N37" s="25"/>
      <c r="O37" s="25"/>
      <c r="P37" s="128"/>
      <c r="Q37" s="212">
        <v>0.17</v>
      </c>
      <c r="R37" s="212"/>
      <c r="S37" s="212">
        <v>2.2805636251948275E-2</v>
      </c>
      <c r="T37" s="212">
        <v>1.8923580035316776</v>
      </c>
      <c r="U37" s="212">
        <v>1.4430000000000001</v>
      </c>
      <c r="V37" s="212">
        <v>0</v>
      </c>
      <c r="W37" s="212"/>
      <c r="X37" s="24"/>
      <c r="Y37" s="22"/>
      <c r="Z37" s="25"/>
      <c r="AA37" s="28">
        <v>13.977698159043333</v>
      </c>
      <c r="AB37" s="26">
        <f t="shared" si="39"/>
        <v>0</v>
      </c>
      <c r="AC37" s="27"/>
      <c r="AD37" s="25"/>
      <c r="AE37" s="25"/>
      <c r="AF37" s="25"/>
      <c r="AG37" s="127"/>
      <c r="AH37" s="127"/>
      <c r="AI37" s="127"/>
      <c r="AJ37" s="127"/>
      <c r="AK37" s="24"/>
      <c r="AL37" s="22"/>
      <c r="AM37" s="25"/>
      <c r="AN37" s="28"/>
      <c r="AO37" s="28">
        <v>15.899840559294066</v>
      </c>
      <c r="AP37" s="26"/>
      <c r="AQ37" s="29">
        <f t="shared" si="24"/>
        <v>33.757987335722063</v>
      </c>
    </row>
    <row r="38" spans="1:44" ht="12.75" customHeight="1">
      <c r="A38" s="166" t="s">
        <v>26</v>
      </c>
      <c r="B38" s="133" t="s">
        <v>128</v>
      </c>
      <c r="C38" s="19">
        <f t="shared" si="36"/>
        <v>88.700944606000007</v>
      </c>
      <c r="D38" s="27">
        <v>88.700944606000007</v>
      </c>
      <c r="E38" s="212"/>
      <c r="F38" s="212"/>
      <c r="G38" s="350"/>
      <c r="H38" s="23">
        <f t="shared" si="37"/>
        <v>0</v>
      </c>
      <c r="I38" s="24"/>
      <c r="J38" s="25"/>
      <c r="K38" s="25"/>
      <c r="L38" s="23">
        <f t="shared" si="38"/>
        <v>77.225830956267131</v>
      </c>
      <c r="M38" s="25"/>
      <c r="N38" s="25"/>
      <c r="O38" s="25"/>
      <c r="P38" s="128"/>
      <c r="Q38" s="212">
        <v>0.95699999999999996</v>
      </c>
      <c r="R38" s="212"/>
      <c r="S38" s="212">
        <v>2.4049188870214886</v>
      </c>
      <c r="T38" s="212">
        <v>1.8842012879992134</v>
      </c>
      <c r="U38" s="212">
        <v>18.635999999999999</v>
      </c>
      <c r="V38" s="212">
        <v>53.343710781246429</v>
      </c>
      <c r="W38" s="212"/>
      <c r="X38" s="24"/>
      <c r="Y38" s="22"/>
      <c r="Z38" s="25"/>
      <c r="AA38" s="28">
        <v>26.283002444777516</v>
      </c>
      <c r="AB38" s="26">
        <f t="shared" si="39"/>
        <v>15.582174693753611</v>
      </c>
      <c r="AC38" s="27"/>
      <c r="AD38" s="25"/>
      <c r="AE38" s="25">
        <v>4.9492016399999992</v>
      </c>
      <c r="AF38" s="25">
        <v>10.632973053753611</v>
      </c>
      <c r="AG38" s="127"/>
      <c r="AH38" s="127"/>
      <c r="AI38" s="127"/>
      <c r="AJ38" s="127"/>
      <c r="AK38" s="24"/>
      <c r="AL38" s="22"/>
      <c r="AM38" s="25"/>
      <c r="AN38" s="28">
        <v>14.180185863013453</v>
      </c>
      <c r="AO38" s="28">
        <v>46.255940713919401</v>
      </c>
      <c r="AP38" s="26"/>
      <c r="AQ38" s="29">
        <f t="shared" si="24"/>
        <v>268.22807927773113</v>
      </c>
    </row>
    <row r="39" spans="1:44" ht="12.75" customHeight="1">
      <c r="A39" s="166" t="s">
        <v>28</v>
      </c>
      <c r="B39" s="133" t="s">
        <v>129</v>
      </c>
      <c r="C39" s="19">
        <f t="shared" si="36"/>
        <v>0.46579701758741104</v>
      </c>
      <c r="D39" s="27">
        <v>0.46579701758741104</v>
      </c>
      <c r="E39" s="212"/>
      <c r="F39" s="212"/>
      <c r="G39" s="350"/>
      <c r="H39" s="23">
        <f t="shared" si="37"/>
        <v>0</v>
      </c>
      <c r="I39" s="24"/>
      <c r="J39" s="25"/>
      <c r="K39" s="25"/>
      <c r="L39" s="23">
        <f t="shared" si="38"/>
        <v>148.16898177139092</v>
      </c>
      <c r="M39" s="25"/>
      <c r="N39" s="25"/>
      <c r="O39" s="25"/>
      <c r="P39" s="128"/>
      <c r="Q39" s="212">
        <v>0.23</v>
      </c>
      <c r="R39" s="212"/>
      <c r="S39" s="212">
        <v>144.39792218323552</v>
      </c>
      <c r="T39" s="212">
        <v>1.0440595881554084</v>
      </c>
      <c r="U39" s="212">
        <v>2.4969999999999999</v>
      </c>
      <c r="V39" s="212">
        <v>0</v>
      </c>
      <c r="W39" s="212"/>
      <c r="X39" s="24"/>
      <c r="Y39" s="22"/>
      <c r="Z39" s="25"/>
      <c r="AA39" s="28">
        <v>214.99637528223491</v>
      </c>
      <c r="AB39" s="26">
        <f t="shared" si="39"/>
        <v>0</v>
      </c>
      <c r="AC39" s="27"/>
      <c r="AD39" s="25"/>
      <c r="AE39" s="25"/>
      <c r="AF39" s="25"/>
      <c r="AG39" s="127"/>
      <c r="AH39" s="127"/>
      <c r="AI39" s="127"/>
      <c r="AJ39" s="127"/>
      <c r="AK39" s="24"/>
      <c r="AL39" s="22"/>
      <c r="AM39" s="25"/>
      <c r="AN39" s="28"/>
      <c r="AO39" s="28">
        <v>48.943250802017566</v>
      </c>
      <c r="AP39" s="26"/>
      <c r="AQ39" s="29">
        <f t="shared" si="24"/>
        <v>412.57440487323083</v>
      </c>
    </row>
    <row r="40" spans="1:44" ht="12.75" customHeight="1">
      <c r="A40" s="166" t="s">
        <v>30</v>
      </c>
      <c r="B40" s="133" t="s">
        <v>130</v>
      </c>
      <c r="C40" s="19">
        <f t="shared" si="36"/>
        <v>0.20985267264997445</v>
      </c>
      <c r="D40" s="27">
        <v>0.20985267264997445</v>
      </c>
      <c r="E40" s="212"/>
      <c r="F40" s="212"/>
      <c r="G40" s="350"/>
      <c r="H40" s="23">
        <f t="shared" si="37"/>
        <v>0</v>
      </c>
      <c r="I40" s="24"/>
      <c r="J40" s="25"/>
      <c r="K40" s="25"/>
      <c r="L40" s="23">
        <f t="shared" si="38"/>
        <v>2.2615753194366981</v>
      </c>
      <c r="M40" s="25"/>
      <c r="N40" s="25"/>
      <c r="O40" s="25"/>
      <c r="P40" s="128"/>
      <c r="Q40" s="212">
        <v>0.10100000000000001</v>
      </c>
      <c r="R40" s="212"/>
      <c r="S40" s="212">
        <v>0.12435526182666133</v>
      </c>
      <c r="T40" s="212">
        <v>0.84422005761003716</v>
      </c>
      <c r="U40" s="212">
        <v>1.1919999999999999</v>
      </c>
      <c r="V40" s="212">
        <v>0</v>
      </c>
      <c r="W40" s="212"/>
      <c r="X40" s="24"/>
      <c r="Y40" s="22"/>
      <c r="Z40" s="25"/>
      <c r="AA40" s="28">
        <v>11.457313316122557</v>
      </c>
      <c r="AB40" s="26">
        <f t="shared" si="39"/>
        <v>0</v>
      </c>
      <c r="AC40" s="27"/>
      <c r="AD40" s="25"/>
      <c r="AE40" s="25"/>
      <c r="AF40" s="25"/>
      <c r="AG40" s="127"/>
      <c r="AH40" s="127"/>
      <c r="AI40" s="127"/>
      <c r="AJ40" s="127"/>
      <c r="AK40" s="24"/>
      <c r="AL40" s="22"/>
      <c r="AM40" s="25"/>
      <c r="AN40" s="28"/>
      <c r="AO40" s="28">
        <v>11.241898376153314</v>
      </c>
      <c r="AP40" s="26"/>
      <c r="AQ40" s="29">
        <f t="shared" si="24"/>
        <v>25.170639684362541</v>
      </c>
    </row>
    <row r="41" spans="1:44" ht="12.75" customHeight="1">
      <c r="A41" s="166" t="s">
        <v>32</v>
      </c>
      <c r="B41" s="133" t="s">
        <v>131</v>
      </c>
      <c r="C41" s="305">
        <f t="shared" si="36"/>
        <v>0.21057567927409154</v>
      </c>
      <c r="D41" s="132">
        <v>0.21057567927409154</v>
      </c>
      <c r="E41" s="212"/>
      <c r="F41" s="212"/>
      <c r="G41" s="350"/>
      <c r="H41" s="23">
        <f t="shared" si="37"/>
        <v>0</v>
      </c>
      <c r="I41" s="24"/>
      <c r="J41" s="25"/>
      <c r="K41" s="25"/>
      <c r="L41" s="23">
        <f t="shared" si="38"/>
        <v>3.8717935866185185</v>
      </c>
      <c r="M41" s="25"/>
      <c r="N41" s="25"/>
      <c r="O41" s="25"/>
      <c r="P41" s="128"/>
      <c r="Q41" s="223">
        <v>0.11</v>
      </c>
      <c r="R41" s="212"/>
      <c r="S41" s="223">
        <v>0.10284051064557806</v>
      </c>
      <c r="T41" s="223">
        <v>2.5999530759729406</v>
      </c>
      <c r="U41" s="223">
        <v>1.0589999999999999</v>
      </c>
      <c r="V41" s="223">
        <v>0</v>
      </c>
      <c r="W41" s="212"/>
      <c r="X41" s="24"/>
      <c r="Y41" s="22"/>
      <c r="Z41" s="25"/>
      <c r="AA41" s="130">
        <v>19.046183822333951</v>
      </c>
      <c r="AB41" s="26">
        <f t="shared" si="39"/>
        <v>0</v>
      </c>
      <c r="AC41" s="27"/>
      <c r="AD41" s="25"/>
      <c r="AE41" s="25"/>
      <c r="AF41" s="25"/>
      <c r="AG41" s="127"/>
      <c r="AH41" s="127"/>
      <c r="AI41" s="127"/>
      <c r="AJ41" s="127"/>
      <c r="AK41" s="126"/>
      <c r="AL41" s="128"/>
      <c r="AM41" s="25"/>
      <c r="AN41" s="130"/>
      <c r="AO41" s="130">
        <v>49.685956011422768</v>
      </c>
      <c r="AP41" s="26"/>
      <c r="AQ41" s="29">
        <f t="shared" si="24"/>
        <v>72.814509099649328</v>
      </c>
    </row>
    <row r="42" spans="1:44" ht="12.75" customHeight="1">
      <c r="A42" s="166" t="s">
        <v>34</v>
      </c>
      <c r="B42" s="133" t="s">
        <v>132</v>
      </c>
      <c r="C42" s="19">
        <f t="shared" si="36"/>
        <v>5.3502490184661883E-2</v>
      </c>
      <c r="D42" s="27">
        <v>5.3502490184661883E-2</v>
      </c>
      <c r="E42" s="212"/>
      <c r="F42" s="212"/>
      <c r="G42" s="350"/>
      <c r="H42" s="23">
        <f t="shared" si="37"/>
        <v>0</v>
      </c>
      <c r="I42" s="24"/>
      <c r="J42" s="25"/>
      <c r="K42" s="25"/>
      <c r="L42" s="23">
        <f t="shared" si="38"/>
        <v>0.44573754463798132</v>
      </c>
      <c r="M42" s="25"/>
      <c r="N42" s="25"/>
      <c r="O42" s="25"/>
      <c r="P42" s="128"/>
      <c r="Q42" s="212">
        <v>2.5999999999999999E-2</v>
      </c>
      <c r="R42" s="212"/>
      <c r="S42" s="212">
        <v>8.0465169417251473E-2</v>
      </c>
      <c r="T42" s="212">
        <v>0.11827237522072985</v>
      </c>
      <c r="U42" s="212">
        <v>0.221</v>
      </c>
      <c r="V42" s="212">
        <v>0</v>
      </c>
      <c r="W42" s="212"/>
      <c r="X42" s="24"/>
      <c r="Y42" s="22"/>
      <c r="Z42" s="25"/>
      <c r="AA42" s="28">
        <v>2.1358993685210712</v>
      </c>
      <c r="AB42" s="26">
        <f t="shared" si="39"/>
        <v>0</v>
      </c>
      <c r="AC42" s="27"/>
      <c r="AD42" s="25"/>
      <c r="AE42" s="25"/>
      <c r="AF42" s="25"/>
      <c r="AG42" s="127"/>
      <c r="AH42" s="127"/>
      <c r="AI42" s="127"/>
      <c r="AJ42" s="127"/>
      <c r="AK42" s="181"/>
      <c r="AL42" s="104"/>
      <c r="AM42" s="25"/>
      <c r="AN42" s="194"/>
      <c r="AO42" s="28">
        <v>2.765391737147024</v>
      </c>
      <c r="AP42" s="26"/>
      <c r="AQ42" s="29">
        <f t="shared" si="24"/>
        <v>5.4005311404907381</v>
      </c>
    </row>
    <row r="43" spans="1:44" ht="12.75" customHeight="1">
      <c r="A43" s="166" t="s">
        <v>36</v>
      </c>
      <c r="B43" s="133" t="s">
        <v>142</v>
      </c>
      <c r="C43" s="305">
        <f t="shared" si="36"/>
        <v>0.48134166000592771</v>
      </c>
      <c r="D43" s="27">
        <v>0.48134166000592771</v>
      </c>
      <c r="E43" s="212"/>
      <c r="F43" s="212"/>
      <c r="G43" s="350"/>
      <c r="H43" s="23">
        <f t="shared" si="37"/>
        <v>0</v>
      </c>
      <c r="I43" s="24"/>
      <c r="J43" s="25"/>
      <c r="K43" s="25">
        <v>0</v>
      </c>
      <c r="L43" s="23">
        <f t="shared" si="38"/>
        <v>6.8980926476440576</v>
      </c>
      <c r="M43" s="25"/>
      <c r="N43" s="25"/>
      <c r="O43" s="25"/>
      <c r="P43" s="22"/>
      <c r="Q43" s="212">
        <v>0.36899999999999999</v>
      </c>
      <c r="R43" s="212"/>
      <c r="S43" s="212">
        <v>2.6781562270212458</v>
      </c>
      <c r="T43" s="212">
        <v>1.349936420622813</v>
      </c>
      <c r="U43" s="212">
        <v>2.5009999999999999</v>
      </c>
      <c r="V43" s="212">
        <v>0</v>
      </c>
      <c r="W43" s="212"/>
      <c r="X43" s="24"/>
      <c r="Y43" s="22"/>
      <c r="Z43" s="25"/>
      <c r="AA43" s="28">
        <v>30.458679813219728</v>
      </c>
      <c r="AB43" s="26">
        <f t="shared" si="39"/>
        <v>0</v>
      </c>
      <c r="AC43" s="27"/>
      <c r="AD43" s="25"/>
      <c r="AE43" s="25"/>
      <c r="AF43" s="25"/>
      <c r="AG43" s="25"/>
      <c r="AH43" s="25"/>
      <c r="AI43" s="25"/>
      <c r="AJ43" s="25"/>
      <c r="AK43" s="24"/>
      <c r="AL43" s="22"/>
      <c r="AM43" s="25"/>
      <c r="AN43" s="28"/>
      <c r="AO43" s="28">
        <v>42.785955048450553</v>
      </c>
      <c r="AP43" s="26"/>
      <c r="AQ43" s="29">
        <f t="shared" si="24"/>
        <v>80.624069169320265</v>
      </c>
    </row>
    <row r="44" spans="1:44" ht="12.75" customHeight="1">
      <c r="A44" s="395" t="s">
        <v>172</v>
      </c>
      <c r="B44" s="396" t="s">
        <v>173</v>
      </c>
      <c r="C44" s="317">
        <f>SUM(D44:G44)</f>
        <v>8.4953278333753657E-3</v>
      </c>
      <c r="D44" s="80">
        <v>8.4953278333753657E-3</v>
      </c>
      <c r="E44" s="213"/>
      <c r="F44" s="213"/>
      <c r="G44" s="348"/>
      <c r="H44" s="78">
        <f>SUM(I44:K44)</f>
        <v>0</v>
      </c>
      <c r="I44" s="75"/>
      <c r="J44" s="76"/>
      <c r="K44" s="76"/>
      <c r="L44" s="78">
        <f>SUM(M44:Z44)</f>
        <v>19.914512981882812</v>
      </c>
      <c r="M44" s="76"/>
      <c r="N44" s="76"/>
      <c r="O44" s="76"/>
      <c r="P44" s="77"/>
      <c r="Q44" s="213">
        <v>0.42426210231698425</v>
      </c>
      <c r="R44" s="213"/>
      <c r="S44" s="213">
        <v>0</v>
      </c>
      <c r="T44" s="213">
        <v>0.22691953757519751</v>
      </c>
      <c r="U44" s="213">
        <v>19.263331341990629</v>
      </c>
      <c r="V44" s="213">
        <v>0</v>
      </c>
      <c r="W44" s="213"/>
      <c r="X44" s="75"/>
      <c r="Y44" s="77"/>
      <c r="Z44" s="76"/>
      <c r="AA44" s="81">
        <v>2.5568681018977899</v>
      </c>
      <c r="AB44" s="79">
        <f>SUM(AC44:AM44)</f>
        <v>0</v>
      </c>
      <c r="AC44" s="80"/>
      <c r="AD44" s="76"/>
      <c r="AE44" s="76"/>
      <c r="AF44" s="76"/>
      <c r="AG44" s="76"/>
      <c r="AH44" s="76"/>
      <c r="AI44" s="76"/>
      <c r="AJ44" s="76"/>
      <c r="AK44" s="75"/>
      <c r="AL44" s="77"/>
      <c r="AM44" s="76"/>
      <c r="AN44" s="81"/>
      <c r="AO44" s="81">
        <v>6.9865070079528389</v>
      </c>
      <c r="AP44" s="79"/>
      <c r="AQ44" s="82">
        <f>C44+H44+L44+AA44+AB44+AN44+AO44+AP44</f>
        <v>29.466383419566817</v>
      </c>
    </row>
    <row r="45" spans="1:44"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4320.6794017540924</v>
      </c>
      <c r="M45" s="307">
        <f t="shared" si="40"/>
        <v>0</v>
      </c>
      <c r="N45" s="307">
        <f t="shared" ref="N45" si="41">SUM(N46:N55)</f>
        <v>0</v>
      </c>
      <c r="O45" s="307">
        <f t="shared" si="40"/>
        <v>0</v>
      </c>
      <c r="P45" s="307">
        <f t="shared" si="40"/>
        <v>1399.3932300736012</v>
      </c>
      <c r="Q45" s="307">
        <f t="shared" si="40"/>
        <v>0</v>
      </c>
      <c r="R45" s="307">
        <f t="shared" si="40"/>
        <v>699.40667508359979</v>
      </c>
      <c r="S45" s="307">
        <f t="shared" si="40"/>
        <v>0</v>
      </c>
      <c r="T45" s="307">
        <f t="shared" si="40"/>
        <v>0.54988218600000005</v>
      </c>
      <c r="U45" s="307">
        <f>SUM(U46:U55)</f>
        <v>2221.3296144108913</v>
      </c>
      <c r="V45" s="307">
        <f t="shared" si="40"/>
        <v>0</v>
      </c>
      <c r="W45" s="308">
        <f t="shared" si="40"/>
        <v>0</v>
      </c>
      <c r="X45" s="308">
        <f t="shared" si="40"/>
        <v>0</v>
      </c>
      <c r="Y45" s="308">
        <f t="shared" si="40"/>
        <v>0</v>
      </c>
      <c r="Z45" s="307">
        <f t="shared" si="40"/>
        <v>0</v>
      </c>
      <c r="AA45" s="309">
        <f t="shared" si="40"/>
        <v>3.6319823049273903</v>
      </c>
      <c r="AB45" s="311">
        <f t="shared" si="40"/>
        <v>97.793523583787021</v>
      </c>
      <c r="AC45" s="312">
        <f t="shared" si="40"/>
        <v>0</v>
      </c>
      <c r="AD45" s="307">
        <f t="shared" si="40"/>
        <v>0</v>
      </c>
      <c r="AE45" s="307">
        <f t="shared" si="40"/>
        <v>0</v>
      </c>
      <c r="AF45" s="307">
        <f t="shared" ref="AF45" si="42">SUM(AF46:AF55)</f>
        <v>0</v>
      </c>
      <c r="AG45" s="307">
        <f t="shared" si="40"/>
        <v>0</v>
      </c>
      <c r="AH45" s="307">
        <f t="shared" si="40"/>
        <v>0</v>
      </c>
      <c r="AI45" s="307">
        <f t="shared" si="40"/>
        <v>68.719940137067027</v>
      </c>
      <c r="AJ45" s="307">
        <f t="shared" ref="AJ45" si="43">SUM(AJ46:AJ55)</f>
        <v>29.073583446719997</v>
      </c>
      <c r="AK45" s="310">
        <f t="shared" si="40"/>
        <v>0</v>
      </c>
      <c r="AL45" s="308">
        <f t="shared" ref="AL45" si="44">SUM(AL46:AL55)</f>
        <v>0</v>
      </c>
      <c r="AM45" s="307">
        <f t="shared" si="40"/>
        <v>0</v>
      </c>
      <c r="AN45" s="309">
        <f t="shared" si="40"/>
        <v>0</v>
      </c>
      <c r="AO45" s="309">
        <f t="shared" si="40"/>
        <v>3.9202049677269133</v>
      </c>
      <c r="AP45" s="311">
        <f t="shared" si="40"/>
        <v>0</v>
      </c>
      <c r="AQ45" s="314">
        <f t="shared" si="24"/>
        <v>4426.0251126105331</v>
      </c>
      <c r="AR45" s="2"/>
    </row>
    <row r="46" spans="1:44"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612.59479908054107</v>
      </c>
      <c r="M46" s="64"/>
      <c r="N46" s="64"/>
      <c r="O46" s="64"/>
      <c r="P46" s="64"/>
      <c r="Q46" s="64"/>
      <c r="R46" s="64"/>
      <c r="S46" s="64"/>
      <c r="T46" s="64"/>
      <c r="U46" s="64">
        <v>612.59479908054107</v>
      </c>
      <c r="V46" s="64"/>
      <c r="W46" s="65"/>
      <c r="X46" s="65"/>
      <c r="Y46" s="65"/>
      <c r="Z46" s="64"/>
      <c r="AA46" s="66">
        <v>0</v>
      </c>
      <c r="AB46" s="67">
        <f t="shared" ref="AB46:AB64" si="48">SUM(AC46:AM46)</f>
        <v>19.652800919459086</v>
      </c>
      <c r="AC46" s="68"/>
      <c r="AD46" s="64"/>
      <c r="AE46" s="64"/>
      <c r="AF46" s="64"/>
      <c r="AG46" s="64"/>
      <c r="AH46" s="64"/>
      <c r="AI46" s="64">
        <v>19.652800919459086</v>
      </c>
      <c r="AJ46" s="64">
        <v>0</v>
      </c>
      <c r="AK46" s="63"/>
      <c r="AL46" s="65"/>
      <c r="AM46" s="64"/>
      <c r="AN46" s="66"/>
      <c r="AO46" s="70"/>
      <c r="AP46" s="67"/>
      <c r="AQ46" s="92">
        <f t="shared" si="24"/>
        <v>632.24760000000015</v>
      </c>
    </row>
    <row r="47" spans="1:44" ht="12.75" customHeight="1">
      <c r="A47" s="165" t="s">
        <v>150</v>
      </c>
      <c r="B47" s="289"/>
      <c r="C47" s="19">
        <f t="shared" si="45"/>
        <v>0</v>
      </c>
      <c r="D47" s="290"/>
      <c r="E47" s="291"/>
      <c r="F47" s="128"/>
      <c r="G47" s="128"/>
      <c r="H47" s="23">
        <f t="shared" si="46"/>
        <v>0</v>
      </c>
      <c r="I47" s="126"/>
      <c r="J47" s="127"/>
      <c r="K47" s="127"/>
      <c r="L47" s="129">
        <f t="shared" si="47"/>
        <v>329.14105161535997</v>
      </c>
      <c r="M47" s="127"/>
      <c r="N47" s="127"/>
      <c r="O47" s="127"/>
      <c r="P47" s="127"/>
      <c r="Q47" s="127"/>
      <c r="R47" s="127"/>
      <c r="S47" s="127"/>
      <c r="T47" s="127"/>
      <c r="U47" s="127">
        <v>329.14105161535997</v>
      </c>
      <c r="V47" s="127"/>
      <c r="W47" s="128"/>
      <c r="X47" s="128"/>
      <c r="Y47" s="128"/>
      <c r="Z47" s="127"/>
      <c r="AA47" s="297"/>
      <c r="AB47" s="131">
        <f t="shared" si="48"/>
        <v>10.559253149923697</v>
      </c>
      <c r="AC47" s="132"/>
      <c r="AD47" s="127"/>
      <c r="AE47" s="127"/>
      <c r="AF47" s="127"/>
      <c r="AG47" s="127"/>
      <c r="AH47" s="127"/>
      <c r="AI47" s="127">
        <v>10.559253149923697</v>
      </c>
      <c r="AJ47" s="127">
        <v>0</v>
      </c>
      <c r="AK47" s="126"/>
      <c r="AL47" s="128"/>
      <c r="AM47" s="127"/>
      <c r="AN47" s="129"/>
      <c r="AO47" s="130"/>
      <c r="AP47" s="131"/>
      <c r="AQ47" s="71">
        <f t="shared" si="24"/>
        <v>339.70030476528365</v>
      </c>
    </row>
    <row r="48" spans="1:44" ht="12.75" customHeight="1">
      <c r="A48" s="166" t="s">
        <v>71</v>
      </c>
      <c r="B48" s="18"/>
      <c r="C48" s="19">
        <f t="shared" si="45"/>
        <v>0</v>
      </c>
      <c r="D48" s="20"/>
      <c r="E48" s="21"/>
      <c r="F48" s="22"/>
      <c r="G48" s="22"/>
      <c r="H48" s="23">
        <f t="shared" si="46"/>
        <v>0</v>
      </c>
      <c r="I48" s="24"/>
      <c r="J48" s="25"/>
      <c r="K48" s="25"/>
      <c r="L48" s="23">
        <f t="shared" si="47"/>
        <v>1996.4386704119524</v>
      </c>
      <c r="M48" s="25"/>
      <c r="N48" s="25"/>
      <c r="O48" s="25"/>
      <c r="P48" s="25">
        <v>1211.0977168422969</v>
      </c>
      <c r="Q48" s="25"/>
      <c r="R48" s="25"/>
      <c r="S48" s="25"/>
      <c r="T48" s="25">
        <v>0.54988218600000005</v>
      </c>
      <c r="U48" s="25">
        <v>784.79107138365555</v>
      </c>
      <c r="V48" s="25"/>
      <c r="W48" s="22"/>
      <c r="X48" s="22"/>
      <c r="Y48" s="22"/>
      <c r="Z48" s="25"/>
      <c r="AA48" s="23"/>
      <c r="AB48" s="26">
        <f t="shared" si="48"/>
        <v>50.472993607651162</v>
      </c>
      <c r="AC48" s="27"/>
      <c r="AD48" s="25"/>
      <c r="AE48" s="25"/>
      <c r="AF48" s="25"/>
      <c r="AG48" s="25"/>
      <c r="AH48" s="25"/>
      <c r="AI48" s="25">
        <v>25.296205545195058</v>
      </c>
      <c r="AJ48" s="25">
        <v>25.176788062456108</v>
      </c>
      <c r="AK48" s="24"/>
      <c r="AL48" s="22"/>
      <c r="AM48" s="25"/>
      <c r="AN48" s="23"/>
      <c r="AO48" s="28">
        <v>1.7679767726912741E-2</v>
      </c>
      <c r="AP48" s="26"/>
      <c r="AQ48" s="29">
        <f t="shared" si="24"/>
        <v>2046.9293437873305</v>
      </c>
    </row>
    <row r="49" spans="1:44" ht="12.75" customHeight="1">
      <c r="A49" s="166" t="s">
        <v>72</v>
      </c>
      <c r="B49" s="18"/>
      <c r="C49" s="19">
        <f t="shared" si="45"/>
        <v>0</v>
      </c>
      <c r="D49" s="20"/>
      <c r="E49" s="21"/>
      <c r="F49" s="22"/>
      <c r="G49" s="22"/>
      <c r="H49" s="23">
        <f t="shared" si="46"/>
        <v>0</v>
      </c>
      <c r="I49" s="24"/>
      <c r="J49" s="25"/>
      <c r="K49" s="25"/>
      <c r="L49" s="23">
        <f t="shared" si="47"/>
        <v>149.34856043820957</v>
      </c>
      <c r="M49" s="25"/>
      <c r="N49" s="25"/>
      <c r="O49" s="25"/>
      <c r="P49" s="25">
        <v>31.419631036890195</v>
      </c>
      <c r="Q49" s="25"/>
      <c r="R49" s="25"/>
      <c r="S49" s="25"/>
      <c r="T49" s="25"/>
      <c r="U49" s="25">
        <v>117.92892940131937</v>
      </c>
      <c r="V49" s="25"/>
      <c r="W49" s="22"/>
      <c r="X49" s="22"/>
      <c r="Y49" s="22"/>
      <c r="Z49" s="25"/>
      <c r="AA49" s="23"/>
      <c r="AB49" s="26">
        <f t="shared" si="48"/>
        <v>4.4364702844735948</v>
      </c>
      <c r="AC49" s="27"/>
      <c r="AD49" s="25"/>
      <c r="AE49" s="25"/>
      <c r="AF49" s="25"/>
      <c r="AG49" s="25"/>
      <c r="AH49" s="25"/>
      <c r="AI49" s="25">
        <v>3.7833063154432089</v>
      </c>
      <c r="AJ49" s="25">
        <v>0.65316396903038543</v>
      </c>
      <c r="AK49" s="24"/>
      <c r="AL49" s="22"/>
      <c r="AM49" s="25"/>
      <c r="AN49" s="23"/>
      <c r="AO49" s="28"/>
      <c r="AP49" s="26"/>
      <c r="AQ49" s="29">
        <f t="shared" si="24"/>
        <v>153.78503072268316</v>
      </c>
    </row>
    <row r="50" spans="1:44" ht="12.75" customHeight="1">
      <c r="A50" s="166" t="s">
        <v>38</v>
      </c>
      <c r="B50" s="18"/>
      <c r="C50" s="19">
        <f t="shared" si="45"/>
        <v>0</v>
      </c>
      <c r="D50" s="20"/>
      <c r="E50" s="21"/>
      <c r="F50" s="22"/>
      <c r="G50" s="22"/>
      <c r="H50" s="23">
        <f t="shared" si="46"/>
        <v>0</v>
      </c>
      <c r="I50" s="24"/>
      <c r="J50" s="25"/>
      <c r="K50" s="25"/>
      <c r="L50" s="23">
        <f t="shared" si="47"/>
        <v>39.758379551269037</v>
      </c>
      <c r="M50" s="25"/>
      <c r="N50" s="25"/>
      <c r="O50" s="25"/>
      <c r="P50" s="25"/>
      <c r="Q50" s="25"/>
      <c r="R50" s="135"/>
      <c r="S50" s="25"/>
      <c r="T50" s="25"/>
      <c r="U50" s="25">
        <v>39.758379551269037</v>
      </c>
      <c r="V50" s="25"/>
      <c r="W50" s="22"/>
      <c r="X50" s="22"/>
      <c r="Y50" s="22"/>
      <c r="Z50" s="25"/>
      <c r="AA50" s="23"/>
      <c r="AB50" s="26">
        <f t="shared" si="48"/>
        <v>0.41048392810703915</v>
      </c>
      <c r="AC50" s="27"/>
      <c r="AD50" s="25"/>
      <c r="AE50" s="25"/>
      <c r="AF50" s="25"/>
      <c r="AG50" s="25"/>
      <c r="AH50" s="25"/>
      <c r="AI50" s="25">
        <v>0.41048392810703915</v>
      </c>
      <c r="AJ50" s="25"/>
      <c r="AK50" s="24"/>
      <c r="AL50" s="22"/>
      <c r="AM50" s="25"/>
      <c r="AN50" s="23"/>
      <c r="AO50" s="28">
        <v>3.9025252000000004</v>
      </c>
      <c r="AP50" s="26"/>
      <c r="AQ50" s="29">
        <f t="shared" si="24"/>
        <v>44.071388679376078</v>
      </c>
    </row>
    <row r="51" spans="1:44" ht="12.75" customHeight="1">
      <c r="A51" s="166" t="s">
        <v>39</v>
      </c>
      <c r="B51" s="18"/>
      <c r="C51" s="19">
        <f t="shared" si="45"/>
        <v>0</v>
      </c>
      <c r="D51" s="20"/>
      <c r="E51" s="21"/>
      <c r="F51" s="22"/>
      <c r="G51" s="22"/>
      <c r="H51" s="23">
        <f t="shared" si="46"/>
        <v>0</v>
      </c>
      <c r="I51" s="24"/>
      <c r="J51" s="25"/>
      <c r="K51" s="25"/>
      <c r="L51" s="23">
        <f t="shared" si="47"/>
        <v>8.1923387081609249</v>
      </c>
      <c r="M51" s="25"/>
      <c r="N51" s="25"/>
      <c r="O51" s="25"/>
      <c r="P51" s="25">
        <v>0.84507351770100214</v>
      </c>
      <c r="Q51" s="22"/>
      <c r="R51" s="25">
        <v>7.3472651904599227</v>
      </c>
      <c r="S51" s="24"/>
      <c r="T51" s="25"/>
      <c r="U51" s="25"/>
      <c r="V51" s="25"/>
      <c r="W51" s="22"/>
      <c r="X51" s="22"/>
      <c r="Y51" s="22"/>
      <c r="Z51" s="25"/>
      <c r="AA51" s="23"/>
      <c r="AB51" s="26">
        <f t="shared" si="48"/>
        <v>0</v>
      </c>
      <c r="AC51" s="27"/>
      <c r="AD51" s="25"/>
      <c r="AE51" s="25"/>
      <c r="AF51" s="25"/>
      <c r="AG51" s="25"/>
      <c r="AH51" s="25"/>
      <c r="AI51" s="25"/>
      <c r="AJ51" s="25"/>
      <c r="AK51" s="24"/>
      <c r="AL51" s="22"/>
      <c r="AM51" s="25"/>
      <c r="AN51" s="23"/>
      <c r="AO51" s="28"/>
      <c r="AP51" s="26"/>
      <c r="AQ51" s="29">
        <f t="shared" si="24"/>
        <v>8.1923387081609249</v>
      </c>
    </row>
    <row r="52" spans="1:44" ht="12.75" customHeight="1">
      <c r="A52" s="166" t="s">
        <v>76</v>
      </c>
      <c r="B52" s="133"/>
      <c r="C52" s="134">
        <f t="shared" si="45"/>
        <v>0</v>
      </c>
      <c r="D52" s="135"/>
      <c r="E52" s="135"/>
      <c r="F52" s="136"/>
      <c r="G52" s="136"/>
      <c r="H52" s="137">
        <f t="shared" si="46"/>
        <v>0</v>
      </c>
      <c r="I52" s="138"/>
      <c r="J52" s="135"/>
      <c r="K52" s="135"/>
      <c r="L52" s="137">
        <f t="shared" si="47"/>
        <v>692.0594098931399</v>
      </c>
      <c r="M52" s="135"/>
      <c r="N52" s="135"/>
      <c r="O52" s="135"/>
      <c r="P52" s="127"/>
      <c r="Q52" s="127"/>
      <c r="R52" s="135">
        <v>692.0594098931399</v>
      </c>
      <c r="S52" s="127"/>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692.0594098931399</v>
      </c>
    </row>
    <row r="53" spans="1:44" ht="12.75" customHeight="1">
      <c r="A53" s="166" t="s">
        <v>73</v>
      </c>
      <c r="B53" s="133"/>
      <c r="C53" s="134">
        <f t="shared" si="45"/>
        <v>0</v>
      </c>
      <c r="D53" s="138"/>
      <c r="E53" s="135"/>
      <c r="F53" s="136"/>
      <c r="G53" s="136"/>
      <c r="H53" s="137">
        <f t="shared" si="46"/>
        <v>0</v>
      </c>
      <c r="I53" s="138"/>
      <c r="J53" s="135"/>
      <c r="K53" s="135"/>
      <c r="L53" s="137">
        <f t="shared" si="47"/>
        <v>223.03031914358257</v>
      </c>
      <c r="M53" s="135"/>
      <c r="N53" s="135"/>
      <c r="O53" s="135"/>
      <c r="P53" s="135">
        <v>10.599841053116052</v>
      </c>
      <c r="Q53" s="135"/>
      <c r="R53" s="135"/>
      <c r="S53" s="127"/>
      <c r="T53" s="135"/>
      <c r="U53" s="135">
        <v>212.43047809046652</v>
      </c>
      <c r="V53" s="135"/>
      <c r="W53" s="136"/>
      <c r="X53" s="136"/>
      <c r="Y53" s="136"/>
      <c r="Z53" s="135"/>
      <c r="AA53" s="130"/>
      <c r="AB53" s="139">
        <f t="shared" si="48"/>
        <v>7.0353869753084126</v>
      </c>
      <c r="AC53" s="140"/>
      <c r="AD53" s="135"/>
      <c r="AE53" s="135"/>
      <c r="AF53" s="135"/>
      <c r="AG53" s="135"/>
      <c r="AH53" s="135"/>
      <c r="AI53" s="25">
        <v>6.8150332020506807</v>
      </c>
      <c r="AJ53" s="25">
        <v>0.22035377325773201</v>
      </c>
      <c r="AK53" s="135"/>
      <c r="AL53" s="135"/>
      <c r="AM53" s="135"/>
      <c r="AN53" s="130"/>
      <c r="AO53" s="28"/>
      <c r="AP53" s="139"/>
      <c r="AQ53" s="141">
        <f t="shared" si="24"/>
        <v>230.065706118891</v>
      </c>
    </row>
    <row r="54" spans="1:44" ht="12.75" customHeight="1">
      <c r="A54" s="17" t="s">
        <v>134</v>
      </c>
      <c r="B54" s="18"/>
      <c r="C54" s="134">
        <f t="shared" si="45"/>
        <v>0</v>
      </c>
      <c r="D54" s="138"/>
      <c r="E54" s="135"/>
      <c r="F54" s="136"/>
      <c r="G54" s="136"/>
      <c r="H54" s="137">
        <f t="shared" si="46"/>
        <v>0</v>
      </c>
      <c r="I54" s="138"/>
      <c r="J54" s="135"/>
      <c r="K54" s="135"/>
      <c r="L54" s="137">
        <f t="shared" si="47"/>
        <v>56.019945318967913</v>
      </c>
      <c r="M54" s="135"/>
      <c r="N54" s="135"/>
      <c r="O54" s="135"/>
      <c r="P54" s="135"/>
      <c r="Q54" s="135"/>
      <c r="R54" s="135"/>
      <c r="S54" s="127"/>
      <c r="T54" s="135"/>
      <c r="U54" s="135">
        <v>56.019945318967913</v>
      </c>
      <c r="V54" s="135"/>
      <c r="W54" s="136"/>
      <c r="X54" s="136"/>
      <c r="Y54" s="136"/>
      <c r="Z54" s="135"/>
      <c r="AA54" s="194"/>
      <c r="AB54" s="139">
        <f t="shared" si="48"/>
        <v>0</v>
      </c>
      <c r="AC54" s="140"/>
      <c r="AD54" s="135"/>
      <c r="AE54" s="135"/>
      <c r="AF54" s="135"/>
      <c r="AG54" s="135"/>
      <c r="AH54" s="135"/>
      <c r="AI54" s="135"/>
      <c r="AJ54" s="135"/>
      <c r="AK54" s="135"/>
      <c r="AL54" s="135"/>
      <c r="AM54" s="135"/>
      <c r="AN54" s="194"/>
      <c r="AO54" s="130"/>
      <c r="AP54" s="139"/>
      <c r="AQ54" s="141">
        <f t="shared" si="24"/>
        <v>56.019945318967913</v>
      </c>
    </row>
    <row r="55" spans="1:44" ht="12.75" customHeight="1">
      <c r="A55" s="72" t="s">
        <v>74</v>
      </c>
      <c r="B55" s="73"/>
      <c r="C55" s="74">
        <f t="shared" si="45"/>
        <v>0</v>
      </c>
      <c r="D55" s="150"/>
      <c r="E55" s="151"/>
      <c r="F55" s="77"/>
      <c r="G55" s="77"/>
      <c r="H55" s="78">
        <f t="shared" si="46"/>
        <v>0</v>
      </c>
      <c r="I55" s="75"/>
      <c r="J55" s="76"/>
      <c r="K55" s="76"/>
      <c r="L55" s="78">
        <f t="shared" si="47"/>
        <v>214.09592759290877</v>
      </c>
      <c r="M55" s="76"/>
      <c r="N55" s="76"/>
      <c r="O55" s="76"/>
      <c r="P55" s="76">
        <v>145.43096762359718</v>
      </c>
      <c r="Q55" s="76"/>
      <c r="R55" s="76"/>
      <c r="S55" s="25">
        <v>0</v>
      </c>
      <c r="T55" s="76"/>
      <c r="U55" s="76">
        <v>68.664959969311568</v>
      </c>
      <c r="V55" s="76"/>
      <c r="W55" s="77"/>
      <c r="X55" s="77"/>
      <c r="Y55" s="77"/>
      <c r="Z55" s="76"/>
      <c r="AA55" s="296">
        <v>3.6319823049273903</v>
      </c>
      <c r="AB55" s="79">
        <f t="shared" si="48"/>
        <v>5.2261347188640261</v>
      </c>
      <c r="AC55" s="80"/>
      <c r="AD55" s="76"/>
      <c r="AE55" s="76"/>
      <c r="AF55" s="76"/>
      <c r="AG55" s="76"/>
      <c r="AH55" s="76"/>
      <c r="AI55" s="76">
        <v>2.2028570768882534</v>
      </c>
      <c r="AJ55" s="76">
        <v>3.0232776419757732</v>
      </c>
      <c r="AK55" s="75"/>
      <c r="AL55" s="77"/>
      <c r="AM55" s="76"/>
      <c r="AN55" s="78"/>
      <c r="AO55" s="81"/>
      <c r="AP55" s="79"/>
      <c r="AQ55" s="82">
        <f t="shared" si="24"/>
        <v>222.95404461670017</v>
      </c>
    </row>
    <row r="56" spans="1:44" s="49" customFormat="1" ht="12.75" customHeight="1">
      <c r="A56" s="168" t="s">
        <v>40</v>
      </c>
      <c r="B56" s="152"/>
      <c r="C56" s="142">
        <f t="shared" si="45"/>
        <v>215.27169881898681</v>
      </c>
      <c r="D56" s="146">
        <v>147.82293868119808</v>
      </c>
      <c r="E56" s="22">
        <v>56.943995948033709</v>
      </c>
      <c r="F56" s="144"/>
      <c r="G56" s="144">
        <v>10.504764189755022</v>
      </c>
      <c r="H56" s="145">
        <f t="shared" si="46"/>
        <v>241.26818700000001</v>
      </c>
      <c r="I56" s="146"/>
      <c r="J56" s="143">
        <v>162.66359600000001</v>
      </c>
      <c r="K56" s="143">
        <v>78.604590999999999</v>
      </c>
      <c r="L56" s="145">
        <f t="shared" si="47"/>
        <v>1412.0070747250961</v>
      </c>
      <c r="M56" s="143"/>
      <c r="N56" s="143"/>
      <c r="O56" s="143"/>
      <c r="P56" s="143">
        <v>0</v>
      </c>
      <c r="Q56" s="143">
        <v>840.55888047560302</v>
      </c>
      <c r="R56" s="143"/>
      <c r="S56" s="143">
        <v>0</v>
      </c>
      <c r="T56" s="143">
        <v>34.275438659167435</v>
      </c>
      <c r="U56" s="143">
        <v>528.51280001528869</v>
      </c>
      <c r="V56" s="143">
        <v>8.6599555750370367</v>
      </c>
      <c r="W56" s="144"/>
      <c r="X56" s="144"/>
      <c r="Y56" s="144"/>
      <c r="Z56" s="143"/>
      <c r="AA56" s="145">
        <v>569.27431704000003</v>
      </c>
      <c r="AB56" s="147">
        <f t="shared" si="48"/>
        <v>41.797642293642561</v>
      </c>
      <c r="AC56" s="177"/>
      <c r="AD56" s="143"/>
      <c r="AE56" s="143">
        <v>22.282498695897988</v>
      </c>
      <c r="AF56" s="143"/>
      <c r="AG56" s="143"/>
      <c r="AH56" s="143"/>
      <c r="AI56" s="143"/>
      <c r="AJ56" s="143"/>
      <c r="AK56" s="146"/>
      <c r="AL56" s="144">
        <v>8.4974527167704768</v>
      </c>
      <c r="AM56" s="143">
        <v>11.017690880974094</v>
      </c>
      <c r="AN56" s="145"/>
      <c r="AO56" s="145">
        <v>712.35767603068541</v>
      </c>
      <c r="AP56" s="147"/>
      <c r="AQ56" s="91">
        <f t="shared" si="24"/>
        <v>3191.9765959084111</v>
      </c>
      <c r="AR56" s="2"/>
    </row>
    <row r="57" spans="1:44" s="49" customFormat="1" ht="12.75" customHeight="1">
      <c r="A57" s="168" t="s">
        <v>193</v>
      </c>
      <c r="B57" s="152"/>
      <c r="C57" s="142">
        <f>C58+C65</f>
        <v>3.8354231578947364</v>
      </c>
      <c r="D57" s="143">
        <f t="shared" ref="D57:AP57" si="49">D58+D65</f>
        <v>3.8354231578947364</v>
      </c>
      <c r="E57" s="143">
        <f t="shared" si="49"/>
        <v>0</v>
      </c>
      <c r="F57" s="144">
        <f t="shared" si="49"/>
        <v>0</v>
      </c>
      <c r="G57" s="144">
        <f t="shared" si="49"/>
        <v>0</v>
      </c>
      <c r="H57" s="145">
        <f t="shared" si="49"/>
        <v>0</v>
      </c>
      <c r="I57" s="146">
        <f t="shared" si="49"/>
        <v>0</v>
      </c>
      <c r="J57" s="146">
        <f t="shared" si="49"/>
        <v>0</v>
      </c>
      <c r="K57" s="146">
        <f t="shared" si="49"/>
        <v>0</v>
      </c>
      <c r="L57" s="145">
        <f t="shared" si="49"/>
        <v>217.98069842816437</v>
      </c>
      <c r="M57" s="143">
        <f t="shared" si="49"/>
        <v>0</v>
      </c>
      <c r="N57" s="143">
        <f t="shared" ref="N57" si="50">N58+N65</f>
        <v>0</v>
      </c>
      <c r="O57" s="143">
        <f t="shared" si="49"/>
        <v>0</v>
      </c>
      <c r="P57" s="143">
        <f t="shared" si="49"/>
        <v>0</v>
      </c>
      <c r="Q57" s="143">
        <f t="shared" si="49"/>
        <v>41.204999999999998</v>
      </c>
      <c r="R57" s="143">
        <f t="shared" si="49"/>
        <v>0</v>
      </c>
      <c r="S57" s="143">
        <f t="shared" si="49"/>
        <v>5.5050940201374887</v>
      </c>
      <c r="T57" s="143">
        <f t="shared" si="49"/>
        <v>74.448381843683208</v>
      </c>
      <c r="U57" s="143">
        <f t="shared" si="49"/>
        <v>96.822000000000003</v>
      </c>
      <c r="V57" s="143">
        <f t="shared" si="49"/>
        <v>2.225643436916117E-4</v>
      </c>
      <c r="W57" s="144">
        <f t="shared" si="49"/>
        <v>0</v>
      </c>
      <c r="X57" s="144">
        <f t="shared" si="49"/>
        <v>0</v>
      </c>
      <c r="Y57" s="144">
        <f t="shared" si="49"/>
        <v>0</v>
      </c>
      <c r="Z57" s="146">
        <f t="shared" si="49"/>
        <v>0</v>
      </c>
      <c r="AA57" s="145">
        <f t="shared" si="49"/>
        <v>285.13725838273234</v>
      </c>
      <c r="AB57" s="147">
        <f t="shared" si="49"/>
        <v>26.384396184525869</v>
      </c>
      <c r="AC57" s="177">
        <f t="shared" si="49"/>
        <v>0</v>
      </c>
      <c r="AD57" s="143">
        <f t="shared" si="49"/>
        <v>0</v>
      </c>
      <c r="AE57" s="143">
        <f t="shared" si="49"/>
        <v>15.757953849298802</v>
      </c>
      <c r="AF57" s="143">
        <f t="shared" ref="AF57" si="51">AF58+AF65</f>
        <v>0</v>
      </c>
      <c r="AG57" s="143">
        <f t="shared" si="49"/>
        <v>0</v>
      </c>
      <c r="AH57" s="143">
        <f t="shared" si="49"/>
        <v>4.2227009175422134</v>
      </c>
      <c r="AI57" s="143">
        <f t="shared" si="49"/>
        <v>0</v>
      </c>
      <c r="AJ57" s="143">
        <f t="shared" ref="AJ57" si="52">AJ58+AJ65</f>
        <v>0</v>
      </c>
      <c r="AK57" s="143">
        <f t="shared" si="49"/>
        <v>0</v>
      </c>
      <c r="AL57" s="143">
        <f t="shared" ref="AL57" si="53">AL58+AL65</f>
        <v>0.16448964168485372</v>
      </c>
      <c r="AM57" s="146">
        <f t="shared" si="49"/>
        <v>6.2392517760000006</v>
      </c>
      <c r="AN57" s="145">
        <f t="shared" si="49"/>
        <v>0</v>
      </c>
      <c r="AO57" s="145">
        <f t="shared" si="49"/>
        <v>863.05133963207504</v>
      </c>
      <c r="AP57" s="147">
        <f t="shared" si="49"/>
        <v>0</v>
      </c>
      <c r="AQ57" s="148">
        <f t="shared" si="24"/>
        <v>1396.3891157853923</v>
      </c>
      <c r="AR57" s="2"/>
    </row>
    <row r="58" spans="1:44" s="49" customFormat="1" ht="12.75" customHeight="1">
      <c r="A58" s="168" t="s">
        <v>194</v>
      </c>
      <c r="B58" s="152"/>
      <c r="C58" s="142">
        <f t="shared" si="45"/>
        <v>3.7474363909774433</v>
      </c>
      <c r="D58" s="177">
        <v>3.7474363909774433</v>
      </c>
      <c r="E58" s="147">
        <v>0</v>
      </c>
      <c r="F58" s="147">
        <f>SUM(F59:F64)</f>
        <v>0</v>
      </c>
      <c r="G58" s="345">
        <v>0</v>
      </c>
      <c r="H58" s="145">
        <f t="shared" si="46"/>
        <v>0</v>
      </c>
      <c r="I58" s="146">
        <f>SUM(I59:I64)</f>
        <v>0</v>
      </c>
      <c r="J58" s="146">
        <f>SUM(J59:J64)</f>
        <v>0</v>
      </c>
      <c r="K58" s="146">
        <f>SUM(K59:K64)</f>
        <v>0</v>
      </c>
      <c r="L58" s="145">
        <f t="shared" si="47"/>
        <v>126.98851281431911</v>
      </c>
      <c r="M58" s="143">
        <f t="shared" ref="M58:AN58" si="54">SUM(M59:M64)</f>
        <v>0</v>
      </c>
      <c r="N58" s="144">
        <f t="shared" ref="N58" si="55">SUM(N59:N64)</f>
        <v>0</v>
      </c>
      <c r="O58" s="144">
        <f t="shared" si="54"/>
        <v>0</v>
      </c>
      <c r="P58" s="147">
        <f t="shared" si="54"/>
        <v>0</v>
      </c>
      <c r="Q58" s="147">
        <v>18.521000000000001</v>
      </c>
      <c r="R58" s="147">
        <f t="shared" si="54"/>
        <v>0</v>
      </c>
      <c r="S58" s="147">
        <v>0</v>
      </c>
      <c r="T58" s="147">
        <v>58.881290249975422</v>
      </c>
      <c r="U58" s="147">
        <v>49.585999999999999</v>
      </c>
      <c r="V58" s="147">
        <f t="shared" si="54"/>
        <v>2.225643436916117E-4</v>
      </c>
      <c r="W58" s="147">
        <f t="shared" si="54"/>
        <v>0</v>
      </c>
      <c r="X58" s="147">
        <f t="shared" si="54"/>
        <v>0</v>
      </c>
      <c r="Y58" s="144">
        <f t="shared" si="54"/>
        <v>0</v>
      </c>
      <c r="Z58" s="146">
        <f t="shared" si="54"/>
        <v>0</v>
      </c>
      <c r="AA58" s="145">
        <v>196.60534999066488</v>
      </c>
      <c r="AB58" s="147">
        <f t="shared" si="48"/>
        <v>16.023485344108128</v>
      </c>
      <c r="AC58" s="177">
        <f t="shared" si="54"/>
        <v>0</v>
      </c>
      <c r="AD58" s="143">
        <f t="shared" si="54"/>
        <v>0</v>
      </c>
      <c r="AE58" s="143">
        <f t="shared" si="54"/>
        <v>9.5202164820111417</v>
      </c>
      <c r="AF58" s="143"/>
      <c r="AG58" s="143">
        <f t="shared" si="54"/>
        <v>0</v>
      </c>
      <c r="AH58" s="143">
        <f t="shared" si="54"/>
        <v>9.9527444412131238E-2</v>
      </c>
      <c r="AI58" s="143">
        <f t="shared" si="54"/>
        <v>0</v>
      </c>
      <c r="AJ58" s="143">
        <f t="shared" ref="AJ58" si="56">SUM(AJ59:AJ64)</f>
        <v>0</v>
      </c>
      <c r="AK58" s="143"/>
      <c r="AL58" s="143">
        <v>0.16448964168485372</v>
      </c>
      <c r="AM58" s="144">
        <v>6.2392517760000006</v>
      </c>
      <c r="AN58" s="145">
        <f t="shared" si="54"/>
        <v>0</v>
      </c>
      <c r="AO58" s="145">
        <v>634.26095339763083</v>
      </c>
      <c r="AP58" s="147">
        <f t="shared" ref="AP58" si="57">SUM(AP59:AP64)</f>
        <v>0</v>
      </c>
      <c r="AQ58" s="148">
        <f t="shared" si="24"/>
        <v>977.62573793770036</v>
      </c>
      <c r="AR58" s="2"/>
    </row>
    <row r="59" spans="1:44" s="49" customFormat="1" ht="12.75" customHeight="1">
      <c r="A59" s="398" t="s">
        <v>174</v>
      </c>
      <c r="B59" s="399" t="s">
        <v>175</v>
      </c>
      <c r="C59" s="62">
        <f t="shared" si="45"/>
        <v>1.1508269172932331</v>
      </c>
      <c r="D59" s="416">
        <v>1.1508269172932331</v>
      </c>
      <c r="E59" s="67"/>
      <c r="F59" s="67"/>
      <c r="G59" s="170"/>
      <c r="H59" s="66">
        <f t="shared" si="46"/>
        <v>0</v>
      </c>
      <c r="I59" s="149"/>
      <c r="J59" s="149"/>
      <c r="K59" s="149"/>
      <c r="L59" s="66">
        <f t="shared" si="47"/>
        <v>29.494954241035181</v>
      </c>
      <c r="M59" s="103"/>
      <c r="N59" s="327"/>
      <c r="O59" s="327"/>
      <c r="P59" s="67"/>
      <c r="Q59" s="381">
        <v>5.9690000000000003</v>
      </c>
      <c r="R59" s="67"/>
      <c r="S59" s="381">
        <v>0</v>
      </c>
      <c r="T59" s="381">
        <v>9.0539542410351803</v>
      </c>
      <c r="U59" s="381">
        <v>14.472</v>
      </c>
      <c r="V59" s="381">
        <v>0</v>
      </c>
      <c r="W59" s="67"/>
      <c r="X59" s="67"/>
      <c r="Y59" s="327"/>
      <c r="Z59" s="149"/>
      <c r="AA59" s="406">
        <v>55.325218899855997</v>
      </c>
      <c r="AB59" s="67">
        <f t="shared" si="48"/>
        <v>1.2217670674471788</v>
      </c>
      <c r="AC59" s="328"/>
      <c r="AD59" s="103"/>
      <c r="AE59" s="342">
        <v>1.2217670674471788</v>
      </c>
      <c r="AF59" s="342"/>
      <c r="AG59" s="342"/>
      <c r="AH59" s="342">
        <v>0</v>
      </c>
      <c r="AI59" s="342"/>
      <c r="AJ59" s="342"/>
      <c r="AK59" s="342"/>
      <c r="AL59" s="342">
        <v>0</v>
      </c>
      <c r="AM59" s="386">
        <v>0</v>
      </c>
      <c r="AN59" s="66"/>
      <c r="AO59" s="406">
        <v>232.87108194068799</v>
      </c>
      <c r="AP59" s="67"/>
      <c r="AQ59" s="334">
        <f t="shared" si="24"/>
        <v>320.06384906631956</v>
      </c>
      <c r="AR59" s="2"/>
    </row>
    <row r="60" spans="1:44" s="49" customFormat="1" ht="12.75" customHeight="1">
      <c r="A60" s="398" t="s">
        <v>176</v>
      </c>
      <c r="B60" s="399" t="s">
        <v>177</v>
      </c>
      <c r="C60" s="19">
        <f t="shared" si="45"/>
        <v>2.1996691729323309E-2</v>
      </c>
      <c r="D60" s="416">
        <v>2.1996691729323309E-2</v>
      </c>
      <c r="E60" s="26"/>
      <c r="F60" s="26"/>
      <c r="G60" s="346"/>
      <c r="H60" s="23">
        <f t="shared" si="46"/>
        <v>0</v>
      </c>
      <c r="I60" s="20"/>
      <c r="J60" s="20"/>
      <c r="K60" s="20"/>
      <c r="L60" s="23">
        <f t="shared" si="47"/>
        <v>18.38634674176518</v>
      </c>
      <c r="M60" s="21"/>
      <c r="N60" s="169"/>
      <c r="O60" s="169"/>
      <c r="P60" s="26"/>
      <c r="Q60" s="381">
        <v>2.0289999999999999</v>
      </c>
      <c r="R60" s="26"/>
      <c r="S60" s="381">
        <v>0</v>
      </c>
      <c r="T60" s="381">
        <v>2.516346741765183</v>
      </c>
      <c r="U60" s="381">
        <v>13.840999999999999</v>
      </c>
      <c r="V60" s="381">
        <v>0</v>
      </c>
      <c r="W60" s="26"/>
      <c r="X60" s="26"/>
      <c r="Y60" s="169"/>
      <c r="Z60" s="20"/>
      <c r="AA60" s="406">
        <v>16.179644112123864</v>
      </c>
      <c r="AB60" s="26">
        <f t="shared" si="48"/>
        <v>0.23165002502056603</v>
      </c>
      <c r="AC60" s="329"/>
      <c r="AD60" s="21"/>
      <c r="AE60" s="343">
        <v>0.23165002502056603</v>
      </c>
      <c r="AF60" s="343"/>
      <c r="AG60" s="343"/>
      <c r="AH60" s="343">
        <v>0</v>
      </c>
      <c r="AI60" s="343"/>
      <c r="AJ60" s="343"/>
      <c r="AK60" s="343"/>
      <c r="AL60" s="343">
        <v>0</v>
      </c>
      <c r="AM60" s="387">
        <v>0</v>
      </c>
      <c r="AN60" s="23"/>
      <c r="AO60" s="406">
        <v>56.136987492364057</v>
      </c>
      <c r="AP60" s="26"/>
      <c r="AQ60" s="335">
        <f t="shared" si="24"/>
        <v>90.956625063002988</v>
      </c>
      <c r="AR60" s="2"/>
    </row>
    <row r="61" spans="1:44" s="49" customFormat="1" ht="12.75" customHeight="1">
      <c r="A61" s="398" t="s">
        <v>178</v>
      </c>
      <c r="B61" s="399" t="s">
        <v>179</v>
      </c>
      <c r="C61" s="19">
        <f t="shared" si="45"/>
        <v>0.27195909774436094</v>
      </c>
      <c r="D61" s="416">
        <v>0.27195909774436094</v>
      </c>
      <c r="E61" s="26"/>
      <c r="F61" s="26"/>
      <c r="G61" s="346"/>
      <c r="H61" s="23">
        <f t="shared" si="46"/>
        <v>0</v>
      </c>
      <c r="I61" s="20"/>
      <c r="J61" s="20"/>
      <c r="K61" s="20"/>
      <c r="L61" s="23">
        <f t="shared" si="47"/>
        <v>42.816578611519091</v>
      </c>
      <c r="M61" s="21"/>
      <c r="N61" s="169"/>
      <c r="O61" s="169"/>
      <c r="P61" s="26"/>
      <c r="Q61" s="381">
        <v>3.9089999999999998</v>
      </c>
      <c r="R61" s="26"/>
      <c r="S61" s="381">
        <v>0</v>
      </c>
      <c r="T61" s="381">
        <v>32.03957861151909</v>
      </c>
      <c r="U61" s="381">
        <v>6.8680000000000003</v>
      </c>
      <c r="V61" s="381">
        <v>0</v>
      </c>
      <c r="W61" s="26"/>
      <c r="X61" s="26"/>
      <c r="Y61" s="169"/>
      <c r="Z61" s="20"/>
      <c r="AA61" s="406">
        <v>43.471036374728833</v>
      </c>
      <c r="AB61" s="26">
        <f t="shared" si="48"/>
        <v>6.3367490715303214</v>
      </c>
      <c r="AC61" s="329"/>
      <c r="AD61" s="21"/>
      <c r="AE61" s="343">
        <v>6.3367490715303214</v>
      </c>
      <c r="AF61" s="343"/>
      <c r="AG61" s="343"/>
      <c r="AH61" s="343">
        <v>0</v>
      </c>
      <c r="AI61" s="343"/>
      <c r="AJ61" s="343"/>
      <c r="AK61" s="343"/>
      <c r="AL61" s="343">
        <v>0</v>
      </c>
      <c r="AM61" s="387">
        <v>0</v>
      </c>
      <c r="AN61" s="23"/>
      <c r="AO61" s="406">
        <v>108.84395968722475</v>
      </c>
      <c r="AP61" s="26"/>
      <c r="AQ61" s="335">
        <f t="shared" si="24"/>
        <v>201.74028284274738</v>
      </c>
      <c r="AR61" s="2"/>
    </row>
    <row r="62" spans="1:44" s="49" customFormat="1" ht="12.75" customHeight="1">
      <c r="A62" s="398" t="s">
        <v>180</v>
      </c>
      <c r="B62" s="399" t="s">
        <v>181</v>
      </c>
      <c r="C62" s="19">
        <f t="shared" si="45"/>
        <v>2.0996842105263161E-2</v>
      </c>
      <c r="D62" s="416">
        <v>2.0996842105263161E-2</v>
      </c>
      <c r="E62" s="26"/>
      <c r="F62" s="26"/>
      <c r="G62" s="346"/>
      <c r="H62" s="23">
        <f t="shared" si="46"/>
        <v>0</v>
      </c>
      <c r="I62" s="20"/>
      <c r="J62" s="20"/>
      <c r="K62" s="20"/>
      <c r="L62" s="23">
        <f t="shared" si="47"/>
        <v>1.5555372425971303</v>
      </c>
      <c r="M62" s="21"/>
      <c r="N62" s="169"/>
      <c r="O62" s="169"/>
      <c r="P62" s="26"/>
      <c r="Q62" s="381">
        <v>0.22799999999999998</v>
      </c>
      <c r="R62" s="26"/>
      <c r="S62" s="381">
        <v>0</v>
      </c>
      <c r="T62" s="381">
        <v>0.65253724259713031</v>
      </c>
      <c r="U62" s="381">
        <v>0.67500000000000004</v>
      </c>
      <c r="V62" s="381">
        <v>0</v>
      </c>
      <c r="W62" s="26"/>
      <c r="X62" s="26"/>
      <c r="Y62" s="169"/>
      <c r="Z62" s="20"/>
      <c r="AA62" s="406">
        <v>9.0171278973096918</v>
      </c>
      <c r="AB62" s="26">
        <f t="shared" si="48"/>
        <v>0.14945162904552645</v>
      </c>
      <c r="AC62" s="329"/>
      <c r="AD62" s="21"/>
      <c r="AE62" s="343">
        <v>0.14945162904552645</v>
      </c>
      <c r="AF62" s="343"/>
      <c r="AG62" s="343"/>
      <c r="AH62" s="343">
        <v>0</v>
      </c>
      <c r="AI62" s="343"/>
      <c r="AJ62" s="343"/>
      <c r="AK62" s="343"/>
      <c r="AL62" s="343">
        <v>0</v>
      </c>
      <c r="AM62" s="387">
        <v>0</v>
      </c>
      <c r="AN62" s="23"/>
      <c r="AO62" s="406">
        <v>83.156026693591812</v>
      </c>
      <c r="AP62" s="26"/>
      <c r="AQ62" s="335">
        <f t="shared" si="24"/>
        <v>93.899140304649421</v>
      </c>
      <c r="AR62" s="2"/>
    </row>
    <row r="63" spans="1:44" s="49" customFormat="1" ht="12.75" customHeight="1">
      <c r="A63" s="398" t="s">
        <v>182</v>
      </c>
      <c r="B63" s="399" t="s">
        <v>183</v>
      </c>
      <c r="C63" s="19">
        <f t="shared" si="45"/>
        <v>0.24896255639097745</v>
      </c>
      <c r="D63" s="417">
        <v>0.24896255639097745</v>
      </c>
      <c r="E63" s="26"/>
      <c r="F63" s="26"/>
      <c r="G63" s="346"/>
      <c r="H63" s="23">
        <f t="shared" si="46"/>
        <v>0</v>
      </c>
      <c r="I63" s="20"/>
      <c r="J63" s="20"/>
      <c r="K63" s="20"/>
      <c r="L63" s="23">
        <f t="shared" si="47"/>
        <v>6.610365155426587</v>
      </c>
      <c r="M63" s="21"/>
      <c r="N63" s="169"/>
      <c r="O63" s="169"/>
      <c r="P63" s="26"/>
      <c r="Q63" s="382">
        <v>0.80100000000000005</v>
      </c>
      <c r="R63" s="26"/>
      <c r="S63" s="382">
        <v>0</v>
      </c>
      <c r="T63" s="382">
        <v>4.7553651554265866</v>
      </c>
      <c r="U63" s="382">
        <v>1.054</v>
      </c>
      <c r="V63" s="382">
        <v>0</v>
      </c>
      <c r="W63" s="26"/>
      <c r="X63" s="26"/>
      <c r="Y63" s="169"/>
      <c r="Z63" s="20"/>
      <c r="AA63" s="407">
        <v>13.572573126968797</v>
      </c>
      <c r="AB63" s="26">
        <f t="shared" si="48"/>
        <v>8.78028320642468E-2</v>
      </c>
      <c r="AC63" s="329"/>
      <c r="AD63" s="21"/>
      <c r="AE63" s="343">
        <v>8.78028320642468E-2</v>
      </c>
      <c r="AF63" s="343"/>
      <c r="AG63" s="343"/>
      <c r="AH63" s="343">
        <v>0</v>
      </c>
      <c r="AI63" s="343"/>
      <c r="AJ63" s="343"/>
      <c r="AK63" s="343"/>
      <c r="AL63" s="343">
        <v>0</v>
      </c>
      <c r="AM63" s="387">
        <v>0</v>
      </c>
      <c r="AN63" s="23"/>
      <c r="AO63" s="407">
        <v>54.151482702264545</v>
      </c>
      <c r="AP63" s="26"/>
      <c r="AQ63" s="335">
        <f t="shared" si="24"/>
        <v>74.671186373115148</v>
      </c>
      <c r="AR63" s="2"/>
    </row>
    <row r="64" spans="1:44" ht="12.75" customHeight="1">
      <c r="A64" s="400" t="s">
        <v>184</v>
      </c>
      <c r="B64" s="401"/>
      <c r="C64" s="74">
        <f t="shared" si="45"/>
        <v>2.0326942857142858</v>
      </c>
      <c r="D64" s="417">
        <v>2.0326942857142858</v>
      </c>
      <c r="E64" s="79"/>
      <c r="F64" s="79"/>
      <c r="G64" s="347"/>
      <c r="H64" s="78">
        <f t="shared" si="46"/>
        <v>0</v>
      </c>
      <c r="I64" s="150"/>
      <c r="J64" s="150"/>
      <c r="K64" s="150"/>
      <c r="L64" s="78">
        <f t="shared" si="47"/>
        <v>28.124730821975934</v>
      </c>
      <c r="M64" s="151"/>
      <c r="N64" s="331"/>
      <c r="O64" s="331"/>
      <c r="P64" s="79"/>
      <c r="Q64" s="382">
        <v>5.585</v>
      </c>
      <c r="R64" s="79"/>
      <c r="S64" s="382">
        <v>0</v>
      </c>
      <c r="T64" s="382">
        <v>9.8635082576322457</v>
      </c>
      <c r="U64" s="382">
        <v>12.676</v>
      </c>
      <c r="V64" s="382">
        <v>2.225643436916117E-4</v>
      </c>
      <c r="W64" s="79"/>
      <c r="X64" s="79"/>
      <c r="Y64" s="331"/>
      <c r="Z64" s="150"/>
      <c r="AA64" s="407">
        <v>59.039749579677704</v>
      </c>
      <c r="AB64" s="79">
        <f t="shared" si="48"/>
        <v>7.9960647190002874</v>
      </c>
      <c r="AC64" s="332"/>
      <c r="AD64" s="151"/>
      <c r="AE64" s="344">
        <v>1.492795856903302</v>
      </c>
      <c r="AF64" s="344"/>
      <c r="AG64" s="344"/>
      <c r="AH64" s="344">
        <v>9.9527444412131238E-2</v>
      </c>
      <c r="AI64" s="344"/>
      <c r="AJ64" s="344"/>
      <c r="AK64" s="344"/>
      <c r="AL64" s="344">
        <v>0.16448964168485372</v>
      </c>
      <c r="AM64" s="388">
        <v>6.2392517760000006</v>
      </c>
      <c r="AN64" s="78"/>
      <c r="AO64" s="407">
        <v>99.101414881497703</v>
      </c>
      <c r="AP64" s="79"/>
      <c r="AQ64" s="336">
        <f t="shared" si="24"/>
        <v>196.29465428786591</v>
      </c>
    </row>
    <row r="65" spans="1:44" ht="12.75" customHeight="1">
      <c r="A65" s="168" t="s">
        <v>195</v>
      </c>
      <c r="B65" s="152"/>
      <c r="C65" s="74">
        <f>SUM(D65:G65)</f>
        <v>8.7986766917293235E-2</v>
      </c>
      <c r="D65" s="177">
        <f>SUM(D66:D69)</f>
        <v>8.7986766917293235E-2</v>
      </c>
      <c r="E65" s="213"/>
      <c r="F65" s="213"/>
      <c r="G65" s="348"/>
      <c r="H65" s="78">
        <f>SUM(I65:K65)</f>
        <v>0</v>
      </c>
      <c r="I65" s="75"/>
      <c r="J65" s="76">
        <v>0</v>
      </c>
      <c r="K65" s="76">
        <v>0</v>
      </c>
      <c r="L65" s="78">
        <f>SUM(M65:Z65)</f>
        <v>90.992185613845265</v>
      </c>
      <c r="M65" s="76"/>
      <c r="N65" s="77"/>
      <c r="O65" s="77"/>
      <c r="P65" s="213"/>
      <c r="Q65" s="147">
        <v>22.684000000000001</v>
      </c>
      <c r="R65" s="213"/>
      <c r="S65" s="147">
        <v>5.5050940201374887</v>
      </c>
      <c r="T65" s="147">
        <v>15.567091593707787</v>
      </c>
      <c r="U65" s="147">
        <v>47.235999999999997</v>
      </c>
      <c r="V65" s="147">
        <f>SUM(V66:V69)</f>
        <v>0</v>
      </c>
      <c r="W65" s="213"/>
      <c r="X65" s="213"/>
      <c r="Y65" s="77"/>
      <c r="Z65" s="76"/>
      <c r="AA65" s="145">
        <v>88.531908392067479</v>
      </c>
      <c r="AB65" s="79">
        <f>SUM(AC65:AM65)</f>
        <v>10.360910840417743</v>
      </c>
      <c r="AC65" s="80"/>
      <c r="AD65" s="76"/>
      <c r="AE65" s="147">
        <f>SUM(AE66:AE69)</f>
        <v>6.2377373672876608</v>
      </c>
      <c r="AF65" s="76"/>
      <c r="AG65" s="76"/>
      <c r="AH65" s="76">
        <v>4.1231734731300822</v>
      </c>
      <c r="AI65" s="76"/>
      <c r="AJ65" s="76"/>
      <c r="AK65" s="76"/>
      <c r="AL65" s="76"/>
      <c r="AM65" s="77"/>
      <c r="AN65" s="78"/>
      <c r="AO65" s="145">
        <v>228.79038623444416</v>
      </c>
      <c r="AP65" s="79"/>
      <c r="AQ65" s="340">
        <f t="shared" si="24"/>
        <v>418.76337784769191</v>
      </c>
    </row>
    <row r="66" spans="1:44" ht="12.75" customHeight="1">
      <c r="A66" s="402" t="s">
        <v>185</v>
      </c>
      <c r="B66" s="403" t="s">
        <v>186</v>
      </c>
      <c r="C66" s="62">
        <f t="shared" ref="C66:C69" si="58">SUM(D66:G66)</f>
        <v>8.0987819548872186E-2</v>
      </c>
      <c r="D66" s="418">
        <v>8.0987819548872186E-2</v>
      </c>
      <c r="E66" s="69"/>
      <c r="F66" s="69"/>
      <c r="G66" s="349"/>
      <c r="H66" s="66">
        <f t="shared" ref="H66:H69" si="59">SUM(I66:K66)</f>
        <v>0</v>
      </c>
      <c r="I66" s="318"/>
      <c r="J66" s="64"/>
      <c r="K66" s="219"/>
      <c r="L66" s="66">
        <f t="shared" ref="L66:L69" si="60">SUM(M66:Z66)</f>
        <v>2.131877153908242</v>
      </c>
      <c r="M66" s="318"/>
      <c r="N66" s="69"/>
      <c r="O66" s="65"/>
      <c r="P66" s="69"/>
      <c r="Q66" s="383">
        <v>0.17800000000000002</v>
      </c>
      <c r="R66" s="69"/>
      <c r="S66" s="383">
        <v>0.23164771149279292</v>
      </c>
      <c r="T66" s="383">
        <v>0.32422944241544904</v>
      </c>
      <c r="U66" s="383">
        <v>1.3979999999999999</v>
      </c>
      <c r="V66" s="383">
        <v>0</v>
      </c>
      <c r="W66" s="69"/>
      <c r="X66" s="69"/>
      <c r="Y66" s="65"/>
      <c r="Z66" s="64"/>
      <c r="AA66" s="408">
        <v>5.00833609520968</v>
      </c>
      <c r="AB66" s="67">
        <f t="shared" ref="AB66:AB69" si="61">SUM(AC66:AM66)</f>
        <v>4.1437230721238425</v>
      </c>
      <c r="AC66" s="68"/>
      <c r="AD66" s="64"/>
      <c r="AE66" s="64">
        <v>2.0549598993759886E-2</v>
      </c>
      <c r="AF66" s="64"/>
      <c r="AG66" s="64"/>
      <c r="AH66" s="64">
        <v>4.1231734731300822</v>
      </c>
      <c r="AI66" s="64"/>
      <c r="AJ66" s="64"/>
      <c r="AK66" s="64"/>
      <c r="AL66" s="64"/>
      <c r="AM66" s="65"/>
      <c r="AN66" s="66"/>
      <c r="AO66" s="408">
        <v>48.14198435582572</v>
      </c>
      <c r="AP66" s="67"/>
      <c r="AQ66" s="92">
        <f t="shared" si="24"/>
        <v>59.506908496616354</v>
      </c>
    </row>
    <row r="67" spans="1:44" ht="12.75" customHeight="1">
      <c r="A67" s="404" t="s">
        <v>187</v>
      </c>
      <c r="B67" s="405">
        <v>84</v>
      </c>
      <c r="C67" s="19">
        <f t="shared" si="58"/>
        <v>5.9990977443609029E-3</v>
      </c>
      <c r="D67" s="419">
        <v>5.9990977443609029E-3</v>
      </c>
      <c r="E67" s="212"/>
      <c r="F67" s="212"/>
      <c r="G67" s="350"/>
      <c r="H67" s="23">
        <f t="shared" si="59"/>
        <v>0</v>
      </c>
      <c r="I67" s="319"/>
      <c r="J67" s="25"/>
      <c r="K67" s="215"/>
      <c r="L67" s="23">
        <f t="shared" si="60"/>
        <v>48.093530046344526</v>
      </c>
      <c r="M67" s="319"/>
      <c r="N67" s="212"/>
      <c r="O67" s="22"/>
      <c r="P67" s="212"/>
      <c r="Q67" s="384">
        <v>8.3819999999999997</v>
      </c>
      <c r="R67" s="212"/>
      <c r="S67" s="384">
        <v>4.233338855049567</v>
      </c>
      <c r="T67" s="384">
        <v>8.962191191294961</v>
      </c>
      <c r="U67" s="384">
        <v>26.515999999999998</v>
      </c>
      <c r="V67" s="384">
        <v>0</v>
      </c>
      <c r="W67" s="212"/>
      <c r="X67" s="212"/>
      <c r="Y67" s="22"/>
      <c r="Z67" s="25"/>
      <c r="AA67" s="409">
        <v>33.830004133991388</v>
      </c>
      <c r="AB67" s="26">
        <f t="shared" si="61"/>
        <v>3.2935402750907894</v>
      </c>
      <c r="AC67" s="27"/>
      <c r="AD67" s="25"/>
      <c r="AE67" s="25">
        <v>3.2935402750907894</v>
      </c>
      <c r="AF67" s="25"/>
      <c r="AG67" s="25"/>
      <c r="AH67" s="25">
        <v>0</v>
      </c>
      <c r="AI67" s="25"/>
      <c r="AJ67" s="25"/>
      <c r="AK67" s="25"/>
      <c r="AL67" s="25"/>
      <c r="AM67" s="22"/>
      <c r="AN67" s="23"/>
      <c r="AO67" s="409">
        <v>114.3106046640858</v>
      </c>
      <c r="AP67" s="26"/>
      <c r="AQ67" s="29">
        <f t="shared" si="24"/>
        <v>199.53367821725686</v>
      </c>
    </row>
    <row r="68" spans="1:44" ht="12.75" customHeight="1">
      <c r="A68" s="398" t="s">
        <v>188</v>
      </c>
      <c r="B68" s="399">
        <v>85</v>
      </c>
      <c r="C68" s="19">
        <f t="shared" si="58"/>
        <v>9.9984962406015026E-4</v>
      </c>
      <c r="D68" s="419">
        <v>9.9984962406015026E-4</v>
      </c>
      <c r="E68" s="212"/>
      <c r="F68" s="212"/>
      <c r="G68" s="350"/>
      <c r="H68" s="23">
        <f t="shared" si="59"/>
        <v>0</v>
      </c>
      <c r="I68" s="319"/>
      <c r="J68" s="25"/>
      <c r="K68" s="215"/>
      <c r="L68" s="23">
        <f t="shared" si="60"/>
        <v>17.148228009593673</v>
      </c>
      <c r="M68" s="319"/>
      <c r="N68" s="212"/>
      <c r="O68" s="22"/>
      <c r="P68" s="212"/>
      <c r="Q68" s="384">
        <v>4.9580000000000002</v>
      </c>
      <c r="R68" s="212"/>
      <c r="S68" s="384">
        <v>0.33870402437392427</v>
      </c>
      <c r="T68" s="384">
        <v>2.4735239852197468</v>
      </c>
      <c r="U68" s="384">
        <v>9.3780000000000001</v>
      </c>
      <c r="V68" s="384">
        <v>0</v>
      </c>
      <c r="W68" s="212"/>
      <c r="X68" s="212"/>
      <c r="Y68" s="22"/>
      <c r="Z68" s="25"/>
      <c r="AA68" s="409">
        <v>20.506285102416271</v>
      </c>
      <c r="AB68" s="26">
        <f t="shared" si="61"/>
        <v>0.28582624054956934</v>
      </c>
      <c r="AC68" s="27"/>
      <c r="AD68" s="25"/>
      <c r="AE68" s="25">
        <v>0.28582624054956934</v>
      </c>
      <c r="AF68" s="25"/>
      <c r="AG68" s="25"/>
      <c r="AH68" s="25">
        <v>0</v>
      </c>
      <c r="AI68" s="25"/>
      <c r="AJ68" s="25"/>
      <c r="AK68" s="25"/>
      <c r="AL68" s="25"/>
      <c r="AM68" s="22"/>
      <c r="AN68" s="23"/>
      <c r="AO68" s="409">
        <v>36.796906657714992</v>
      </c>
      <c r="AP68" s="26"/>
      <c r="AQ68" s="29">
        <f t="shared" si="24"/>
        <v>74.738245859898569</v>
      </c>
    </row>
    <row r="69" spans="1:44" s="49" customFormat="1" ht="12.75" customHeight="1">
      <c r="A69" s="400" t="s">
        <v>189</v>
      </c>
      <c r="B69" s="401" t="s">
        <v>190</v>
      </c>
      <c r="C69" s="134">
        <f t="shared" si="58"/>
        <v>0</v>
      </c>
      <c r="D69" s="420">
        <v>0</v>
      </c>
      <c r="E69" s="213"/>
      <c r="F69" s="213"/>
      <c r="G69" s="348"/>
      <c r="H69" s="137">
        <f t="shared" si="59"/>
        <v>0</v>
      </c>
      <c r="I69" s="320"/>
      <c r="J69" s="76"/>
      <c r="K69" s="220"/>
      <c r="L69" s="137">
        <f t="shared" si="60"/>
        <v>23.618550403998839</v>
      </c>
      <c r="M69" s="320"/>
      <c r="N69" s="213"/>
      <c r="O69" s="77"/>
      <c r="P69" s="213"/>
      <c r="Q69" s="385">
        <v>9.1660000000000004</v>
      </c>
      <c r="R69" s="213"/>
      <c r="S69" s="385">
        <v>0.70140342922120558</v>
      </c>
      <c r="T69" s="385">
        <v>3.8071469747776314</v>
      </c>
      <c r="U69" s="385">
        <v>9.9440000000000008</v>
      </c>
      <c r="V69" s="385">
        <v>0</v>
      </c>
      <c r="W69" s="213"/>
      <c r="X69" s="213"/>
      <c r="Y69" s="77"/>
      <c r="Z69" s="76"/>
      <c r="AA69" s="410">
        <v>29.187283060450142</v>
      </c>
      <c r="AB69" s="139">
        <f t="shared" si="61"/>
        <v>2.6378212526535418</v>
      </c>
      <c r="AC69" s="140"/>
      <c r="AD69" s="135"/>
      <c r="AE69" s="135">
        <v>2.6378212526535418</v>
      </c>
      <c r="AF69" s="135"/>
      <c r="AG69" s="135"/>
      <c r="AH69" s="135">
        <v>0</v>
      </c>
      <c r="AI69" s="135"/>
      <c r="AJ69" s="135"/>
      <c r="AK69" s="135"/>
      <c r="AL69" s="135"/>
      <c r="AM69" s="136"/>
      <c r="AN69" s="137"/>
      <c r="AO69" s="410">
        <v>29.540890556817622</v>
      </c>
      <c r="AP69" s="139"/>
      <c r="AQ69" s="141">
        <f t="shared" si="24"/>
        <v>84.984545273920148</v>
      </c>
      <c r="AR69" s="2"/>
    </row>
    <row r="70" spans="1:44" s="49" customFormat="1" ht="12.75" customHeight="1">
      <c r="A70" s="93" t="s">
        <v>41</v>
      </c>
      <c r="B70" s="94"/>
      <c r="C70" s="95">
        <f>SUM(D70:G70)</f>
        <v>0</v>
      </c>
      <c r="D70" s="153">
        <v>0</v>
      </c>
      <c r="E70" s="154"/>
      <c r="F70" s="155"/>
      <c r="G70" s="155"/>
      <c r="H70" s="99">
        <f>SUM(I70:K70)</f>
        <v>0</v>
      </c>
      <c r="I70" s="153"/>
      <c r="J70" s="154"/>
      <c r="K70" s="154"/>
      <c r="L70" s="99">
        <f>SUM(M70:Z70)</f>
        <v>212.59523568719894</v>
      </c>
      <c r="M70" s="154"/>
      <c r="N70" s="154"/>
      <c r="O70" s="154"/>
      <c r="P70" s="154">
        <v>0</v>
      </c>
      <c r="Q70" s="154">
        <v>0</v>
      </c>
      <c r="R70" s="154"/>
      <c r="S70" s="154"/>
      <c r="T70" s="341">
        <v>0</v>
      </c>
      <c r="U70" s="154">
        <v>212.59523568719894</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260.58323568719891</v>
      </c>
      <c r="AR70" s="2"/>
    </row>
    <row r="71" spans="1:44" s="49" customFormat="1" ht="12.75" customHeight="1" thickBot="1">
      <c r="A71" s="242" t="s">
        <v>133</v>
      </c>
      <c r="B71" s="73"/>
      <c r="C71" s="74">
        <f>SUM(D71:G71)</f>
        <v>0</v>
      </c>
      <c r="D71" s="75"/>
      <c r="E71" s="76"/>
      <c r="F71" s="77"/>
      <c r="G71" s="77"/>
      <c r="H71" s="78">
        <f>SUM(I71:K71)</f>
        <v>0</v>
      </c>
      <c r="I71" s="75"/>
      <c r="J71" s="76"/>
      <c r="K71" s="76"/>
      <c r="L71" s="78">
        <f>SUM(M71:Z71)</f>
        <v>20.347148040366381</v>
      </c>
      <c r="M71" s="76"/>
      <c r="N71" s="76"/>
      <c r="O71" s="76"/>
      <c r="P71" s="76"/>
      <c r="Q71" s="76"/>
      <c r="R71" s="76"/>
      <c r="S71" s="76"/>
      <c r="T71" s="76"/>
      <c r="U71" s="76">
        <v>20.347148040366381</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20.347148040366381</v>
      </c>
      <c r="AR71" s="2"/>
    </row>
    <row r="72" spans="1:44" ht="12.75" customHeight="1" thickBot="1">
      <c r="A72" s="42" t="s">
        <v>42</v>
      </c>
      <c r="B72" s="43"/>
      <c r="C72" s="44">
        <f t="shared" ref="C72:AP72" si="62">C26-C27-C29</f>
        <v>1.4178489080617851</v>
      </c>
      <c r="D72" s="108">
        <f t="shared" si="62"/>
        <v>2.0153019988599112</v>
      </c>
      <c r="E72" s="46">
        <f t="shared" si="62"/>
        <v>-0.60780833136360712</v>
      </c>
      <c r="F72" s="109">
        <f t="shared" si="62"/>
        <v>0</v>
      </c>
      <c r="G72" s="109">
        <f t="shared" si="62"/>
        <v>1.0355240565456114E-2</v>
      </c>
      <c r="H72" s="47">
        <f t="shared" si="62"/>
        <v>-14.477148330104541</v>
      </c>
      <c r="I72" s="108">
        <f t="shared" si="62"/>
        <v>-0.19297422010438886</v>
      </c>
      <c r="J72" s="46">
        <f t="shared" si="62"/>
        <v>-4.1891920000000198</v>
      </c>
      <c r="K72" s="46">
        <f t="shared" si="62"/>
        <v>-10.094982109999989</v>
      </c>
      <c r="L72" s="47">
        <f t="shared" si="62"/>
        <v>60.07557337263006</v>
      </c>
      <c r="M72" s="46">
        <f t="shared" si="62"/>
        <v>0</v>
      </c>
      <c r="N72" s="46">
        <f t="shared" ref="N72" si="63">N26-N27-N29</f>
        <v>0.43879384500135998</v>
      </c>
      <c r="O72" s="46">
        <f t="shared" si="62"/>
        <v>-31.365766215377157</v>
      </c>
      <c r="P72" s="46">
        <f t="shared" si="62"/>
        <v>68.410896918332128</v>
      </c>
      <c r="Q72" s="46">
        <f t="shared" si="62"/>
        <v>49.810935751772604</v>
      </c>
      <c r="R72" s="46">
        <f t="shared" si="62"/>
        <v>24.455363511600353</v>
      </c>
      <c r="S72" s="46">
        <f t="shared" si="62"/>
        <v>10.719033101692474</v>
      </c>
      <c r="T72" s="46">
        <f t="shared" si="62"/>
        <v>-4.7934813325286711</v>
      </c>
      <c r="U72" s="46">
        <f t="shared" si="62"/>
        <v>-58.118519273079983</v>
      </c>
      <c r="V72" s="46">
        <f t="shared" si="62"/>
        <v>-0.17554893078440159</v>
      </c>
      <c r="W72" s="109">
        <f t="shared" si="62"/>
        <v>0.69386599600000309</v>
      </c>
      <c r="X72" s="109">
        <f t="shared" si="62"/>
        <v>0</v>
      </c>
      <c r="Y72" s="109">
        <f t="shared" si="62"/>
        <v>0</v>
      </c>
      <c r="Z72" s="46">
        <f t="shared" si="62"/>
        <v>0</v>
      </c>
      <c r="AA72" s="47">
        <f t="shared" si="62"/>
        <v>12.979859344376109</v>
      </c>
      <c r="AB72" s="45">
        <f t="shared" si="62"/>
        <v>2.0858793688669266</v>
      </c>
      <c r="AC72" s="110">
        <f t="shared" si="62"/>
        <v>0</v>
      </c>
      <c r="AD72" s="46">
        <f t="shared" si="62"/>
        <v>0</v>
      </c>
      <c r="AE72" s="46">
        <f t="shared" si="62"/>
        <v>-5.9103000000959582E-4</v>
      </c>
      <c r="AF72" s="46">
        <f t="shared" ref="AF72" si="64">AF26-AF27-AF29</f>
        <v>0</v>
      </c>
      <c r="AG72" s="46">
        <f t="shared" si="62"/>
        <v>0</v>
      </c>
      <c r="AH72" s="46">
        <f t="shared" si="62"/>
        <v>0</v>
      </c>
      <c r="AI72" s="46">
        <f t="shared" si="62"/>
        <v>0.71764983193796184</v>
      </c>
      <c r="AJ72" s="46">
        <f t="shared" ref="AJ72" si="65">AJ26-AJ27-AJ29</f>
        <v>1.3688205669287967</v>
      </c>
      <c r="AK72" s="108">
        <f t="shared" si="62"/>
        <v>0</v>
      </c>
      <c r="AL72" s="109">
        <f t="shared" ref="AL72" si="66">AL26-AL27-AL29</f>
        <v>0</v>
      </c>
      <c r="AM72" s="46">
        <f t="shared" si="62"/>
        <v>0</v>
      </c>
      <c r="AN72" s="47">
        <f t="shared" si="62"/>
        <v>0</v>
      </c>
      <c r="AO72" s="47">
        <f t="shared" si="62"/>
        <v>-22.603503937963978</v>
      </c>
      <c r="AP72" s="45">
        <f t="shared" si="62"/>
        <v>0</v>
      </c>
      <c r="AQ72" s="48">
        <f t="shared" si="24"/>
        <v>39.478508725866362</v>
      </c>
    </row>
    <row r="73" spans="1:44"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4" ht="12.75" customHeight="1">
      <c r="A74" s="162" t="s">
        <v>197</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4"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4" ht="12.75" customHeight="1">
      <c r="A76" s="243" t="s">
        <v>137</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4" ht="12.75" customHeight="1">
      <c r="A77" s="239" t="s">
        <v>144</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4" ht="12.75" customHeight="1">
      <c r="A78" s="237" t="s">
        <v>136</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4" ht="12.75" customHeight="1">
      <c r="A79" s="156" t="s">
        <v>151</v>
      </c>
      <c r="B79" s="156"/>
      <c r="C79" s="156"/>
      <c r="D79" s="156"/>
      <c r="E79" s="158"/>
      <c r="F79" s="157"/>
      <c r="G79" s="157"/>
      <c r="H79" s="158"/>
      <c r="I79" s="157"/>
      <c r="J79" s="157"/>
      <c r="K79" s="157"/>
      <c r="S79" s="159"/>
      <c r="T79"/>
      <c r="U79" s="159"/>
      <c r="V79" s="159"/>
      <c r="Z79" s="157"/>
      <c r="AB79" s="160"/>
      <c r="AP79" s="160"/>
    </row>
    <row r="86" spans="1:43" s="470" customFormat="1">
      <c r="A86" s="476" t="s">
        <v>308</v>
      </c>
      <c r="C86" s="89">
        <f>C10+C22</f>
        <v>913.07098685517508</v>
      </c>
      <c r="D86" s="89">
        <f t="shared" ref="D86:AN86" si="67">D10+D22</f>
        <v>913.07098685517508</v>
      </c>
      <c r="E86" s="89">
        <f t="shared" si="67"/>
        <v>0</v>
      </c>
      <c r="F86" s="89">
        <f t="shared" si="67"/>
        <v>0</v>
      </c>
      <c r="G86" s="89">
        <f t="shared" si="67"/>
        <v>0</v>
      </c>
      <c r="H86" s="89">
        <f t="shared" si="67"/>
        <v>472.91085069244451</v>
      </c>
      <c r="I86" s="89">
        <f t="shared" si="67"/>
        <v>472.91085069244451</v>
      </c>
      <c r="J86" s="89">
        <f t="shared" si="67"/>
        <v>0</v>
      </c>
      <c r="K86" s="89">
        <f t="shared" si="67"/>
        <v>0</v>
      </c>
      <c r="L86" s="89">
        <f t="shared" si="67"/>
        <v>48.264113238898204</v>
      </c>
      <c r="M86" s="89">
        <f t="shared" si="67"/>
        <v>0</v>
      </c>
      <c r="N86" s="89">
        <f t="shared" si="67"/>
        <v>0</v>
      </c>
      <c r="O86" s="89">
        <f t="shared" si="67"/>
        <v>0</v>
      </c>
      <c r="P86" s="89">
        <f t="shared" si="67"/>
        <v>0</v>
      </c>
      <c r="Q86" s="89">
        <f t="shared" si="67"/>
        <v>0</v>
      </c>
      <c r="R86" s="89">
        <f t="shared" si="67"/>
        <v>0</v>
      </c>
      <c r="S86" s="89">
        <f t="shared" si="67"/>
        <v>40.497830531284038</v>
      </c>
      <c r="T86" s="89">
        <f t="shared" si="67"/>
        <v>0</v>
      </c>
      <c r="U86" s="89">
        <f t="shared" si="67"/>
        <v>7.7662827076141703</v>
      </c>
      <c r="V86" s="89">
        <f t="shared" si="67"/>
        <v>0</v>
      </c>
      <c r="W86" s="89">
        <f t="shared" si="67"/>
        <v>0</v>
      </c>
      <c r="X86" s="89">
        <f t="shared" si="67"/>
        <v>0</v>
      </c>
      <c r="Y86" s="89">
        <f t="shared" si="67"/>
        <v>0</v>
      </c>
      <c r="Z86" s="89">
        <f t="shared" si="67"/>
        <v>0</v>
      </c>
      <c r="AA86" s="89">
        <f t="shared" si="67"/>
        <v>2253.7354916353534</v>
      </c>
      <c r="AB86" s="89">
        <f>AB10-AB22</f>
        <v>508.26086886541771</v>
      </c>
      <c r="AC86" s="89">
        <f>AC10-AC22</f>
        <v>60.775084116803981</v>
      </c>
      <c r="AD86" s="89">
        <f>AD10-AD22</f>
        <v>376.70706443220001</v>
      </c>
      <c r="AE86" s="89">
        <f>AE10-AE22</f>
        <v>26.988378551252936</v>
      </c>
      <c r="AF86" s="89">
        <f t="shared" ref="AF86:AM86" si="68">AF10-AF22</f>
        <v>0</v>
      </c>
      <c r="AG86" s="89">
        <f t="shared" si="68"/>
        <v>43.743731196200734</v>
      </c>
      <c r="AH86" s="89">
        <f t="shared" si="68"/>
        <v>0</v>
      </c>
      <c r="AI86" s="89">
        <f t="shared" si="68"/>
        <v>0</v>
      </c>
      <c r="AJ86" s="89">
        <f t="shared" si="68"/>
        <v>0</v>
      </c>
      <c r="AK86" s="89">
        <f t="shared" si="68"/>
        <v>4.6610568960000001E-2</v>
      </c>
      <c r="AL86" s="89">
        <f t="shared" si="68"/>
        <v>0</v>
      </c>
      <c r="AM86" s="89">
        <f t="shared" si="68"/>
        <v>0</v>
      </c>
      <c r="AN86" s="89">
        <f t="shared" si="67"/>
        <v>0</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pageSetUpPr fitToPage="1"/>
  </sheetPr>
  <dimension ref="A1:AS86"/>
  <sheetViews>
    <sheetView zoomScale="118" zoomScaleNormal="118" workbookViewId="0">
      <pane xSplit="2" ySplit="1" topLeftCell="C59"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453125" style="2" bestFit="1" customWidth="1"/>
    <col min="3" max="3" width="7.6328125" style="89" bestFit="1" customWidth="1"/>
    <col min="4" max="4" width="11.3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7"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121</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200" t="s">
        <v>96</v>
      </c>
      <c r="X1" s="200" t="s">
        <v>97</v>
      </c>
      <c r="Y1" s="200"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27</v>
      </c>
    </row>
    <row r="2" spans="1:45" ht="12.75" customHeight="1">
      <c r="A2" s="3" t="s">
        <v>65</v>
      </c>
      <c r="B2" s="4"/>
      <c r="C2" s="5">
        <f>SUM(D2:G2)</f>
        <v>0</v>
      </c>
      <c r="D2" s="6">
        <v>0</v>
      </c>
      <c r="E2" s="7"/>
      <c r="F2" s="8"/>
      <c r="G2" s="8"/>
      <c r="H2" s="9">
        <f>SUM(I2:K2)</f>
        <v>1011.4612558863466</v>
      </c>
      <c r="I2" s="10">
        <v>846.19725588634662</v>
      </c>
      <c r="J2" s="11">
        <v>165.26400000000001</v>
      </c>
      <c r="K2" s="11"/>
      <c r="L2" s="9">
        <f>SUM(M2:Z2)</f>
        <v>0</v>
      </c>
      <c r="M2" s="10"/>
      <c r="N2" s="393"/>
      <c r="O2" s="12"/>
      <c r="P2" s="12"/>
      <c r="Q2" s="12"/>
      <c r="R2" s="12"/>
      <c r="S2" s="12"/>
      <c r="T2" s="12"/>
      <c r="U2" s="12"/>
      <c r="V2" s="12"/>
      <c r="W2" s="8"/>
      <c r="X2" s="8"/>
      <c r="Y2" s="8"/>
      <c r="Z2" s="11"/>
      <c r="AA2" s="9">
        <v>237.24687660800532</v>
      </c>
      <c r="AB2" s="13">
        <f>SUM(AC2:AM2)</f>
        <v>597.39969665497904</v>
      </c>
      <c r="AC2" s="14">
        <v>51.533877868171984</v>
      </c>
      <c r="AD2" s="11">
        <v>242.06067786999998</v>
      </c>
      <c r="AE2" s="11">
        <v>190.27970913583405</v>
      </c>
      <c r="AF2" s="11">
        <v>6.3652074148511995</v>
      </c>
      <c r="AG2" s="11">
        <v>44.155811515009674</v>
      </c>
      <c r="AH2" s="11">
        <v>14.241942618109116</v>
      </c>
      <c r="AI2" s="11">
        <v>25.522123722</v>
      </c>
      <c r="AJ2" s="11">
        <v>0</v>
      </c>
      <c r="AK2" s="10">
        <v>4.0937793753600002E-2</v>
      </c>
      <c r="AL2" s="10">
        <v>7.4983988613520092</v>
      </c>
      <c r="AM2" s="8">
        <v>15.701009855897395</v>
      </c>
      <c r="AN2" s="15">
        <v>8.5507786244735993</v>
      </c>
      <c r="AO2" s="15"/>
      <c r="AP2" s="13"/>
      <c r="AQ2" s="16">
        <f>C2+H2+L2+AA2+AB2+AN2+AO2+AP2</f>
        <v>1854.6586077738045</v>
      </c>
    </row>
    <row r="3" spans="1:45" ht="12.75" customHeight="1">
      <c r="A3" s="17" t="s">
        <v>1</v>
      </c>
      <c r="B3" s="18"/>
      <c r="C3" s="19">
        <f>SUM(D3:G3)</f>
        <v>965.20673622160962</v>
      </c>
      <c r="D3" s="20">
        <v>923.01180979559524</v>
      </c>
      <c r="E3" s="169">
        <v>31.646010895948564</v>
      </c>
      <c r="F3" s="22"/>
      <c r="G3" s="22">
        <v>10.548915530065893</v>
      </c>
      <c r="H3" s="23">
        <f>SUM(I3:K3)</f>
        <v>0</v>
      </c>
      <c r="I3" s="24"/>
      <c r="J3" s="25"/>
      <c r="K3" s="25"/>
      <c r="L3" s="23">
        <f>SUM(M3:Z3)</f>
        <v>8956.6844270519523</v>
      </c>
      <c r="M3" s="24">
        <v>3112.7943999999998</v>
      </c>
      <c r="N3" s="24">
        <v>0</v>
      </c>
      <c r="O3" s="25">
        <v>0</v>
      </c>
      <c r="P3" s="25">
        <v>1098.425937271111</v>
      </c>
      <c r="Q3" s="25">
        <v>529.57843110215697</v>
      </c>
      <c r="R3" s="25">
        <v>1068.3805564552158</v>
      </c>
      <c r="S3" s="25">
        <v>315.91544543248591</v>
      </c>
      <c r="T3" s="25">
        <v>121.53678040000003</v>
      </c>
      <c r="U3" s="25">
        <v>2277.5274646499724</v>
      </c>
      <c r="V3" s="25">
        <v>99.601545741009588</v>
      </c>
      <c r="W3" s="22">
        <v>0</v>
      </c>
      <c r="X3" s="22">
        <v>299.301964</v>
      </c>
      <c r="Y3" s="22">
        <v>1.294832</v>
      </c>
      <c r="Z3" s="25">
        <v>32.327069999999999</v>
      </c>
      <c r="AA3" s="23">
        <v>4487.033384266756</v>
      </c>
      <c r="AB3" s="26">
        <f>SUM(AC3:AM3)</f>
        <v>81.670504260998882</v>
      </c>
      <c r="AC3" s="27"/>
      <c r="AD3" s="25"/>
      <c r="AE3" s="25">
        <v>10.851775027199999</v>
      </c>
      <c r="AF3" s="25"/>
      <c r="AG3" s="25"/>
      <c r="AH3" s="25"/>
      <c r="AI3" s="25">
        <v>37.847805236736001</v>
      </c>
      <c r="AJ3" s="25">
        <v>32.970923997062883</v>
      </c>
      <c r="AK3" s="24"/>
      <c r="AL3" s="24"/>
      <c r="AM3" s="22"/>
      <c r="AN3" s="28"/>
      <c r="AO3" s="28">
        <v>65.350318120000011</v>
      </c>
      <c r="AP3" s="26"/>
      <c r="AQ3" s="29">
        <f t="shared" ref="AQ3:AQ20" si="0">C3+H3+L3+AA3+AB3+AN3+AO3+AP3</f>
        <v>14555.945369921317</v>
      </c>
    </row>
    <row r="4" spans="1:45" ht="12.75" customHeight="1">
      <c r="A4" s="17" t="s">
        <v>2</v>
      </c>
      <c r="B4" s="18"/>
      <c r="C4" s="19">
        <f>SUM(D4:G4)</f>
        <v>7.1848390875487995</v>
      </c>
      <c r="D4" s="20">
        <v>0</v>
      </c>
      <c r="E4" s="21">
        <v>6.8694460469599994</v>
      </c>
      <c r="F4" s="22"/>
      <c r="G4" s="22">
        <v>0.31539304058879997</v>
      </c>
      <c r="H4" s="23">
        <f>SUM(I4:K4)</f>
        <v>10.109260000000001</v>
      </c>
      <c r="I4" s="24"/>
      <c r="J4" s="25"/>
      <c r="K4" s="25">
        <v>10.109260000000001</v>
      </c>
      <c r="L4" s="23">
        <f>SUM(M4:Z4)</f>
        <v>1244.8337185001219</v>
      </c>
      <c r="M4" s="24">
        <v>94.0792</v>
      </c>
      <c r="N4" s="24">
        <v>0</v>
      </c>
      <c r="O4" s="25"/>
      <c r="P4" s="25">
        <v>37.096251228333337</v>
      </c>
      <c r="Q4" s="25">
        <v>21.996477950720003</v>
      </c>
      <c r="R4" s="25">
        <v>0</v>
      </c>
      <c r="S4" s="25">
        <v>907.55621529472057</v>
      </c>
      <c r="T4" s="25">
        <v>29.860586114099998</v>
      </c>
      <c r="U4" s="25">
        <v>126.36454733747242</v>
      </c>
      <c r="V4" s="25">
        <v>0.24922251677561283</v>
      </c>
      <c r="W4" s="22">
        <v>22.593092658</v>
      </c>
      <c r="X4" s="22">
        <v>9.0940400000000005E-2</v>
      </c>
      <c r="Y4" s="22">
        <v>5.2550000000000001E-3</v>
      </c>
      <c r="Z4" s="25">
        <v>4.9419300000000002</v>
      </c>
      <c r="AA4" s="23">
        <v>0</v>
      </c>
      <c r="AB4" s="26">
        <f>SUM(AC4:AM4)</f>
        <v>0.15904079999999998</v>
      </c>
      <c r="AC4" s="27"/>
      <c r="AD4" s="25"/>
      <c r="AE4" s="25">
        <v>0.15904079999999998</v>
      </c>
      <c r="AF4" s="25"/>
      <c r="AG4" s="25"/>
      <c r="AH4" s="25"/>
      <c r="AI4" s="25">
        <v>0</v>
      </c>
      <c r="AJ4" s="25">
        <v>0</v>
      </c>
      <c r="AK4" s="24"/>
      <c r="AL4" s="24"/>
      <c r="AM4" s="22"/>
      <c r="AN4" s="28"/>
      <c r="AO4" s="28">
        <v>24.902281002000002</v>
      </c>
      <c r="AP4" s="26"/>
      <c r="AQ4" s="29">
        <f t="shared" si="0"/>
        <v>1287.1891393896708</v>
      </c>
    </row>
    <row r="5" spans="1:45" ht="12.75" customHeight="1">
      <c r="A5" s="17" t="s">
        <v>3</v>
      </c>
      <c r="B5" s="18"/>
      <c r="C5" s="19">
        <f>SUM(D5:G5)</f>
        <v>0</v>
      </c>
      <c r="D5" s="20"/>
      <c r="E5" s="21"/>
      <c r="F5" s="22"/>
      <c r="G5" s="22"/>
      <c r="H5" s="23">
        <f>SUM(I5:K5)</f>
        <v>0</v>
      </c>
      <c r="I5" s="24"/>
      <c r="J5" s="25"/>
      <c r="K5" s="25"/>
      <c r="L5" s="23">
        <f>SUM(M5:Z5)</f>
        <v>138.77589654569482</v>
      </c>
      <c r="M5" s="24"/>
      <c r="N5" s="24"/>
      <c r="O5" s="25"/>
      <c r="P5" s="25"/>
      <c r="Q5" s="25"/>
      <c r="R5" s="25"/>
      <c r="S5" s="25">
        <v>38.43898416977401</v>
      </c>
      <c r="T5" s="25"/>
      <c r="U5" s="25">
        <v>100.33691237592082</v>
      </c>
      <c r="V5" s="25"/>
      <c r="W5" s="22"/>
      <c r="X5" s="22"/>
      <c r="Y5" s="22"/>
      <c r="Z5" s="25"/>
      <c r="AA5" s="23"/>
      <c r="AB5" s="26">
        <f>SUM(AC5:AM5)</f>
        <v>0</v>
      </c>
      <c r="AC5" s="27"/>
      <c r="AD5" s="25"/>
      <c r="AE5" s="25"/>
      <c r="AF5" s="25"/>
      <c r="AG5" s="25"/>
      <c r="AH5" s="25"/>
      <c r="AI5" s="25"/>
      <c r="AJ5" s="25"/>
      <c r="AK5" s="24"/>
      <c r="AL5" s="24"/>
      <c r="AM5" s="22"/>
      <c r="AN5" s="28"/>
      <c r="AO5" s="28"/>
      <c r="AP5" s="26"/>
      <c r="AQ5" s="29">
        <f t="shared" si="0"/>
        <v>138.77589654569482</v>
      </c>
    </row>
    <row r="6" spans="1:45" ht="12.75" customHeight="1" thickBot="1">
      <c r="A6" s="30" t="s">
        <v>4</v>
      </c>
      <c r="B6" s="31"/>
      <c r="C6" s="19">
        <f>SUM(D6:G6)</f>
        <v>274.8909911880034</v>
      </c>
      <c r="D6" s="32">
        <v>271.07699048034976</v>
      </c>
      <c r="E6" s="22">
        <v>3.6484619595297438</v>
      </c>
      <c r="F6" s="33"/>
      <c r="G6" s="33">
        <v>0.16553874812385636</v>
      </c>
      <c r="H6" s="34">
        <f>SUM(I6:K6)</f>
        <v>-236.42000822737114</v>
      </c>
      <c r="I6" s="35">
        <v>-228.47553822737115</v>
      </c>
      <c r="J6" s="35">
        <v>-0.18842599999999998</v>
      </c>
      <c r="K6" s="35">
        <v>-7.7560439999999993</v>
      </c>
      <c r="L6" s="34">
        <f>SUM(M6:Z6)</f>
        <v>49.158992776945226</v>
      </c>
      <c r="M6" s="24">
        <v>-48.062199999999997</v>
      </c>
      <c r="N6" s="24">
        <v>0</v>
      </c>
      <c r="O6" s="25"/>
      <c r="P6" s="25">
        <v>-14.104248645822224</v>
      </c>
      <c r="Q6" s="25">
        <v>13.262732511508478</v>
      </c>
      <c r="R6" s="25">
        <v>3.6171282609599995</v>
      </c>
      <c r="S6" s="25">
        <v>102.50685743862437</v>
      </c>
      <c r="T6" s="25">
        <v>1.1030261368000005</v>
      </c>
      <c r="U6" s="25">
        <v>-17.120190341830977</v>
      </c>
      <c r="V6" s="25">
        <v>11.747525464705571</v>
      </c>
      <c r="W6" s="33">
        <v>-3.7916380479999989</v>
      </c>
      <c r="X6" s="33">
        <v>0</v>
      </c>
      <c r="Y6" s="33">
        <v>0</v>
      </c>
      <c r="Z6" s="35">
        <v>0</v>
      </c>
      <c r="AA6" s="34">
        <v>-12.367437761889299</v>
      </c>
      <c r="AB6" s="37">
        <f>SUM(AC6:AM6)</f>
        <v>-0.52102397276160017</v>
      </c>
      <c r="AC6" s="38"/>
      <c r="AD6" s="36"/>
      <c r="AE6" s="36">
        <v>3.2159171470463996</v>
      </c>
      <c r="AF6" s="36"/>
      <c r="AG6" s="36"/>
      <c r="AH6" s="36"/>
      <c r="AI6" s="36">
        <v>-0.92084250672000001</v>
      </c>
      <c r="AJ6" s="36">
        <v>-2.8160986130879997</v>
      </c>
      <c r="AK6" s="35"/>
      <c r="AL6" s="35"/>
      <c r="AM6" s="33"/>
      <c r="AN6" s="40"/>
      <c r="AO6" s="40"/>
      <c r="AP6" s="37"/>
      <c r="AQ6" s="41">
        <f t="shared" si="0"/>
        <v>74.741514002926593</v>
      </c>
    </row>
    <row r="7" spans="1:45" s="49" customFormat="1" ht="12.75" customHeight="1">
      <c r="A7" s="50" t="s">
        <v>66</v>
      </c>
      <c r="B7" s="51"/>
      <c r="C7" s="52">
        <f t="shared" ref="C7:AP7" si="1">C2+C3-C4-C5+C6</f>
        <v>1232.9128883220642</v>
      </c>
      <c r="D7" s="57">
        <f t="shared" si="1"/>
        <v>1194.088800275945</v>
      </c>
      <c r="E7" s="54">
        <f t="shared" si="1"/>
        <v>28.425026808518307</v>
      </c>
      <c r="F7" s="54">
        <f t="shared" si="1"/>
        <v>0</v>
      </c>
      <c r="G7" s="54">
        <f t="shared" si="1"/>
        <v>10.399061237600948</v>
      </c>
      <c r="H7" s="56">
        <f t="shared" si="1"/>
        <v>764.93198765897557</v>
      </c>
      <c r="I7" s="57">
        <f t="shared" si="1"/>
        <v>617.72171765897542</v>
      </c>
      <c r="J7" s="54">
        <f t="shared" si="1"/>
        <v>165.07557400000002</v>
      </c>
      <c r="K7" s="54">
        <f t="shared" si="1"/>
        <v>-17.865304000000002</v>
      </c>
      <c r="L7" s="56">
        <f t="shared" si="1"/>
        <v>7622.2338047830808</v>
      </c>
      <c r="M7" s="57">
        <f t="shared" si="1"/>
        <v>2970.6529999999998</v>
      </c>
      <c r="N7" s="57">
        <f t="shared" ref="N7" si="2">N2+N3-N4-N5+N6</f>
        <v>0</v>
      </c>
      <c r="O7" s="54">
        <f t="shared" si="1"/>
        <v>0</v>
      </c>
      <c r="P7" s="54">
        <f t="shared" si="1"/>
        <v>1047.2254373969554</v>
      </c>
      <c r="Q7" s="54">
        <f t="shared" si="1"/>
        <v>520.84468566294538</v>
      </c>
      <c r="R7" s="54">
        <f t="shared" si="1"/>
        <v>1071.9976847161759</v>
      </c>
      <c r="S7" s="54">
        <f t="shared" si="1"/>
        <v>-527.57289659338437</v>
      </c>
      <c r="T7" s="54">
        <f t="shared" si="1"/>
        <v>92.779220422700021</v>
      </c>
      <c r="U7" s="54">
        <f t="shared" si="1"/>
        <v>2033.7058145947485</v>
      </c>
      <c r="V7" s="54">
        <f t="shared" si="1"/>
        <v>111.09984868893955</v>
      </c>
      <c r="W7" s="54">
        <f t="shared" si="1"/>
        <v>-26.384730705999999</v>
      </c>
      <c r="X7" s="54">
        <f t="shared" si="1"/>
        <v>299.21102359999998</v>
      </c>
      <c r="Y7" s="54">
        <f t="shared" si="1"/>
        <v>1.289577</v>
      </c>
      <c r="Z7" s="54">
        <f t="shared" si="1"/>
        <v>27.38514</v>
      </c>
      <c r="AA7" s="56">
        <f t="shared" si="1"/>
        <v>4711.9128231128725</v>
      </c>
      <c r="AB7" s="56">
        <f t="shared" si="1"/>
        <v>678.39013614321641</v>
      </c>
      <c r="AC7" s="57">
        <f t="shared" si="1"/>
        <v>51.533877868171984</v>
      </c>
      <c r="AD7" s="54">
        <f t="shared" si="1"/>
        <v>242.06067786999998</v>
      </c>
      <c r="AE7" s="54">
        <f t="shared" si="1"/>
        <v>204.18836051008046</v>
      </c>
      <c r="AF7" s="54">
        <f t="shared" ref="AF7" si="3">AF2+AF3-AF4-AF5+AF6</f>
        <v>6.3652074148511995</v>
      </c>
      <c r="AG7" s="54">
        <f t="shared" si="1"/>
        <v>44.155811515009674</v>
      </c>
      <c r="AH7" s="54">
        <f t="shared" si="1"/>
        <v>14.241942618109116</v>
      </c>
      <c r="AI7" s="54">
        <f t="shared" si="1"/>
        <v>62.449086452015997</v>
      </c>
      <c r="AJ7" s="54">
        <f t="shared" ref="AJ7" si="4">AJ2+AJ3-AJ4-AJ5+AJ6</f>
        <v>30.154825383974885</v>
      </c>
      <c r="AK7" s="53">
        <f t="shared" si="1"/>
        <v>4.0937793753600002E-2</v>
      </c>
      <c r="AL7" s="53">
        <f t="shared" ref="AL7" si="5">AL2+AL3-AL4-AL5+AL6</f>
        <v>7.4983988613520092</v>
      </c>
      <c r="AM7" s="57">
        <f t="shared" si="1"/>
        <v>15.701009855897395</v>
      </c>
      <c r="AN7" s="56">
        <f t="shared" si="1"/>
        <v>8.5507786244735993</v>
      </c>
      <c r="AO7" s="56">
        <f t="shared" si="1"/>
        <v>40.448037118000009</v>
      </c>
      <c r="AP7" s="182">
        <f t="shared" si="1"/>
        <v>0</v>
      </c>
      <c r="AQ7" s="111">
        <f t="shared" si="0"/>
        <v>15059.380455762683</v>
      </c>
      <c r="AR7" s="2"/>
    </row>
    <row r="8" spans="1:45" s="49" customFormat="1" ht="12.75" customHeight="1" thickBot="1">
      <c r="A8" s="183" t="s">
        <v>67</v>
      </c>
      <c r="B8" s="184"/>
      <c r="C8" s="187">
        <f t="shared" ref="C8:AP8" si="6">C7-C27</f>
        <v>1232.9128883220642</v>
      </c>
      <c r="D8" s="185">
        <f t="shared" si="6"/>
        <v>1194.088800275945</v>
      </c>
      <c r="E8" s="188">
        <f t="shared" si="6"/>
        <v>28.425026808518307</v>
      </c>
      <c r="F8" s="189">
        <f t="shared" si="6"/>
        <v>0</v>
      </c>
      <c r="G8" s="189">
        <f t="shared" si="6"/>
        <v>10.399061237600948</v>
      </c>
      <c r="H8" s="190">
        <f t="shared" si="6"/>
        <v>764.93198765897557</v>
      </c>
      <c r="I8" s="185">
        <f t="shared" si="6"/>
        <v>617.72171765897542</v>
      </c>
      <c r="J8" s="188">
        <f t="shared" si="6"/>
        <v>165.07557400000002</v>
      </c>
      <c r="K8" s="188">
        <f t="shared" si="6"/>
        <v>-17.865304000000002</v>
      </c>
      <c r="L8" s="190">
        <f t="shared" si="6"/>
        <v>7294.3480641830811</v>
      </c>
      <c r="M8" s="185">
        <f t="shared" si="6"/>
        <v>2970.6529999999998</v>
      </c>
      <c r="N8" s="185">
        <f t="shared" si="6"/>
        <v>0</v>
      </c>
      <c r="O8" s="188">
        <f t="shared" si="6"/>
        <v>0</v>
      </c>
      <c r="P8" s="188">
        <f t="shared" si="6"/>
        <v>1047.2254373969554</v>
      </c>
      <c r="Q8" s="188">
        <f t="shared" si="6"/>
        <v>520.84468566294538</v>
      </c>
      <c r="R8" s="188">
        <f t="shared" si="6"/>
        <v>1071.9976847161759</v>
      </c>
      <c r="S8" s="188">
        <f t="shared" si="6"/>
        <v>-527.57289659338437</v>
      </c>
      <c r="T8" s="188">
        <f t="shared" si="6"/>
        <v>92.779220422700021</v>
      </c>
      <c r="U8" s="188">
        <f t="shared" si="6"/>
        <v>2033.7058145947485</v>
      </c>
      <c r="V8" s="188">
        <f t="shared" si="6"/>
        <v>111.09984868893955</v>
      </c>
      <c r="W8" s="189">
        <f t="shared" si="6"/>
        <v>-26.384730705999999</v>
      </c>
      <c r="X8" s="189">
        <f t="shared" si="6"/>
        <v>0</v>
      </c>
      <c r="Y8" s="189">
        <f t="shared" si="6"/>
        <v>0</v>
      </c>
      <c r="Z8" s="188">
        <f t="shared" si="6"/>
        <v>0</v>
      </c>
      <c r="AA8" s="190">
        <f t="shared" si="6"/>
        <v>4711.9128231128725</v>
      </c>
      <c r="AB8" s="196">
        <f t="shared" si="6"/>
        <v>678.39013614321641</v>
      </c>
      <c r="AC8" s="185">
        <f t="shared" si="6"/>
        <v>51.533877868171984</v>
      </c>
      <c r="AD8" s="188">
        <f t="shared" si="6"/>
        <v>242.06067786999998</v>
      </c>
      <c r="AE8" s="188">
        <f t="shared" si="6"/>
        <v>204.18836051008046</v>
      </c>
      <c r="AF8" s="188">
        <f t="shared" si="6"/>
        <v>6.3652074148511995</v>
      </c>
      <c r="AG8" s="188">
        <f t="shared" si="6"/>
        <v>44.155811515009674</v>
      </c>
      <c r="AH8" s="188">
        <f t="shared" si="6"/>
        <v>14.241942618109116</v>
      </c>
      <c r="AI8" s="188">
        <f t="shared" si="6"/>
        <v>62.449086452015997</v>
      </c>
      <c r="AJ8" s="188">
        <f t="shared" ref="AJ8" si="7">AJ7-AJ27</f>
        <v>30.154825383974885</v>
      </c>
      <c r="AK8" s="210">
        <f t="shared" si="6"/>
        <v>4.0937793753600002E-2</v>
      </c>
      <c r="AL8" s="210">
        <f t="shared" si="6"/>
        <v>7.4983988613520092</v>
      </c>
      <c r="AM8" s="185">
        <f t="shared" si="6"/>
        <v>15.701009855897395</v>
      </c>
      <c r="AN8" s="190">
        <f t="shared" si="6"/>
        <v>8.5507786244735993</v>
      </c>
      <c r="AO8" s="190">
        <f t="shared" si="6"/>
        <v>40.448037118000009</v>
      </c>
      <c r="AP8" s="185">
        <f t="shared" si="6"/>
        <v>0</v>
      </c>
      <c r="AQ8" s="186">
        <f t="shared" si="0"/>
        <v>14731.494715162684</v>
      </c>
      <c r="AR8" s="2"/>
    </row>
    <row r="9" spans="1:45" s="49" customFormat="1" ht="12.75" customHeight="1">
      <c r="A9" s="50" t="s">
        <v>5</v>
      </c>
      <c r="B9" s="51"/>
      <c r="C9" s="52">
        <f t="shared" ref="C9:AP9" si="8">SUM(C10:C14)</f>
        <v>867.50168864048908</v>
      </c>
      <c r="D9" s="53">
        <f t="shared" si="8"/>
        <v>867.50168864048908</v>
      </c>
      <c r="E9" s="54">
        <f t="shared" si="8"/>
        <v>0</v>
      </c>
      <c r="F9" s="55">
        <f t="shared" si="8"/>
        <v>0</v>
      </c>
      <c r="G9" s="55">
        <f t="shared" si="8"/>
        <v>0</v>
      </c>
      <c r="H9" s="56">
        <f t="shared" si="8"/>
        <v>601.957788928534</v>
      </c>
      <c r="I9" s="53">
        <f t="shared" si="8"/>
        <v>601.957788928534</v>
      </c>
      <c r="J9" s="54">
        <f t="shared" si="8"/>
        <v>0</v>
      </c>
      <c r="K9" s="54">
        <f t="shared" si="8"/>
        <v>0</v>
      </c>
      <c r="L9" s="56">
        <f t="shared" si="8"/>
        <v>3108.1444351155915</v>
      </c>
      <c r="M9" s="54">
        <f t="shared" si="8"/>
        <v>2970.6529999999998</v>
      </c>
      <c r="N9" s="54">
        <f t="shared" ref="N9" si="9">SUM(N10:N14)</f>
        <v>0</v>
      </c>
      <c r="O9" s="54">
        <f t="shared" si="8"/>
        <v>7.3115783999999993</v>
      </c>
      <c r="P9" s="54">
        <f t="shared" si="8"/>
        <v>0</v>
      </c>
      <c r="Q9" s="54">
        <f t="shared" si="8"/>
        <v>0</v>
      </c>
      <c r="R9" s="54">
        <f t="shared" si="8"/>
        <v>0</v>
      </c>
      <c r="S9" s="54">
        <f t="shared" si="8"/>
        <v>103.54740297390745</v>
      </c>
      <c r="T9" s="54">
        <f t="shared" si="8"/>
        <v>0.46241061019200003</v>
      </c>
      <c r="U9" s="54">
        <f t="shared" si="8"/>
        <v>26.170043131492406</v>
      </c>
      <c r="V9" s="54">
        <f t="shared" si="8"/>
        <v>0</v>
      </c>
      <c r="W9" s="55">
        <f t="shared" si="8"/>
        <v>0</v>
      </c>
      <c r="X9" s="55">
        <f t="shared" si="8"/>
        <v>0</v>
      </c>
      <c r="Y9" s="55">
        <f t="shared" si="8"/>
        <v>0</v>
      </c>
      <c r="Z9" s="54">
        <f t="shared" si="8"/>
        <v>0</v>
      </c>
      <c r="AA9" s="56">
        <f t="shared" si="8"/>
        <v>3045.4410546737299</v>
      </c>
      <c r="AB9" s="57">
        <f t="shared" si="8"/>
        <v>74.384183330604131</v>
      </c>
      <c r="AC9" s="58">
        <f t="shared" si="8"/>
        <v>0</v>
      </c>
      <c r="AD9" s="54">
        <f t="shared" si="8"/>
        <v>0</v>
      </c>
      <c r="AE9" s="54">
        <f t="shared" si="8"/>
        <v>24.361716194854747</v>
      </c>
      <c r="AF9" s="54">
        <f t="shared" ref="AF9" si="10">SUM(AF10:AF14)</f>
        <v>0</v>
      </c>
      <c r="AG9" s="54">
        <f t="shared" si="8"/>
        <v>44.155811515009674</v>
      </c>
      <c r="AH9" s="54">
        <f t="shared" si="8"/>
        <v>5.8666556207397047</v>
      </c>
      <c r="AI9" s="54">
        <f t="shared" si="8"/>
        <v>0</v>
      </c>
      <c r="AJ9" s="54">
        <f t="shared" ref="AJ9" si="11">SUM(AJ10:AJ14)</f>
        <v>0</v>
      </c>
      <c r="AK9" s="53">
        <f t="shared" si="8"/>
        <v>0</v>
      </c>
      <c r="AL9" s="53">
        <f t="shared" ref="AL9" si="12">SUM(AL10:AL14)</f>
        <v>0</v>
      </c>
      <c r="AM9" s="55">
        <f t="shared" si="8"/>
        <v>0</v>
      </c>
      <c r="AN9" s="56">
        <f t="shared" si="8"/>
        <v>0</v>
      </c>
      <c r="AO9" s="56">
        <f t="shared" si="8"/>
        <v>43.259691619999998</v>
      </c>
      <c r="AP9" s="57">
        <f t="shared" si="8"/>
        <v>0</v>
      </c>
      <c r="AQ9" s="59">
        <f t="shared" si="0"/>
        <v>7740.6888423089486</v>
      </c>
      <c r="AR9" s="2"/>
    </row>
    <row r="10" spans="1:45" ht="12.75" customHeight="1">
      <c r="A10" s="60" t="s">
        <v>221</v>
      </c>
      <c r="B10" s="61"/>
      <c r="C10" s="62">
        <f>SUM(D10:G10)</f>
        <v>867.50168864048908</v>
      </c>
      <c r="D10" s="63">
        <v>867.50168864048908</v>
      </c>
      <c r="E10" s="64"/>
      <c r="F10" s="65"/>
      <c r="G10" s="65"/>
      <c r="H10" s="66">
        <f>SUM(I10:K10)</f>
        <v>481.13491570007778</v>
      </c>
      <c r="I10" s="63">
        <v>481.13491570007778</v>
      </c>
      <c r="J10" s="64">
        <v>0</v>
      </c>
      <c r="K10" s="64"/>
      <c r="L10" s="66">
        <f>SUM(M10:Z10)</f>
        <v>129.71744610539986</v>
      </c>
      <c r="M10" s="64"/>
      <c r="N10" s="64"/>
      <c r="O10" s="64"/>
      <c r="P10" s="64"/>
      <c r="Q10" s="64"/>
      <c r="R10" s="64"/>
      <c r="S10" s="64">
        <v>103.54740297390745</v>
      </c>
      <c r="T10" s="64"/>
      <c r="U10" s="64">
        <v>26.170043131492406</v>
      </c>
      <c r="V10" s="64"/>
      <c r="W10" s="65"/>
      <c r="X10" s="65"/>
      <c r="Y10" s="65"/>
      <c r="Z10" s="64"/>
      <c r="AA10" s="66">
        <v>2768.1926170245597</v>
      </c>
      <c r="AB10" s="67">
        <f>SUM(AC10:AM10)</f>
        <v>64.530761709864422</v>
      </c>
      <c r="AC10" s="68"/>
      <c r="AD10" s="64"/>
      <c r="AE10" s="64">
        <v>20.374950194854748</v>
      </c>
      <c r="AF10" s="64">
        <v>0</v>
      </c>
      <c r="AG10" s="64">
        <v>44.155811515009674</v>
      </c>
      <c r="AH10" s="64"/>
      <c r="AI10" s="64"/>
      <c r="AJ10" s="64"/>
      <c r="AK10" s="63"/>
      <c r="AL10" s="63"/>
      <c r="AM10" s="65"/>
      <c r="AN10" s="70">
        <v>0</v>
      </c>
      <c r="AO10" s="70"/>
      <c r="AP10" s="67"/>
      <c r="AQ10" s="71">
        <f t="shared" si="0"/>
        <v>4311.0774291803909</v>
      </c>
    </row>
    <row r="11" spans="1:45" ht="12.75" customHeight="1">
      <c r="A11" s="17" t="s">
        <v>222</v>
      </c>
      <c r="B11" s="18"/>
      <c r="C11" s="19">
        <f>SUM(D11:G11)</f>
        <v>0</v>
      </c>
      <c r="D11" s="24">
        <v>0</v>
      </c>
      <c r="E11" s="25"/>
      <c r="F11" s="22"/>
      <c r="G11" s="22"/>
      <c r="H11" s="23">
        <f>SUM(I11:K11)</f>
        <v>9.8676942810878607</v>
      </c>
      <c r="I11" s="24">
        <v>9.8676942810878607</v>
      </c>
      <c r="J11" s="25"/>
      <c r="K11" s="25"/>
      <c r="L11" s="23">
        <f>SUM(M11:Z11)</f>
        <v>7.7739890101919995</v>
      </c>
      <c r="M11" s="25"/>
      <c r="N11" s="127"/>
      <c r="O11" s="127">
        <v>7.3115783999999993</v>
      </c>
      <c r="P11" s="25"/>
      <c r="Q11" s="25"/>
      <c r="R11" s="25"/>
      <c r="S11" s="25">
        <v>0</v>
      </c>
      <c r="T11" s="25">
        <v>0.46241061019200003</v>
      </c>
      <c r="U11" s="25">
        <v>0</v>
      </c>
      <c r="V11" s="25"/>
      <c r="W11" s="22"/>
      <c r="X11" s="22"/>
      <c r="Y11" s="22"/>
      <c r="Z11" s="25"/>
      <c r="AA11" s="23">
        <v>256.63584547191834</v>
      </c>
      <c r="AB11" s="26">
        <f>SUM(AC11:AM11)</f>
        <v>9.8534216207397041</v>
      </c>
      <c r="AC11" s="27"/>
      <c r="AD11" s="25"/>
      <c r="AE11" s="25">
        <v>3.9867659999999994</v>
      </c>
      <c r="AF11" s="25"/>
      <c r="AG11" s="25"/>
      <c r="AH11" s="25">
        <v>5.8666556207397047</v>
      </c>
      <c r="AI11" s="25"/>
      <c r="AJ11" s="25"/>
      <c r="AK11" s="24"/>
      <c r="AL11" s="24"/>
      <c r="AM11" s="22"/>
      <c r="AN11" s="28"/>
      <c r="AO11" s="28"/>
      <c r="AP11" s="26"/>
      <c r="AQ11" s="29">
        <f t="shared" si="0"/>
        <v>284.13095038393794</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2"/>
      <c r="X12" s="22"/>
      <c r="Y12" s="22"/>
      <c r="Z12" s="25"/>
      <c r="AA12" s="23"/>
      <c r="AB12" s="26"/>
      <c r="AC12" s="27"/>
      <c r="AD12" s="25"/>
      <c r="AE12" s="25"/>
      <c r="AF12" s="25"/>
      <c r="AG12" s="25"/>
      <c r="AH12" s="25"/>
      <c r="AI12" s="25"/>
      <c r="AJ12" s="25"/>
      <c r="AK12" s="24"/>
      <c r="AL12" s="24"/>
      <c r="AM12" s="22"/>
      <c r="AN12" s="28"/>
      <c r="AO12" s="28">
        <v>24.883177219999993</v>
      </c>
      <c r="AP12" s="26"/>
      <c r="AQ12" s="29">
        <f t="shared" si="0"/>
        <v>24.883177219999993</v>
      </c>
    </row>
    <row r="13" spans="1:45" ht="12.75" customHeight="1">
      <c r="A13" s="17" t="s">
        <v>224</v>
      </c>
      <c r="B13" s="18"/>
      <c r="C13" s="19">
        <f>SUM(D13:G13)</f>
        <v>0</v>
      </c>
      <c r="D13" s="24"/>
      <c r="E13" s="22"/>
      <c r="F13" s="22"/>
      <c r="G13" s="22"/>
      <c r="H13" s="23">
        <f>SUM(I13:K13)</f>
        <v>110.95517894736842</v>
      </c>
      <c r="I13" s="24">
        <v>110.95517894736842</v>
      </c>
      <c r="J13" s="25"/>
      <c r="K13" s="25"/>
      <c r="L13" s="23">
        <f>SUM(M13:Z13)</f>
        <v>0</v>
      </c>
      <c r="M13" s="25"/>
      <c r="N13" s="25"/>
      <c r="O13" s="25"/>
      <c r="P13" s="25"/>
      <c r="Q13" s="25"/>
      <c r="R13" s="25"/>
      <c r="S13" s="25"/>
      <c r="T13" s="25"/>
      <c r="U13" s="25"/>
      <c r="V13" s="25"/>
      <c r="W13" s="22"/>
      <c r="X13" s="22"/>
      <c r="Y13" s="22"/>
      <c r="Z13" s="25"/>
      <c r="AA13" s="23"/>
      <c r="AB13" s="26">
        <f>SUM(AC13:AM13)</f>
        <v>0</v>
      </c>
      <c r="AC13" s="27"/>
      <c r="AD13" s="25"/>
      <c r="AE13" s="25"/>
      <c r="AF13" s="25"/>
      <c r="AG13" s="25"/>
      <c r="AH13" s="25"/>
      <c r="AI13" s="25"/>
      <c r="AJ13" s="25"/>
      <c r="AK13" s="24"/>
      <c r="AL13" s="24"/>
      <c r="AM13" s="22"/>
      <c r="AN13" s="28"/>
      <c r="AO13" s="28"/>
      <c r="AP13" s="26"/>
      <c r="AQ13" s="29">
        <f t="shared" si="0"/>
        <v>110.95517894736842</v>
      </c>
    </row>
    <row r="14" spans="1:45" ht="12.75" customHeight="1">
      <c r="A14" s="72" t="s">
        <v>225</v>
      </c>
      <c r="B14" s="73"/>
      <c r="C14" s="74">
        <f>SUM(D14:G14)</f>
        <v>0</v>
      </c>
      <c r="D14" s="75"/>
      <c r="E14" s="76"/>
      <c r="F14" s="77"/>
      <c r="G14" s="77"/>
      <c r="H14" s="78">
        <f>SUM(I14:K14)</f>
        <v>0</v>
      </c>
      <c r="I14" s="75"/>
      <c r="J14" s="76"/>
      <c r="K14" s="76"/>
      <c r="L14" s="78">
        <f>SUM(M14:Z14)</f>
        <v>2970.6529999999998</v>
      </c>
      <c r="M14" s="76">
        <v>2970.6529999999998</v>
      </c>
      <c r="N14" s="76">
        <v>0</v>
      </c>
      <c r="O14" s="76"/>
      <c r="P14" s="76"/>
      <c r="Q14" s="76"/>
      <c r="R14" s="76"/>
      <c r="S14" s="76"/>
      <c r="T14" s="76"/>
      <c r="U14" s="76"/>
      <c r="V14" s="76"/>
      <c r="W14" s="77"/>
      <c r="X14" s="77"/>
      <c r="Y14" s="77"/>
      <c r="Z14" s="76"/>
      <c r="AA14" s="78">
        <v>20.612592177252047</v>
      </c>
      <c r="AB14" s="79">
        <f>SUM(AC14:AM14)</f>
        <v>0</v>
      </c>
      <c r="AC14" s="80"/>
      <c r="AD14" s="76"/>
      <c r="AE14" s="76"/>
      <c r="AF14" s="76"/>
      <c r="AG14" s="76"/>
      <c r="AH14" s="76"/>
      <c r="AI14" s="76"/>
      <c r="AJ14" s="76"/>
      <c r="AK14" s="75"/>
      <c r="AL14" s="75"/>
      <c r="AM14" s="77"/>
      <c r="AN14" s="81"/>
      <c r="AO14" s="81">
        <v>18.376514400000001</v>
      </c>
      <c r="AP14" s="79"/>
      <c r="AQ14" s="82">
        <f t="shared" si="0"/>
        <v>3009.6421065772515</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105.40742</v>
      </c>
      <c r="I15" s="85">
        <f t="shared" si="13"/>
        <v>0</v>
      </c>
      <c r="J15" s="86">
        <f t="shared" si="13"/>
        <v>0</v>
      </c>
      <c r="K15" s="86">
        <f t="shared" si="13"/>
        <v>105.40742</v>
      </c>
      <c r="L15" s="88">
        <f t="shared" si="13"/>
        <v>3023.031195785356</v>
      </c>
      <c r="M15" s="86">
        <f t="shared" si="13"/>
        <v>0</v>
      </c>
      <c r="N15" s="86">
        <f t="shared" si="13"/>
        <v>0</v>
      </c>
      <c r="O15" s="86">
        <f t="shared" si="13"/>
        <v>85.702319801303929</v>
      </c>
      <c r="P15" s="86">
        <f t="shared" si="13"/>
        <v>494.10978205499998</v>
      </c>
      <c r="Q15" s="86">
        <f t="shared" si="13"/>
        <v>221.46472588240002</v>
      </c>
      <c r="R15" s="86">
        <f t="shared" si="13"/>
        <v>0</v>
      </c>
      <c r="S15" s="86">
        <f t="shared" si="13"/>
        <v>950.39331826599448</v>
      </c>
      <c r="T15" s="86">
        <f t="shared" si="13"/>
        <v>64.36952599701155</v>
      </c>
      <c r="U15" s="86">
        <f t="shared" si="13"/>
        <v>1177.5112291766463</v>
      </c>
      <c r="V15" s="86">
        <f t="shared" si="13"/>
        <v>0</v>
      </c>
      <c r="W15" s="87">
        <f t="shared" si="13"/>
        <v>29.480294606999998</v>
      </c>
      <c r="X15" s="87">
        <f t="shared" si="13"/>
        <v>0</v>
      </c>
      <c r="Y15" s="87">
        <f t="shared" si="13"/>
        <v>0</v>
      </c>
      <c r="Z15" s="86">
        <f t="shared" si="13"/>
        <v>0</v>
      </c>
      <c r="AA15" s="88">
        <f t="shared" si="13"/>
        <v>0</v>
      </c>
      <c r="AB15" s="89">
        <f t="shared" si="13"/>
        <v>0</v>
      </c>
      <c r="AC15" s="90">
        <f t="shared" si="13"/>
        <v>0</v>
      </c>
      <c r="AD15" s="86">
        <f t="shared" si="13"/>
        <v>0</v>
      </c>
      <c r="AE15" s="86">
        <f t="shared" si="13"/>
        <v>0</v>
      </c>
      <c r="AF15" s="86">
        <f t="shared" si="13"/>
        <v>0</v>
      </c>
      <c r="AG15" s="143">
        <f t="shared" si="13"/>
        <v>0</v>
      </c>
      <c r="AH15" s="143">
        <f t="shared" si="13"/>
        <v>0</v>
      </c>
      <c r="AI15" s="143">
        <f t="shared" si="13"/>
        <v>0</v>
      </c>
      <c r="AJ15" s="143">
        <f t="shared" ref="AJ15" si="14">SUM(AJ16:AJ20)</f>
        <v>0</v>
      </c>
      <c r="AK15" s="85">
        <f t="shared" si="13"/>
        <v>0</v>
      </c>
      <c r="AL15" s="85">
        <f t="shared" si="13"/>
        <v>0</v>
      </c>
      <c r="AM15" s="87">
        <f t="shared" si="13"/>
        <v>0</v>
      </c>
      <c r="AN15" s="88">
        <f t="shared" si="13"/>
        <v>0</v>
      </c>
      <c r="AO15" s="88">
        <f t="shared" si="13"/>
        <v>2144.7445569106098</v>
      </c>
      <c r="AP15" s="89">
        <f t="shared" si="13"/>
        <v>0</v>
      </c>
      <c r="AQ15" s="91">
        <f t="shared" si="0"/>
        <v>5273.1831726959663</v>
      </c>
      <c r="AR15" s="2"/>
    </row>
    <row r="16" spans="1:45" ht="12.75" customHeight="1">
      <c r="A16" s="60" t="s">
        <v>226</v>
      </c>
      <c r="B16" s="61"/>
      <c r="C16" s="62">
        <f>SUM(D16:G16)</f>
        <v>0</v>
      </c>
      <c r="D16" s="63"/>
      <c r="E16" s="64"/>
      <c r="F16" s="65"/>
      <c r="G16" s="65"/>
      <c r="H16" s="66">
        <f>SUM(I16:K16)</f>
        <v>0</v>
      </c>
      <c r="I16" s="63"/>
      <c r="J16" s="64"/>
      <c r="K16" s="64"/>
      <c r="L16" s="66">
        <f>SUM(M16:Z16)</f>
        <v>0</v>
      </c>
      <c r="M16" s="64"/>
      <c r="N16" s="64"/>
      <c r="O16" s="64"/>
      <c r="P16" s="64"/>
      <c r="Q16" s="64"/>
      <c r="R16" s="64"/>
      <c r="S16" s="64"/>
      <c r="T16" s="64"/>
      <c r="U16" s="64"/>
      <c r="V16" s="64"/>
      <c r="W16" s="65"/>
      <c r="X16" s="65"/>
      <c r="Y16" s="65"/>
      <c r="Z16" s="64"/>
      <c r="AA16" s="66"/>
      <c r="AB16" s="67">
        <f>SUM(AC16:AL16)</f>
        <v>0</v>
      </c>
      <c r="AC16" s="68"/>
      <c r="AD16" s="64"/>
      <c r="AE16" s="64"/>
      <c r="AF16" s="64"/>
      <c r="AG16" s="127"/>
      <c r="AH16" s="127"/>
      <c r="AI16" s="127"/>
      <c r="AJ16" s="127"/>
      <c r="AK16" s="63"/>
      <c r="AL16" s="63"/>
      <c r="AM16" s="65"/>
      <c r="AN16" s="70"/>
      <c r="AO16" s="70">
        <v>1962.1473289844071</v>
      </c>
      <c r="AP16" s="67"/>
      <c r="AQ16" s="92">
        <f>C16+H16+L16+AA16+AO16+AP16</f>
        <v>1962.1473289844071</v>
      </c>
    </row>
    <row r="17" spans="1:44" ht="12.75" customHeight="1">
      <c r="A17" s="17" t="s">
        <v>227</v>
      </c>
      <c r="B17" s="18"/>
      <c r="C17" s="19">
        <f>SUM(D17:G17)</f>
        <v>0</v>
      </c>
      <c r="D17" s="24"/>
      <c r="E17" s="25"/>
      <c r="F17" s="22"/>
      <c r="G17" s="22"/>
      <c r="H17" s="23">
        <f>SUM(I17:K17)</f>
        <v>0</v>
      </c>
      <c r="I17" s="24"/>
      <c r="J17" s="25"/>
      <c r="K17" s="25"/>
      <c r="L17" s="23">
        <f>SUM(M17:Z17)</f>
        <v>0</v>
      </c>
      <c r="M17" s="25"/>
      <c r="N17" s="25"/>
      <c r="O17" s="25"/>
      <c r="P17" s="25"/>
      <c r="Q17" s="25"/>
      <c r="R17" s="25"/>
      <c r="S17" s="25"/>
      <c r="T17" s="25"/>
      <c r="U17" s="25"/>
      <c r="V17" s="25"/>
      <c r="W17" s="22"/>
      <c r="X17" s="22"/>
      <c r="Y17" s="22"/>
      <c r="Z17" s="25"/>
      <c r="AA17" s="23"/>
      <c r="AB17" s="26">
        <f>SUM(AC17:AL17)</f>
        <v>0</v>
      </c>
      <c r="AC17" s="27"/>
      <c r="AD17" s="25"/>
      <c r="AE17" s="25"/>
      <c r="AF17" s="25"/>
      <c r="AG17" s="25"/>
      <c r="AH17" s="25"/>
      <c r="AI17" s="25"/>
      <c r="AJ17" s="25"/>
      <c r="AK17" s="24"/>
      <c r="AL17" s="24"/>
      <c r="AM17" s="22"/>
      <c r="AN17" s="28"/>
      <c r="AO17" s="235">
        <v>167.3870694409548</v>
      </c>
      <c r="AP17" s="26"/>
      <c r="AQ17" s="29">
        <f>C17+H17+L17+AA17+AO17+AP17</f>
        <v>167.3870694409548</v>
      </c>
    </row>
    <row r="18" spans="1:44" ht="12.75" customHeight="1">
      <c r="A18" s="17" t="s">
        <v>228</v>
      </c>
      <c r="B18" s="18"/>
      <c r="C18" s="19"/>
      <c r="D18" s="24"/>
      <c r="E18" s="25"/>
      <c r="F18" s="22"/>
      <c r="G18" s="22"/>
      <c r="H18" s="23"/>
      <c r="I18" s="24"/>
      <c r="J18" s="25"/>
      <c r="K18" s="25"/>
      <c r="L18" s="23"/>
      <c r="M18" s="25"/>
      <c r="N18" s="25"/>
      <c r="O18" s="25"/>
      <c r="P18" s="25"/>
      <c r="Q18" s="25"/>
      <c r="R18" s="25"/>
      <c r="S18" s="25"/>
      <c r="T18" s="25"/>
      <c r="U18" s="25"/>
      <c r="V18" s="25"/>
      <c r="W18" s="22"/>
      <c r="X18" s="22"/>
      <c r="Y18" s="22"/>
      <c r="Z18" s="25"/>
      <c r="AA18" s="23"/>
      <c r="AB18" s="26"/>
      <c r="AC18" s="27"/>
      <c r="AD18" s="25"/>
      <c r="AE18" s="25"/>
      <c r="AF18" s="25"/>
      <c r="AG18" s="25"/>
      <c r="AH18" s="25"/>
      <c r="AI18" s="25"/>
      <c r="AJ18" s="25"/>
      <c r="AK18" s="24"/>
      <c r="AL18" s="24"/>
      <c r="AM18" s="22"/>
      <c r="AN18" s="28"/>
      <c r="AO18" s="28">
        <v>15.210158485248</v>
      </c>
      <c r="AP18" s="26"/>
      <c r="AQ18" s="29">
        <f t="shared" si="0"/>
        <v>15.210158485248</v>
      </c>
    </row>
    <row r="19" spans="1:44" ht="12.75" customHeight="1">
      <c r="A19" s="17" t="s">
        <v>229</v>
      </c>
      <c r="B19" s="18"/>
      <c r="C19" s="19"/>
      <c r="D19" s="2"/>
      <c r="E19" s="25"/>
      <c r="F19" s="22"/>
      <c r="G19" s="22"/>
      <c r="H19" s="23">
        <f>SUM(I19:K19)</f>
        <v>105.40742</v>
      </c>
      <c r="I19" s="24"/>
      <c r="J19" s="25"/>
      <c r="K19" s="25">
        <v>105.40742</v>
      </c>
      <c r="L19" s="23">
        <f>SUM(M19:Z19)</f>
        <v>0</v>
      </c>
      <c r="M19" s="25"/>
      <c r="N19" s="25"/>
      <c r="O19" s="25"/>
      <c r="P19" s="25"/>
      <c r="Q19" s="25"/>
      <c r="R19" s="25"/>
      <c r="S19" s="25"/>
      <c r="T19" s="25"/>
      <c r="U19" s="25"/>
      <c r="V19" s="25"/>
      <c r="W19" s="22"/>
      <c r="X19" s="22"/>
      <c r="Y19" s="22"/>
      <c r="Z19" s="25"/>
      <c r="AA19" s="23"/>
      <c r="AB19" s="26">
        <f>SUM(AC19:AL19)</f>
        <v>0</v>
      </c>
      <c r="AC19" s="27"/>
      <c r="AD19" s="25"/>
      <c r="AE19" s="25"/>
      <c r="AF19" s="25"/>
      <c r="AG19" s="25"/>
      <c r="AH19" s="25"/>
      <c r="AI19" s="25"/>
      <c r="AJ19" s="25"/>
      <c r="AK19" s="24"/>
      <c r="AL19" s="24"/>
      <c r="AM19" s="22"/>
      <c r="AN19" s="28"/>
      <c r="AO19" s="28"/>
      <c r="AP19" s="26"/>
      <c r="AQ19" s="29">
        <f t="shared" si="0"/>
        <v>105.40742</v>
      </c>
    </row>
    <row r="20" spans="1:44" ht="12.75" customHeight="1">
      <c r="A20" s="72" t="s">
        <v>230</v>
      </c>
      <c r="B20" s="73"/>
      <c r="C20" s="74"/>
      <c r="D20" s="75"/>
      <c r="E20" s="76"/>
      <c r="F20" s="77"/>
      <c r="G20" s="77"/>
      <c r="H20" s="78">
        <f>SUM(I20:K20)</f>
        <v>0</v>
      </c>
      <c r="I20" s="75"/>
      <c r="J20" s="76"/>
      <c r="K20" s="76"/>
      <c r="L20" s="78">
        <f>SUM(M20:Z20)</f>
        <v>3023.031195785356</v>
      </c>
      <c r="M20" s="76"/>
      <c r="N20" s="76"/>
      <c r="O20" s="76">
        <v>85.702319801303929</v>
      </c>
      <c r="P20" s="76">
        <v>494.10978205499998</v>
      </c>
      <c r="Q20" s="76">
        <v>221.46472588240002</v>
      </c>
      <c r="R20" s="76">
        <v>0</v>
      </c>
      <c r="S20" s="76">
        <v>950.39331826599448</v>
      </c>
      <c r="T20" s="76">
        <v>64.36952599701155</v>
      </c>
      <c r="U20" s="76">
        <v>1177.5112291766463</v>
      </c>
      <c r="V20" s="76"/>
      <c r="W20" s="77">
        <v>29.480294606999998</v>
      </c>
      <c r="X20" s="77"/>
      <c r="Y20" s="77"/>
      <c r="Z20" s="76"/>
      <c r="AA20" s="78"/>
      <c r="AB20" s="79">
        <f>SUM(AC20:AL20)</f>
        <v>0</v>
      </c>
      <c r="AC20" s="80"/>
      <c r="AD20" s="76"/>
      <c r="AE20" s="76"/>
      <c r="AF20" s="76"/>
      <c r="AG20" s="76"/>
      <c r="AH20" s="76"/>
      <c r="AI20" s="76"/>
      <c r="AJ20" s="76"/>
      <c r="AK20" s="75"/>
      <c r="AL20" s="75"/>
      <c r="AM20" s="77"/>
      <c r="AN20" s="81"/>
      <c r="AO20" s="81"/>
      <c r="AP20" s="79"/>
      <c r="AQ20" s="82">
        <f t="shared" si="0"/>
        <v>3023.031195785356</v>
      </c>
    </row>
    <row r="21" spans="1:44" ht="12.75" customHeight="1">
      <c r="A21" s="93" t="s">
        <v>7</v>
      </c>
      <c r="B21" s="94"/>
      <c r="C21" s="95">
        <f>SUM(C22:C24)</f>
        <v>23.6024458208</v>
      </c>
      <c r="D21" s="96">
        <f>SUM(D22:D24)</f>
        <v>-12.708815000000001</v>
      </c>
      <c r="E21" s="97">
        <f>SUM(E22:E24)</f>
        <v>36.311260820800001</v>
      </c>
      <c r="F21" s="98">
        <f>SUM(F22:F24)</f>
        <v>0</v>
      </c>
      <c r="G21" s="98">
        <f>SUM(G22:G24)</f>
        <v>0</v>
      </c>
      <c r="H21" s="99">
        <f>SUM(I21:K21)</f>
        <v>0</v>
      </c>
      <c r="I21" s="96">
        <f>SUM(I22:I24)</f>
        <v>0</v>
      </c>
      <c r="J21" s="97">
        <f>SUM(J22:J24)</f>
        <v>0</v>
      </c>
      <c r="K21" s="97">
        <f>SUM(K22:K24)</f>
        <v>0</v>
      </c>
      <c r="L21" s="99">
        <f>SUM(M21:Z21)</f>
        <v>-17.108477046248396</v>
      </c>
      <c r="M21" s="97">
        <f t="shared" ref="M21:AA21" si="15">SUM(M22:M24)</f>
        <v>0</v>
      </c>
      <c r="N21" s="97">
        <f t="shared" ref="N21" si="16">SUM(N22:N24)</f>
        <v>0</v>
      </c>
      <c r="O21" s="97">
        <f t="shared" si="15"/>
        <v>0</v>
      </c>
      <c r="P21" s="97">
        <f t="shared" si="15"/>
        <v>3.2903923387333327</v>
      </c>
      <c r="Q21" s="97">
        <f t="shared" si="15"/>
        <v>282.54345068768004</v>
      </c>
      <c r="R21" s="97">
        <f t="shared" si="15"/>
        <v>-282.34750446695995</v>
      </c>
      <c r="S21" s="97">
        <f t="shared" si="15"/>
        <v>4.9013038429378541</v>
      </c>
      <c r="T21" s="97">
        <f t="shared" si="15"/>
        <v>0</v>
      </c>
      <c r="U21" s="97">
        <f t="shared" si="15"/>
        <v>-1.8936736278396733</v>
      </c>
      <c r="V21" s="97">
        <f t="shared" si="15"/>
        <v>-23.602445820800003</v>
      </c>
      <c r="W21" s="98">
        <f t="shared" si="15"/>
        <v>0</v>
      </c>
      <c r="X21" s="98">
        <f t="shared" si="15"/>
        <v>0</v>
      </c>
      <c r="Y21" s="98">
        <f t="shared" si="15"/>
        <v>0</v>
      </c>
      <c r="Z21" s="97">
        <f t="shared" si="15"/>
        <v>0</v>
      </c>
      <c r="AA21" s="99">
        <f t="shared" si="15"/>
        <v>0</v>
      </c>
      <c r="AB21" s="100">
        <f t="shared" ref="AB21:AQ21" si="17">SUM(AB22:AB24)</f>
        <v>-293.63549353192553</v>
      </c>
      <c r="AC21" s="101">
        <f t="shared" si="17"/>
        <v>-51.533877868171984</v>
      </c>
      <c r="AD21" s="97">
        <f t="shared" si="17"/>
        <v>-242.06067786999998</v>
      </c>
      <c r="AE21" s="97">
        <f t="shared" si="17"/>
        <v>0</v>
      </c>
      <c r="AF21" s="97">
        <f t="shared" si="17"/>
        <v>0</v>
      </c>
      <c r="AG21" s="175">
        <f t="shared" si="17"/>
        <v>0</v>
      </c>
      <c r="AH21" s="175">
        <f t="shared" si="17"/>
        <v>0</v>
      </c>
      <c r="AI21" s="175">
        <f t="shared" si="17"/>
        <v>0</v>
      </c>
      <c r="AJ21" s="175">
        <f t="shared" ref="AJ21:AK21" si="18">SUM(AJ22:AJ24)</f>
        <v>0</v>
      </c>
      <c r="AK21" s="96">
        <f t="shared" si="18"/>
        <v>-4.0937793753600002E-2</v>
      </c>
      <c r="AL21" s="175">
        <f t="shared" ref="AL21" si="19">SUM(AL22:AL24)</f>
        <v>0</v>
      </c>
      <c r="AM21" s="98">
        <f t="shared" si="17"/>
        <v>0</v>
      </c>
      <c r="AN21" s="115">
        <f t="shared" si="17"/>
        <v>0</v>
      </c>
      <c r="AO21" s="99">
        <f t="shared" si="17"/>
        <v>293.63549353192553</v>
      </c>
      <c r="AP21" s="100">
        <f t="shared" si="17"/>
        <v>0</v>
      </c>
      <c r="AQ21" s="102">
        <f t="shared" si="17"/>
        <v>6.4939687745516039</v>
      </c>
    </row>
    <row r="22" spans="1:44" ht="12.75" customHeight="1">
      <c r="A22" s="60" t="s">
        <v>231</v>
      </c>
      <c r="B22" s="61"/>
      <c r="C22" s="170"/>
      <c r="D22" s="394"/>
      <c r="E22" s="103"/>
      <c r="F22" s="65"/>
      <c r="G22" s="65"/>
      <c r="H22" s="66"/>
      <c r="I22" s="69"/>
      <c r="J22" s="64"/>
      <c r="K22" s="64"/>
      <c r="L22" s="66"/>
      <c r="M22" s="64"/>
      <c r="N22" s="64"/>
      <c r="O22" s="64"/>
      <c r="P22" s="64"/>
      <c r="Q22" s="64"/>
      <c r="R22" s="64"/>
      <c r="S22" s="64"/>
      <c r="T22" s="64"/>
      <c r="U22" s="64"/>
      <c r="V22" s="64"/>
      <c r="W22" s="65"/>
      <c r="X22" s="65"/>
      <c r="Y22" s="65"/>
      <c r="Z22" s="64"/>
      <c r="AA22" s="66"/>
      <c r="AB22" s="67">
        <f>SUM(AC22:AM22)</f>
        <v>-293.63549353192553</v>
      </c>
      <c r="AC22" s="68">
        <f>-AC2</f>
        <v>-51.533877868171984</v>
      </c>
      <c r="AD22" s="64">
        <f>-AD2</f>
        <v>-242.06067786999998</v>
      </c>
      <c r="AE22" s="64"/>
      <c r="AF22" s="64"/>
      <c r="AG22" s="127"/>
      <c r="AH22" s="127"/>
      <c r="AI22" s="127"/>
      <c r="AJ22" s="127"/>
      <c r="AK22" s="63">
        <v>-4.0937793753600002E-2</v>
      </c>
      <c r="AL22" s="127"/>
      <c r="AM22" s="65"/>
      <c r="AN22" s="70"/>
      <c r="AO22" s="66">
        <f>-(C22+H22+L22+AA22+AB22)</f>
        <v>293.63549353192553</v>
      </c>
      <c r="AP22" s="67"/>
      <c r="AQ22" s="92">
        <f>C22+H22+L22+AA22+AB22+AN22+AO22+AP22</f>
        <v>0</v>
      </c>
    </row>
    <row r="23" spans="1:44" ht="12.75" customHeight="1">
      <c r="A23" s="162" t="s">
        <v>232</v>
      </c>
      <c r="B23" s="1"/>
      <c r="C23" s="171"/>
      <c r="D23" s="172"/>
      <c r="E23" s="86"/>
      <c r="F23" s="104"/>
      <c r="G23" s="104"/>
      <c r="H23" s="88"/>
      <c r="J23" s="105"/>
      <c r="K23" s="105"/>
      <c r="L23" s="88"/>
      <c r="M23" s="105"/>
      <c r="N23" s="105"/>
      <c r="O23" s="105"/>
      <c r="P23" s="105"/>
      <c r="Q23" s="105"/>
      <c r="R23" s="105"/>
      <c r="S23" s="105"/>
      <c r="T23" s="105"/>
      <c r="U23" s="105"/>
      <c r="V23" s="105"/>
      <c r="W23" s="104"/>
      <c r="X23" s="104"/>
      <c r="Y23" s="104"/>
      <c r="Z23" s="105"/>
      <c r="AA23" s="88"/>
      <c r="AB23" s="89"/>
      <c r="AC23" s="174"/>
      <c r="AD23" s="105"/>
      <c r="AE23" s="105"/>
      <c r="AF23" s="105"/>
      <c r="AG23" s="105"/>
      <c r="AH23" s="105"/>
      <c r="AI23" s="105"/>
      <c r="AJ23" s="105"/>
      <c r="AK23" s="181"/>
      <c r="AL23" s="181"/>
      <c r="AM23" s="104"/>
      <c r="AN23" s="194"/>
      <c r="AO23" s="88"/>
      <c r="AP23" s="89"/>
      <c r="AQ23" s="107">
        <f>C23+H23+L23+AA23+AB23+AN23+AO23+AP23</f>
        <v>0</v>
      </c>
    </row>
    <row r="24" spans="1:44" ht="12.75" customHeight="1" thickBot="1">
      <c r="A24" s="30" t="s">
        <v>233</v>
      </c>
      <c r="B24" s="31"/>
      <c r="C24" s="173">
        <f>SUM(D24:G24)</f>
        <v>23.6024458208</v>
      </c>
      <c r="D24" s="207">
        <v>-12.708815000000001</v>
      </c>
      <c r="E24" s="36">
        <f>-D24-V24</f>
        <v>36.311260820800001</v>
      </c>
      <c r="F24" s="33"/>
      <c r="G24" s="33"/>
      <c r="H24" s="34"/>
      <c r="I24" s="39"/>
      <c r="J24" s="36"/>
      <c r="K24" s="36"/>
      <c r="L24" s="34">
        <f>SUM(N24:Z24)</f>
        <v>-17.108477046248396</v>
      </c>
      <c r="M24" s="36"/>
      <c r="N24" s="36">
        <v>0</v>
      </c>
      <c r="O24" s="36"/>
      <c r="P24" s="36">
        <v>3.2903923387333327</v>
      </c>
      <c r="Q24" s="36">
        <v>282.54345068768004</v>
      </c>
      <c r="R24" s="36">
        <v>-282.34750446695995</v>
      </c>
      <c r="S24" s="36">
        <v>4.9013038429378541</v>
      </c>
      <c r="T24" s="36"/>
      <c r="U24" s="36">
        <v>-1.8936736278396733</v>
      </c>
      <c r="V24" s="33">
        <v>-23.602445820800003</v>
      </c>
      <c r="W24" s="33">
        <v>0</v>
      </c>
      <c r="X24" s="33"/>
      <c r="Y24" s="33"/>
      <c r="Z24" s="36"/>
      <c r="AA24" s="34"/>
      <c r="AB24" s="34">
        <f>SUM(AC24:AM24)</f>
        <v>0</v>
      </c>
      <c r="AC24" s="38"/>
      <c r="AD24" s="36"/>
      <c r="AE24" s="36"/>
      <c r="AF24" s="36"/>
      <c r="AG24" s="36"/>
      <c r="AH24" s="36"/>
      <c r="AI24" s="36"/>
      <c r="AJ24" s="36"/>
      <c r="AK24" s="35"/>
      <c r="AL24" s="35"/>
      <c r="AM24" s="33"/>
      <c r="AN24" s="40"/>
      <c r="AO24" s="34"/>
      <c r="AP24" s="37"/>
      <c r="AQ24" s="41">
        <f>C24+H24+L24+AA24+AB24+AN24+AO24+AP24</f>
        <v>6.4939687745516039</v>
      </c>
    </row>
    <row r="25" spans="1:44" ht="12.75" customHeight="1" thickBot="1">
      <c r="A25" s="83" t="s">
        <v>8</v>
      </c>
      <c r="B25" s="1"/>
      <c r="C25" s="84">
        <f>SUM(D25:G25)</f>
        <v>0</v>
      </c>
      <c r="D25" s="85"/>
      <c r="E25" s="86"/>
      <c r="F25" s="104"/>
      <c r="G25" s="104"/>
      <c r="H25" s="88">
        <f>SUM(I25:K25)</f>
        <v>15.574607116011352</v>
      </c>
      <c r="I25" s="104">
        <v>15.574607116011352</v>
      </c>
      <c r="J25" s="105"/>
      <c r="K25" s="105"/>
      <c r="L25" s="88">
        <f>SUM(O25:Z25)</f>
        <v>92.63160982044154</v>
      </c>
      <c r="M25" s="105"/>
      <c r="N25" s="105"/>
      <c r="O25" s="105">
        <v>79.177946708212531</v>
      </c>
      <c r="P25" s="105"/>
      <c r="Q25" s="105"/>
      <c r="R25" s="105"/>
      <c r="S25" s="105">
        <v>9.0223713730368011</v>
      </c>
      <c r="T25" s="105">
        <v>3.1541612860222954</v>
      </c>
      <c r="U25" s="105">
        <v>1.2771304531699084</v>
      </c>
      <c r="V25" s="105"/>
      <c r="W25" s="104"/>
      <c r="X25" s="104"/>
      <c r="Y25" s="104"/>
      <c r="Z25" s="105"/>
      <c r="AA25" s="88">
        <v>87.259674458039285</v>
      </c>
      <c r="AB25" s="89">
        <f>SUM(AC25:AI25)</f>
        <v>0</v>
      </c>
      <c r="AC25" s="90"/>
      <c r="AD25" s="105"/>
      <c r="AE25" s="105"/>
      <c r="AF25" s="105"/>
      <c r="AG25" s="105"/>
      <c r="AH25" s="105"/>
      <c r="AI25" s="105"/>
      <c r="AJ25" s="105"/>
      <c r="AK25" s="181"/>
      <c r="AL25" s="181"/>
      <c r="AM25" s="104"/>
      <c r="AN25" s="194"/>
      <c r="AO25" s="88">
        <v>258.8543885218408</v>
      </c>
      <c r="AP25" s="89"/>
      <c r="AQ25" s="107">
        <f>C25+H25+L25+AA25+AB25+AN25+AO25+AP25</f>
        <v>454.32027991633299</v>
      </c>
    </row>
    <row r="26" spans="1:44" s="49" customFormat="1" ht="12.75" customHeight="1" thickBot="1">
      <c r="A26" s="42" t="s">
        <v>9</v>
      </c>
      <c r="B26" s="43"/>
      <c r="C26" s="44">
        <f t="shared" ref="C26:AP26" si="20">C7-C9+C15+C21-C25</f>
        <v>389.01364550237508</v>
      </c>
      <c r="D26" s="108">
        <f t="shared" si="20"/>
        <v>313.87829663545591</v>
      </c>
      <c r="E26" s="46">
        <f t="shared" si="20"/>
        <v>64.736287629318312</v>
      </c>
      <c r="F26" s="46">
        <f t="shared" si="20"/>
        <v>0</v>
      </c>
      <c r="G26" s="46">
        <f t="shared" si="20"/>
        <v>10.399061237600948</v>
      </c>
      <c r="H26" s="47">
        <f t="shared" si="20"/>
        <v>252.80701161443022</v>
      </c>
      <c r="I26" s="108">
        <f t="shared" si="20"/>
        <v>0.18932161443006912</v>
      </c>
      <c r="J26" s="46">
        <f t="shared" si="20"/>
        <v>165.07557400000002</v>
      </c>
      <c r="K26" s="46">
        <f t="shared" si="20"/>
        <v>87.542115999999993</v>
      </c>
      <c r="L26" s="47">
        <f t="shared" si="20"/>
        <v>7427.3804785861557</v>
      </c>
      <c r="M26" s="46">
        <f t="shared" si="20"/>
        <v>0</v>
      </c>
      <c r="N26" s="46">
        <f t="shared" si="20"/>
        <v>0</v>
      </c>
      <c r="O26" s="46">
        <f t="shared" si="20"/>
        <v>-0.78720530690860357</v>
      </c>
      <c r="P26" s="46">
        <f t="shared" si="20"/>
        <v>1544.6256117906885</v>
      </c>
      <c r="Q26" s="46">
        <f t="shared" si="20"/>
        <v>1024.8528622330255</v>
      </c>
      <c r="R26" s="46">
        <f t="shared" si="20"/>
        <v>789.65018024921596</v>
      </c>
      <c r="S26" s="46">
        <f t="shared" si="20"/>
        <v>315.15195116860377</v>
      </c>
      <c r="T26" s="46">
        <f t="shared" si="20"/>
        <v>153.53217452349728</v>
      </c>
      <c r="U26" s="46">
        <f t="shared" si="20"/>
        <v>3181.8761965588933</v>
      </c>
      <c r="V26" s="46">
        <f t="shared" si="20"/>
        <v>87.497402868139545</v>
      </c>
      <c r="W26" s="46">
        <f t="shared" si="20"/>
        <v>3.0955639009999985</v>
      </c>
      <c r="X26" s="46">
        <f t="shared" si="20"/>
        <v>299.21102359999998</v>
      </c>
      <c r="Y26" s="46">
        <f t="shared" si="20"/>
        <v>1.289577</v>
      </c>
      <c r="Z26" s="46">
        <f t="shared" si="20"/>
        <v>27.38514</v>
      </c>
      <c r="AA26" s="47">
        <f t="shared" si="20"/>
        <v>1579.2120939811034</v>
      </c>
      <c r="AB26" s="45">
        <f t="shared" si="20"/>
        <v>310.3704592806867</v>
      </c>
      <c r="AC26" s="58">
        <f t="shared" si="20"/>
        <v>0</v>
      </c>
      <c r="AD26" s="54">
        <f t="shared" si="20"/>
        <v>0</v>
      </c>
      <c r="AE26" s="54">
        <f t="shared" si="20"/>
        <v>179.82664431522571</v>
      </c>
      <c r="AF26" s="54">
        <f t="shared" si="20"/>
        <v>6.3652074148511995</v>
      </c>
      <c r="AG26" s="54">
        <f t="shared" si="20"/>
        <v>0</v>
      </c>
      <c r="AH26" s="54">
        <f t="shared" si="20"/>
        <v>8.3752869973694111</v>
      </c>
      <c r="AI26" s="54">
        <f t="shared" si="20"/>
        <v>62.449086452015997</v>
      </c>
      <c r="AJ26" s="54">
        <f t="shared" ref="AJ26" si="21">AJ7-AJ9+AJ15+AJ21-AJ25</f>
        <v>30.154825383974885</v>
      </c>
      <c r="AK26" s="53">
        <f t="shared" si="20"/>
        <v>0</v>
      </c>
      <c r="AL26" s="53">
        <f t="shared" si="20"/>
        <v>7.4983988613520092</v>
      </c>
      <c r="AM26" s="109">
        <f t="shared" si="20"/>
        <v>15.701009855897395</v>
      </c>
      <c r="AN26" s="47">
        <f t="shared" si="20"/>
        <v>8.5507786244735993</v>
      </c>
      <c r="AO26" s="47">
        <f t="shared" si="20"/>
        <v>2176.7140074186946</v>
      </c>
      <c r="AP26" s="45">
        <f t="shared" si="20"/>
        <v>0</v>
      </c>
      <c r="AQ26" s="48">
        <f>C26+H26+L26+AA26+AB26+AN26+AO26+AP26</f>
        <v>12144.048475007919</v>
      </c>
      <c r="AR26" s="2"/>
    </row>
    <row r="27" spans="1:44"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327.88574059999996</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5"/>
      <c r="X27" s="55">
        <f t="shared" ref="X27:AQ27" si="23">X28</f>
        <v>299.21102359999998</v>
      </c>
      <c r="Y27" s="55">
        <f t="shared" si="23"/>
        <v>1.289577</v>
      </c>
      <c r="Z27" s="54">
        <f t="shared" si="23"/>
        <v>27.38514</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3">
        <f t="shared" si="23"/>
        <v>0</v>
      </c>
      <c r="AL27" s="53">
        <f t="shared" si="23"/>
        <v>0</v>
      </c>
      <c r="AM27" s="55">
        <f t="shared" si="23"/>
        <v>0</v>
      </c>
      <c r="AN27" s="56">
        <f t="shared" si="23"/>
        <v>0</v>
      </c>
      <c r="AO27" s="56">
        <f t="shared" si="23"/>
        <v>0</v>
      </c>
      <c r="AP27" s="57">
        <f t="shared" si="23"/>
        <v>0</v>
      </c>
      <c r="AQ27" s="111">
        <f t="shared" si="23"/>
        <v>327.88574059999996</v>
      </c>
      <c r="AR27" s="2"/>
    </row>
    <row r="28" spans="1:44" ht="12.75" customHeight="1" thickBot="1">
      <c r="A28" s="112" t="s">
        <v>11</v>
      </c>
      <c r="B28" s="113"/>
      <c r="C28" s="114">
        <f>SUM(D28:G28)</f>
        <v>0</v>
      </c>
      <c r="D28" s="96"/>
      <c r="E28" s="97"/>
      <c r="F28" s="98"/>
      <c r="G28" s="98"/>
      <c r="H28" s="115">
        <f>SUM(I28:K28)</f>
        <v>0</v>
      </c>
      <c r="I28" s="96"/>
      <c r="J28" s="97"/>
      <c r="K28" s="97"/>
      <c r="L28" s="115">
        <f>SUM(M28:Z28)</f>
        <v>327.88574059999996</v>
      </c>
      <c r="M28" s="97"/>
      <c r="N28" s="97"/>
      <c r="O28" s="97"/>
      <c r="P28" s="97"/>
      <c r="Q28" s="97"/>
      <c r="R28" s="97"/>
      <c r="S28" s="97"/>
      <c r="T28" s="97"/>
      <c r="U28" s="97"/>
      <c r="V28" s="97"/>
      <c r="W28" s="98"/>
      <c r="X28" s="98">
        <f>X26</f>
        <v>299.21102359999998</v>
      </c>
      <c r="Y28" s="98">
        <f>Y26</f>
        <v>1.289577</v>
      </c>
      <c r="Z28" s="97">
        <f>Z26</f>
        <v>27.38514</v>
      </c>
      <c r="AA28" s="115">
        <v>0</v>
      </c>
      <c r="AB28" s="116">
        <f>SUM(AC28:AI28)</f>
        <v>0</v>
      </c>
      <c r="AC28" s="101"/>
      <c r="AD28" s="97"/>
      <c r="AE28" s="97"/>
      <c r="AF28" s="97"/>
      <c r="AG28" s="97"/>
      <c r="AH28" s="97"/>
      <c r="AI28" s="97"/>
      <c r="AJ28" s="97"/>
      <c r="AK28" s="96"/>
      <c r="AL28" s="96"/>
      <c r="AM28" s="98"/>
      <c r="AN28" s="115"/>
      <c r="AO28" s="115"/>
      <c r="AP28" s="116"/>
      <c r="AQ28" s="102">
        <f t="shared" ref="AQ28:AQ72" si="24">C28+H28+L28+AA28+AB28+AN28+AO28+AP28</f>
        <v>327.88574059999996</v>
      </c>
    </row>
    <row r="29" spans="1:44" s="49" customFormat="1" ht="12.75" customHeight="1" thickBot="1">
      <c r="A29" s="50" t="s">
        <v>12</v>
      </c>
      <c r="B29" s="51"/>
      <c r="C29" s="52">
        <f t="shared" ref="C29:AQ29" si="25">C30+C45+C56+C58+C65+C70+C71</f>
        <v>378.41863428579592</v>
      </c>
      <c r="D29" s="53">
        <f t="shared" si="25"/>
        <v>301.47335716098166</v>
      </c>
      <c r="E29" s="54">
        <f t="shared" si="25"/>
        <v>66.56508065009227</v>
      </c>
      <c r="F29" s="55">
        <f t="shared" si="25"/>
        <v>0</v>
      </c>
      <c r="G29" s="55">
        <f t="shared" si="25"/>
        <v>10.380196474721961</v>
      </c>
      <c r="H29" s="56">
        <f t="shared" si="25"/>
        <v>253.9826274532</v>
      </c>
      <c r="I29" s="53">
        <f t="shared" si="25"/>
        <v>0.4437713532</v>
      </c>
      <c r="J29" s="53">
        <f t="shared" si="25"/>
        <v>165.452426</v>
      </c>
      <c r="K29" s="53">
        <f t="shared" si="25"/>
        <v>88.086430100000001</v>
      </c>
      <c r="L29" s="56">
        <f t="shared" si="25"/>
        <v>7158.6827660782319</v>
      </c>
      <c r="M29" s="54">
        <f t="shared" si="25"/>
        <v>0</v>
      </c>
      <c r="N29" s="54">
        <f t="shared" ref="N29" si="26">N30+N45+N56+N58+N65+N70+N71</f>
        <v>0</v>
      </c>
      <c r="O29" s="54">
        <f t="shared" si="25"/>
        <v>0</v>
      </c>
      <c r="P29" s="54">
        <f t="shared" si="25"/>
        <v>1477.5941105444444</v>
      </c>
      <c r="Q29" s="54">
        <f t="shared" si="25"/>
        <v>1122.6846467200003</v>
      </c>
      <c r="R29" s="54">
        <f t="shared" si="25"/>
        <v>787.06369733807981</v>
      </c>
      <c r="S29" s="54">
        <f t="shared" si="25"/>
        <v>318.20754954335473</v>
      </c>
      <c r="T29" s="54">
        <f t="shared" si="25"/>
        <v>148.32849626981158</v>
      </c>
      <c r="U29" s="54">
        <f t="shared" si="25"/>
        <v>3217.530518272119</v>
      </c>
      <c r="V29" s="54">
        <f t="shared" si="25"/>
        <v>86.222747390420764</v>
      </c>
      <c r="W29" s="55">
        <f t="shared" si="25"/>
        <v>1.0510000000000019</v>
      </c>
      <c r="X29" s="55">
        <f t="shared" si="25"/>
        <v>0</v>
      </c>
      <c r="Y29" s="55">
        <f t="shared" si="25"/>
        <v>0</v>
      </c>
      <c r="Z29" s="53">
        <f t="shared" si="25"/>
        <v>0</v>
      </c>
      <c r="AA29" s="47">
        <f t="shared" si="25"/>
        <v>1589.5572544957502</v>
      </c>
      <c r="AB29" s="57">
        <f t="shared" si="25"/>
        <v>310.82041663144776</v>
      </c>
      <c r="AC29" s="58">
        <f t="shared" si="25"/>
        <v>0</v>
      </c>
      <c r="AD29" s="54">
        <f t="shared" si="25"/>
        <v>0</v>
      </c>
      <c r="AE29" s="54">
        <f t="shared" si="25"/>
        <v>180.28674027522575</v>
      </c>
      <c r="AF29" s="54">
        <f t="shared" ref="AF29" si="27">AF30+AF45+AF56+AF58+AF65+AF70+AF71</f>
        <v>6.3652074148511995</v>
      </c>
      <c r="AG29" s="54">
        <f t="shared" si="25"/>
        <v>0</v>
      </c>
      <c r="AH29" s="54">
        <f t="shared" si="25"/>
        <v>8.3752869973694111</v>
      </c>
      <c r="AI29" s="54">
        <f t="shared" si="25"/>
        <v>62.438947959215994</v>
      </c>
      <c r="AJ29" s="54">
        <f t="shared" ref="AJ29" si="28">AJ30+AJ45+AJ56+AJ58+AJ65+AJ70+AJ71</f>
        <v>30.154825267535998</v>
      </c>
      <c r="AK29" s="57">
        <f t="shared" si="25"/>
        <v>0</v>
      </c>
      <c r="AL29" s="57">
        <f t="shared" ref="AL29" si="29">AL30+AL45+AL56+AL58+AL65+AL70+AL71</f>
        <v>7.4983988613520092</v>
      </c>
      <c r="AM29" s="57">
        <f t="shared" si="25"/>
        <v>15.701009855897393</v>
      </c>
      <c r="AN29" s="57">
        <f t="shared" si="25"/>
        <v>8.5507786244735993</v>
      </c>
      <c r="AO29" s="56">
        <f t="shared" si="25"/>
        <v>2184.3619979282025</v>
      </c>
      <c r="AP29" s="57">
        <f t="shared" si="25"/>
        <v>0</v>
      </c>
      <c r="AQ29" s="48">
        <f t="shared" si="25"/>
        <v>11884.374475497099</v>
      </c>
      <c r="AR29" s="2"/>
    </row>
    <row r="30" spans="1:44" s="49" customFormat="1" ht="12.75" customHeight="1">
      <c r="A30" s="164" t="s">
        <v>43</v>
      </c>
      <c r="B30" s="117"/>
      <c r="C30" s="118">
        <f>SUM(C31:C44)</f>
        <v>124.12020085100001</v>
      </c>
      <c r="D30" s="120">
        <v>124.12020085100002</v>
      </c>
      <c r="E30" s="120">
        <v>0</v>
      </c>
      <c r="F30" s="121"/>
      <c r="G30" s="121"/>
      <c r="H30" s="122">
        <f>SUM(H31:H44)</f>
        <v>0.4437713532</v>
      </c>
      <c r="I30" s="119">
        <f t="shared" ref="I30:K30" si="30">SUM(I31:I44)</f>
        <v>0.4437713532</v>
      </c>
      <c r="J30" s="120">
        <f t="shared" si="30"/>
        <v>0</v>
      </c>
      <c r="K30" s="120">
        <f t="shared" si="30"/>
        <v>0</v>
      </c>
      <c r="L30" s="122">
        <f>SUM(L31:L44)</f>
        <v>531.73109009799566</v>
      </c>
      <c r="M30" s="120">
        <f>SUM(M31:M44)</f>
        <v>0</v>
      </c>
      <c r="N30" s="120">
        <f>SUM(N31:N44)</f>
        <v>0</v>
      </c>
      <c r="O30" s="120">
        <f>SUM(O31:O44)</f>
        <v>0</v>
      </c>
      <c r="P30" s="120">
        <f>SUM(P31:P44)</f>
        <v>0</v>
      </c>
      <c r="Q30" s="120">
        <v>8.6932220670395246</v>
      </c>
      <c r="R30" s="120">
        <f>SUM(R31:R44)</f>
        <v>0</v>
      </c>
      <c r="S30" s="120">
        <v>311.46741909322031</v>
      </c>
      <c r="T30" s="120">
        <v>35.4578702224822</v>
      </c>
      <c r="U30" s="120">
        <v>102.12188058411294</v>
      </c>
      <c r="V30" s="120">
        <v>72.939698131140645</v>
      </c>
      <c r="W30" s="120">
        <f>SUM(W31:W44)</f>
        <v>1.0510000000000019</v>
      </c>
      <c r="X30" s="120">
        <f>SUM(X31:X44)</f>
        <v>0</v>
      </c>
      <c r="Y30" s="120">
        <f>SUM(Y31:Y44)</f>
        <v>0</v>
      </c>
      <c r="Z30" s="120">
        <f>SUM(Z31:Z44)</f>
        <v>0</v>
      </c>
      <c r="AA30" s="122">
        <v>578.05378364784508</v>
      </c>
      <c r="AB30" s="123">
        <f t="shared" ref="AB30:AN30" si="31">SUM(AB31:AB44)</f>
        <v>152.45870627493935</v>
      </c>
      <c r="AC30" s="176">
        <f t="shared" si="31"/>
        <v>0</v>
      </c>
      <c r="AD30" s="120">
        <f t="shared" si="31"/>
        <v>0</v>
      </c>
      <c r="AE30" s="120">
        <f t="shared" si="31"/>
        <v>141.54880044456817</v>
      </c>
      <c r="AF30" s="120">
        <f t="shared" ref="AF30" si="32">SUM(AF31:AF44)</f>
        <v>6.3652074148511995</v>
      </c>
      <c r="AG30" s="120">
        <f t="shared" si="31"/>
        <v>0</v>
      </c>
      <c r="AH30" s="120">
        <f t="shared" si="31"/>
        <v>4.5446984155199992</v>
      </c>
      <c r="AI30" s="120">
        <f t="shared" si="31"/>
        <v>0</v>
      </c>
      <c r="AJ30" s="120">
        <f t="shared" ref="AJ30" si="33">SUM(AJ31:AJ44)</f>
        <v>0</v>
      </c>
      <c r="AK30" s="120">
        <f t="shared" si="31"/>
        <v>0</v>
      </c>
      <c r="AL30" s="120">
        <f t="shared" ref="AL30" si="34">SUM(AL31:AL44)</f>
        <v>0</v>
      </c>
      <c r="AM30" s="228">
        <f t="shared" si="31"/>
        <v>0</v>
      </c>
      <c r="AN30" s="119">
        <f t="shared" si="31"/>
        <v>8.5507786244735993</v>
      </c>
      <c r="AO30" s="122">
        <v>545.20843779581628</v>
      </c>
      <c r="AP30" s="123">
        <f>SUM(AP31:AP44)</f>
        <v>0</v>
      </c>
      <c r="AQ30" s="59">
        <f t="shared" ref="AQ30" si="35">C30+H30+L30+AA30+AB30+AN30+AO30+AP30</f>
        <v>1940.56676864527</v>
      </c>
      <c r="AR30" s="2"/>
    </row>
    <row r="31" spans="1:44" ht="12.75" customHeight="1">
      <c r="A31" s="165" t="s">
        <v>13</v>
      </c>
      <c r="B31" s="124" t="s">
        <v>122</v>
      </c>
      <c r="C31" s="125">
        <f t="shared" ref="C31:C43" si="36">SUM(D31:G31)</f>
        <v>1.0406757724932443</v>
      </c>
      <c r="D31" s="68">
        <v>1.0406757724932443</v>
      </c>
      <c r="E31" s="223"/>
      <c r="F31" s="223"/>
      <c r="G31" s="351"/>
      <c r="H31" s="129">
        <f t="shared" ref="H31:H43" si="37">SUM(I31:K31)</f>
        <v>0</v>
      </c>
      <c r="I31" s="126"/>
      <c r="J31" s="127"/>
      <c r="K31" s="127"/>
      <c r="L31" s="129">
        <f t="shared" ref="L31:L43" si="38">SUM(M31:Z31)</f>
        <v>27.700985486578734</v>
      </c>
      <c r="M31" s="127"/>
      <c r="N31" s="127"/>
      <c r="O31" s="127"/>
      <c r="P31" s="128"/>
      <c r="Q31" s="69">
        <v>0.21299999999999999</v>
      </c>
      <c r="R31" s="223"/>
      <c r="S31" s="69">
        <v>3.0139132726647717</v>
      </c>
      <c r="T31" s="69">
        <v>0.38407221391396196</v>
      </c>
      <c r="U31" s="69">
        <v>24.09</v>
      </c>
      <c r="V31" s="69">
        <v>0</v>
      </c>
      <c r="W31" s="223"/>
      <c r="X31" s="126"/>
      <c r="Y31" s="128"/>
      <c r="Z31" s="127"/>
      <c r="AA31" s="70">
        <v>13.399484110809423</v>
      </c>
      <c r="AB31" s="131">
        <f t="shared" ref="AB31:AB43" si="39">SUM(AC31:AM31)</f>
        <v>0</v>
      </c>
      <c r="AC31" s="132"/>
      <c r="AD31" s="127"/>
      <c r="AE31" s="127"/>
      <c r="AF31" s="127"/>
      <c r="AG31" s="127"/>
      <c r="AH31" s="127"/>
      <c r="AI31" s="127"/>
      <c r="AJ31" s="127"/>
      <c r="AK31" s="63"/>
      <c r="AL31" s="65"/>
      <c r="AM31" s="127"/>
      <c r="AN31" s="70"/>
      <c r="AO31" s="70">
        <v>39.589272744685736</v>
      </c>
      <c r="AP31" s="131"/>
      <c r="AQ31" s="71">
        <f t="shared" si="24"/>
        <v>81.730418114567129</v>
      </c>
    </row>
    <row r="32" spans="1:44" ht="12.75" customHeight="1">
      <c r="A32" s="166" t="s">
        <v>111</v>
      </c>
      <c r="B32" s="206" t="s">
        <v>123</v>
      </c>
      <c r="C32" s="19">
        <f t="shared" si="36"/>
        <v>17.387135000000001</v>
      </c>
      <c r="D32" s="27">
        <v>17.387135000000001</v>
      </c>
      <c r="E32" s="212"/>
      <c r="F32" s="212"/>
      <c r="G32" s="350"/>
      <c r="H32" s="23">
        <f t="shared" si="37"/>
        <v>0.4437713532</v>
      </c>
      <c r="I32" s="24">
        <v>0.4437713532</v>
      </c>
      <c r="J32" s="25"/>
      <c r="K32" s="25"/>
      <c r="L32" s="23">
        <f t="shared" si="38"/>
        <v>84.853232768756541</v>
      </c>
      <c r="M32" s="25"/>
      <c r="N32" s="25"/>
      <c r="O32" s="25"/>
      <c r="P32" s="128"/>
      <c r="Q32" s="212">
        <v>1.9139999999999999</v>
      </c>
      <c r="R32" s="212"/>
      <c r="S32" s="212">
        <v>56.10826420318682</v>
      </c>
      <c r="T32" s="212">
        <v>11.940968565569721</v>
      </c>
      <c r="U32" s="212">
        <v>14.89</v>
      </c>
      <c r="V32" s="212">
        <v>0</v>
      </c>
      <c r="W32" s="212"/>
      <c r="X32" s="24"/>
      <c r="Y32" s="22"/>
      <c r="Z32" s="25"/>
      <c r="AA32" s="28">
        <v>166.89520888080179</v>
      </c>
      <c r="AB32" s="26">
        <f t="shared" si="39"/>
        <v>40.36808601464881</v>
      </c>
      <c r="AC32" s="27"/>
      <c r="AD32" s="25"/>
      <c r="AE32" s="25">
        <v>35.823387599128807</v>
      </c>
      <c r="AF32" s="25"/>
      <c r="AG32" s="127"/>
      <c r="AH32" s="127">
        <v>4.5446984155199992</v>
      </c>
      <c r="AI32" s="127"/>
      <c r="AJ32" s="127"/>
      <c r="AK32" s="24"/>
      <c r="AL32" s="22"/>
      <c r="AM32" s="25"/>
      <c r="AN32" s="28"/>
      <c r="AO32" s="28">
        <v>129.9694645406708</v>
      </c>
      <c r="AP32" s="26"/>
      <c r="AQ32" s="29">
        <f t="shared" si="24"/>
        <v>439.916898558078</v>
      </c>
    </row>
    <row r="33" spans="1:44" ht="12.75" customHeight="1">
      <c r="A33" s="166" t="s">
        <v>16</v>
      </c>
      <c r="B33" s="133" t="s">
        <v>14</v>
      </c>
      <c r="C33" s="19">
        <f t="shared" si="36"/>
        <v>0.16423078997789228</v>
      </c>
      <c r="D33" s="27">
        <v>0.16423078997789228</v>
      </c>
      <c r="E33" s="212"/>
      <c r="F33" s="212"/>
      <c r="G33" s="350"/>
      <c r="H33" s="23">
        <f t="shared" si="37"/>
        <v>0</v>
      </c>
      <c r="I33" s="24"/>
      <c r="J33" s="25"/>
      <c r="K33" s="25"/>
      <c r="L33" s="23">
        <f t="shared" si="38"/>
        <v>8.1695088400937728</v>
      </c>
      <c r="M33" s="25"/>
      <c r="N33" s="25"/>
      <c r="O33" s="25"/>
      <c r="P33" s="128"/>
      <c r="Q33" s="212">
        <v>0.124</v>
      </c>
      <c r="R33" s="212"/>
      <c r="S33" s="212">
        <v>1.2417840093382748</v>
      </c>
      <c r="T33" s="212">
        <v>6.4577248307554989</v>
      </c>
      <c r="U33" s="212">
        <v>0.34599999999999997</v>
      </c>
      <c r="V33" s="212">
        <v>0</v>
      </c>
      <c r="W33" s="212"/>
      <c r="X33" s="24"/>
      <c r="Y33" s="22"/>
      <c r="Z33" s="25"/>
      <c r="AA33" s="28">
        <v>2.4000249895060941</v>
      </c>
      <c r="AB33" s="26">
        <f t="shared" si="39"/>
        <v>0</v>
      </c>
      <c r="AC33" s="27"/>
      <c r="AD33" s="25"/>
      <c r="AE33" s="25"/>
      <c r="AF33" s="25"/>
      <c r="AG33" s="127"/>
      <c r="AH33" s="127"/>
      <c r="AI33" s="127"/>
      <c r="AJ33" s="127"/>
      <c r="AK33" s="24"/>
      <c r="AL33" s="22"/>
      <c r="AM33" s="25"/>
      <c r="AN33" s="28"/>
      <c r="AO33" s="28">
        <v>2.5929827523923179</v>
      </c>
      <c r="AP33" s="26"/>
      <c r="AQ33" s="29">
        <f t="shared" si="24"/>
        <v>13.326747371970077</v>
      </c>
    </row>
    <row r="34" spans="1:44" ht="12.75" customHeight="1">
      <c r="A34" s="166" t="s">
        <v>18</v>
      </c>
      <c r="B34" s="133" t="s">
        <v>124</v>
      </c>
      <c r="C34" s="305">
        <f t="shared" si="36"/>
        <v>0.27809747102923094</v>
      </c>
      <c r="D34" s="27">
        <v>0.27809747102923094</v>
      </c>
      <c r="E34" s="212"/>
      <c r="F34" s="212"/>
      <c r="G34" s="350"/>
      <c r="H34" s="23">
        <f t="shared" si="37"/>
        <v>0</v>
      </c>
      <c r="I34" s="24"/>
      <c r="J34" s="25"/>
      <c r="K34" s="25"/>
      <c r="L34" s="23">
        <f t="shared" si="38"/>
        <v>4.198220877991111</v>
      </c>
      <c r="M34" s="25"/>
      <c r="N34" s="25"/>
      <c r="O34" s="25"/>
      <c r="P34" s="128"/>
      <c r="Q34" s="212">
        <v>0.32600000000000001</v>
      </c>
      <c r="R34" s="212"/>
      <c r="S34" s="212">
        <v>0.43818159704514642</v>
      </c>
      <c r="T34" s="212">
        <v>1.0010392809459647</v>
      </c>
      <c r="U34" s="212">
        <v>2.4329999999999998</v>
      </c>
      <c r="V34" s="212">
        <v>0</v>
      </c>
      <c r="W34" s="212"/>
      <c r="X34" s="24"/>
      <c r="Y34" s="22"/>
      <c r="Z34" s="25"/>
      <c r="AA34" s="28">
        <v>4.8151749159261419</v>
      </c>
      <c r="AB34" s="26">
        <f t="shared" si="39"/>
        <v>99.868831574079351</v>
      </c>
      <c r="AC34" s="27"/>
      <c r="AD34" s="25"/>
      <c r="AE34" s="25">
        <v>99.868831574079351</v>
      </c>
      <c r="AF34" s="25"/>
      <c r="AG34" s="127"/>
      <c r="AH34" s="127"/>
      <c r="AI34" s="127"/>
      <c r="AJ34" s="127"/>
      <c r="AK34" s="24"/>
      <c r="AL34" s="22"/>
      <c r="AM34" s="25"/>
      <c r="AN34" s="28"/>
      <c r="AO34" s="28">
        <v>22.349414996535977</v>
      </c>
      <c r="AP34" s="26"/>
      <c r="AQ34" s="29">
        <f t="shared" si="24"/>
        <v>131.50973983556182</v>
      </c>
    </row>
    <row r="35" spans="1:44" ht="12.75" customHeight="1">
      <c r="A35" s="166" t="s">
        <v>20</v>
      </c>
      <c r="B35" s="133" t="s">
        <v>125</v>
      </c>
      <c r="C35" s="305">
        <f t="shared" si="36"/>
        <v>0.27864490699582389</v>
      </c>
      <c r="D35" s="27">
        <v>0.27864490699582389</v>
      </c>
      <c r="E35" s="212"/>
      <c r="F35" s="212"/>
      <c r="G35" s="350"/>
      <c r="H35" s="23">
        <f t="shared" si="37"/>
        <v>0</v>
      </c>
      <c r="I35" s="24"/>
      <c r="J35" s="25"/>
      <c r="K35" s="25"/>
      <c r="L35" s="23">
        <f t="shared" si="38"/>
        <v>2.7210904688626885</v>
      </c>
      <c r="M35" s="25"/>
      <c r="N35" s="25"/>
      <c r="O35" s="25"/>
      <c r="P35" s="128"/>
      <c r="Q35" s="212">
        <v>0.20200000000000001</v>
      </c>
      <c r="R35" s="212"/>
      <c r="S35" s="212">
        <v>1.0154171326359851</v>
      </c>
      <c r="T35" s="212">
        <v>0.41267333622670377</v>
      </c>
      <c r="U35" s="212">
        <v>1.091</v>
      </c>
      <c r="V35" s="212">
        <v>0</v>
      </c>
      <c r="W35" s="212"/>
      <c r="X35" s="24"/>
      <c r="Y35" s="22"/>
      <c r="Z35" s="25"/>
      <c r="AA35" s="28">
        <v>5.3463627003441792</v>
      </c>
      <c r="AB35" s="26">
        <f t="shared" si="39"/>
        <v>0</v>
      </c>
      <c r="AC35" s="27"/>
      <c r="AD35" s="25"/>
      <c r="AE35" s="25"/>
      <c r="AF35" s="25"/>
      <c r="AG35" s="127"/>
      <c r="AH35" s="127"/>
      <c r="AI35" s="127"/>
      <c r="AJ35" s="127"/>
      <c r="AK35" s="24"/>
      <c r="AL35" s="22"/>
      <c r="AM35" s="25"/>
      <c r="AN35" s="28"/>
      <c r="AO35" s="28">
        <v>8.4068673898869939</v>
      </c>
      <c r="AP35" s="26"/>
      <c r="AQ35" s="29">
        <f t="shared" si="24"/>
        <v>16.752965466089684</v>
      </c>
    </row>
    <row r="36" spans="1:44" ht="12.75" customHeight="1">
      <c r="A36" s="166" t="s">
        <v>22</v>
      </c>
      <c r="B36" s="133" t="s">
        <v>126</v>
      </c>
      <c r="C36" s="19">
        <f t="shared" si="36"/>
        <v>0.33393593962171431</v>
      </c>
      <c r="D36" s="132">
        <v>0.33393593962171431</v>
      </c>
      <c r="E36" s="212"/>
      <c r="F36" s="212"/>
      <c r="G36" s="350"/>
      <c r="H36" s="23">
        <f t="shared" si="37"/>
        <v>0</v>
      </c>
      <c r="I36" s="24"/>
      <c r="J36" s="25"/>
      <c r="K36" s="25"/>
      <c r="L36" s="23">
        <f t="shared" si="38"/>
        <v>41.984052378774635</v>
      </c>
      <c r="M36" s="25"/>
      <c r="N36" s="25"/>
      <c r="O36" s="25"/>
      <c r="P36" s="128"/>
      <c r="Q36" s="223">
        <v>0.91799999999999993</v>
      </c>
      <c r="R36" s="212"/>
      <c r="S36" s="223">
        <v>13.347561194124296</v>
      </c>
      <c r="T36" s="223">
        <v>3.8223357033671421</v>
      </c>
      <c r="U36" s="223">
        <v>10.965999999999999</v>
      </c>
      <c r="V36" s="223">
        <v>12.930155481283201</v>
      </c>
      <c r="W36" s="212"/>
      <c r="X36" s="24"/>
      <c r="Y36" s="22"/>
      <c r="Z36" s="25"/>
      <c r="AA36" s="130">
        <v>87.54071486805492</v>
      </c>
      <c r="AB36" s="26">
        <f t="shared" si="39"/>
        <v>0.46009595999999997</v>
      </c>
      <c r="AC36" s="27"/>
      <c r="AD36" s="25"/>
      <c r="AE36" s="25">
        <v>0.46009595999999997</v>
      </c>
      <c r="AF36" s="25"/>
      <c r="AG36" s="127"/>
      <c r="AH36" s="127"/>
      <c r="AI36" s="127"/>
      <c r="AJ36" s="127"/>
      <c r="AK36" s="126"/>
      <c r="AL36" s="128"/>
      <c r="AM36" s="25"/>
      <c r="AN36" s="130"/>
      <c r="AO36" s="130">
        <v>100.62183693246473</v>
      </c>
      <c r="AP36" s="26"/>
      <c r="AQ36" s="29">
        <f t="shared" si="24"/>
        <v>230.94063607891599</v>
      </c>
    </row>
    <row r="37" spans="1:44" ht="12.75" customHeight="1">
      <c r="A37" s="166" t="s">
        <v>24</v>
      </c>
      <c r="B37" s="133" t="s">
        <v>127</v>
      </c>
      <c r="C37" s="19">
        <f t="shared" si="36"/>
        <v>0.59287315182019107</v>
      </c>
      <c r="D37" s="27">
        <v>0.59287315182019107</v>
      </c>
      <c r="E37" s="212"/>
      <c r="F37" s="212"/>
      <c r="G37" s="350"/>
      <c r="H37" s="23">
        <f t="shared" si="37"/>
        <v>0</v>
      </c>
      <c r="I37" s="24"/>
      <c r="J37" s="25"/>
      <c r="K37" s="25"/>
      <c r="L37" s="23">
        <f t="shared" si="38"/>
        <v>4.0091871321757697</v>
      </c>
      <c r="M37" s="25"/>
      <c r="N37" s="25"/>
      <c r="O37" s="25"/>
      <c r="P37" s="128"/>
      <c r="Q37" s="212">
        <v>0.501</v>
      </c>
      <c r="R37" s="212"/>
      <c r="S37" s="212">
        <v>8.5696031894438252E-2</v>
      </c>
      <c r="T37" s="212">
        <v>1.5934911002813315</v>
      </c>
      <c r="U37" s="212">
        <v>1.829</v>
      </c>
      <c r="V37" s="212">
        <v>0</v>
      </c>
      <c r="W37" s="212"/>
      <c r="X37" s="24"/>
      <c r="Y37" s="22"/>
      <c r="Z37" s="25"/>
      <c r="AA37" s="28">
        <v>8.2201007139952864</v>
      </c>
      <c r="AB37" s="26">
        <f t="shared" si="39"/>
        <v>0</v>
      </c>
      <c r="AC37" s="27"/>
      <c r="AD37" s="25"/>
      <c r="AE37" s="25"/>
      <c r="AF37" s="25"/>
      <c r="AG37" s="127"/>
      <c r="AH37" s="127"/>
      <c r="AI37" s="127"/>
      <c r="AJ37" s="127"/>
      <c r="AK37" s="24"/>
      <c r="AL37" s="22"/>
      <c r="AM37" s="25"/>
      <c r="AN37" s="28"/>
      <c r="AO37" s="28">
        <v>22.192680111616156</v>
      </c>
      <c r="AP37" s="26"/>
      <c r="AQ37" s="29">
        <f t="shared" si="24"/>
        <v>35.014841109607403</v>
      </c>
    </row>
    <row r="38" spans="1:44" ht="12.75" customHeight="1">
      <c r="A38" s="166" t="s">
        <v>26</v>
      </c>
      <c r="B38" s="133" t="s">
        <v>128</v>
      </c>
      <c r="C38" s="19">
        <f t="shared" si="36"/>
        <v>102.27584221100001</v>
      </c>
      <c r="D38" s="27">
        <v>102.27584221100001</v>
      </c>
      <c r="E38" s="212"/>
      <c r="F38" s="212"/>
      <c r="G38" s="350"/>
      <c r="H38" s="23">
        <f t="shared" si="37"/>
        <v>0</v>
      </c>
      <c r="I38" s="24"/>
      <c r="J38" s="25"/>
      <c r="K38" s="25"/>
      <c r="L38" s="23">
        <f t="shared" si="38"/>
        <v>84.224141928663229</v>
      </c>
      <c r="M38" s="25"/>
      <c r="N38" s="25"/>
      <c r="O38" s="25"/>
      <c r="P38" s="128"/>
      <c r="Q38" s="212">
        <v>1.135</v>
      </c>
      <c r="R38" s="212"/>
      <c r="S38" s="212">
        <v>9.0368890992078352</v>
      </c>
      <c r="T38" s="212">
        <v>2.0797101795979427</v>
      </c>
      <c r="U38" s="212">
        <v>11.962999999999997</v>
      </c>
      <c r="V38" s="212">
        <v>60.009542649857458</v>
      </c>
      <c r="W38" s="212"/>
      <c r="X38" s="24"/>
      <c r="Y38" s="22"/>
      <c r="Z38" s="25"/>
      <c r="AA38" s="28">
        <v>21.297726167275783</v>
      </c>
      <c r="AB38" s="26">
        <f t="shared" si="39"/>
        <v>11.7616927262112</v>
      </c>
      <c r="AC38" s="27"/>
      <c r="AD38" s="25"/>
      <c r="AE38" s="25">
        <v>5.3964853113600002</v>
      </c>
      <c r="AF38" s="25">
        <v>6.3652074148511995</v>
      </c>
      <c r="AG38" s="127"/>
      <c r="AH38" s="127"/>
      <c r="AI38" s="127"/>
      <c r="AJ38" s="127"/>
      <c r="AK38" s="24"/>
      <c r="AL38" s="22"/>
      <c r="AM38" s="25"/>
      <c r="AN38" s="28">
        <v>8.5507786244735993</v>
      </c>
      <c r="AO38" s="28">
        <v>45.599075988330185</v>
      </c>
      <c r="AP38" s="26"/>
      <c r="AQ38" s="29">
        <f t="shared" si="24"/>
        <v>273.70925764595404</v>
      </c>
    </row>
    <row r="39" spans="1:44" ht="12.75" customHeight="1">
      <c r="A39" s="166" t="s">
        <v>28</v>
      </c>
      <c r="B39" s="133" t="s">
        <v>129</v>
      </c>
      <c r="C39" s="19">
        <f t="shared" si="36"/>
        <v>0.79159240769344086</v>
      </c>
      <c r="D39" s="27">
        <v>0.79159240769344086</v>
      </c>
      <c r="E39" s="212"/>
      <c r="F39" s="212"/>
      <c r="G39" s="350"/>
      <c r="H39" s="23">
        <f t="shared" si="37"/>
        <v>0</v>
      </c>
      <c r="I39" s="24"/>
      <c r="J39" s="25"/>
      <c r="K39" s="25"/>
      <c r="L39" s="23">
        <f t="shared" si="38"/>
        <v>222.40775311690598</v>
      </c>
      <c r="M39" s="25"/>
      <c r="N39" s="25"/>
      <c r="O39" s="25"/>
      <c r="P39" s="128"/>
      <c r="Q39" s="212">
        <v>0.80300000000000005</v>
      </c>
      <c r="R39" s="212"/>
      <c r="S39" s="212">
        <v>215.96</v>
      </c>
      <c r="T39" s="212">
        <v>2.081753116905996</v>
      </c>
      <c r="U39" s="212">
        <v>3.5630000000000002</v>
      </c>
      <c r="V39" s="212">
        <v>0</v>
      </c>
      <c r="W39" s="212"/>
      <c r="X39" s="24"/>
      <c r="Y39" s="22"/>
      <c r="Z39" s="25"/>
      <c r="AA39" s="28">
        <v>215.60053073111393</v>
      </c>
      <c r="AB39" s="26">
        <f t="shared" si="39"/>
        <v>0</v>
      </c>
      <c r="AC39" s="27"/>
      <c r="AD39" s="25"/>
      <c r="AE39" s="25"/>
      <c r="AF39" s="25"/>
      <c r="AG39" s="127"/>
      <c r="AH39" s="127"/>
      <c r="AI39" s="127"/>
      <c r="AJ39" s="127"/>
      <c r="AK39" s="24"/>
      <c r="AL39" s="22"/>
      <c r="AM39" s="25"/>
      <c r="AN39" s="28"/>
      <c r="AO39" s="28">
        <v>44.607727841212316</v>
      </c>
      <c r="AP39" s="26"/>
      <c r="AQ39" s="29">
        <f t="shared" si="24"/>
        <v>483.40760409692564</v>
      </c>
    </row>
    <row r="40" spans="1:44" ht="12.75" customHeight="1">
      <c r="A40" s="166" t="s">
        <v>30</v>
      </c>
      <c r="B40" s="133" t="s">
        <v>130</v>
      </c>
      <c r="C40" s="19">
        <f t="shared" si="36"/>
        <v>0.18010643300908852</v>
      </c>
      <c r="D40" s="27">
        <v>0.18010643300908852</v>
      </c>
      <c r="E40" s="212"/>
      <c r="F40" s="212"/>
      <c r="G40" s="350"/>
      <c r="H40" s="23">
        <f t="shared" si="37"/>
        <v>0</v>
      </c>
      <c r="I40" s="24"/>
      <c r="J40" s="25"/>
      <c r="K40" s="25"/>
      <c r="L40" s="23">
        <f t="shared" si="38"/>
        <v>3.6889194826716469</v>
      </c>
      <c r="M40" s="25"/>
      <c r="N40" s="25"/>
      <c r="O40" s="25"/>
      <c r="P40" s="128"/>
      <c r="Q40" s="212">
        <v>0.34799999999999998</v>
      </c>
      <c r="R40" s="212"/>
      <c r="S40" s="212">
        <v>0.46728590976401224</v>
      </c>
      <c r="T40" s="212">
        <v>1.2196335729076346</v>
      </c>
      <c r="U40" s="212">
        <v>1.6539999999999999</v>
      </c>
      <c r="V40" s="212">
        <v>0</v>
      </c>
      <c r="W40" s="212"/>
      <c r="X40" s="24"/>
      <c r="Y40" s="22"/>
      <c r="Z40" s="25"/>
      <c r="AA40" s="28">
        <v>5.7680459415051946</v>
      </c>
      <c r="AB40" s="26">
        <f t="shared" si="39"/>
        <v>0</v>
      </c>
      <c r="AC40" s="27"/>
      <c r="AD40" s="25"/>
      <c r="AE40" s="25"/>
      <c r="AF40" s="25"/>
      <c r="AG40" s="127"/>
      <c r="AH40" s="127"/>
      <c r="AI40" s="127"/>
      <c r="AJ40" s="127"/>
      <c r="AK40" s="24"/>
      <c r="AL40" s="22"/>
      <c r="AM40" s="25"/>
      <c r="AN40" s="28"/>
      <c r="AO40" s="28">
        <v>10.19560426403447</v>
      </c>
      <c r="AP40" s="26"/>
      <c r="AQ40" s="29">
        <f t="shared" si="24"/>
        <v>19.832676121220402</v>
      </c>
    </row>
    <row r="41" spans="1:44" ht="12.75" customHeight="1">
      <c r="A41" s="166" t="s">
        <v>32</v>
      </c>
      <c r="B41" s="133" t="s">
        <v>131</v>
      </c>
      <c r="C41" s="305">
        <f t="shared" si="36"/>
        <v>0.16313591804470634</v>
      </c>
      <c r="D41" s="132">
        <v>0.16313591804470634</v>
      </c>
      <c r="E41" s="212"/>
      <c r="F41" s="212"/>
      <c r="G41" s="350"/>
      <c r="H41" s="23">
        <f t="shared" si="37"/>
        <v>0</v>
      </c>
      <c r="I41" s="24"/>
      <c r="J41" s="25"/>
      <c r="K41" s="25"/>
      <c r="L41" s="23">
        <f t="shared" si="38"/>
        <v>3.7530580712868167</v>
      </c>
      <c r="M41" s="25"/>
      <c r="N41" s="25"/>
      <c r="O41" s="25"/>
      <c r="P41" s="128"/>
      <c r="Q41" s="223">
        <v>0.124</v>
      </c>
      <c r="R41" s="212"/>
      <c r="S41" s="223">
        <v>0.38644059665605168</v>
      </c>
      <c r="T41" s="223">
        <v>2.2656174746307651</v>
      </c>
      <c r="U41" s="223">
        <v>0.97699999999999998</v>
      </c>
      <c r="V41" s="223">
        <v>0</v>
      </c>
      <c r="W41" s="212"/>
      <c r="X41" s="24"/>
      <c r="Y41" s="22"/>
      <c r="Z41" s="25"/>
      <c r="AA41" s="130">
        <v>17.699806174184598</v>
      </c>
      <c r="AB41" s="26">
        <f t="shared" si="39"/>
        <v>0</v>
      </c>
      <c r="AC41" s="27"/>
      <c r="AD41" s="25"/>
      <c r="AE41" s="25"/>
      <c r="AF41" s="25"/>
      <c r="AG41" s="127"/>
      <c r="AH41" s="127"/>
      <c r="AI41" s="127"/>
      <c r="AJ41" s="127"/>
      <c r="AK41" s="126"/>
      <c r="AL41" s="128"/>
      <c r="AM41" s="25"/>
      <c r="AN41" s="130"/>
      <c r="AO41" s="130">
        <v>61.251993026666739</v>
      </c>
      <c r="AP41" s="26"/>
      <c r="AQ41" s="29">
        <f t="shared" si="24"/>
        <v>82.867993190182858</v>
      </c>
    </row>
    <row r="42" spans="1:44" ht="12.75" customHeight="1">
      <c r="A42" s="166" t="s">
        <v>34</v>
      </c>
      <c r="B42" s="133" t="s">
        <v>132</v>
      </c>
      <c r="C42" s="19">
        <f t="shared" si="36"/>
        <v>3.6678209761729273E-2</v>
      </c>
      <c r="D42" s="27">
        <v>3.6678209761729273E-2</v>
      </c>
      <c r="E42" s="212"/>
      <c r="F42" s="212"/>
      <c r="G42" s="350"/>
      <c r="H42" s="23">
        <f t="shared" si="37"/>
        <v>0</v>
      </c>
      <c r="I42" s="24"/>
      <c r="J42" s="25"/>
      <c r="K42" s="25"/>
      <c r="L42" s="23">
        <f t="shared" si="38"/>
        <v>1.5239501514217335</v>
      </c>
      <c r="M42" s="25"/>
      <c r="N42" s="25"/>
      <c r="O42" s="25"/>
      <c r="P42" s="128"/>
      <c r="Q42" s="212">
        <v>0.65900000000000003</v>
      </c>
      <c r="R42" s="212"/>
      <c r="S42" s="212">
        <v>0.3023614710237727</v>
      </c>
      <c r="T42" s="212">
        <v>7.5588680397960586E-2</v>
      </c>
      <c r="U42" s="212">
        <v>0.48699999999999999</v>
      </c>
      <c r="V42" s="212">
        <v>0</v>
      </c>
      <c r="W42" s="212"/>
      <c r="X42" s="24"/>
      <c r="Y42" s="22"/>
      <c r="Z42" s="25"/>
      <c r="AA42" s="28">
        <v>1.0049008085630509</v>
      </c>
      <c r="AB42" s="26">
        <f t="shared" si="39"/>
        <v>0</v>
      </c>
      <c r="AC42" s="27"/>
      <c r="AD42" s="25"/>
      <c r="AE42" s="25"/>
      <c r="AF42" s="25"/>
      <c r="AG42" s="127"/>
      <c r="AH42" s="127"/>
      <c r="AI42" s="127"/>
      <c r="AJ42" s="127"/>
      <c r="AK42" s="181"/>
      <c r="AL42" s="104"/>
      <c r="AM42" s="25"/>
      <c r="AN42" s="194"/>
      <c r="AO42" s="28">
        <v>2.7350237418509074</v>
      </c>
      <c r="AP42" s="26"/>
      <c r="AQ42" s="29">
        <f t="shared" si="24"/>
        <v>5.3005529115974213</v>
      </c>
    </row>
    <row r="43" spans="1:44" ht="12.75" customHeight="1">
      <c r="A43" s="166" t="s">
        <v>36</v>
      </c>
      <c r="B43" s="133" t="s">
        <v>142</v>
      </c>
      <c r="C43" s="305">
        <f t="shared" si="36"/>
        <v>0.54853083852616025</v>
      </c>
      <c r="D43" s="27">
        <v>0.54853083852616025</v>
      </c>
      <c r="E43" s="212"/>
      <c r="F43" s="212"/>
      <c r="G43" s="350"/>
      <c r="H43" s="23">
        <f t="shared" si="37"/>
        <v>0</v>
      </c>
      <c r="I43" s="24"/>
      <c r="J43" s="25"/>
      <c r="K43" s="25">
        <v>0</v>
      </c>
      <c r="L43" s="23">
        <f t="shared" si="38"/>
        <v>18.594525776774944</v>
      </c>
      <c r="M43" s="25"/>
      <c r="N43" s="25"/>
      <c r="O43" s="25"/>
      <c r="P43" s="22"/>
      <c r="Q43" s="212">
        <v>0.91700000000000015</v>
      </c>
      <c r="R43" s="212"/>
      <c r="S43" s="212">
        <v>10.063624575678935</v>
      </c>
      <c r="T43" s="212">
        <v>1.850901201096008</v>
      </c>
      <c r="U43" s="212">
        <v>4.7119999999999997</v>
      </c>
      <c r="V43" s="212">
        <v>0</v>
      </c>
      <c r="W43" s="212">
        <v>1.0510000000000019</v>
      </c>
      <c r="X43" s="24"/>
      <c r="Y43" s="22"/>
      <c r="Z43" s="25"/>
      <c r="AA43" s="28">
        <v>21.949308449528889</v>
      </c>
      <c r="AB43" s="26">
        <f t="shared" si="39"/>
        <v>0</v>
      </c>
      <c r="AC43" s="27"/>
      <c r="AD43" s="25"/>
      <c r="AE43" s="25"/>
      <c r="AF43" s="25"/>
      <c r="AG43" s="25"/>
      <c r="AH43" s="25"/>
      <c r="AI43" s="25"/>
      <c r="AJ43" s="25"/>
      <c r="AK43" s="24"/>
      <c r="AL43" s="22"/>
      <c r="AM43" s="25"/>
      <c r="AN43" s="28"/>
      <c r="AO43" s="28">
        <v>46.710914078230189</v>
      </c>
      <c r="AP43" s="26"/>
      <c r="AQ43" s="29">
        <f t="shared" si="24"/>
        <v>87.80327914306018</v>
      </c>
    </row>
    <row r="44" spans="1:44" ht="12.75" customHeight="1">
      <c r="A44" s="395" t="s">
        <v>172</v>
      </c>
      <c r="B44" s="396" t="s">
        <v>173</v>
      </c>
      <c r="C44" s="317">
        <f>SUM(D44:G44)</f>
        <v>4.872180102677471E-2</v>
      </c>
      <c r="D44" s="80">
        <v>4.872180102677471E-2</v>
      </c>
      <c r="E44" s="213"/>
      <c r="F44" s="213"/>
      <c r="G44" s="348"/>
      <c r="H44" s="78">
        <f>SUM(I44:K44)</f>
        <v>0</v>
      </c>
      <c r="I44" s="75"/>
      <c r="J44" s="76"/>
      <c r="K44" s="76"/>
      <c r="L44" s="78">
        <f>SUM(M44:Z44)</f>
        <v>23.902463617038052</v>
      </c>
      <c r="M44" s="76"/>
      <c r="N44" s="76"/>
      <c r="O44" s="76"/>
      <c r="P44" s="77"/>
      <c r="Q44" s="213">
        <v>0.50922206703952355</v>
      </c>
      <c r="R44" s="213"/>
      <c r="S44" s="213">
        <v>0</v>
      </c>
      <c r="T44" s="213">
        <v>0.27236096588556657</v>
      </c>
      <c r="U44" s="213">
        <v>23.12088058411296</v>
      </c>
      <c r="V44" s="213">
        <v>0</v>
      </c>
      <c r="W44" s="213"/>
      <c r="X44" s="75"/>
      <c r="Y44" s="77"/>
      <c r="Z44" s="76"/>
      <c r="AA44" s="81">
        <v>6.1163941962358575</v>
      </c>
      <c r="AB44" s="79">
        <f>SUM(AC44:AM44)</f>
        <v>0</v>
      </c>
      <c r="AC44" s="80"/>
      <c r="AD44" s="76"/>
      <c r="AE44" s="76"/>
      <c r="AF44" s="76"/>
      <c r="AG44" s="76"/>
      <c r="AH44" s="76"/>
      <c r="AI44" s="76"/>
      <c r="AJ44" s="76"/>
      <c r="AK44" s="75"/>
      <c r="AL44" s="77"/>
      <c r="AM44" s="76"/>
      <c r="AN44" s="81"/>
      <c r="AO44" s="81">
        <v>8.3855793872387032</v>
      </c>
      <c r="AP44" s="79"/>
      <c r="AQ44" s="82">
        <f>C44+H44+L44+AA44+AB44+AN44+AO44+AP44</f>
        <v>38.45315900153939</v>
      </c>
    </row>
    <row r="45" spans="1:44"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4500.7296843882632</v>
      </c>
      <c r="M45" s="307">
        <f t="shared" si="40"/>
        <v>0</v>
      </c>
      <c r="N45" s="307">
        <f t="shared" ref="N45" si="41">SUM(N46:N55)</f>
        <v>0</v>
      </c>
      <c r="O45" s="307">
        <f t="shared" si="40"/>
        <v>0</v>
      </c>
      <c r="P45" s="307">
        <f t="shared" si="40"/>
        <v>1477.5941105444444</v>
      </c>
      <c r="Q45" s="307">
        <f t="shared" si="40"/>
        <v>0</v>
      </c>
      <c r="R45" s="307">
        <f t="shared" si="40"/>
        <v>787.06369733807981</v>
      </c>
      <c r="S45" s="307">
        <f t="shared" si="40"/>
        <v>0</v>
      </c>
      <c r="T45" s="307">
        <f t="shared" si="40"/>
        <v>0.5147191000000001</v>
      </c>
      <c r="U45" s="307">
        <f>SUM(U46:U55)</f>
        <v>2235.5571574057381</v>
      </c>
      <c r="V45" s="307">
        <f t="shared" si="40"/>
        <v>0</v>
      </c>
      <c r="W45" s="308">
        <f t="shared" si="40"/>
        <v>0</v>
      </c>
      <c r="X45" s="308">
        <f t="shared" si="40"/>
        <v>0</v>
      </c>
      <c r="Y45" s="308">
        <f t="shared" si="40"/>
        <v>0</v>
      </c>
      <c r="Z45" s="307">
        <f t="shared" si="40"/>
        <v>0</v>
      </c>
      <c r="AA45" s="309">
        <f t="shared" si="40"/>
        <v>2.1026507073206266</v>
      </c>
      <c r="AB45" s="311">
        <f t="shared" si="40"/>
        <v>92.593773226751992</v>
      </c>
      <c r="AC45" s="312">
        <f t="shared" si="40"/>
        <v>0</v>
      </c>
      <c r="AD45" s="307">
        <f t="shared" si="40"/>
        <v>0</v>
      </c>
      <c r="AE45" s="307">
        <f t="shared" si="40"/>
        <v>0</v>
      </c>
      <c r="AF45" s="307">
        <f t="shared" ref="AF45" si="42">SUM(AF46:AF55)</f>
        <v>0</v>
      </c>
      <c r="AG45" s="307">
        <f t="shared" si="40"/>
        <v>0</v>
      </c>
      <c r="AH45" s="307">
        <f t="shared" si="40"/>
        <v>0</v>
      </c>
      <c r="AI45" s="307">
        <f t="shared" si="40"/>
        <v>62.438947959215994</v>
      </c>
      <c r="AJ45" s="307">
        <f t="shared" ref="AJ45" si="43">SUM(AJ46:AJ55)</f>
        <v>30.154825267535998</v>
      </c>
      <c r="AK45" s="310">
        <f t="shared" si="40"/>
        <v>0</v>
      </c>
      <c r="AL45" s="308">
        <f t="shared" ref="AL45" si="44">SUM(AL46:AL55)</f>
        <v>0</v>
      </c>
      <c r="AM45" s="307">
        <f t="shared" si="40"/>
        <v>0</v>
      </c>
      <c r="AN45" s="309">
        <f t="shared" si="40"/>
        <v>0</v>
      </c>
      <c r="AO45" s="309">
        <f t="shared" si="40"/>
        <v>3.9183011259999994</v>
      </c>
      <c r="AP45" s="311">
        <f t="shared" si="40"/>
        <v>0</v>
      </c>
      <c r="AQ45" s="314">
        <f t="shared" si="24"/>
        <v>4599.3444094483357</v>
      </c>
      <c r="AR45" s="2"/>
    </row>
    <row r="46" spans="1:44"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669.33267716191835</v>
      </c>
      <c r="M46" s="64"/>
      <c r="N46" s="64"/>
      <c r="O46" s="64"/>
      <c r="P46" s="64"/>
      <c r="Q46" s="64"/>
      <c r="R46" s="64"/>
      <c r="S46" s="64"/>
      <c r="T46" s="64"/>
      <c r="U46" s="64">
        <v>669.33267716191835</v>
      </c>
      <c r="V46" s="64"/>
      <c r="W46" s="65"/>
      <c r="X46" s="65"/>
      <c r="Y46" s="65"/>
      <c r="Z46" s="64"/>
      <c r="AA46" s="66">
        <v>0</v>
      </c>
      <c r="AB46" s="67">
        <f t="shared" ref="AB46:AB64" si="48">SUM(AC46:AM46)</f>
        <v>18.879322838081659</v>
      </c>
      <c r="AC46" s="68"/>
      <c r="AD46" s="64"/>
      <c r="AE46" s="64"/>
      <c r="AF46" s="64"/>
      <c r="AG46" s="64"/>
      <c r="AH46" s="64"/>
      <c r="AI46" s="64">
        <v>18.879322838081659</v>
      </c>
      <c r="AJ46" s="64">
        <v>0</v>
      </c>
      <c r="AK46" s="63"/>
      <c r="AL46" s="65"/>
      <c r="AM46" s="64"/>
      <c r="AN46" s="66"/>
      <c r="AO46" s="70"/>
      <c r="AP46" s="67"/>
      <c r="AQ46" s="92">
        <f t="shared" si="24"/>
        <v>688.21199999999999</v>
      </c>
    </row>
    <row r="47" spans="1:44" ht="12.75" customHeight="1">
      <c r="A47" s="165" t="s">
        <v>150</v>
      </c>
      <c r="B47" s="289"/>
      <c r="C47" s="19">
        <f t="shared" si="45"/>
        <v>0</v>
      </c>
      <c r="D47" s="290"/>
      <c r="E47" s="291"/>
      <c r="F47" s="128"/>
      <c r="G47" s="128"/>
      <c r="H47" s="23">
        <f t="shared" si="46"/>
        <v>0</v>
      </c>
      <c r="I47" s="126"/>
      <c r="J47" s="127"/>
      <c r="K47" s="127"/>
      <c r="L47" s="23">
        <f t="shared" si="47"/>
        <v>338.53055925173675</v>
      </c>
      <c r="M47" s="127"/>
      <c r="N47" s="127"/>
      <c r="O47" s="127"/>
      <c r="P47" s="127"/>
      <c r="Q47" s="127"/>
      <c r="R47" s="127"/>
      <c r="S47" s="127"/>
      <c r="T47" s="127"/>
      <c r="U47" s="127">
        <v>338.53055925173675</v>
      </c>
      <c r="V47" s="127"/>
      <c r="W47" s="128"/>
      <c r="X47" s="128"/>
      <c r="Y47" s="128"/>
      <c r="Z47" s="127"/>
      <c r="AA47" s="297"/>
      <c r="AB47" s="26">
        <f t="shared" si="48"/>
        <v>9.5486563509340918</v>
      </c>
      <c r="AC47" s="132"/>
      <c r="AD47" s="127"/>
      <c r="AE47" s="127"/>
      <c r="AF47" s="127"/>
      <c r="AG47" s="127"/>
      <c r="AH47" s="127"/>
      <c r="AI47" s="127">
        <v>9.5486563509340918</v>
      </c>
      <c r="AJ47" s="127">
        <v>0</v>
      </c>
      <c r="AK47" s="126"/>
      <c r="AL47" s="128"/>
      <c r="AM47" s="127"/>
      <c r="AN47" s="129"/>
      <c r="AO47" s="130"/>
      <c r="AP47" s="131"/>
      <c r="AQ47" s="29">
        <f t="shared" si="24"/>
        <v>348.07921560267084</v>
      </c>
    </row>
    <row r="48" spans="1:44" ht="12.75" customHeight="1">
      <c r="A48" s="166" t="s">
        <v>71</v>
      </c>
      <c r="B48" s="18"/>
      <c r="C48" s="19">
        <f t="shared" si="45"/>
        <v>0</v>
      </c>
      <c r="D48" s="20"/>
      <c r="E48" s="21"/>
      <c r="F48" s="22"/>
      <c r="G48" s="22"/>
      <c r="H48" s="23">
        <f t="shared" si="46"/>
        <v>0</v>
      </c>
      <c r="I48" s="24"/>
      <c r="J48" s="25"/>
      <c r="K48" s="25"/>
      <c r="L48" s="23">
        <f t="shared" si="47"/>
        <v>1965.2565443731883</v>
      </c>
      <c r="M48" s="25"/>
      <c r="N48" s="25"/>
      <c r="O48" s="25"/>
      <c r="P48" s="25">
        <v>1284.0989955023892</v>
      </c>
      <c r="Q48" s="25"/>
      <c r="R48" s="25"/>
      <c r="S48" s="25"/>
      <c r="T48" s="25">
        <v>0.5147191000000001</v>
      </c>
      <c r="U48" s="25">
        <v>680.64282977079904</v>
      </c>
      <c r="V48" s="25"/>
      <c r="W48" s="22"/>
      <c r="X48" s="22"/>
      <c r="Y48" s="22"/>
      <c r="Z48" s="25"/>
      <c r="AA48" s="23"/>
      <c r="AB48" s="26">
        <f t="shared" si="48"/>
        <v>47.744446967620519</v>
      </c>
      <c r="AC48" s="27"/>
      <c r="AD48" s="25"/>
      <c r="AE48" s="25"/>
      <c r="AF48" s="25"/>
      <c r="AG48" s="25"/>
      <c r="AH48" s="25"/>
      <c r="AI48" s="25">
        <v>21.521736699902092</v>
      </c>
      <c r="AJ48" s="25">
        <v>26.222710267718426</v>
      </c>
      <c r="AK48" s="24"/>
      <c r="AL48" s="22"/>
      <c r="AM48" s="25"/>
      <c r="AN48" s="23"/>
      <c r="AO48" s="28">
        <v>0</v>
      </c>
      <c r="AP48" s="26"/>
      <c r="AQ48" s="29">
        <f t="shared" si="24"/>
        <v>2013.0009913408087</v>
      </c>
    </row>
    <row r="49" spans="1:44" ht="12.75" customHeight="1">
      <c r="A49" s="166" t="s">
        <v>72</v>
      </c>
      <c r="B49" s="18"/>
      <c r="C49" s="19">
        <f t="shared" si="45"/>
        <v>0</v>
      </c>
      <c r="D49" s="20"/>
      <c r="E49" s="21"/>
      <c r="F49" s="22"/>
      <c r="G49" s="22"/>
      <c r="H49" s="23">
        <f t="shared" si="46"/>
        <v>0</v>
      </c>
      <c r="I49" s="24"/>
      <c r="J49" s="25"/>
      <c r="K49" s="25"/>
      <c r="L49" s="23">
        <f t="shared" si="47"/>
        <v>160.85209389785845</v>
      </c>
      <c r="M49" s="25"/>
      <c r="N49" s="25"/>
      <c r="O49" s="25"/>
      <c r="P49" s="25">
        <v>37.607095261561462</v>
      </c>
      <c r="Q49" s="25"/>
      <c r="R49" s="25"/>
      <c r="S49" s="25"/>
      <c r="T49" s="25"/>
      <c r="U49" s="25">
        <v>123.24499863629698</v>
      </c>
      <c r="V49" s="25"/>
      <c r="W49" s="22"/>
      <c r="X49" s="22"/>
      <c r="Y49" s="22"/>
      <c r="Z49" s="25"/>
      <c r="AA49" s="23"/>
      <c r="AB49" s="26">
        <f t="shared" si="48"/>
        <v>4.2442496554745093</v>
      </c>
      <c r="AC49" s="27"/>
      <c r="AD49" s="25"/>
      <c r="AE49" s="25"/>
      <c r="AF49" s="25"/>
      <c r="AG49" s="25"/>
      <c r="AH49" s="25"/>
      <c r="AI49" s="25">
        <v>3.4762715116487768</v>
      </c>
      <c r="AJ49" s="25">
        <v>0.76797814382573271</v>
      </c>
      <c r="AK49" s="24"/>
      <c r="AL49" s="22"/>
      <c r="AM49" s="25"/>
      <c r="AN49" s="23"/>
      <c r="AO49" s="28"/>
      <c r="AP49" s="26"/>
      <c r="AQ49" s="29">
        <f t="shared" si="24"/>
        <v>165.09634355333296</v>
      </c>
    </row>
    <row r="50" spans="1:44" ht="12.75" customHeight="1">
      <c r="A50" s="166" t="s">
        <v>38</v>
      </c>
      <c r="B50" s="18"/>
      <c r="C50" s="19">
        <f t="shared" si="45"/>
        <v>0</v>
      </c>
      <c r="D50" s="20"/>
      <c r="E50" s="21"/>
      <c r="F50" s="22"/>
      <c r="G50" s="22"/>
      <c r="H50" s="23">
        <f t="shared" si="46"/>
        <v>0</v>
      </c>
      <c r="I50" s="24"/>
      <c r="J50" s="25"/>
      <c r="K50" s="25"/>
      <c r="L50" s="23">
        <f t="shared" si="47"/>
        <v>39.738570178680206</v>
      </c>
      <c r="M50" s="25"/>
      <c r="N50" s="25"/>
      <c r="O50" s="25"/>
      <c r="P50" s="25"/>
      <c r="Q50" s="25"/>
      <c r="R50" s="135"/>
      <c r="S50" s="25"/>
      <c r="T50" s="25"/>
      <c r="U50" s="25">
        <v>39.738570178680206</v>
      </c>
      <c r="V50" s="25"/>
      <c r="W50" s="22"/>
      <c r="X50" s="22"/>
      <c r="Y50" s="22"/>
      <c r="Z50" s="25"/>
      <c r="AA50" s="23"/>
      <c r="AB50" s="26">
        <f t="shared" si="48"/>
        <v>0</v>
      </c>
      <c r="AC50" s="27"/>
      <c r="AD50" s="25"/>
      <c r="AE50" s="25"/>
      <c r="AF50" s="25"/>
      <c r="AG50" s="25"/>
      <c r="AH50" s="25"/>
      <c r="AI50" s="25">
        <v>0</v>
      </c>
      <c r="AJ50" s="25"/>
      <c r="AK50" s="24"/>
      <c r="AL50" s="22"/>
      <c r="AM50" s="25"/>
      <c r="AN50" s="23"/>
      <c r="AO50" s="28">
        <v>3.9183011259999994</v>
      </c>
      <c r="AP50" s="26"/>
      <c r="AQ50" s="29">
        <f t="shared" si="24"/>
        <v>43.656871304680209</v>
      </c>
    </row>
    <row r="51" spans="1:44" ht="12.75" customHeight="1">
      <c r="A51" s="166" t="s">
        <v>39</v>
      </c>
      <c r="B51" s="18"/>
      <c r="C51" s="19">
        <f t="shared" si="45"/>
        <v>0</v>
      </c>
      <c r="D51" s="20"/>
      <c r="E51" s="21"/>
      <c r="F51" s="22"/>
      <c r="G51" s="22"/>
      <c r="H51" s="23">
        <f t="shared" si="46"/>
        <v>0</v>
      </c>
      <c r="I51" s="24"/>
      <c r="J51" s="25"/>
      <c r="K51" s="25"/>
      <c r="L51" s="23">
        <f t="shared" si="47"/>
        <v>16.437492795382507</v>
      </c>
      <c r="M51" s="25"/>
      <c r="N51" s="25"/>
      <c r="O51" s="25"/>
      <c r="P51" s="25">
        <v>0.94351111111111108</v>
      </c>
      <c r="Q51" s="22"/>
      <c r="R51" s="25">
        <v>15.493981684271397</v>
      </c>
      <c r="S51" s="24"/>
      <c r="T51" s="25"/>
      <c r="U51" s="25"/>
      <c r="V51" s="25"/>
      <c r="W51" s="22"/>
      <c r="X51" s="22"/>
      <c r="Y51" s="22"/>
      <c r="Z51" s="25"/>
      <c r="AA51" s="23"/>
      <c r="AB51" s="26">
        <f t="shared" si="48"/>
        <v>0</v>
      </c>
      <c r="AC51" s="27"/>
      <c r="AD51" s="25"/>
      <c r="AE51" s="25"/>
      <c r="AF51" s="25"/>
      <c r="AG51" s="25"/>
      <c r="AH51" s="25"/>
      <c r="AI51" s="25"/>
      <c r="AJ51" s="25"/>
      <c r="AK51" s="24"/>
      <c r="AL51" s="22"/>
      <c r="AM51" s="25"/>
      <c r="AN51" s="23"/>
      <c r="AO51" s="28"/>
      <c r="AP51" s="26"/>
      <c r="AQ51" s="29">
        <f t="shared" si="24"/>
        <v>16.437492795382507</v>
      </c>
    </row>
    <row r="52" spans="1:44" ht="12.75" customHeight="1">
      <c r="A52" s="166" t="s">
        <v>76</v>
      </c>
      <c r="B52" s="133"/>
      <c r="C52" s="134">
        <f t="shared" si="45"/>
        <v>0</v>
      </c>
      <c r="D52" s="135"/>
      <c r="E52" s="135"/>
      <c r="F52" s="136"/>
      <c r="G52" s="136"/>
      <c r="H52" s="137">
        <f t="shared" si="46"/>
        <v>0</v>
      </c>
      <c r="I52" s="138"/>
      <c r="J52" s="135"/>
      <c r="K52" s="135"/>
      <c r="L52" s="137">
        <f t="shared" si="47"/>
        <v>771.56971565380843</v>
      </c>
      <c r="M52" s="135"/>
      <c r="N52" s="135"/>
      <c r="O52" s="135"/>
      <c r="P52" s="127"/>
      <c r="Q52" s="127"/>
      <c r="R52" s="135">
        <v>771.56971565380843</v>
      </c>
      <c r="S52" s="127"/>
      <c r="T52" s="135"/>
      <c r="U52" s="135"/>
      <c r="V52" s="135"/>
      <c r="W52" s="136"/>
      <c r="X52" s="136"/>
      <c r="Y52" s="136"/>
      <c r="Z52" s="135"/>
      <c r="AA52" s="130"/>
      <c r="AB52" s="139">
        <f t="shared" si="48"/>
        <v>0</v>
      </c>
      <c r="AC52" s="140"/>
      <c r="AD52" s="135"/>
      <c r="AE52" s="135"/>
      <c r="AF52" s="135"/>
      <c r="AG52" s="135"/>
      <c r="AH52" s="135"/>
      <c r="AI52" s="135"/>
      <c r="AJ52" s="135"/>
      <c r="AK52" s="126"/>
      <c r="AL52" s="128"/>
      <c r="AM52" s="135"/>
      <c r="AN52" s="130"/>
      <c r="AO52" s="130"/>
      <c r="AP52" s="139"/>
      <c r="AQ52" s="141">
        <f t="shared" si="24"/>
        <v>771.56971565380843</v>
      </c>
    </row>
    <row r="53" spans="1:44" ht="12.75" customHeight="1">
      <c r="A53" s="166" t="s">
        <v>73</v>
      </c>
      <c r="B53" s="133"/>
      <c r="C53" s="134">
        <f t="shared" si="45"/>
        <v>0</v>
      </c>
      <c r="D53" s="138"/>
      <c r="E53" s="135"/>
      <c r="F53" s="136"/>
      <c r="G53" s="136"/>
      <c r="H53" s="137">
        <f t="shared" si="46"/>
        <v>0</v>
      </c>
      <c r="I53" s="138"/>
      <c r="J53" s="135"/>
      <c r="K53" s="135"/>
      <c r="L53" s="137">
        <f t="shared" si="47"/>
        <v>222.46949254734614</v>
      </c>
      <c r="M53" s="135"/>
      <c r="N53" s="135"/>
      <c r="O53" s="135"/>
      <c r="P53" s="105">
        <v>13.788822451092983</v>
      </c>
      <c r="Q53" s="105"/>
      <c r="R53" s="135"/>
      <c r="S53" s="127"/>
      <c r="T53" s="135"/>
      <c r="U53" s="135">
        <v>208.68067009625315</v>
      </c>
      <c r="V53" s="135"/>
      <c r="W53" s="136"/>
      <c r="X53" s="136"/>
      <c r="Y53" s="136"/>
      <c r="Z53" s="135"/>
      <c r="AA53" s="130"/>
      <c r="AB53" s="139">
        <f t="shared" si="48"/>
        <v>6.1676689425120106</v>
      </c>
      <c r="AC53" s="140"/>
      <c r="AD53" s="135"/>
      <c r="AE53" s="135"/>
      <c r="AF53" s="135"/>
      <c r="AG53" s="135"/>
      <c r="AH53" s="135"/>
      <c r="AI53" s="25">
        <v>5.8860860604020857</v>
      </c>
      <c r="AJ53" s="25">
        <v>0.28158288210992499</v>
      </c>
      <c r="AK53" s="181"/>
      <c r="AL53" s="104"/>
      <c r="AM53" s="135"/>
      <c r="AN53" s="130"/>
      <c r="AO53" s="194"/>
      <c r="AP53" s="139"/>
      <c r="AQ53" s="141">
        <f t="shared" si="24"/>
        <v>228.63716148985816</v>
      </c>
    </row>
    <row r="54" spans="1:44" ht="12.75" customHeight="1">
      <c r="A54" s="17" t="s">
        <v>134</v>
      </c>
      <c r="B54" s="241"/>
      <c r="C54" s="134">
        <f t="shared" si="45"/>
        <v>0</v>
      </c>
      <c r="D54" s="138"/>
      <c r="E54" s="135"/>
      <c r="F54" s="136"/>
      <c r="G54" s="136"/>
      <c r="H54" s="137">
        <f t="shared" si="46"/>
        <v>0</v>
      </c>
      <c r="I54" s="138"/>
      <c r="J54" s="135"/>
      <c r="K54" s="135"/>
      <c r="L54" s="137">
        <f t="shared" si="47"/>
        <v>64.529100842424555</v>
      </c>
      <c r="M54" s="135"/>
      <c r="N54" s="135"/>
      <c r="O54" s="135"/>
      <c r="P54" s="105"/>
      <c r="Q54" s="105"/>
      <c r="R54" s="135"/>
      <c r="S54" s="127"/>
      <c r="T54" s="135"/>
      <c r="U54" s="135">
        <v>64.529100842424555</v>
      </c>
      <c r="V54" s="135"/>
      <c r="W54" s="136"/>
      <c r="X54" s="136"/>
      <c r="Y54" s="136"/>
      <c r="Z54" s="135"/>
      <c r="AA54" s="194"/>
      <c r="AB54" s="139">
        <f t="shared" si="48"/>
        <v>0</v>
      </c>
      <c r="AC54" s="140"/>
      <c r="AD54" s="135"/>
      <c r="AE54" s="135"/>
      <c r="AF54" s="135"/>
      <c r="AG54" s="135"/>
      <c r="AH54" s="135"/>
      <c r="AI54" s="135"/>
      <c r="AJ54" s="135"/>
      <c r="AK54" s="181"/>
      <c r="AL54" s="104"/>
      <c r="AM54" s="135"/>
      <c r="AN54" s="194"/>
      <c r="AO54" s="194"/>
      <c r="AP54" s="139"/>
      <c r="AQ54" s="141">
        <f t="shared" si="24"/>
        <v>64.529100842424555</v>
      </c>
    </row>
    <row r="55" spans="1:44" ht="12.75" customHeight="1">
      <c r="A55" s="72" t="s">
        <v>74</v>
      </c>
      <c r="B55" s="193"/>
      <c r="C55" s="74">
        <f t="shared" si="45"/>
        <v>0</v>
      </c>
      <c r="D55" s="150"/>
      <c r="E55" s="151"/>
      <c r="F55" s="77"/>
      <c r="G55" s="77"/>
      <c r="H55" s="78">
        <f t="shared" si="46"/>
        <v>0</v>
      </c>
      <c r="I55" s="75"/>
      <c r="J55" s="76"/>
      <c r="K55" s="76"/>
      <c r="L55" s="78">
        <f t="shared" si="47"/>
        <v>252.01343768591863</v>
      </c>
      <c r="M55" s="76"/>
      <c r="N55" s="76"/>
      <c r="O55" s="76"/>
      <c r="P55" s="76">
        <v>141.15568621828962</v>
      </c>
      <c r="Q55" s="76"/>
      <c r="R55" s="76"/>
      <c r="S55" s="25">
        <v>0</v>
      </c>
      <c r="T55" s="76"/>
      <c r="U55" s="76">
        <v>110.85775146762901</v>
      </c>
      <c r="V55" s="76"/>
      <c r="W55" s="77"/>
      <c r="X55" s="77"/>
      <c r="Y55" s="77"/>
      <c r="Z55" s="76"/>
      <c r="AA55" s="296">
        <v>2.1026507073206266</v>
      </c>
      <c r="AB55" s="79">
        <f t="shared" si="48"/>
        <v>6.0094284721292031</v>
      </c>
      <c r="AC55" s="80"/>
      <c r="AD55" s="76"/>
      <c r="AE55" s="76"/>
      <c r="AF55" s="76"/>
      <c r="AG55" s="76"/>
      <c r="AH55" s="76"/>
      <c r="AI55" s="76">
        <v>3.1268744982472909</v>
      </c>
      <c r="AJ55" s="76">
        <v>2.8825539738819126</v>
      </c>
      <c r="AK55" s="75"/>
      <c r="AL55" s="77"/>
      <c r="AM55" s="76"/>
      <c r="AN55" s="78"/>
      <c r="AO55" s="81"/>
      <c r="AP55" s="79"/>
      <c r="AQ55" s="82">
        <f t="shared" si="24"/>
        <v>260.12551686536847</v>
      </c>
    </row>
    <row r="56" spans="1:44" s="49" customFormat="1" ht="12.75" customHeight="1">
      <c r="A56" s="168" t="s">
        <v>40</v>
      </c>
      <c r="B56" s="152"/>
      <c r="C56" s="142">
        <f t="shared" si="45"/>
        <v>251.16090531449515</v>
      </c>
      <c r="D56" s="146">
        <v>174.2156281896809</v>
      </c>
      <c r="E56" s="22">
        <v>66.56508065009227</v>
      </c>
      <c r="F56" s="144"/>
      <c r="G56" s="144">
        <v>10.380196474721961</v>
      </c>
      <c r="H56" s="145">
        <f t="shared" si="46"/>
        <v>253.5388561</v>
      </c>
      <c r="I56" s="146"/>
      <c r="J56" s="143">
        <v>165.452426</v>
      </c>
      <c r="K56" s="143">
        <v>88.086430100000001</v>
      </c>
      <c r="L56" s="145">
        <f t="shared" si="47"/>
        <v>1642.3217931387317</v>
      </c>
      <c r="M56" s="143"/>
      <c r="N56" s="143"/>
      <c r="O56" s="143"/>
      <c r="P56" s="143">
        <v>0</v>
      </c>
      <c r="Q56" s="143">
        <v>1076.3664246529609</v>
      </c>
      <c r="R56" s="143"/>
      <c r="S56" s="143">
        <v>0</v>
      </c>
      <c r="T56" s="143">
        <v>37.345377807547798</v>
      </c>
      <c r="U56" s="143">
        <v>515.32718499270084</v>
      </c>
      <c r="V56" s="143">
        <v>13.282805685522471</v>
      </c>
      <c r="W56" s="144"/>
      <c r="X56" s="144"/>
      <c r="Y56" s="144"/>
      <c r="Z56" s="143"/>
      <c r="AA56" s="145">
        <v>709.72863007199987</v>
      </c>
      <c r="AB56" s="147">
        <f t="shared" si="48"/>
        <v>44.395581019336049</v>
      </c>
      <c r="AC56" s="177"/>
      <c r="AD56" s="143"/>
      <c r="AE56" s="143">
        <v>26.732694805008538</v>
      </c>
      <c r="AF56" s="143"/>
      <c r="AG56" s="143"/>
      <c r="AH56" s="143"/>
      <c r="AI56" s="143"/>
      <c r="AJ56" s="143"/>
      <c r="AK56" s="146"/>
      <c r="AL56" s="144">
        <v>7.345079480137632</v>
      </c>
      <c r="AM56" s="143">
        <v>10.317806734189883</v>
      </c>
      <c r="AN56" s="145"/>
      <c r="AO56" s="145">
        <v>734.95332219634304</v>
      </c>
      <c r="AP56" s="147"/>
      <c r="AQ56" s="91">
        <f t="shared" si="24"/>
        <v>3636.0990878409057</v>
      </c>
      <c r="AR56" s="2"/>
    </row>
    <row r="57" spans="1:44" s="49" customFormat="1" ht="12.75" customHeight="1">
      <c r="A57" s="168" t="s">
        <v>193</v>
      </c>
      <c r="B57" s="152"/>
      <c r="C57" s="142">
        <f>C58+C65</f>
        <v>3.1375281203007512</v>
      </c>
      <c r="D57" s="143">
        <f t="shared" ref="D57:AP57" si="49">D58+D65</f>
        <v>3.1375281203007512</v>
      </c>
      <c r="E57" s="143">
        <f t="shared" si="49"/>
        <v>0</v>
      </c>
      <c r="F57" s="144">
        <f t="shared" si="49"/>
        <v>0</v>
      </c>
      <c r="G57" s="144">
        <f t="shared" si="49"/>
        <v>0</v>
      </c>
      <c r="H57" s="145">
        <f t="shared" si="49"/>
        <v>0</v>
      </c>
      <c r="I57" s="146">
        <f t="shared" si="49"/>
        <v>0</v>
      </c>
      <c r="J57" s="146">
        <f t="shared" si="49"/>
        <v>0</v>
      </c>
      <c r="K57" s="146">
        <f t="shared" si="49"/>
        <v>0</v>
      </c>
      <c r="L57" s="145">
        <f t="shared" si="49"/>
        <v>237.44390316367361</v>
      </c>
      <c r="M57" s="143">
        <f t="shared" si="49"/>
        <v>0</v>
      </c>
      <c r="N57" s="143">
        <f t="shared" ref="N57" si="50">N58+N65</f>
        <v>0</v>
      </c>
      <c r="O57" s="143">
        <f t="shared" si="49"/>
        <v>0</v>
      </c>
      <c r="P57" s="143">
        <f t="shared" si="49"/>
        <v>0</v>
      </c>
      <c r="Q57" s="143">
        <f t="shared" si="49"/>
        <v>37.625</v>
      </c>
      <c r="R57" s="143">
        <f t="shared" si="49"/>
        <v>0</v>
      </c>
      <c r="S57" s="143">
        <f t="shared" si="49"/>
        <v>6.7401304501343944</v>
      </c>
      <c r="T57" s="143">
        <f t="shared" si="49"/>
        <v>75.010529139781596</v>
      </c>
      <c r="U57" s="143">
        <f t="shared" si="49"/>
        <v>118.06799999999998</v>
      </c>
      <c r="V57" s="143">
        <f t="shared" si="49"/>
        <v>2.4357375765003548E-4</v>
      </c>
      <c r="W57" s="144">
        <f t="shared" si="49"/>
        <v>0</v>
      </c>
      <c r="X57" s="144">
        <f t="shared" si="49"/>
        <v>0</v>
      </c>
      <c r="Y57" s="144">
        <f t="shared" si="49"/>
        <v>0</v>
      </c>
      <c r="Z57" s="146">
        <f t="shared" si="49"/>
        <v>0</v>
      </c>
      <c r="AA57" s="145">
        <f t="shared" si="49"/>
        <v>299.67219006858454</v>
      </c>
      <c r="AB57" s="147">
        <f t="shared" si="49"/>
        <v>21.372356110420323</v>
      </c>
      <c r="AC57" s="177">
        <f t="shared" si="49"/>
        <v>0</v>
      </c>
      <c r="AD57" s="143">
        <f t="shared" si="49"/>
        <v>0</v>
      </c>
      <c r="AE57" s="143">
        <f t="shared" si="49"/>
        <v>12.005245025649025</v>
      </c>
      <c r="AF57" s="143">
        <f t="shared" ref="AF57" si="51">AF58+AF65</f>
        <v>0</v>
      </c>
      <c r="AG57" s="143">
        <f t="shared" si="49"/>
        <v>0</v>
      </c>
      <c r="AH57" s="143">
        <f t="shared" si="49"/>
        <v>3.8305885818494128</v>
      </c>
      <c r="AI57" s="143">
        <f t="shared" si="49"/>
        <v>0</v>
      </c>
      <c r="AJ57" s="143">
        <f t="shared" ref="AJ57" si="52">AJ58+AJ65</f>
        <v>0</v>
      </c>
      <c r="AK57" s="143">
        <f t="shared" si="49"/>
        <v>0</v>
      </c>
      <c r="AL57" s="143">
        <f t="shared" ref="AL57" si="53">AL58+AL65</f>
        <v>0.15331938121437691</v>
      </c>
      <c r="AM57" s="146">
        <f t="shared" si="49"/>
        <v>5.3832031217075098</v>
      </c>
      <c r="AN57" s="145">
        <f t="shared" si="49"/>
        <v>0</v>
      </c>
      <c r="AO57" s="145">
        <f t="shared" si="49"/>
        <v>852.29393681004308</v>
      </c>
      <c r="AP57" s="147">
        <f t="shared" si="49"/>
        <v>0</v>
      </c>
      <c r="AQ57" s="148">
        <f t="shared" si="24"/>
        <v>1413.9199142730222</v>
      </c>
      <c r="AR57" s="2"/>
    </row>
    <row r="58" spans="1:44" s="49" customFormat="1" ht="12.75" customHeight="1">
      <c r="A58" s="168" t="s">
        <v>194</v>
      </c>
      <c r="B58" s="152"/>
      <c r="C58" s="142">
        <f t="shared" si="45"/>
        <v>3.1035332330827061</v>
      </c>
      <c r="D58" s="177">
        <v>3.1035332330827061</v>
      </c>
      <c r="E58" s="147">
        <v>0</v>
      </c>
      <c r="F58" s="147">
        <f>SUM(F59:F64)</f>
        <v>0</v>
      </c>
      <c r="G58" s="345">
        <v>0</v>
      </c>
      <c r="H58" s="145">
        <f t="shared" si="46"/>
        <v>0</v>
      </c>
      <c r="I58" s="146">
        <f>SUM(I59:I64)</f>
        <v>0</v>
      </c>
      <c r="J58" s="146">
        <f>SUM(J59:J64)</f>
        <v>0</v>
      </c>
      <c r="K58" s="146">
        <f>SUM(K59:K64)</f>
        <v>0</v>
      </c>
      <c r="L58" s="145">
        <f t="shared" si="47"/>
        <v>133.82873338117486</v>
      </c>
      <c r="M58" s="143">
        <f t="shared" ref="M58:AN58" si="54">SUM(M59:M64)</f>
        <v>0</v>
      </c>
      <c r="N58" s="144">
        <f t="shared" ref="N58" si="55">SUM(N59:N64)</f>
        <v>0</v>
      </c>
      <c r="O58" s="144">
        <f t="shared" si="54"/>
        <v>0</v>
      </c>
      <c r="P58" s="147">
        <f t="shared" si="54"/>
        <v>0</v>
      </c>
      <c r="Q58" s="147">
        <v>15.15</v>
      </c>
      <c r="R58" s="147">
        <f t="shared" si="54"/>
        <v>0</v>
      </c>
      <c r="S58" s="147">
        <v>0</v>
      </c>
      <c r="T58" s="147">
        <v>57.261489807417234</v>
      </c>
      <c r="U58" s="147">
        <v>61.416999999999987</v>
      </c>
      <c r="V58" s="147">
        <f t="shared" si="54"/>
        <v>2.4357375765003548E-4</v>
      </c>
      <c r="W58" s="147">
        <f t="shared" si="54"/>
        <v>0</v>
      </c>
      <c r="X58" s="147">
        <f t="shared" si="54"/>
        <v>0</v>
      </c>
      <c r="Y58" s="144">
        <f t="shared" si="54"/>
        <v>0</v>
      </c>
      <c r="Z58" s="146">
        <f t="shared" si="54"/>
        <v>0</v>
      </c>
      <c r="AA58" s="145">
        <v>193.60584747084317</v>
      </c>
      <c r="AB58" s="147">
        <f t="shared" si="48"/>
        <v>13.567815366002081</v>
      </c>
      <c r="AC58" s="177">
        <f t="shared" si="54"/>
        <v>0</v>
      </c>
      <c r="AD58" s="143">
        <f t="shared" si="54"/>
        <v>0</v>
      </c>
      <c r="AE58" s="143">
        <f t="shared" si="54"/>
        <v>7.9929950520680633</v>
      </c>
      <c r="AF58" s="143"/>
      <c r="AG58" s="143">
        <f t="shared" si="54"/>
        <v>0</v>
      </c>
      <c r="AH58" s="143">
        <f t="shared" si="54"/>
        <v>3.8297811012131242E-2</v>
      </c>
      <c r="AI58" s="143">
        <f t="shared" si="54"/>
        <v>0</v>
      </c>
      <c r="AJ58" s="143">
        <f t="shared" ref="AJ58" si="56">SUM(AJ59:AJ64)</f>
        <v>0</v>
      </c>
      <c r="AK58" s="143"/>
      <c r="AL58" s="143">
        <v>0.15331938121437691</v>
      </c>
      <c r="AM58" s="144">
        <v>5.3832031217075098</v>
      </c>
      <c r="AN58" s="145">
        <f t="shared" si="54"/>
        <v>0</v>
      </c>
      <c r="AO58" s="145">
        <v>592.83108994164547</v>
      </c>
      <c r="AP58" s="147">
        <f t="shared" ref="AP58" si="57">SUM(AP59:AP64)</f>
        <v>0</v>
      </c>
      <c r="AQ58" s="148">
        <f t="shared" si="24"/>
        <v>936.93701939274831</v>
      </c>
      <c r="AR58" s="2"/>
    </row>
    <row r="59" spans="1:44" s="49" customFormat="1" ht="12.75" customHeight="1">
      <c r="A59" s="398" t="s">
        <v>174</v>
      </c>
      <c r="B59" s="399" t="s">
        <v>175</v>
      </c>
      <c r="C59" s="62">
        <f t="shared" si="45"/>
        <v>1.5277702255639098</v>
      </c>
      <c r="D59" s="416">
        <v>1.5277702255639098</v>
      </c>
      <c r="E59" s="67"/>
      <c r="F59" s="67"/>
      <c r="G59" s="170"/>
      <c r="H59" s="66">
        <f t="shared" si="46"/>
        <v>0</v>
      </c>
      <c r="I59" s="149"/>
      <c r="J59" s="149"/>
      <c r="K59" s="149"/>
      <c r="L59" s="66">
        <f t="shared" si="47"/>
        <v>31.720947338102249</v>
      </c>
      <c r="M59" s="103"/>
      <c r="N59" s="327"/>
      <c r="O59" s="327"/>
      <c r="P59" s="67"/>
      <c r="Q59" s="381">
        <v>4.4630000000000001</v>
      </c>
      <c r="R59" s="67"/>
      <c r="S59" s="381">
        <v>0</v>
      </c>
      <c r="T59" s="381">
        <v>11.035947338102249</v>
      </c>
      <c r="U59" s="381">
        <v>16.222000000000001</v>
      </c>
      <c r="V59" s="381">
        <v>0</v>
      </c>
      <c r="W59" s="67"/>
      <c r="X59" s="67"/>
      <c r="Y59" s="327"/>
      <c r="Z59" s="149"/>
      <c r="AA59" s="406">
        <v>58.585535639982901</v>
      </c>
      <c r="AB59" s="67">
        <f t="shared" si="48"/>
        <v>0.88343118684351418</v>
      </c>
      <c r="AC59" s="328"/>
      <c r="AD59" s="103"/>
      <c r="AE59" s="342">
        <v>0.88343118684351418</v>
      </c>
      <c r="AF59" s="342"/>
      <c r="AG59" s="342"/>
      <c r="AH59" s="342">
        <v>0</v>
      </c>
      <c r="AI59" s="342"/>
      <c r="AJ59" s="342"/>
      <c r="AK59" s="342"/>
      <c r="AL59" s="342">
        <v>0</v>
      </c>
      <c r="AM59" s="386">
        <v>0</v>
      </c>
      <c r="AN59" s="66"/>
      <c r="AO59" s="406">
        <v>220.25953377782693</v>
      </c>
      <c r="AP59" s="67"/>
      <c r="AQ59" s="334">
        <f t="shared" si="24"/>
        <v>312.9772181683195</v>
      </c>
      <c r="AR59" s="2"/>
    </row>
    <row r="60" spans="1:44" s="49" customFormat="1" ht="12.75" customHeight="1">
      <c r="A60" s="398" t="s">
        <v>176</v>
      </c>
      <c r="B60" s="399" t="s">
        <v>177</v>
      </c>
      <c r="C60" s="19">
        <f t="shared" si="45"/>
        <v>4.4993233082706766E-2</v>
      </c>
      <c r="D60" s="416">
        <v>4.4993233082706766E-2</v>
      </c>
      <c r="E60" s="26"/>
      <c r="F60" s="26"/>
      <c r="G60" s="346"/>
      <c r="H60" s="23">
        <f t="shared" si="46"/>
        <v>0</v>
      </c>
      <c r="I60" s="20"/>
      <c r="J60" s="20"/>
      <c r="K60" s="20"/>
      <c r="L60" s="23">
        <f t="shared" si="47"/>
        <v>29.721165172922291</v>
      </c>
      <c r="M60" s="21"/>
      <c r="N60" s="169"/>
      <c r="O60" s="169"/>
      <c r="P60" s="26"/>
      <c r="Q60" s="381">
        <v>1.43</v>
      </c>
      <c r="R60" s="26"/>
      <c r="S60" s="381">
        <v>0</v>
      </c>
      <c r="T60" s="381">
        <v>3.4811651729222937</v>
      </c>
      <c r="U60" s="381">
        <v>24.81</v>
      </c>
      <c r="V60" s="381">
        <v>0</v>
      </c>
      <c r="W60" s="26"/>
      <c r="X60" s="26"/>
      <c r="Y60" s="169"/>
      <c r="Z60" s="20"/>
      <c r="AA60" s="406">
        <v>31.394529053554386</v>
      </c>
      <c r="AB60" s="26">
        <f t="shared" si="48"/>
        <v>0.18010427469875215</v>
      </c>
      <c r="AC60" s="329"/>
      <c r="AD60" s="21"/>
      <c r="AE60" s="343">
        <v>0.18010427469875215</v>
      </c>
      <c r="AF60" s="343"/>
      <c r="AG60" s="343"/>
      <c r="AH60" s="343">
        <v>0</v>
      </c>
      <c r="AI60" s="343"/>
      <c r="AJ60" s="343"/>
      <c r="AK60" s="343"/>
      <c r="AL60" s="343">
        <v>0</v>
      </c>
      <c r="AM60" s="387">
        <v>0</v>
      </c>
      <c r="AN60" s="23"/>
      <c r="AO60" s="406">
        <v>75.901806801516429</v>
      </c>
      <c r="AP60" s="26"/>
      <c r="AQ60" s="335">
        <f t="shared" si="24"/>
        <v>137.24259853577456</v>
      </c>
      <c r="AR60" s="2"/>
    </row>
    <row r="61" spans="1:44" s="49" customFormat="1" ht="12.75" customHeight="1">
      <c r="A61" s="398" t="s">
        <v>178</v>
      </c>
      <c r="B61" s="399" t="s">
        <v>179</v>
      </c>
      <c r="C61" s="19">
        <f t="shared" si="45"/>
        <v>5.099233082706766E-2</v>
      </c>
      <c r="D61" s="416">
        <v>5.099233082706766E-2</v>
      </c>
      <c r="E61" s="26"/>
      <c r="F61" s="26"/>
      <c r="G61" s="346"/>
      <c r="H61" s="23">
        <f t="shared" si="46"/>
        <v>0</v>
      </c>
      <c r="I61" s="20"/>
      <c r="J61" s="20"/>
      <c r="K61" s="20"/>
      <c r="L61" s="23">
        <f t="shared" si="47"/>
        <v>32.193523856335787</v>
      </c>
      <c r="M61" s="21"/>
      <c r="N61" s="169"/>
      <c r="O61" s="169"/>
      <c r="P61" s="26"/>
      <c r="Q61" s="381">
        <v>3.5830000000000002</v>
      </c>
      <c r="R61" s="26"/>
      <c r="S61" s="381">
        <v>0</v>
      </c>
      <c r="T61" s="381">
        <v>22.815523856335783</v>
      </c>
      <c r="U61" s="381">
        <v>5.7949999999999999</v>
      </c>
      <c r="V61" s="381">
        <v>0</v>
      </c>
      <c r="W61" s="26"/>
      <c r="X61" s="26"/>
      <c r="Y61" s="169"/>
      <c r="Z61" s="20"/>
      <c r="AA61" s="406">
        <v>24.893831167937304</v>
      </c>
      <c r="AB61" s="26">
        <f t="shared" si="48"/>
        <v>3.4956004848465838</v>
      </c>
      <c r="AC61" s="329"/>
      <c r="AD61" s="21"/>
      <c r="AE61" s="343">
        <v>3.4956004848465838</v>
      </c>
      <c r="AF61" s="343"/>
      <c r="AG61" s="343"/>
      <c r="AH61" s="343">
        <v>0</v>
      </c>
      <c r="AI61" s="343"/>
      <c r="AJ61" s="343"/>
      <c r="AK61" s="343"/>
      <c r="AL61" s="343">
        <v>0</v>
      </c>
      <c r="AM61" s="387">
        <v>0</v>
      </c>
      <c r="AN61" s="23"/>
      <c r="AO61" s="406">
        <v>95.538728695908731</v>
      </c>
      <c r="AP61" s="26"/>
      <c r="AQ61" s="335">
        <f t="shared" si="24"/>
        <v>156.17267653585546</v>
      </c>
      <c r="AR61" s="2"/>
    </row>
    <row r="62" spans="1:44" s="49" customFormat="1" ht="12.75" customHeight="1">
      <c r="A62" s="398" t="s">
        <v>180</v>
      </c>
      <c r="B62" s="399" t="s">
        <v>181</v>
      </c>
      <c r="C62" s="19">
        <f t="shared" si="45"/>
        <v>2.8995639097744365E-2</v>
      </c>
      <c r="D62" s="416">
        <v>2.8995639097744365E-2</v>
      </c>
      <c r="E62" s="26"/>
      <c r="F62" s="26"/>
      <c r="G62" s="346"/>
      <c r="H62" s="23">
        <f t="shared" si="46"/>
        <v>0</v>
      </c>
      <c r="I62" s="20"/>
      <c r="J62" s="20"/>
      <c r="K62" s="20"/>
      <c r="L62" s="23">
        <f t="shared" si="47"/>
        <v>5.2547619024586893</v>
      </c>
      <c r="M62" s="21"/>
      <c r="N62" s="169"/>
      <c r="O62" s="169"/>
      <c r="P62" s="26"/>
      <c r="Q62" s="381">
        <v>0.70899999999999996</v>
      </c>
      <c r="R62" s="26"/>
      <c r="S62" s="381">
        <v>0</v>
      </c>
      <c r="T62" s="381">
        <v>3.0337619024586888</v>
      </c>
      <c r="U62" s="381">
        <v>1.512</v>
      </c>
      <c r="V62" s="381">
        <v>0</v>
      </c>
      <c r="W62" s="26"/>
      <c r="X62" s="26"/>
      <c r="Y62" s="169"/>
      <c r="Z62" s="20"/>
      <c r="AA62" s="406">
        <v>8.100311213636779</v>
      </c>
      <c r="AB62" s="26">
        <f t="shared" si="48"/>
        <v>0.65994413064798241</v>
      </c>
      <c r="AC62" s="329"/>
      <c r="AD62" s="21"/>
      <c r="AE62" s="343">
        <v>0.65994413064798241</v>
      </c>
      <c r="AF62" s="343"/>
      <c r="AG62" s="343"/>
      <c r="AH62" s="343">
        <v>0</v>
      </c>
      <c r="AI62" s="343"/>
      <c r="AJ62" s="343"/>
      <c r="AK62" s="343"/>
      <c r="AL62" s="343">
        <v>0</v>
      </c>
      <c r="AM62" s="387">
        <v>0</v>
      </c>
      <c r="AN62" s="23"/>
      <c r="AO62" s="406">
        <v>44.966258890466399</v>
      </c>
      <c r="AP62" s="26"/>
      <c r="AQ62" s="335">
        <f t="shared" si="24"/>
        <v>59.01027177630759</v>
      </c>
      <c r="AR62" s="2"/>
    </row>
    <row r="63" spans="1:44" s="49" customFormat="1" ht="12.75" customHeight="1">
      <c r="A63" s="398" t="s">
        <v>182</v>
      </c>
      <c r="B63" s="399" t="s">
        <v>183</v>
      </c>
      <c r="C63" s="19">
        <f t="shared" si="45"/>
        <v>0.48692676691729325</v>
      </c>
      <c r="D63" s="417">
        <v>0.48692676691729325</v>
      </c>
      <c r="E63" s="26"/>
      <c r="F63" s="26"/>
      <c r="G63" s="346"/>
      <c r="H63" s="23">
        <f t="shared" si="46"/>
        <v>0</v>
      </c>
      <c r="I63" s="20"/>
      <c r="J63" s="20"/>
      <c r="K63" s="20"/>
      <c r="L63" s="23">
        <f t="shared" si="47"/>
        <v>4.475226646081941</v>
      </c>
      <c r="M63" s="21"/>
      <c r="N63" s="169"/>
      <c r="O63" s="169"/>
      <c r="P63" s="26"/>
      <c r="Q63" s="382">
        <v>0.45900000000000002</v>
      </c>
      <c r="R63" s="26"/>
      <c r="S63" s="382">
        <v>0</v>
      </c>
      <c r="T63" s="382">
        <v>1.7712266460819415</v>
      </c>
      <c r="U63" s="382">
        <v>2.2450000000000001</v>
      </c>
      <c r="V63" s="382">
        <v>0</v>
      </c>
      <c r="W63" s="26"/>
      <c r="X63" s="26"/>
      <c r="Y63" s="169"/>
      <c r="Z63" s="20"/>
      <c r="AA63" s="407">
        <v>12.124754427701447</v>
      </c>
      <c r="AB63" s="26">
        <f t="shared" si="48"/>
        <v>0.76774376951876833</v>
      </c>
      <c r="AC63" s="329"/>
      <c r="AD63" s="21"/>
      <c r="AE63" s="343">
        <v>0.76774376951876833</v>
      </c>
      <c r="AF63" s="343"/>
      <c r="AG63" s="343"/>
      <c r="AH63" s="343">
        <v>0</v>
      </c>
      <c r="AI63" s="343"/>
      <c r="AJ63" s="343"/>
      <c r="AK63" s="343"/>
      <c r="AL63" s="343">
        <v>0</v>
      </c>
      <c r="AM63" s="387">
        <v>0</v>
      </c>
      <c r="AN63" s="23"/>
      <c r="AO63" s="407">
        <v>40.378824727469343</v>
      </c>
      <c r="AP63" s="26"/>
      <c r="AQ63" s="335">
        <f t="shared" si="24"/>
        <v>58.233476337688799</v>
      </c>
      <c r="AR63" s="2"/>
    </row>
    <row r="64" spans="1:44" ht="12.75" customHeight="1">
      <c r="A64" s="400" t="s">
        <v>184</v>
      </c>
      <c r="B64" s="401"/>
      <c r="C64" s="74">
        <f t="shared" si="45"/>
        <v>0.96385503759398494</v>
      </c>
      <c r="D64" s="417">
        <v>0.96385503759398494</v>
      </c>
      <c r="E64" s="79"/>
      <c r="F64" s="79"/>
      <c r="G64" s="347"/>
      <c r="H64" s="78">
        <f t="shared" si="46"/>
        <v>0</v>
      </c>
      <c r="I64" s="150"/>
      <c r="J64" s="150"/>
      <c r="K64" s="150"/>
      <c r="L64" s="78">
        <f t="shared" si="47"/>
        <v>30.463108465273926</v>
      </c>
      <c r="M64" s="151"/>
      <c r="N64" s="331"/>
      <c r="O64" s="331"/>
      <c r="P64" s="79"/>
      <c r="Q64" s="382">
        <v>4.5060000000000002</v>
      </c>
      <c r="R64" s="79"/>
      <c r="S64" s="382">
        <v>0</v>
      </c>
      <c r="T64" s="382">
        <v>15.123864891516277</v>
      </c>
      <c r="U64" s="382">
        <v>10.833</v>
      </c>
      <c r="V64" s="382">
        <v>2.4357375765003548E-4</v>
      </c>
      <c r="W64" s="79"/>
      <c r="X64" s="79"/>
      <c r="Y64" s="331"/>
      <c r="Z64" s="150"/>
      <c r="AA64" s="407">
        <v>58.506885968030346</v>
      </c>
      <c r="AB64" s="79">
        <f t="shared" si="48"/>
        <v>7.5809915194464796</v>
      </c>
      <c r="AC64" s="332"/>
      <c r="AD64" s="151"/>
      <c r="AE64" s="344">
        <v>2.0061712055124623</v>
      </c>
      <c r="AF64" s="344"/>
      <c r="AG64" s="344"/>
      <c r="AH64" s="344">
        <v>3.8297811012131242E-2</v>
      </c>
      <c r="AI64" s="344"/>
      <c r="AJ64" s="344"/>
      <c r="AK64" s="344"/>
      <c r="AL64" s="344">
        <v>0.15331938121437691</v>
      </c>
      <c r="AM64" s="388">
        <v>5.3832031217075098</v>
      </c>
      <c r="AN64" s="78"/>
      <c r="AO64" s="407">
        <v>115.78593704845757</v>
      </c>
      <c r="AP64" s="79"/>
      <c r="AQ64" s="336">
        <f t="shared" si="24"/>
        <v>213.30077803880232</v>
      </c>
    </row>
    <row r="65" spans="1:44" ht="12.75" customHeight="1">
      <c r="A65" s="168" t="s">
        <v>195</v>
      </c>
      <c r="B65" s="152"/>
      <c r="C65" s="74">
        <f>SUM(D65:G65)</f>
        <v>3.3994887218045118E-2</v>
      </c>
      <c r="D65" s="177">
        <f>SUM(D66:D69)</f>
        <v>3.3994887218045118E-2</v>
      </c>
      <c r="E65" s="213"/>
      <c r="F65" s="213"/>
      <c r="G65" s="348"/>
      <c r="H65" s="78">
        <f>SUM(I65:K65)</f>
        <v>0</v>
      </c>
      <c r="I65" s="75"/>
      <c r="J65" s="76">
        <v>0</v>
      </c>
      <c r="K65" s="76">
        <v>0</v>
      </c>
      <c r="L65" s="78">
        <f>SUM(M65:Z65)</f>
        <v>103.61516978249875</v>
      </c>
      <c r="M65" s="76"/>
      <c r="N65" s="77"/>
      <c r="O65" s="77"/>
      <c r="P65" s="213"/>
      <c r="Q65" s="147">
        <v>22.474999999999998</v>
      </c>
      <c r="R65" s="213"/>
      <c r="S65" s="147">
        <v>6.7401304501343944</v>
      </c>
      <c r="T65" s="147">
        <v>17.749039332364369</v>
      </c>
      <c r="U65" s="147">
        <v>56.650999999999996</v>
      </c>
      <c r="V65" s="147">
        <f>SUM(V66:V69)</f>
        <v>0</v>
      </c>
      <c r="W65" s="213"/>
      <c r="X65" s="213"/>
      <c r="Y65" s="77"/>
      <c r="Z65" s="76"/>
      <c r="AA65" s="145">
        <v>106.06634259774135</v>
      </c>
      <c r="AB65" s="79">
        <f>SUM(AC65:AM65)</f>
        <v>7.8045407444182429</v>
      </c>
      <c r="AC65" s="80"/>
      <c r="AD65" s="76"/>
      <c r="AE65" s="147">
        <f>SUM(AE66:AE69)</f>
        <v>4.0122499735809614</v>
      </c>
      <c r="AF65" s="76"/>
      <c r="AG65" s="76"/>
      <c r="AH65" s="76">
        <v>3.7922907708372815</v>
      </c>
      <c r="AI65" s="76"/>
      <c r="AJ65" s="76"/>
      <c r="AK65" s="76"/>
      <c r="AL65" s="76"/>
      <c r="AM65" s="77"/>
      <c r="AN65" s="78"/>
      <c r="AO65" s="145">
        <v>259.46284686839761</v>
      </c>
      <c r="AP65" s="79"/>
      <c r="AQ65" s="340">
        <f t="shared" si="24"/>
        <v>476.98289488027399</v>
      </c>
    </row>
    <row r="66" spans="1:44" ht="12.75" customHeight="1">
      <c r="A66" s="402" t="s">
        <v>185</v>
      </c>
      <c r="B66" s="403" t="s">
        <v>186</v>
      </c>
      <c r="C66" s="62">
        <f t="shared" ref="C66:C69" si="58">SUM(D66:G66)</f>
        <v>1.0998345864661654E-2</v>
      </c>
      <c r="D66" s="418">
        <v>1.0998345864661654E-2</v>
      </c>
      <c r="E66" s="69"/>
      <c r="F66" s="69"/>
      <c r="G66" s="349"/>
      <c r="H66" s="66">
        <f t="shared" ref="H66:H69" si="59">SUM(I66:K66)</f>
        <v>0</v>
      </c>
      <c r="I66" s="318"/>
      <c r="J66" s="64"/>
      <c r="K66" s="219"/>
      <c r="L66" s="66">
        <f t="shared" ref="L66:L69" si="60">SUM(M66:Z66)</f>
        <v>4.2057023854191602</v>
      </c>
      <c r="M66" s="318"/>
      <c r="N66" s="69"/>
      <c r="O66" s="65"/>
      <c r="P66" s="69"/>
      <c r="Q66" s="383">
        <v>0.41899999999999998</v>
      </c>
      <c r="R66" s="69"/>
      <c r="S66" s="383">
        <v>0.11387657222609733</v>
      </c>
      <c r="T66" s="383">
        <v>0.65782581319306255</v>
      </c>
      <c r="U66" s="383">
        <v>3.0150000000000001</v>
      </c>
      <c r="V66" s="383">
        <v>0</v>
      </c>
      <c r="W66" s="69"/>
      <c r="X66" s="69"/>
      <c r="Y66" s="65"/>
      <c r="Z66" s="64"/>
      <c r="AA66" s="408">
        <v>8.4427397853686781</v>
      </c>
      <c r="AB66" s="67">
        <f t="shared" ref="AB66:AB69" si="61">SUM(AC66:AM66)</f>
        <v>3.793605400579608</v>
      </c>
      <c r="AC66" s="68"/>
      <c r="AD66" s="64"/>
      <c r="AE66" s="64">
        <v>1.3146297423266581E-3</v>
      </c>
      <c r="AF66" s="64"/>
      <c r="AG66" s="64"/>
      <c r="AH66" s="64">
        <v>3.7922907708372815</v>
      </c>
      <c r="AI66" s="64"/>
      <c r="AJ66" s="64"/>
      <c r="AK66" s="64"/>
      <c r="AL66" s="64"/>
      <c r="AM66" s="65"/>
      <c r="AN66" s="66"/>
      <c r="AO66" s="408">
        <v>66.672081265800372</v>
      </c>
      <c r="AP66" s="67"/>
      <c r="AQ66" s="92">
        <f t="shared" si="24"/>
        <v>83.125127183032475</v>
      </c>
    </row>
    <row r="67" spans="1:44" ht="12.75" customHeight="1">
      <c r="A67" s="404" t="s">
        <v>187</v>
      </c>
      <c r="B67" s="405">
        <v>84</v>
      </c>
      <c r="C67" s="19">
        <f t="shared" si="58"/>
        <v>1.6997443609022559E-2</v>
      </c>
      <c r="D67" s="419">
        <v>1.6997443609022559E-2</v>
      </c>
      <c r="E67" s="212"/>
      <c r="F67" s="212"/>
      <c r="G67" s="350"/>
      <c r="H67" s="23">
        <f t="shared" si="59"/>
        <v>0</v>
      </c>
      <c r="I67" s="319"/>
      <c r="J67" s="25"/>
      <c r="K67" s="215"/>
      <c r="L67" s="23">
        <f t="shared" si="60"/>
        <v>54.816126029664801</v>
      </c>
      <c r="M67" s="319"/>
      <c r="N67" s="212"/>
      <c r="O67" s="22"/>
      <c r="P67" s="212"/>
      <c r="Q67" s="384">
        <v>9.1760000000000002</v>
      </c>
      <c r="R67" s="212"/>
      <c r="S67" s="384">
        <v>5.5342067493811058</v>
      </c>
      <c r="T67" s="384">
        <v>10.3209192802837</v>
      </c>
      <c r="U67" s="384">
        <v>29.785</v>
      </c>
      <c r="V67" s="384">
        <v>0</v>
      </c>
      <c r="W67" s="212"/>
      <c r="X67" s="212"/>
      <c r="Y67" s="22"/>
      <c r="Z67" s="25"/>
      <c r="AA67" s="409">
        <v>41.081143650726574</v>
      </c>
      <c r="AB67" s="26">
        <f t="shared" si="61"/>
        <v>1.9653714647783544</v>
      </c>
      <c r="AC67" s="27"/>
      <c r="AD67" s="25"/>
      <c r="AE67" s="25">
        <v>1.9653714647783544</v>
      </c>
      <c r="AF67" s="25"/>
      <c r="AG67" s="25"/>
      <c r="AH67" s="25">
        <v>0</v>
      </c>
      <c r="AI67" s="25"/>
      <c r="AJ67" s="25"/>
      <c r="AK67" s="25"/>
      <c r="AL67" s="25"/>
      <c r="AM67" s="22"/>
      <c r="AN67" s="23"/>
      <c r="AO67" s="409">
        <v>124.79427455922439</v>
      </c>
      <c r="AP67" s="26"/>
      <c r="AQ67" s="29">
        <f t="shared" si="24"/>
        <v>222.67391314800312</v>
      </c>
    </row>
    <row r="68" spans="1:44" ht="12.75" customHeight="1">
      <c r="A68" s="398" t="s">
        <v>188</v>
      </c>
      <c r="B68" s="399">
        <v>85</v>
      </c>
      <c r="C68" s="19">
        <f t="shared" si="58"/>
        <v>0</v>
      </c>
      <c r="D68" s="419">
        <v>0</v>
      </c>
      <c r="E68" s="212"/>
      <c r="F68" s="212"/>
      <c r="G68" s="350"/>
      <c r="H68" s="23">
        <f t="shared" si="59"/>
        <v>0</v>
      </c>
      <c r="I68" s="319"/>
      <c r="J68" s="25"/>
      <c r="K68" s="215"/>
      <c r="L68" s="23">
        <f t="shared" si="60"/>
        <v>20.465417334791681</v>
      </c>
      <c r="M68" s="319"/>
      <c r="N68" s="212"/>
      <c r="O68" s="22"/>
      <c r="P68" s="212"/>
      <c r="Q68" s="384">
        <v>4.3550000000000004</v>
      </c>
      <c r="R68" s="212"/>
      <c r="S68" s="384">
        <v>0.55964982076928182</v>
      </c>
      <c r="T68" s="384">
        <v>3.1767675140223979</v>
      </c>
      <c r="U68" s="384">
        <v>12.374000000000001</v>
      </c>
      <c r="V68" s="384">
        <v>0</v>
      </c>
      <c r="W68" s="212"/>
      <c r="X68" s="212"/>
      <c r="Y68" s="22"/>
      <c r="Z68" s="25"/>
      <c r="AA68" s="409">
        <v>23.797575740413972</v>
      </c>
      <c r="AB68" s="26">
        <f t="shared" si="61"/>
        <v>0.14329464191360575</v>
      </c>
      <c r="AC68" s="27"/>
      <c r="AD68" s="25"/>
      <c r="AE68" s="25">
        <v>0.14329464191360575</v>
      </c>
      <c r="AF68" s="25"/>
      <c r="AG68" s="25"/>
      <c r="AH68" s="25">
        <v>0</v>
      </c>
      <c r="AI68" s="25"/>
      <c r="AJ68" s="25"/>
      <c r="AK68" s="25"/>
      <c r="AL68" s="25"/>
      <c r="AM68" s="22"/>
      <c r="AN68" s="23"/>
      <c r="AO68" s="409">
        <v>38.810496285240369</v>
      </c>
      <c r="AP68" s="26"/>
      <c r="AQ68" s="29">
        <f t="shared" si="24"/>
        <v>83.216784002359631</v>
      </c>
    </row>
    <row r="69" spans="1:44" s="49" customFormat="1" ht="12.75" customHeight="1">
      <c r="A69" s="400" t="s">
        <v>189</v>
      </c>
      <c r="B69" s="401" t="s">
        <v>190</v>
      </c>
      <c r="C69" s="134">
        <f t="shared" si="58"/>
        <v>5.9990977443609029E-3</v>
      </c>
      <c r="D69" s="420">
        <v>5.9990977443609029E-3</v>
      </c>
      <c r="E69" s="213"/>
      <c r="F69" s="213"/>
      <c r="G69" s="348"/>
      <c r="H69" s="137">
        <f t="shared" si="59"/>
        <v>0</v>
      </c>
      <c r="I69" s="320"/>
      <c r="J69" s="76"/>
      <c r="K69" s="220"/>
      <c r="L69" s="137">
        <f t="shared" si="60"/>
        <v>24.127924032623113</v>
      </c>
      <c r="M69" s="320"/>
      <c r="N69" s="213"/>
      <c r="O69" s="77"/>
      <c r="P69" s="213"/>
      <c r="Q69" s="385">
        <v>8.5249999999999986</v>
      </c>
      <c r="R69" s="213"/>
      <c r="S69" s="385">
        <v>0.53239730775790817</v>
      </c>
      <c r="T69" s="385">
        <v>3.5935267248652072</v>
      </c>
      <c r="U69" s="385">
        <v>11.477</v>
      </c>
      <c r="V69" s="385">
        <v>0</v>
      </c>
      <c r="W69" s="213"/>
      <c r="X69" s="213"/>
      <c r="Y69" s="77"/>
      <c r="Z69" s="76"/>
      <c r="AA69" s="410">
        <v>32.744883421232124</v>
      </c>
      <c r="AB69" s="139">
        <f t="shared" si="61"/>
        <v>1.9022692371466743</v>
      </c>
      <c r="AC69" s="140"/>
      <c r="AD69" s="135"/>
      <c r="AE69" s="135">
        <v>1.9022692371466743</v>
      </c>
      <c r="AF69" s="135"/>
      <c r="AG69" s="135"/>
      <c r="AH69" s="135">
        <v>0</v>
      </c>
      <c r="AI69" s="135"/>
      <c r="AJ69" s="135"/>
      <c r="AK69" s="135"/>
      <c r="AL69" s="135"/>
      <c r="AM69" s="136"/>
      <c r="AN69" s="137"/>
      <c r="AO69" s="410">
        <v>29.185994758132502</v>
      </c>
      <c r="AP69" s="139"/>
      <c r="AQ69" s="141">
        <f t="shared" si="24"/>
        <v>87.967070546878773</v>
      </c>
      <c r="AR69" s="2"/>
    </row>
    <row r="70" spans="1:44" s="49" customFormat="1" ht="12.75" customHeight="1">
      <c r="A70" s="93" t="s">
        <v>41</v>
      </c>
      <c r="B70" s="94"/>
      <c r="C70" s="95">
        <f>SUM(D70:G70)</f>
        <v>0</v>
      </c>
      <c r="D70" s="153">
        <v>0</v>
      </c>
      <c r="E70" s="154"/>
      <c r="F70" s="155"/>
      <c r="G70" s="155"/>
      <c r="H70" s="99">
        <f>SUM(I70:K70)</f>
        <v>0</v>
      </c>
      <c r="I70" s="153"/>
      <c r="J70" s="154"/>
      <c r="K70" s="154"/>
      <c r="L70" s="99">
        <f>SUM(M70:Z70)</f>
        <v>221.89154760097949</v>
      </c>
      <c r="M70" s="154"/>
      <c r="N70" s="154"/>
      <c r="O70" s="154"/>
      <c r="P70" s="154">
        <v>0</v>
      </c>
      <c r="Q70" s="154">
        <v>0</v>
      </c>
      <c r="R70" s="154"/>
      <c r="S70" s="154"/>
      <c r="T70" s="341">
        <v>0</v>
      </c>
      <c r="U70" s="154">
        <v>221.89154760097949</v>
      </c>
      <c r="V70" s="64"/>
      <c r="W70" s="155"/>
      <c r="X70" s="155"/>
      <c r="Y70" s="155"/>
      <c r="Z70" s="154"/>
      <c r="AA70" s="99">
        <v>0</v>
      </c>
      <c r="AB70" s="100">
        <f>SUM(AC70:AM70)</f>
        <v>0</v>
      </c>
      <c r="AC70" s="178"/>
      <c r="AD70" s="154"/>
      <c r="AE70" s="154"/>
      <c r="AF70" s="154"/>
      <c r="AG70" s="154"/>
      <c r="AH70" s="154"/>
      <c r="AI70" s="154"/>
      <c r="AJ70" s="154"/>
      <c r="AK70" s="153"/>
      <c r="AL70" s="155"/>
      <c r="AM70" s="154"/>
      <c r="AN70" s="99"/>
      <c r="AO70" s="99">
        <v>47.988</v>
      </c>
      <c r="AP70" s="100"/>
      <c r="AQ70" s="91">
        <f t="shared" si="24"/>
        <v>269.87954760097949</v>
      </c>
      <c r="AR70" s="2"/>
    </row>
    <row r="71" spans="1:44" s="49" customFormat="1" ht="12.75" customHeight="1" thickBot="1">
      <c r="A71" s="242" t="s">
        <v>133</v>
      </c>
      <c r="B71" s="73"/>
      <c r="C71" s="74">
        <f>SUM(D71:G71)</f>
        <v>0</v>
      </c>
      <c r="D71" s="75"/>
      <c r="E71" s="76"/>
      <c r="F71" s="77"/>
      <c r="G71" s="77"/>
      <c r="H71" s="78">
        <f>SUM(I71:K71)</f>
        <v>0</v>
      </c>
      <c r="I71" s="75"/>
      <c r="J71" s="76"/>
      <c r="K71" s="76"/>
      <c r="L71" s="78">
        <f>SUM(M71:Z71)</f>
        <v>24.564747688587548</v>
      </c>
      <c r="M71" s="76"/>
      <c r="N71" s="76"/>
      <c r="O71" s="76"/>
      <c r="P71" s="76"/>
      <c r="Q71" s="76"/>
      <c r="R71" s="76"/>
      <c r="S71" s="76"/>
      <c r="T71" s="76"/>
      <c r="U71" s="76">
        <v>24.564747688587548</v>
      </c>
      <c r="V71" s="76"/>
      <c r="W71" s="77"/>
      <c r="X71" s="77"/>
      <c r="Y71" s="77"/>
      <c r="Z71" s="76"/>
      <c r="AA71" s="78"/>
      <c r="AB71" s="79">
        <f>SUM(AC71:AM71)</f>
        <v>0</v>
      </c>
      <c r="AC71" s="80"/>
      <c r="AD71" s="76"/>
      <c r="AE71" s="76"/>
      <c r="AF71" s="76"/>
      <c r="AG71" s="76"/>
      <c r="AH71" s="76"/>
      <c r="AI71" s="76"/>
      <c r="AJ71" s="76"/>
      <c r="AK71" s="75"/>
      <c r="AL71" s="77"/>
      <c r="AM71" s="76"/>
      <c r="AN71" s="78"/>
      <c r="AO71" s="81"/>
      <c r="AP71" s="79"/>
      <c r="AQ71" s="244">
        <f t="shared" si="24"/>
        <v>24.564747688587548</v>
      </c>
      <c r="AR71" s="2"/>
    </row>
    <row r="72" spans="1:44" ht="12.75" customHeight="1" thickBot="1">
      <c r="A72" s="42" t="s">
        <v>42</v>
      </c>
      <c r="B72" s="43"/>
      <c r="C72" s="44">
        <f t="shared" ref="C72:AP72" si="62">C26-C27-C29</f>
        <v>10.595011216579167</v>
      </c>
      <c r="D72" s="108">
        <f t="shared" si="62"/>
        <v>12.404939474474247</v>
      </c>
      <c r="E72" s="46">
        <f t="shared" si="62"/>
        <v>-1.8287930207739578</v>
      </c>
      <c r="F72" s="109">
        <f t="shared" si="62"/>
        <v>0</v>
      </c>
      <c r="G72" s="109">
        <f t="shared" si="62"/>
        <v>1.8864762878987307E-2</v>
      </c>
      <c r="H72" s="47">
        <f t="shared" si="62"/>
        <v>-1.1756158387697724</v>
      </c>
      <c r="I72" s="108">
        <f t="shared" si="62"/>
        <v>-0.25444973876993088</v>
      </c>
      <c r="J72" s="46">
        <f t="shared" si="62"/>
        <v>-0.37685199999998531</v>
      </c>
      <c r="K72" s="46">
        <f t="shared" si="62"/>
        <v>-0.54431410000000824</v>
      </c>
      <c r="L72" s="47">
        <f t="shared" si="62"/>
        <v>-59.188028092075911</v>
      </c>
      <c r="M72" s="46">
        <f t="shared" si="62"/>
        <v>0</v>
      </c>
      <c r="N72" s="46">
        <f t="shared" ref="N72" si="63">N26-N27-N29</f>
        <v>0</v>
      </c>
      <c r="O72" s="46">
        <f t="shared" si="62"/>
        <v>-0.78720530690860357</v>
      </c>
      <c r="P72" s="46">
        <f t="shared" si="62"/>
        <v>67.031501246244034</v>
      </c>
      <c r="Q72" s="46">
        <f t="shared" si="62"/>
        <v>-97.831784486974811</v>
      </c>
      <c r="R72" s="46">
        <f t="shared" si="62"/>
        <v>2.5864829111361587</v>
      </c>
      <c r="S72" s="46">
        <f t="shared" si="62"/>
        <v>-3.0555983747509572</v>
      </c>
      <c r="T72" s="46">
        <f t="shared" si="62"/>
        <v>5.2036782536856947</v>
      </c>
      <c r="U72" s="46">
        <f t="shared" si="62"/>
        <v>-35.654321713225727</v>
      </c>
      <c r="V72" s="46">
        <f t="shared" si="62"/>
        <v>1.2746554777187811</v>
      </c>
      <c r="W72" s="109">
        <f t="shared" si="62"/>
        <v>2.0445639009999965</v>
      </c>
      <c r="X72" s="109">
        <f t="shared" si="62"/>
        <v>0</v>
      </c>
      <c r="Y72" s="109">
        <f t="shared" si="62"/>
        <v>0</v>
      </c>
      <c r="Z72" s="46">
        <f t="shared" si="62"/>
        <v>0</v>
      </c>
      <c r="AA72" s="47">
        <f t="shared" si="62"/>
        <v>-10.34516051464675</v>
      </c>
      <c r="AB72" s="45">
        <f t="shared" si="62"/>
        <v>-0.44995735076105348</v>
      </c>
      <c r="AC72" s="110">
        <f t="shared" si="62"/>
        <v>0</v>
      </c>
      <c r="AD72" s="46">
        <f t="shared" si="62"/>
        <v>0</v>
      </c>
      <c r="AE72" s="46">
        <f t="shared" si="62"/>
        <v>-0.46009596000004649</v>
      </c>
      <c r="AF72" s="46">
        <f t="shared" ref="AF72" si="64">AF26-AF27-AF29</f>
        <v>0</v>
      </c>
      <c r="AG72" s="46">
        <f t="shared" si="62"/>
        <v>0</v>
      </c>
      <c r="AH72" s="46">
        <f t="shared" si="62"/>
        <v>0</v>
      </c>
      <c r="AI72" s="46">
        <f t="shared" si="62"/>
        <v>1.0138492800003007E-2</v>
      </c>
      <c r="AJ72" s="46">
        <f t="shared" ref="AJ72" si="65">AJ26-AJ27-AJ29</f>
        <v>1.164388869767663E-7</v>
      </c>
      <c r="AK72" s="108">
        <f t="shared" si="62"/>
        <v>0</v>
      </c>
      <c r="AL72" s="109">
        <f t="shared" ref="AL72" si="66">AL26-AL27-AL29</f>
        <v>0</v>
      </c>
      <c r="AM72" s="46">
        <f t="shared" si="62"/>
        <v>0</v>
      </c>
      <c r="AN72" s="47">
        <f t="shared" si="62"/>
        <v>0</v>
      </c>
      <c r="AO72" s="47">
        <f t="shared" si="62"/>
        <v>-7.647990509507963</v>
      </c>
      <c r="AP72" s="45">
        <f t="shared" si="62"/>
        <v>0</v>
      </c>
      <c r="AQ72" s="48">
        <f t="shared" si="24"/>
        <v>-68.211741089182283</v>
      </c>
    </row>
    <row r="73" spans="1:44" s="49" customFormat="1" ht="1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4" ht="12.75" customHeight="1">
      <c r="A74" s="162" t="s">
        <v>196</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4"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4" ht="12.75" customHeight="1">
      <c r="A76" s="238" t="s">
        <v>120</v>
      </c>
      <c r="B76" s="23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row>
    <row r="77" spans="1:44" ht="12.75" customHeight="1">
      <c r="A77" s="239" t="s">
        <v>118</v>
      </c>
      <c r="B77" s="195"/>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row>
    <row r="78" spans="1:44" ht="12.75" customHeight="1">
      <c r="A78" s="237" t="s">
        <v>119</v>
      </c>
      <c r="B78" s="195"/>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row>
    <row r="79" spans="1:44" ht="12.75" customHeight="1">
      <c r="A79" s="156" t="s">
        <v>151</v>
      </c>
      <c r="B79" s="156"/>
      <c r="C79" s="156"/>
      <c r="D79" s="156"/>
      <c r="E79" s="158"/>
      <c r="F79" s="157"/>
      <c r="G79" s="157"/>
      <c r="H79" s="158"/>
      <c r="I79" s="157"/>
      <c r="J79" s="157"/>
      <c r="K79" s="157"/>
      <c r="S79" s="159"/>
      <c r="T79"/>
      <c r="U79" s="159"/>
      <c r="V79" s="159"/>
      <c r="Z79" s="157"/>
      <c r="AB79" s="160"/>
      <c r="AP79" s="160"/>
    </row>
    <row r="86" spans="1:43" s="470" customFormat="1">
      <c r="A86" s="476" t="s">
        <v>308</v>
      </c>
      <c r="C86" s="89">
        <f>C10+C22</f>
        <v>867.50168864048908</v>
      </c>
      <c r="D86" s="89">
        <f t="shared" ref="D86:AN86" si="67">D10+D22</f>
        <v>867.50168864048908</v>
      </c>
      <c r="E86" s="89">
        <f t="shared" si="67"/>
        <v>0</v>
      </c>
      <c r="F86" s="89">
        <f t="shared" si="67"/>
        <v>0</v>
      </c>
      <c r="G86" s="89">
        <f t="shared" si="67"/>
        <v>0</v>
      </c>
      <c r="H86" s="89">
        <f t="shared" si="67"/>
        <v>481.13491570007778</v>
      </c>
      <c r="I86" s="89">
        <f t="shared" si="67"/>
        <v>481.13491570007778</v>
      </c>
      <c r="J86" s="89">
        <f t="shared" si="67"/>
        <v>0</v>
      </c>
      <c r="K86" s="89">
        <f t="shared" si="67"/>
        <v>0</v>
      </c>
      <c r="L86" s="89">
        <f t="shared" si="67"/>
        <v>129.71744610539986</v>
      </c>
      <c r="M86" s="89">
        <f t="shared" si="67"/>
        <v>0</v>
      </c>
      <c r="N86" s="89">
        <f t="shared" si="67"/>
        <v>0</v>
      </c>
      <c r="O86" s="89">
        <f t="shared" si="67"/>
        <v>0</v>
      </c>
      <c r="P86" s="89">
        <f t="shared" si="67"/>
        <v>0</v>
      </c>
      <c r="Q86" s="89">
        <f t="shared" si="67"/>
        <v>0</v>
      </c>
      <c r="R86" s="89">
        <f t="shared" si="67"/>
        <v>0</v>
      </c>
      <c r="S86" s="89">
        <f t="shared" si="67"/>
        <v>103.54740297390745</v>
      </c>
      <c r="T86" s="89">
        <f t="shared" si="67"/>
        <v>0</v>
      </c>
      <c r="U86" s="89">
        <f t="shared" si="67"/>
        <v>26.170043131492406</v>
      </c>
      <c r="V86" s="89">
        <f t="shared" si="67"/>
        <v>0</v>
      </c>
      <c r="W86" s="89">
        <f t="shared" si="67"/>
        <v>0</v>
      </c>
      <c r="X86" s="89">
        <f t="shared" si="67"/>
        <v>0</v>
      </c>
      <c r="Y86" s="89">
        <f t="shared" si="67"/>
        <v>0</v>
      </c>
      <c r="Z86" s="89">
        <f t="shared" si="67"/>
        <v>0</v>
      </c>
      <c r="AA86" s="89">
        <f t="shared" si="67"/>
        <v>2768.1926170245597</v>
      </c>
      <c r="AB86" s="89">
        <f>AB10-AB22</f>
        <v>358.16625524178994</v>
      </c>
      <c r="AC86" s="89">
        <f>AC10-AC22</f>
        <v>51.533877868171984</v>
      </c>
      <c r="AD86" s="89">
        <f>AD10-AD22</f>
        <v>242.06067786999998</v>
      </c>
      <c r="AE86" s="89">
        <f>AE10-AE22</f>
        <v>20.374950194854748</v>
      </c>
      <c r="AF86" s="89">
        <f t="shared" ref="AF86:AM86" si="68">AF10-AF22</f>
        <v>0</v>
      </c>
      <c r="AG86" s="89">
        <f t="shared" si="68"/>
        <v>44.155811515009674</v>
      </c>
      <c r="AH86" s="89">
        <f t="shared" si="68"/>
        <v>0</v>
      </c>
      <c r="AI86" s="89">
        <f t="shared" si="68"/>
        <v>0</v>
      </c>
      <c r="AJ86" s="89">
        <f t="shared" si="68"/>
        <v>0</v>
      </c>
      <c r="AK86" s="89">
        <f t="shared" si="68"/>
        <v>4.0937793753600002E-2</v>
      </c>
      <c r="AL86" s="89">
        <f t="shared" si="68"/>
        <v>0</v>
      </c>
      <c r="AM86" s="89">
        <f t="shared" si="68"/>
        <v>0</v>
      </c>
      <c r="AN86" s="89">
        <f t="shared" si="67"/>
        <v>0</v>
      </c>
      <c r="AO86" s="89"/>
      <c r="AP86" s="89"/>
      <c r="AQ86" s="89"/>
    </row>
  </sheetData>
  <phoneticPr fontId="0" type="noConversion"/>
  <pageMargins left="0.19685039370078741" right="0.19685039370078741" top="0.59055118110236227" bottom="0.78740157480314965" header="0.31496062992125984" footer="0.19685039370078741"/>
  <pageSetup paperSize="9" scale="38"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pageSetUpPr fitToPage="1"/>
  </sheetPr>
  <dimension ref="A1:AS86"/>
  <sheetViews>
    <sheetView zoomScale="118" zoomScaleNormal="118" workbookViewId="0">
      <pane xSplit="2" ySplit="1" topLeftCell="C56"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1" width="6.1796875"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114</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0" t="s">
        <v>207</v>
      </c>
      <c r="AN1" s="201" t="s">
        <v>117</v>
      </c>
      <c r="AO1" s="201" t="s">
        <v>107</v>
      </c>
      <c r="AP1" s="202" t="s">
        <v>108</v>
      </c>
      <c r="AQ1" s="204" t="s">
        <v>109</v>
      </c>
      <c r="AS1" s="295">
        <v>26</v>
      </c>
    </row>
    <row r="2" spans="1:45" ht="12.75" customHeight="1">
      <c r="A2" s="3" t="s">
        <v>65</v>
      </c>
      <c r="B2" s="4"/>
      <c r="C2" s="5">
        <f>SUM(D2:G2)</f>
        <v>0</v>
      </c>
      <c r="D2" s="6">
        <v>0</v>
      </c>
      <c r="E2" s="7"/>
      <c r="F2" s="8"/>
      <c r="G2" s="8"/>
      <c r="H2" s="9">
        <f>SUM(I2:K2)</f>
        <v>578.46269353784874</v>
      </c>
      <c r="I2" s="10">
        <v>409.44269353784875</v>
      </c>
      <c r="J2" s="11">
        <v>169.02</v>
      </c>
      <c r="K2" s="11"/>
      <c r="L2" s="9">
        <f>SUM(M2:Z2)</f>
        <v>0</v>
      </c>
      <c r="M2" s="10"/>
      <c r="N2" s="393"/>
      <c r="O2" s="12"/>
      <c r="P2" s="12"/>
      <c r="Q2" s="12"/>
      <c r="R2" s="12"/>
      <c r="S2" s="12"/>
      <c r="T2" s="12"/>
      <c r="U2" s="12"/>
      <c r="V2" s="12"/>
      <c r="W2" s="12"/>
      <c r="X2" s="12"/>
      <c r="Y2" s="12"/>
      <c r="Z2" s="11"/>
      <c r="AA2" s="9">
        <v>255.05234821118916</v>
      </c>
      <c r="AB2" s="13">
        <f>SUM(AC2:AM2)</f>
        <v>618.04132613946388</v>
      </c>
      <c r="AC2" s="14">
        <v>77.549156461026783</v>
      </c>
      <c r="AD2" s="11">
        <v>254.14868573599998</v>
      </c>
      <c r="AE2" s="11">
        <v>176.64940907642259</v>
      </c>
      <c r="AF2" s="11">
        <v>5.1048760453559998</v>
      </c>
      <c r="AG2" s="11">
        <v>42.147067755128354</v>
      </c>
      <c r="AH2" s="11">
        <v>13.343054701532877</v>
      </c>
      <c r="AI2" s="11">
        <v>28.349239822032001</v>
      </c>
      <c r="AJ2" s="11">
        <v>0.84786792993599991</v>
      </c>
      <c r="AK2" s="11">
        <v>3.6477720921600003E-2</v>
      </c>
      <c r="AL2" s="11">
        <v>5.3943804868063152</v>
      </c>
      <c r="AM2" s="8">
        <v>14.471110404301248</v>
      </c>
      <c r="AN2" s="15">
        <v>12.909895763940002</v>
      </c>
      <c r="AO2" s="15"/>
      <c r="AP2" s="13"/>
      <c r="AQ2" s="16">
        <f>C2+H2+L2+AA2+AB2+AN2+AO2+AP2</f>
        <v>1464.466263652442</v>
      </c>
    </row>
    <row r="3" spans="1:45" ht="12.75" customHeight="1">
      <c r="A3" s="17" t="s">
        <v>1</v>
      </c>
      <c r="B3" s="18"/>
      <c r="C3" s="19">
        <f>SUM(D3:G3)</f>
        <v>1297.0904788803673</v>
      </c>
      <c r="D3" s="20">
        <v>1227.6608440788666</v>
      </c>
      <c r="E3" s="169">
        <v>53.866222015677629</v>
      </c>
      <c r="F3" s="22"/>
      <c r="G3" s="22">
        <v>15.563412785823209</v>
      </c>
      <c r="H3" s="23">
        <f>SUM(I3:K3)</f>
        <v>0</v>
      </c>
      <c r="I3" s="24"/>
      <c r="J3" s="25"/>
      <c r="K3" s="25"/>
      <c r="L3" s="23">
        <f>SUM(M3:Z3)</f>
        <v>8920.4885872336254</v>
      </c>
      <c r="M3" s="24">
        <v>2738.5227999999997</v>
      </c>
      <c r="N3" s="24">
        <v>13.844999999999999</v>
      </c>
      <c r="O3" s="25">
        <v>0</v>
      </c>
      <c r="P3" s="25">
        <v>1113.5994479599933</v>
      </c>
      <c r="Q3" s="25">
        <v>538.18610125093642</v>
      </c>
      <c r="R3" s="25">
        <v>1142.8899671798954</v>
      </c>
      <c r="S3" s="25">
        <v>427.08627184029092</v>
      </c>
      <c r="T3" s="25">
        <v>92.132466300000004</v>
      </c>
      <c r="U3" s="25">
        <v>2446.7753382288615</v>
      </c>
      <c r="V3" s="25">
        <v>140.45274987364937</v>
      </c>
      <c r="W3" s="25">
        <v>0</v>
      </c>
      <c r="X3" s="25">
        <v>224.85599160000001</v>
      </c>
      <c r="Y3" s="25">
        <v>1.5586329999999999</v>
      </c>
      <c r="Z3" s="25">
        <v>40.583820000000003</v>
      </c>
      <c r="AA3" s="23">
        <v>4037.4179199703585</v>
      </c>
      <c r="AB3" s="26">
        <f>SUM(AC3:AM3)</f>
        <v>58.950359546255996</v>
      </c>
      <c r="AC3" s="27"/>
      <c r="AD3" s="25"/>
      <c r="AE3" s="25">
        <v>9.3332362751999991</v>
      </c>
      <c r="AF3" s="25"/>
      <c r="AG3" s="25"/>
      <c r="AH3" s="25"/>
      <c r="AI3" s="25">
        <v>29.353325229119999</v>
      </c>
      <c r="AJ3" s="25">
        <v>20.263798041935999</v>
      </c>
      <c r="AK3" s="25"/>
      <c r="AL3" s="25"/>
      <c r="AM3" s="22"/>
      <c r="AN3" s="28"/>
      <c r="AO3" s="28">
        <v>80.772639553999994</v>
      </c>
      <c r="AP3" s="26"/>
      <c r="AQ3" s="29">
        <f t="shared" ref="AQ3:AQ20" si="0">C3+H3+L3+AA3+AB3+AN3+AO3+AP3</f>
        <v>14394.719985184607</v>
      </c>
    </row>
    <row r="4" spans="1:45" ht="12.75" customHeight="1">
      <c r="A4" s="17" t="s">
        <v>2</v>
      </c>
      <c r="B4" s="18"/>
      <c r="C4" s="19">
        <f>SUM(D4:G4)</f>
        <v>6.6042553515328004</v>
      </c>
      <c r="D4" s="20">
        <v>0</v>
      </c>
      <c r="E4" s="21">
        <v>5.7693002125600001</v>
      </c>
      <c r="F4" s="22"/>
      <c r="G4" s="22">
        <v>0.83495513897280005</v>
      </c>
      <c r="H4" s="23">
        <f>SUM(I4:K4)</f>
        <v>4.6550439999999993</v>
      </c>
      <c r="I4" s="24"/>
      <c r="J4" s="25"/>
      <c r="K4" s="25">
        <v>4.6550439999999993</v>
      </c>
      <c r="L4" s="23">
        <f>SUM(M4:Z4)</f>
        <v>959.23454752670102</v>
      </c>
      <c r="M4" s="24">
        <v>0</v>
      </c>
      <c r="N4" s="24">
        <v>0</v>
      </c>
      <c r="O4" s="25"/>
      <c r="P4" s="25">
        <v>0</v>
      </c>
      <c r="Q4" s="25">
        <v>0</v>
      </c>
      <c r="R4" s="25">
        <v>0</v>
      </c>
      <c r="S4" s="25">
        <v>896.84230182691681</v>
      </c>
      <c r="T4" s="25">
        <v>10.510023938624002</v>
      </c>
      <c r="U4" s="25">
        <v>22.754620519199996</v>
      </c>
      <c r="V4" s="25">
        <v>0.56868162096014074</v>
      </c>
      <c r="W4" s="25">
        <v>24.383695020999998</v>
      </c>
      <c r="X4" s="25">
        <v>4.4119600000000002E-2</v>
      </c>
      <c r="Y4" s="25">
        <v>5.2550000000000001E-3</v>
      </c>
      <c r="Z4" s="25">
        <v>4.1258499999999998</v>
      </c>
      <c r="AA4" s="23">
        <v>0</v>
      </c>
      <c r="AB4" s="26">
        <f>SUM(AC4:AM4)</f>
        <v>0.15904079999999998</v>
      </c>
      <c r="AC4" s="27"/>
      <c r="AD4" s="25"/>
      <c r="AE4" s="25">
        <v>0.15904079999999998</v>
      </c>
      <c r="AF4" s="25"/>
      <c r="AG4" s="25"/>
      <c r="AH4" s="25"/>
      <c r="AI4" s="25">
        <v>0</v>
      </c>
      <c r="AJ4" s="25">
        <v>0</v>
      </c>
      <c r="AK4" s="25"/>
      <c r="AL4" s="25"/>
      <c r="AM4" s="22"/>
      <c r="AN4" s="28"/>
      <c r="AO4" s="28">
        <v>15.089860999999999</v>
      </c>
      <c r="AP4" s="26"/>
      <c r="AQ4" s="29">
        <f t="shared" si="0"/>
        <v>985.74274867823385</v>
      </c>
    </row>
    <row r="5" spans="1:45" ht="12.75" customHeight="1">
      <c r="A5" s="17" t="s">
        <v>3</v>
      </c>
      <c r="B5" s="18"/>
      <c r="C5" s="19">
        <f>SUM(D5:G5)</f>
        <v>0</v>
      </c>
      <c r="D5" s="20"/>
      <c r="E5" s="21"/>
      <c r="F5" s="22"/>
      <c r="G5" s="22"/>
      <c r="H5" s="23">
        <f>SUM(I5:K5)</f>
        <v>0</v>
      </c>
      <c r="I5" s="24"/>
      <c r="J5" s="25"/>
      <c r="K5" s="25"/>
      <c r="L5" s="23">
        <f>SUM(M5:Z5)</f>
        <v>97.750870181311129</v>
      </c>
      <c r="M5" s="24"/>
      <c r="N5" s="24"/>
      <c r="O5" s="25"/>
      <c r="P5" s="25"/>
      <c r="Q5" s="25"/>
      <c r="R5" s="25"/>
      <c r="S5" s="25">
        <v>32.049856258474577</v>
      </c>
      <c r="T5" s="25"/>
      <c r="U5" s="25">
        <v>65.701013922836552</v>
      </c>
      <c r="V5" s="25"/>
      <c r="W5" s="25"/>
      <c r="X5" s="25"/>
      <c r="Y5" s="25"/>
      <c r="Z5" s="25"/>
      <c r="AA5" s="23"/>
      <c r="AB5" s="26">
        <f>SUM(AC5:AM5)</f>
        <v>0</v>
      </c>
      <c r="AC5" s="27"/>
      <c r="AD5" s="25"/>
      <c r="AE5" s="25"/>
      <c r="AF5" s="25"/>
      <c r="AG5" s="25"/>
      <c r="AH5" s="25"/>
      <c r="AI5" s="25"/>
      <c r="AJ5" s="25"/>
      <c r="AK5" s="25"/>
      <c r="AL5" s="25"/>
      <c r="AM5" s="22"/>
      <c r="AN5" s="28"/>
      <c r="AO5" s="28"/>
      <c r="AP5" s="26"/>
      <c r="AQ5" s="29">
        <f t="shared" si="0"/>
        <v>97.750870181311129</v>
      </c>
    </row>
    <row r="6" spans="1:45" ht="12.75" customHeight="1" thickBot="1">
      <c r="A6" s="30" t="s">
        <v>4</v>
      </c>
      <c r="B6" s="31"/>
      <c r="C6" s="19">
        <f>SUM(D6:G6)</f>
        <v>-147.2634350632826</v>
      </c>
      <c r="D6" s="32">
        <v>-127.10001968305008</v>
      </c>
      <c r="E6" s="22">
        <v>-16.964353759000439</v>
      </c>
      <c r="F6" s="33"/>
      <c r="G6" s="33">
        <v>-3.1990616212320893</v>
      </c>
      <c r="H6" s="34">
        <f>SUM(I6:K6)</f>
        <v>289.73258770559522</v>
      </c>
      <c r="I6" s="35">
        <v>291.94684070559526</v>
      </c>
      <c r="J6" s="35">
        <v>0.434444</v>
      </c>
      <c r="K6" s="35">
        <v>-2.6486969999999999</v>
      </c>
      <c r="L6" s="34">
        <f>SUM(M6:Z6)</f>
        <v>138.53934129698411</v>
      </c>
      <c r="M6" s="24">
        <v>121.68939999999999</v>
      </c>
      <c r="N6" s="24">
        <v>-4.26</v>
      </c>
      <c r="O6" s="25"/>
      <c r="P6" s="25">
        <v>-13.591499943333304</v>
      </c>
      <c r="Q6" s="25">
        <v>-11.637629190853135</v>
      </c>
      <c r="R6" s="25">
        <v>12.386724578640042</v>
      </c>
      <c r="S6" s="25">
        <v>51.524110655025716</v>
      </c>
      <c r="T6" s="25">
        <v>1.5795906980000136</v>
      </c>
      <c r="U6" s="25">
        <v>-28.17916016179349</v>
      </c>
      <c r="V6" s="25">
        <v>9.5889903152982363</v>
      </c>
      <c r="W6" s="25">
        <v>-0.56118565399999398</v>
      </c>
      <c r="X6" s="25">
        <v>0</v>
      </c>
      <c r="Y6" s="25">
        <v>0</v>
      </c>
      <c r="Z6" s="35">
        <v>0</v>
      </c>
      <c r="AA6" s="34">
        <v>2.8045765267241696</v>
      </c>
      <c r="AB6" s="37">
        <f>SUM(AC6:AM6)</f>
        <v>0.57074795184000027</v>
      </c>
      <c r="AC6" s="38"/>
      <c r="AD6" s="36"/>
      <c r="AE6" s="36">
        <v>1.6977820320000003</v>
      </c>
      <c r="AF6" s="36"/>
      <c r="AG6" s="36"/>
      <c r="AH6" s="36"/>
      <c r="AI6" s="36">
        <v>-2.8213235666399998</v>
      </c>
      <c r="AJ6" s="36">
        <v>1.6942894864799998</v>
      </c>
      <c r="AK6" s="36"/>
      <c r="AL6" s="36"/>
      <c r="AM6" s="33"/>
      <c r="AN6" s="40"/>
      <c r="AO6" s="40"/>
      <c r="AP6" s="37"/>
      <c r="AQ6" s="41">
        <f t="shared" si="0"/>
        <v>284.38381841786094</v>
      </c>
    </row>
    <row r="7" spans="1:45" s="49" customFormat="1" ht="12.75" customHeight="1">
      <c r="A7" s="50" t="s">
        <v>66</v>
      </c>
      <c r="B7" s="51"/>
      <c r="C7" s="52">
        <f t="shared" ref="C7:AP7" si="1">C2+C3-C4-C5+C6</f>
        <v>1143.2227884655517</v>
      </c>
      <c r="D7" s="57">
        <f t="shared" si="1"/>
        <v>1100.5608243958166</v>
      </c>
      <c r="E7" s="54">
        <f t="shared" si="1"/>
        <v>31.132568044117193</v>
      </c>
      <c r="F7" s="54">
        <f t="shared" si="1"/>
        <v>0</v>
      </c>
      <c r="G7" s="54">
        <f t="shared" si="1"/>
        <v>11.529396025618318</v>
      </c>
      <c r="H7" s="56">
        <f t="shared" si="1"/>
        <v>863.54023724344393</v>
      </c>
      <c r="I7" s="57">
        <f t="shared" si="1"/>
        <v>701.38953424344402</v>
      </c>
      <c r="J7" s="54">
        <f t="shared" si="1"/>
        <v>169.45444400000002</v>
      </c>
      <c r="K7" s="54">
        <f t="shared" si="1"/>
        <v>-7.3037409999999987</v>
      </c>
      <c r="L7" s="56">
        <f t="shared" si="1"/>
        <v>8002.0425108225973</v>
      </c>
      <c r="M7" s="57">
        <f t="shared" si="1"/>
        <v>2860.2121999999999</v>
      </c>
      <c r="N7" s="57">
        <f t="shared" ref="N7" si="2">N2+N3-N4-N5+N6</f>
        <v>9.5849999999999991</v>
      </c>
      <c r="O7" s="54">
        <f t="shared" si="1"/>
        <v>0</v>
      </c>
      <c r="P7" s="54">
        <f t="shared" si="1"/>
        <v>1100.0079480166601</v>
      </c>
      <c r="Q7" s="54">
        <f t="shared" si="1"/>
        <v>526.54847206008333</v>
      </c>
      <c r="R7" s="54">
        <f t="shared" si="1"/>
        <v>1155.2766917585354</v>
      </c>
      <c r="S7" s="54">
        <f t="shared" si="1"/>
        <v>-450.28177559007474</v>
      </c>
      <c r="T7" s="54">
        <f t="shared" si="1"/>
        <v>83.202033059376021</v>
      </c>
      <c r="U7" s="54">
        <f t="shared" si="1"/>
        <v>2330.1405436250316</v>
      </c>
      <c r="V7" s="54">
        <f t="shared" si="1"/>
        <v>149.47305856798747</v>
      </c>
      <c r="W7" s="54">
        <f t="shared" si="1"/>
        <v>-24.944880674999993</v>
      </c>
      <c r="X7" s="54">
        <f t="shared" si="1"/>
        <v>224.81187200000002</v>
      </c>
      <c r="Y7" s="54">
        <f t="shared" si="1"/>
        <v>1.5533779999999999</v>
      </c>
      <c r="Z7" s="54">
        <f t="shared" si="1"/>
        <v>36.457970000000003</v>
      </c>
      <c r="AA7" s="56">
        <f t="shared" si="1"/>
        <v>4295.2748447082722</v>
      </c>
      <c r="AB7" s="56">
        <f t="shared" si="1"/>
        <v>677.40339283755986</v>
      </c>
      <c r="AC7" s="57">
        <f t="shared" si="1"/>
        <v>77.549156461026783</v>
      </c>
      <c r="AD7" s="54">
        <f t="shared" si="1"/>
        <v>254.14868573599998</v>
      </c>
      <c r="AE7" s="54">
        <f t="shared" si="1"/>
        <v>187.52138658362256</v>
      </c>
      <c r="AF7" s="54">
        <f t="shared" ref="AF7" si="3">AF2+AF3-AF4-AF5+AF6</f>
        <v>5.1048760453559998</v>
      </c>
      <c r="AG7" s="54">
        <f t="shared" si="1"/>
        <v>42.147067755128354</v>
      </c>
      <c r="AH7" s="54">
        <f t="shared" si="1"/>
        <v>13.343054701532877</v>
      </c>
      <c r="AI7" s="54">
        <f t="shared" si="1"/>
        <v>54.881241484512003</v>
      </c>
      <c r="AJ7" s="54">
        <f t="shared" ref="AJ7" si="4">AJ2+AJ3-AJ4-AJ5+AJ6</f>
        <v>22.805955458351999</v>
      </c>
      <c r="AK7" s="54">
        <f t="shared" si="1"/>
        <v>3.6477720921600003E-2</v>
      </c>
      <c r="AL7" s="54">
        <f t="shared" ref="AL7" si="5">AL2+AL3-AL4-AL5+AL6</f>
        <v>5.3943804868063152</v>
      </c>
      <c r="AM7" s="57">
        <f t="shared" si="1"/>
        <v>14.471110404301248</v>
      </c>
      <c r="AN7" s="56">
        <f t="shared" si="1"/>
        <v>12.909895763940002</v>
      </c>
      <c r="AO7" s="56">
        <f t="shared" si="1"/>
        <v>65.682778553999995</v>
      </c>
      <c r="AP7" s="182">
        <f t="shared" si="1"/>
        <v>0</v>
      </c>
      <c r="AQ7" s="111">
        <f t="shared" si="0"/>
        <v>15060.076448395364</v>
      </c>
      <c r="AR7" s="2"/>
    </row>
    <row r="8" spans="1:45" s="49" customFormat="1" ht="12.75" customHeight="1" thickBot="1">
      <c r="A8" s="183" t="s">
        <v>67</v>
      </c>
      <c r="B8" s="184"/>
      <c r="C8" s="187">
        <f t="shared" ref="C8:AP8" si="6">C7-C27</f>
        <v>1143.2227884655517</v>
      </c>
      <c r="D8" s="185">
        <f t="shared" si="6"/>
        <v>1100.5608243958166</v>
      </c>
      <c r="E8" s="188">
        <f t="shared" si="6"/>
        <v>31.132568044117193</v>
      </c>
      <c r="F8" s="189">
        <f t="shared" si="6"/>
        <v>0</v>
      </c>
      <c r="G8" s="189">
        <f t="shared" si="6"/>
        <v>11.529396025618318</v>
      </c>
      <c r="H8" s="190">
        <f t="shared" si="6"/>
        <v>863.54023724344393</v>
      </c>
      <c r="I8" s="185">
        <f t="shared" si="6"/>
        <v>701.38953424344402</v>
      </c>
      <c r="J8" s="188">
        <f t="shared" si="6"/>
        <v>169.45444400000002</v>
      </c>
      <c r="K8" s="188">
        <f t="shared" si="6"/>
        <v>-7.3037409999999987</v>
      </c>
      <c r="L8" s="190">
        <f t="shared" si="6"/>
        <v>7739.219290822597</v>
      </c>
      <c r="M8" s="185">
        <f t="shared" si="6"/>
        <v>2860.2121999999999</v>
      </c>
      <c r="N8" s="185">
        <f t="shared" si="6"/>
        <v>9.5849999999999991</v>
      </c>
      <c r="O8" s="188">
        <f t="shared" si="6"/>
        <v>0</v>
      </c>
      <c r="P8" s="188">
        <f t="shared" si="6"/>
        <v>1100.0079480166601</v>
      </c>
      <c r="Q8" s="188">
        <f t="shared" si="6"/>
        <v>526.54847206008333</v>
      </c>
      <c r="R8" s="188">
        <f t="shared" si="6"/>
        <v>1155.2766917585354</v>
      </c>
      <c r="S8" s="188">
        <f t="shared" si="6"/>
        <v>-450.28177559007474</v>
      </c>
      <c r="T8" s="188">
        <f t="shared" si="6"/>
        <v>83.202033059376021</v>
      </c>
      <c r="U8" s="188">
        <f t="shared" si="6"/>
        <v>2330.1405436250316</v>
      </c>
      <c r="V8" s="188">
        <f t="shared" si="6"/>
        <v>149.47305856798747</v>
      </c>
      <c r="W8" s="188">
        <f t="shared" si="6"/>
        <v>-24.944880674999993</v>
      </c>
      <c r="X8" s="188">
        <f t="shared" si="6"/>
        <v>0</v>
      </c>
      <c r="Y8" s="188">
        <f t="shared" si="6"/>
        <v>0</v>
      </c>
      <c r="Z8" s="188">
        <f t="shared" si="6"/>
        <v>0</v>
      </c>
      <c r="AA8" s="190">
        <f t="shared" si="6"/>
        <v>4295.2748447082722</v>
      </c>
      <c r="AB8" s="196">
        <f t="shared" si="6"/>
        <v>677.40339283755986</v>
      </c>
      <c r="AC8" s="185">
        <f t="shared" si="6"/>
        <v>77.549156461026783</v>
      </c>
      <c r="AD8" s="188">
        <f t="shared" si="6"/>
        <v>254.14868573599998</v>
      </c>
      <c r="AE8" s="188">
        <f t="shared" si="6"/>
        <v>187.52138658362256</v>
      </c>
      <c r="AF8" s="188">
        <f t="shared" si="6"/>
        <v>5.1048760453559998</v>
      </c>
      <c r="AG8" s="188">
        <f t="shared" si="6"/>
        <v>42.147067755128354</v>
      </c>
      <c r="AH8" s="188">
        <f t="shared" si="6"/>
        <v>13.343054701532877</v>
      </c>
      <c r="AI8" s="188">
        <f t="shared" si="6"/>
        <v>54.881241484512003</v>
      </c>
      <c r="AJ8" s="188">
        <f t="shared" ref="AJ8" si="7">AJ7-AJ27</f>
        <v>22.805955458351999</v>
      </c>
      <c r="AK8" s="188">
        <f t="shared" si="6"/>
        <v>3.6477720921600003E-2</v>
      </c>
      <c r="AL8" s="188">
        <f t="shared" si="6"/>
        <v>5.3943804868063152</v>
      </c>
      <c r="AM8" s="185">
        <f t="shared" si="6"/>
        <v>14.471110404301248</v>
      </c>
      <c r="AN8" s="190">
        <f t="shared" si="6"/>
        <v>12.909895763940002</v>
      </c>
      <c r="AO8" s="190">
        <f t="shared" si="6"/>
        <v>65.682778553999995</v>
      </c>
      <c r="AP8" s="185">
        <f t="shared" si="6"/>
        <v>0</v>
      </c>
      <c r="AQ8" s="186">
        <f t="shared" si="0"/>
        <v>14797.253228395364</v>
      </c>
      <c r="AR8" s="2"/>
    </row>
    <row r="9" spans="1:45" s="49" customFormat="1" ht="12.75" customHeight="1">
      <c r="A9" s="50" t="s">
        <v>5</v>
      </c>
      <c r="B9" s="51"/>
      <c r="C9" s="52">
        <f t="shared" ref="C9:AP9" si="8">SUM(C10:C14)</f>
        <v>774.91473201490408</v>
      </c>
      <c r="D9" s="53">
        <f t="shared" si="8"/>
        <v>774.91473201490408</v>
      </c>
      <c r="E9" s="54">
        <f t="shared" si="8"/>
        <v>0</v>
      </c>
      <c r="F9" s="55">
        <f t="shared" si="8"/>
        <v>0</v>
      </c>
      <c r="G9" s="55">
        <f t="shared" si="8"/>
        <v>0</v>
      </c>
      <c r="H9" s="56">
        <f t="shared" si="8"/>
        <v>680.61468045748097</v>
      </c>
      <c r="I9" s="53">
        <f t="shared" si="8"/>
        <v>680.61468045748097</v>
      </c>
      <c r="J9" s="54">
        <f t="shared" si="8"/>
        <v>0</v>
      </c>
      <c r="K9" s="54">
        <f t="shared" si="8"/>
        <v>0</v>
      </c>
      <c r="L9" s="56">
        <f t="shared" si="8"/>
        <v>3099.6007392562406</v>
      </c>
      <c r="M9" s="54">
        <f t="shared" si="8"/>
        <v>2875.5511999999999</v>
      </c>
      <c r="N9" s="54">
        <f t="shared" ref="N9" si="9">SUM(N10:N14)</f>
        <v>9.5849999999999991</v>
      </c>
      <c r="O9" s="54">
        <f t="shared" si="8"/>
        <v>5.5162570751999995</v>
      </c>
      <c r="P9" s="54">
        <f t="shared" si="8"/>
        <v>0</v>
      </c>
      <c r="Q9" s="54">
        <f t="shared" si="8"/>
        <v>0</v>
      </c>
      <c r="R9" s="54">
        <f t="shared" si="8"/>
        <v>0</v>
      </c>
      <c r="S9" s="54">
        <f t="shared" si="8"/>
        <v>200.21447203691528</v>
      </c>
      <c r="T9" s="54">
        <f t="shared" si="8"/>
        <v>0.24382005650380797</v>
      </c>
      <c r="U9" s="54">
        <f t="shared" si="8"/>
        <v>8.4899900876216616</v>
      </c>
      <c r="V9" s="54">
        <f t="shared" si="8"/>
        <v>0</v>
      </c>
      <c r="W9" s="54">
        <f t="shared" si="8"/>
        <v>0</v>
      </c>
      <c r="X9" s="54">
        <f t="shared" si="8"/>
        <v>0</v>
      </c>
      <c r="Y9" s="54">
        <f t="shared" si="8"/>
        <v>0</v>
      </c>
      <c r="Z9" s="54">
        <f t="shared" si="8"/>
        <v>0</v>
      </c>
      <c r="AA9" s="56">
        <f t="shared" si="8"/>
        <v>2758.7923351493687</v>
      </c>
      <c r="AB9" s="57">
        <f t="shared" si="8"/>
        <v>60.957102877378617</v>
      </c>
      <c r="AC9" s="58">
        <f t="shared" si="8"/>
        <v>0</v>
      </c>
      <c r="AD9" s="54">
        <f t="shared" si="8"/>
        <v>0</v>
      </c>
      <c r="AE9" s="54">
        <f t="shared" si="8"/>
        <v>13.330026143999998</v>
      </c>
      <c r="AF9" s="54">
        <f t="shared" ref="AF9" si="10">SUM(AF10:AF14)</f>
        <v>0</v>
      </c>
      <c r="AG9" s="54">
        <f t="shared" si="8"/>
        <v>42.147067755128354</v>
      </c>
      <c r="AH9" s="54">
        <f t="shared" si="8"/>
        <v>5.480008978250269</v>
      </c>
      <c r="AI9" s="54">
        <f t="shared" si="8"/>
        <v>0</v>
      </c>
      <c r="AJ9" s="54">
        <f t="shared" ref="AJ9" si="11">SUM(AJ10:AJ14)</f>
        <v>0</v>
      </c>
      <c r="AK9" s="54">
        <f t="shared" si="8"/>
        <v>0</v>
      </c>
      <c r="AL9" s="54">
        <f t="shared" ref="AL9" si="12">SUM(AL10:AL14)</f>
        <v>0</v>
      </c>
      <c r="AM9" s="55">
        <f t="shared" si="8"/>
        <v>0</v>
      </c>
      <c r="AN9" s="56">
        <f t="shared" si="8"/>
        <v>0</v>
      </c>
      <c r="AO9" s="56">
        <f t="shared" si="8"/>
        <v>63.825918669999993</v>
      </c>
      <c r="AP9" s="57">
        <f t="shared" si="8"/>
        <v>0</v>
      </c>
      <c r="AQ9" s="59">
        <f t="shared" si="0"/>
        <v>7438.7055084253734</v>
      </c>
      <c r="AR9" s="2"/>
    </row>
    <row r="10" spans="1:45" ht="12.75" customHeight="1">
      <c r="A10" s="60" t="s">
        <v>221</v>
      </c>
      <c r="B10" s="61"/>
      <c r="C10" s="62">
        <f>SUM(D10:G10)</f>
        <v>774.91473201490408</v>
      </c>
      <c r="D10" s="63">
        <v>774.91473201490408</v>
      </c>
      <c r="E10" s="64"/>
      <c r="F10" s="65"/>
      <c r="G10" s="65"/>
      <c r="H10" s="66">
        <f>SUM(I10:K10)</f>
        <v>556.85172607287711</v>
      </c>
      <c r="I10" s="63">
        <v>556.85172607287711</v>
      </c>
      <c r="J10" s="64">
        <v>0</v>
      </c>
      <c r="K10" s="64"/>
      <c r="L10" s="66">
        <f>SUM(M10:Z10)</f>
        <v>208.70446212453695</v>
      </c>
      <c r="M10" s="64"/>
      <c r="N10" s="64"/>
      <c r="O10" s="64"/>
      <c r="P10" s="64"/>
      <c r="Q10" s="64"/>
      <c r="R10" s="64"/>
      <c r="S10" s="64">
        <v>200.21447203691528</v>
      </c>
      <c r="T10" s="64"/>
      <c r="U10" s="64">
        <v>8.4899900876216616</v>
      </c>
      <c r="V10" s="64"/>
      <c r="W10" s="64"/>
      <c r="X10" s="64"/>
      <c r="Y10" s="64"/>
      <c r="Z10" s="64"/>
      <c r="AA10" s="66">
        <v>2514.5910799200001</v>
      </c>
      <c r="AB10" s="67">
        <f>SUM(AC10:AM10)</f>
        <v>52.248307755128351</v>
      </c>
      <c r="AC10" s="68"/>
      <c r="AD10" s="64"/>
      <c r="AE10" s="64">
        <v>10.101239999999999</v>
      </c>
      <c r="AF10" s="64">
        <v>0</v>
      </c>
      <c r="AG10" s="64">
        <v>42.147067755128354</v>
      </c>
      <c r="AH10" s="64"/>
      <c r="AI10" s="64"/>
      <c r="AJ10" s="64"/>
      <c r="AK10" s="64"/>
      <c r="AL10" s="64"/>
      <c r="AM10" s="65"/>
      <c r="AN10" s="70">
        <v>0</v>
      </c>
      <c r="AO10" s="70"/>
      <c r="AP10" s="67"/>
      <c r="AQ10" s="71">
        <f t="shared" si="0"/>
        <v>4107.3103078874474</v>
      </c>
    </row>
    <row r="11" spans="1:45" ht="12.75" customHeight="1">
      <c r="A11" s="17" t="s">
        <v>222</v>
      </c>
      <c r="B11" s="18"/>
      <c r="C11" s="19">
        <f>SUM(D11:G11)</f>
        <v>0</v>
      </c>
      <c r="D11" s="24">
        <v>0</v>
      </c>
      <c r="E11" s="25"/>
      <c r="F11" s="22"/>
      <c r="G11" s="22"/>
      <c r="H11" s="23">
        <f>SUM(I11:K11)</f>
        <v>10.264955437235521</v>
      </c>
      <c r="I11" s="24">
        <v>10.264955437235521</v>
      </c>
      <c r="J11" s="25"/>
      <c r="K11" s="25"/>
      <c r="L11" s="23">
        <f>SUM(M11:Z11)</f>
        <v>5.7600771317038078</v>
      </c>
      <c r="M11" s="25"/>
      <c r="N11" s="127"/>
      <c r="O11" s="127">
        <v>5.5162570751999995</v>
      </c>
      <c r="P11" s="25"/>
      <c r="Q11" s="25"/>
      <c r="R11" s="25"/>
      <c r="S11" s="25">
        <v>0</v>
      </c>
      <c r="T11" s="25">
        <v>0.24382005650380797</v>
      </c>
      <c r="U11" s="25">
        <v>0</v>
      </c>
      <c r="V11" s="25"/>
      <c r="W11" s="25"/>
      <c r="X11" s="25"/>
      <c r="Y11" s="25"/>
      <c r="Z11" s="25"/>
      <c r="AA11" s="23">
        <v>244.20125522936851</v>
      </c>
      <c r="AB11" s="26">
        <f>SUM(AC11:AM11)</f>
        <v>8.7087951222502689</v>
      </c>
      <c r="AC11" s="27"/>
      <c r="AD11" s="25"/>
      <c r="AE11" s="25">
        <v>3.2287861439999999</v>
      </c>
      <c r="AF11" s="25"/>
      <c r="AG11" s="25"/>
      <c r="AH11" s="25">
        <v>5.480008978250269</v>
      </c>
      <c r="AI11" s="25"/>
      <c r="AJ11" s="25"/>
      <c r="AK11" s="25"/>
      <c r="AL11" s="25"/>
      <c r="AM11" s="22"/>
      <c r="AN11" s="28"/>
      <c r="AO11" s="28"/>
      <c r="AP11" s="26"/>
      <c r="AQ11" s="29">
        <f t="shared" si="0"/>
        <v>268.9350829205581</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5"/>
      <c r="X12" s="25"/>
      <c r="Y12" s="25"/>
      <c r="Z12" s="25"/>
      <c r="AA12" s="23"/>
      <c r="AB12" s="26"/>
      <c r="AC12" s="27"/>
      <c r="AD12" s="25"/>
      <c r="AE12" s="25"/>
      <c r="AF12" s="25"/>
      <c r="AG12" s="25"/>
      <c r="AH12" s="25"/>
      <c r="AI12" s="25"/>
      <c r="AJ12" s="25"/>
      <c r="AK12" s="25"/>
      <c r="AL12" s="25"/>
      <c r="AM12" s="22"/>
      <c r="AN12" s="28"/>
      <c r="AO12" s="28">
        <v>49.667136669999998</v>
      </c>
      <c r="AP12" s="26"/>
      <c r="AQ12" s="29">
        <f t="shared" si="0"/>
        <v>49.667136669999998</v>
      </c>
    </row>
    <row r="13" spans="1:45" ht="12.75" customHeight="1">
      <c r="A13" s="17" t="s">
        <v>224</v>
      </c>
      <c r="B13" s="18"/>
      <c r="C13" s="19">
        <f>SUM(D13:G13)</f>
        <v>0</v>
      </c>
      <c r="D13" s="24"/>
      <c r="E13" s="22"/>
      <c r="F13" s="22"/>
      <c r="G13" s="22"/>
      <c r="H13" s="23">
        <f>SUM(I13:K13)</f>
        <v>113.49799894736843</v>
      </c>
      <c r="I13" s="24">
        <v>113.49799894736843</v>
      </c>
      <c r="J13" s="25"/>
      <c r="K13" s="25"/>
      <c r="L13" s="23">
        <f>SUM(M13:Z13)</f>
        <v>0</v>
      </c>
      <c r="M13" s="25"/>
      <c r="N13" s="25"/>
      <c r="O13" s="25"/>
      <c r="P13" s="25"/>
      <c r="Q13" s="25"/>
      <c r="R13" s="25"/>
      <c r="S13" s="25"/>
      <c r="T13" s="25"/>
      <c r="U13" s="25"/>
      <c r="V13" s="25"/>
      <c r="W13" s="25"/>
      <c r="X13" s="25"/>
      <c r="Y13" s="25"/>
      <c r="Z13" s="25"/>
      <c r="AA13" s="23"/>
      <c r="AB13" s="26">
        <f>SUM(AC13:AM13)</f>
        <v>0</v>
      </c>
      <c r="AC13" s="27"/>
      <c r="AD13" s="25"/>
      <c r="AE13" s="25"/>
      <c r="AF13" s="25"/>
      <c r="AG13" s="25"/>
      <c r="AH13" s="25"/>
      <c r="AI13" s="25"/>
      <c r="AJ13" s="25"/>
      <c r="AK13" s="25"/>
      <c r="AL13" s="25"/>
      <c r="AM13" s="22"/>
      <c r="AN13" s="28"/>
      <c r="AO13" s="28"/>
      <c r="AP13" s="26"/>
      <c r="AQ13" s="29">
        <f t="shared" si="0"/>
        <v>113.49799894736843</v>
      </c>
    </row>
    <row r="14" spans="1:45" ht="12.75" customHeight="1">
      <c r="A14" s="72" t="s">
        <v>225</v>
      </c>
      <c r="B14" s="73"/>
      <c r="C14" s="74">
        <f>SUM(D14:G14)</f>
        <v>0</v>
      </c>
      <c r="D14" s="75"/>
      <c r="E14" s="76"/>
      <c r="F14" s="77"/>
      <c r="G14" s="77"/>
      <c r="H14" s="78">
        <f>SUM(I14:K14)</f>
        <v>0</v>
      </c>
      <c r="I14" s="75"/>
      <c r="J14" s="76"/>
      <c r="K14" s="76"/>
      <c r="L14" s="78">
        <f>SUM(M14:Z14)</f>
        <v>2885.1361999999999</v>
      </c>
      <c r="M14" s="76">
        <v>2875.5511999999999</v>
      </c>
      <c r="N14" s="76">
        <v>9.5849999999999991</v>
      </c>
      <c r="O14" s="76"/>
      <c r="P14" s="76"/>
      <c r="Q14" s="76"/>
      <c r="R14" s="76"/>
      <c r="S14" s="76"/>
      <c r="T14" s="76"/>
      <c r="U14" s="76"/>
      <c r="V14" s="76"/>
      <c r="W14" s="76"/>
      <c r="X14" s="76"/>
      <c r="Y14" s="76"/>
      <c r="Z14" s="76"/>
      <c r="AA14" s="78">
        <v>0</v>
      </c>
      <c r="AB14" s="79">
        <f>SUM(AC14:AM14)</f>
        <v>0</v>
      </c>
      <c r="AC14" s="80"/>
      <c r="AD14" s="76"/>
      <c r="AE14" s="76"/>
      <c r="AF14" s="76"/>
      <c r="AG14" s="76"/>
      <c r="AH14" s="76"/>
      <c r="AI14" s="76"/>
      <c r="AJ14" s="76"/>
      <c r="AK14" s="76"/>
      <c r="AL14" s="76"/>
      <c r="AM14" s="77"/>
      <c r="AN14" s="81"/>
      <c r="AO14" s="81">
        <v>14.158781999999999</v>
      </c>
      <c r="AP14" s="79"/>
      <c r="AQ14" s="82">
        <f t="shared" si="0"/>
        <v>2899.2949819999999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107.823099</v>
      </c>
      <c r="I15" s="85">
        <f t="shared" si="13"/>
        <v>0</v>
      </c>
      <c r="J15" s="86">
        <f t="shared" si="13"/>
        <v>0</v>
      </c>
      <c r="K15" s="87">
        <f t="shared" si="13"/>
        <v>107.823099</v>
      </c>
      <c r="L15" s="88">
        <f t="shared" si="13"/>
        <v>2862.5218752440605</v>
      </c>
      <c r="M15" s="86">
        <f t="shared" si="13"/>
        <v>0</v>
      </c>
      <c r="N15" s="86">
        <f t="shared" si="13"/>
        <v>0</v>
      </c>
      <c r="O15" s="86">
        <f t="shared" si="13"/>
        <v>93.836040460373667</v>
      </c>
      <c r="P15" s="86">
        <f t="shared" si="13"/>
        <v>512.8107326249999</v>
      </c>
      <c r="Q15" s="86">
        <f t="shared" si="13"/>
        <v>211.18709201691919</v>
      </c>
      <c r="R15" s="86">
        <f t="shared" si="13"/>
        <v>0</v>
      </c>
      <c r="S15" s="86">
        <f t="shared" si="13"/>
        <v>911.20241654224174</v>
      </c>
      <c r="T15" s="86">
        <f t="shared" si="13"/>
        <v>38.67978823546904</v>
      </c>
      <c r="U15" s="86">
        <f t="shared" si="13"/>
        <v>1069.8609246890569</v>
      </c>
      <c r="V15" s="86">
        <f t="shared" si="13"/>
        <v>0</v>
      </c>
      <c r="W15" s="86">
        <f t="shared" si="13"/>
        <v>24.944880675</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2103.906325762573</v>
      </c>
      <c r="AP15" s="89">
        <f t="shared" si="13"/>
        <v>0</v>
      </c>
      <c r="AQ15" s="91">
        <f t="shared" si="0"/>
        <v>5074.2513000066338</v>
      </c>
      <c r="AR15" s="2"/>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1915.7501513092579</v>
      </c>
      <c r="AP16" s="67"/>
      <c r="AQ16" s="92">
        <f>C16+H16+L16+AA16+AO16+AP16</f>
        <v>1915.7501513092579</v>
      </c>
    </row>
    <row r="17" spans="1:44"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157.60304676199999</v>
      </c>
      <c r="AP17" s="26"/>
      <c r="AQ17" s="29">
        <f>C17+H17+L17+AA17+AO17+AP17</f>
        <v>157.60304676199999</v>
      </c>
    </row>
    <row r="18" spans="1:44"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30.553127691315201</v>
      </c>
      <c r="AP18" s="26"/>
      <c r="AQ18" s="29">
        <f t="shared" si="0"/>
        <v>30.553127691315201</v>
      </c>
    </row>
    <row r="19" spans="1:44" ht="12.75" customHeight="1">
      <c r="A19" s="17" t="s">
        <v>229</v>
      </c>
      <c r="B19" s="18"/>
      <c r="C19" s="19"/>
      <c r="D19" s="24"/>
      <c r="E19" s="25"/>
      <c r="F19" s="22"/>
      <c r="G19" s="22"/>
      <c r="H19" s="23">
        <f>SUM(I19:K19)</f>
        <v>107.823099</v>
      </c>
      <c r="I19" s="24"/>
      <c r="J19" s="25"/>
      <c r="K19" s="22">
        <v>107.823099</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107.823099</v>
      </c>
    </row>
    <row r="20" spans="1:44" ht="12.75" customHeight="1">
      <c r="A20" s="72" t="s">
        <v>230</v>
      </c>
      <c r="B20" s="73"/>
      <c r="C20" s="74"/>
      <c r="D20" s="75"/>
      <c r="E20" s="76"/>
      <c r="F20" s="77"/>
      <c r="G20" s="77"/>
      <c r="H20" s="78">
        <f>SUM(I20:K20)</f>
        <v>0</v>
      </c>
      <c r="I20" s="75"/>
      <c r="J20" s="76"/>
      <c r="K20" s="77"/>
      <c r="L20" s="78">
        <f>SUM(M20:Z20)</f>
        <v>2862.5218752440605</v>
      </c>
      <c r="M20" s="76"/>
      <c r="N20" s="76"/>
      <c r="O20" s="76">
        <v>93.836040460373667</v>
      </c>
      <c r="P20" s="76">
        <v>512.8107326249999</v>
      </c>
      <c r="Q20" s="76">
        <v>211.18709201691919</v>
      </c>
      <c r="R20" s="76">
        <v>0</v>
      </c>
      <c r="S20" s="76">
        <v>911.20241654224174</v>
      </c>
      <c r="T20" s="76">
        <v>38.67978823546904</v>
      </c>
      <c r="U20" s="76">
        <v>1069.8609246890569</v>
      </c>
      <c r="V20" s="76"/>
      <c r="W20" s="76">
        <v>24.944880675</v>
      </c>
      <c r="X20" s="76"/>
      <c r="Y20" s="76"/>
      <c r="Z20" s="77"/>
      <c r="AA20" s="78"/>
      <c r="AB20" s="79">
        <f>SUM(AC20:AL20)</f>
        <v>0</v>
      </c>
      <c r="AC20" s="80"/>
      <c r="AD20" s="76"/>
      <c r="AE20" s="76"/>
      <c r="AF20" s="76"/>
      <c r="AG20" s="76"/>
      <c r="AH20" s="76"/>
      <c r="AI20" s="76"/>
      <c r="AJ20" s="76"/>
      <c r="AK20" s="76"/>
      <c r="AL20" s="76"/>
      <c r="AM20" s="220"/>
      <c r="AN20" s="213"/>
      <c r="AO20" s="81"/>
      <c r="AP20" s="79"/>
      <c r="AQ20" s="82">
        <f t="shared" si="0"/>
        <v>2862.5218752440605</v>
      </c>
    </row>
    <row r="21" spans="1:44" ht="12.75" customHeight="1">
      <c r="A21" s="93" t="s">
        <v>7</v>
      </c>
      <c r="B21" s="94"/>
      <c r="C21" s="95">
        <f>SUM(C22:C24)</f>
        <v>18.991539440807998</v>
      </c>
      <c r="D21" s="96">
        <f>SUM(D22:D24)</f>
        <v>-16.134230000000002</v>
      </c>
      <c r="E21" s="97">
        <f>SUM(E22:E24)</f>
        <v>35.125769440808</v>
      </c>
      <c r="F21" s="98">
        <f>SUM(F22:F24)</f>
        <v>0</v>
      </c>
      <c r="G21" s="98">
        <f>SUM(G22:G24)</f>
        <v>0</v>
      </c>
      <c r="H21" s="99">
        <f>SUM(I21:K21)</f>
        <v>0</v>
      </c>
      <c r="I21" s="96">
        <f>SUM(I22:I24)</f>
        <v>0</v>
      </c>
      <c r="J21" s="97">
        <f>SUM(J22:J24)</f>
        <v>0</v>
      </c>
      <c r="K21" s="98">
        <f>SUM(K22:K24)</f>
        <v>0</v>
      </c>
      <c r="L21" s="99">
        <f>SUM(M21:Z21)</f>
        <v>-21.155370059841182</v>
      </c>
      <c r="M21" s="97">
        <f t="shared" ref="M21:AA21" si="15">SUM(M22:M24)</f>
        <v>0</v>
      </c>
      <c r="N21" s="97">
        <f t="shared" ref="N21" si="16">SUM(N22:N24)</f>
        <v>0</v>
      </c>
      <c r="O21" s="97">
        <f t="shared" si="15"/>
        <v>0</v>
      </c>
      <c r="P21" s="97">
        <f t="shared" si="15"/>
        <v>-0.17762937777777774</v>
      </c>
      <c r="Q21" s="97">
        <f t="shared" si="15"/>
        <v>260.95831978944</v>
      </c>
      <c r="R21" s="97">
        <f t="shared" si="15"/>
        <v>-262.50909865247996</v>
      </c>
      <c r="S21" s="97">
        <f t="shared" si="15"/>
        <v>5.625698720338983</v>
      </c>
      <c r="T21" s="97">
        <f t="shared" si="15"/>
        <v>0</v>
      </c>
      <c r="U21" s="97">
        <f t="shared" si="15"/>
        <v>-6.0611210985543931</v>
      </c>
      <c r="V21" s="97">
        <f t="shared" si="15"/>
        <v>-18.991539440808001</v>
      </c>
      <c r="W21" s="97">
        <f t="shared" si="15"/>
        <v>0</v>
      </c>
      <c r="X21" s="97">
        <f t="shared" si="15"/>
        <v>0</v>
      </c>
      <c r="Y21" s="97">
        <f t="shared" si="15"/>
        <v>0</v>
      </c>
      <c r="Z21" s="98">
        <f t="shared" si="15"/>
        <v>0</v>
      </c>
      <c r="AA21" s="99">
        <f t="shared" si="15"/>
        <v>0</v>
      </c>
      <c r="AB21" s="100">
        <f t="shared" ref="AB21:AQ21" si="17">SUM(AB22:AB24)</f>
        <v>-331.73431991794837</v>
      </c>
      <c r="AC21" s="101">
        <f t="shared" si="17"/>
        <v>-77.549156461026783</v>
      </c>
      <c r="AD21" s="97">
        <f t="shared" si="17"/>
        <v>-254.14868573599998</v>
      </c>
      <c r="AE21" s="97">
        <f t="shared" si="17"/>
        <v>0</v>
      </c>
      <c r="AF21" s="97">
        <f t="shared" si="17"/>
        <v>0</v>
      </c>
      <c r="AG21" s="175">
        <f t="shared" si="17"/>
        <v>0</v>
      </c>
      <c r="AH21" s="175">
        <f t="shared" si="17"/>
        <v>0</v>
      </c>
      <c r="AI21" s="175">
        <f t="shared" si="17"/>
        <v>0</v>
      </c>
      <c r="AJ21" s="175">
        <f t="shared" ref="AJ21:AK21" si="18">SUM(AJ22:AJ24)</f>
        <v>0</v>
      </c>
      <c r="AK21" s="97">
        <f t="shared" si="18"/>
        <v>-3.6477720921600003E-2</v>
      </c>
      <c r="AL21" s="175">
        <f t="shared" ref="AL21" si="19">SUM(AL22:AL24)</f>
        <v>0</v>
      </c>
      <c r="AM21" s="222">
        <f t="shared" si="17"/>
        <v>0</v>
      </c>
      <c r="AN21" s="116">
        <f t="shared" si="17"/>
        <v>0</v>
      </c>
      <c r="AO21" s="99">
        <f t="shared" si="17"/>
        <v>331.73431991794837</v>
      </c>
      <c r="AP21" s="100">
        <f t="shared" si="17"/>
        <v>0</v>
      </c>
      <c r="AQ21" s="102">
        <f t="shared" si="17"/>
        <v>-2.1638306190331846</v>
      </c>
    </row>
    <row r="22" spans="1:44"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-331.73431991794837</v>
      </c>
      <c r="AC22" s="68">
        <f>-AC2</f>
        <v>-77.549156461026783</v>
      </c>
      <c r="AD22" s="64">
        <f>-AD2</f>
        <v>-254.14868573599998</v>
      </c>
      <c r="AE22" s="64"/>
      <c r="AF22" s="64"/>
      <c r="AG22" s="127"/>
      <c r="AH22" s="127"/>
      <c r="AI22" s="64"/>
      <c r="AJ22" s="64"/>
      <c r="AK22" s="64">
        <v>-3.6477720921600003E-2</v>
      </c>
      <c r="AL22" s="64"/>
      <c r="AM22" s="219"/>
      <c r="AN22" s="69"/>
      <c r="AO22" s="66">
        <f>-(C22+H22+L22+AA22+AB22)</f>
        <v>331.73431991794837</v>
      </c>
      <c r="AP22" s="67"/>
      <c r="AQ22" s="92">
        <f>C22+H22+L22+AA22+AB22+AN22+AO22+AP22</f>
        <v>0</v>
      </c>
    </row>
    <row r="23" spans="1:44"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4" ht="12.75" customHeight="1" thickBot="1">
      <c r="A24" s="30" t="s">
        <v>233</v>
      </c>
      <c r="B24" s="31"/>
      <c r="C24" s="173">
        <f>SUM(D24:G24)</f>
        <v>18.991539440807998</v>
      </c>
      <c r="D24" s="207">
        <v>-16.134230000000002</v>
      </c>
      <c r="E24" s="36">
        <f>-D24-V24</f>
        <v>35.125769440808</v>
      </c>
      <c r="F24" s="33"/>
      <c r="G24" s="33"/>
      <c r="H24" s="34"/>
      <c r="I24" s="39"/>
      <c r="J24" s="36"/>
      <c r="K24" s="33"/>
      <c r="L24" s="34">
        <f>SUM(N24:Z24)</f>
        <v>-21.155370059841182</v>
      </c>
      <c r="M24" s="36"/>
      <c r="N24" s="36">
        <v>0</v>
      </c>
      <c r="O24" s="36"/>
      <c r="P24" s="36">
        <v>-0.17762937777777774</v>
      </c>
      <c r="Q24" s="36">
        <v>260.95831978944</v>
      </c>
      <c r="R24" s="36">
        <v>-262.50909865247996</v>
      </c>
      <c r="S24" s="36">
        <v>5.625698720338983</v>
      </c>
      <c r="T24" s="36"/>
      <c r="U24" s="36">
        <v>-6.0611210985543931</v>
      </c>
      <c r="V24" s="33">
        <v>-18.991539440808001</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-2.1638306190331846</v>
      </c>
    </row>
    <row r="25" spans="1:44" ht="12.75" customHeight="1" thickBot="1">
      <c r="A25" s="83" t="s">
        <v>8</v>
      </c>
      <c r="B25" s="1"/>
      <c r="C25" s="84">
        <f>SUM(D25:G25)</f>
        <v>0</v>
      </c>
      <c r="D25" s="85"/>
      <c r="E25" s="86"/>
      <c r="F25" s="104"/>
      <c r="G25" s="104"/>
      <c r="H25" s="88">
        <f>SUM(I25:K25)</f>
        <v>20.537861033541247</v>
      </c>
      <c r="I25" s="104">
        <v>20.537861033541247</v>
      </c>
      <c r="J25" s="105"/>
      <c r="K25" s="104"/>
      <c r="L25" s="88">
        <f>SUM(O25:Z25)</f>
        <v>116.1481500754339</v>
      </c>
      <c r="M25" s="105"/>
      <c r="N25" s="105"/>
      <c r="O25" s="105">
        <v>88.319783385173665</v>
      </c>
      <c r="P25" s="105"/>
      <c r="Q25" s="105"/>
      <c r="R25" s="105"/>
      <c r="S25" s="105">
        <v>23.217553064632316</v>
      </c>
      <c r="T25" s="105">
        <v>3.1807158879380455</v>
      </c>
      <c r="U25" s="105">
        <v>1.4300977376898822</v>
      </c>
      <c r="V25" s="105"/>
      <c r="W25" s="105"/>
      <c r="X25" s="105"/>
      <c r="Y25" s="105"/>
      <c r="Z25" s="104"/>
      <c r="AA25" s="88">
        <v>82.046312211196764</v>
      </c>
      <c r="AB25" s="89">
        <f>SUM(AC25:AI25)</f>
        <v>0</v>
      </c>
      <c r="AC25" s="90"/>
      <c r="AD25" s="105"/>
      <c r="AE25" s="105"/>
      <c r="AF25" s="105"/>
      <c r="AG25" s="105"/>
      <c r="AH25" s="105"/>
      <c r="AI25" s="105"/>
      <c r="AJ25" s="105"/>
      <c r="AK25" s="105"/>
      <c r="AL25" s="105"/>
      <c r="AM25" s="225"/>
      <c r="AN25" s="106"/>
      <c r="AO25" s="88">
        <v>283.9404762315952</v>
      </c>
      <c r="AP25" s="89"/>
      <c r="AQ25" s="107">
        <f>C25+H25+L25+AA25+AB25+AN25+AO25+AP25</f>
        <v>502.67279955176713</v>
      </c>
    </row>
    <row r="26" spans="1:44" s="49" customFormat="1" ht="12.75" customHeight="1" thickBot="1">
      <c r="A26" s="42" t="s">
        <v>9</v>
      </c>
      <c r="B26" s="43"/>
      <c r="C26" s="44">
        <f t="shared" ref="C26:AP26" si="20">C7-C9+C15+C21-C25</f>
        <v>387.29959589145562</v>
      </c>
      <c r="D26" s="108">
        <f t="shared" si="20"/>
        <v>309.51186238091248</v>
      </c>
      <c r="E26" s="46">
        <f t="shared" si="20"/>
        <v>66.258337484925192</v>
      </c>
      <c r="F26" s="46">
        <f t="shared" si="20"/>
        <v>0</v>
      </c>
      <c r="G26" s="46">
        <f t="shared" si="20"/>
        <v>11.529396025618318</v>
      </c>
      <c r="H26" s="47">
        <f t="shared" si="20"/>
        <v>270.21079475242175</v>
      </c>
      <c r="I26" s="108">
        <f t="shared" si="20"/>
        <v>0.23699275242179851</v>
      </c>
      <c r="J26" s="46">
        <f t="shared" si="20"/>
        <v>169.45444400000002</v>
      </c>
      <c r="K26" s="109">
        <f t="shared" si="20"/>
        <v>100.519358</v>
      </c>
      <c r="L26" s="47">
        <f t="shared" si="20"/>
        <v>7627.6601266751422</v>
      </c>
      <c r="M26" s="46">
        <f t="shared" si="20"/>
        <v>-15.338999999999942</v>
      </c>
      <c r="N26" s="46">
        <f t="shared" si="20"/>
        <v>0</v>
      </c>
      <c r="O26" s="46">
        <f t="shared" si="20"/>
        <v>0</v>
      </c>
      <c r="P26" s="46">
        <f t="shared" si="20"/>
        <v>1612.6410512638822</v>
      </c>
      <c r="Q26" s="46">
        <f t="shared" si="20"/>
        <v>998.69388386644255</v>
      </c>
      <c r="R26" s="46">
        <f t="shared" si="20"/>
        <v>892.76759310605553</v>
      </c>
      <c r="S26" s="46">
        <f t="shared" si="20"/>
        <v>243.11431457095838</v>
      </c>
      <c r="T26" s="46">
        <f t="shared" si="20"/>
        <v>118.4572853504032</v>
      </c>
      <c r="U26" s="46">
        <f t="shared" si="20"/>
        <v>3384.0202593902227</v>
      </c>
      <c r="V26" s="46">
        <f t="shared" si="20"/>
        <v>130.48151912717947</v>
      </c>
      <c r="W26" s="46">
        <f t="shared" si="20"/>
        <v>7.1054273576010019E-15</v>
      </c>
      <c r="X26" s="46">
        <f t="shared" si="20"/>
        <v>224.81187200000002</v>
      </c>
      <c r="Y26" s="46">
        <f t="shared" si="20"/>
        <v>1.5533779999999999</v>
      </c>
      <c r="Z26" s="109">
        <f t="shared" si="20"/>
        <v>36.457970000000003</v>
      </c>
      <c r="AA26" s="47">
        <f t="shared" si="20"/>
        <v>1454.4361973477069</v>
      </c>
      <c r="AB26" s="45">
        <f t="shared" si="20"/>
        <v>284.71197004223291</v>
      </c>
      <c r="AC26" s="110">
        <f t="shared" si="20"/>
        <v>0</v>
      </c>
      <c r="AD26" s="110">
        <f t="shared" si="20"/>
        <v>0</v>
      </c>
      <c r="AE26" s="110">
        <f t="shared" si="20"/>
        <v>174.19136043962257</v>
      </c>
      <c r="AF26" s="110">
        <f t="shared" si="20"/>
        <v>5.1048760453559998</v>
      </c>
      <c r="AG26" s="110">
        <f t="shared" si="20"/>
        <v>0</v>
      </c>
      <c r="AH26" s="110">
        <f t="shared" si="20"/>
        <v>7.8630457232826076</v>
      </c>
      <c r="AI26" s="110">
        <f t="shared" si="20"/>
        <v>54.881241484512003</v>
      </c>
      <c r="AJ26" s="110">
        <f t="shared" ref="AJ26" si="21">AJ7-AJ9+AJ15+AJ21-AJ25</f>
        <v>22.805955458351999</v>
      </c>
      <c r="AK26" s="110">
        <f t="shared" si="20"/>
        <v>0</v>
      </c>
      <c r="AL26" s="110">
        <f t="shared" si="20"/>
        <v>5.3943804868063152</v>
      </c>
      <c r="AM26" s="226">
        <f t="shared" si="20"/>
        <v>14.471110404301248</v>
      </c>
      <c r="AN26" s="45">
        <f t="shared" si="20"/>
        <v>12.909895763940002</v>
      </c>
      <c r="AO26" s="47">
        <f t="shared" si="20"/>
        <v>2153.5570293329265</v>
      </c>
      <c r="AP26" s="45">
        <f t="shared" si="20"/>
        <v>0</v>
      </c>
      <c r="AQ26" s="48">
        <f>C26+H26+L26+AA26+AB26+AN26+AO26+AP26</f>
        <v>12190.785609805826</v>
      </c>
      <c r="AR26" s="2"/>
    </row>
    <row r="27" spans="1:44"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262.82322000000005</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224.81187200000002</v>
      </c>
      <c r="Y27" s="54">
        <f t="shared" si="23"/>
        <v>1.5533779999999999</v>
      </c>
      <c r="Z27" s="54">
        <f t="shared" si="23"/>
        <v>36.457970000000003</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55">
        <f t="shared" si="23"/>
        <v>0</v>
      </c>
      <c r="AN27" s="56">
        <f t="shared" si="23"/>
        <v>0</v>
      </c>
      <c r="AO27" s="56">
        <f t="shared" si="23"/>
        <v>0</v>
      </c>
      <c r="AP27" s="57">
        <f t="shared" si="23"/>
        <v>0</v>
      </c>
      <c r="AQ27" s="111">
        <f t="shared" si="23"/>
        <v>262.82322000000005</v>
      </c>
      <c r="AR27" s="2"/>
    </row>
    <row r="28" spans="1:44" ht="12.75" customHeight="1" thickBot="1">
      <c r="A28" s="112" t="s">
        <v>11</v>
      </c>
      <c r="B28" s="113"/>
      <c r="C28" s="114">
        <f>SUM(D28:G28)</f>
        <v>0</v>
      </c>
      <c r="D28" s="96"/>
      <c r="E28" s="97"/>
      <c r="F28" s="98"/>
      <c r="G28" s="98"/>
      <c r="H28" s="115">
        <f>SUM(I28:K28)</f>
        <v>0</v>
      </c>
      <c r="I28" s="96"/>
      <c r="J28" s="97"/>
      <c r="K28" s="97"/>
      <c r="L28" s="115">
        <f>SUM(M28:Z28)</f>
        <v>262.82322000000005</v>
      </c>
      <c r="M28" s="97"/>
      <c r="N28" s="97"/>
      <c r="O28" s="97"/>
      <c r="P28" s="97"/>
      <c r="Q28" s="97"/>
      <c r="R28" s="97"/>
      <c r="S28" s="97"/>
      <c r="T28" s="97"/>
      <c r="U28" s="97"/>
      <c r="V28" s="97"/>
      <c r="W28" s="97"/>
      <c r="X28" s="97">
        <f>X26</f>
        <v>224.81187200000002</v>
      </c>
      <c r="Y28" s="97">
        <f>Y26</f>
        <v>1.5533779999999999</v>
      </c>
      <c r="Z28" s="97">
        <f>Z26</f>
        <v>36.457970000000003</v>
      </c>
      <c r="AA28" s="115">
        <v>0</v>
      </c>
      <c r="AB28" s="116">
        <f>SUM(AC28:AI28)</f>
        <v>0</v>
      </c>
      <c r="AC28" s="101"/>
      <c r="AD28" s="97"/>
      <c r="AE28" s="97"/>
      <c r="AF28" s="97"/>
      <c r="AG28" s="97"/>
      <c r="AH28" s="97"/>
      <c r="AI28" s="97"/>
      <c r="AJ28" s="97"/>
      <c r="AK28" s="97"/>
      <c r="AL28" s="97"/>
      <c r="AM28" s="98"/>
      <c r="AN28" s="115"/>
      <c r="AO28" s="115"/>
      <c r="AP28" s="116"/>
      <c r="AQ28" s="102">
        <f t="shared" ref="AQ28:AQ72" si="24">C28+H28+L28+AA28+AB28+AN28+AO28+AP28</f>
        <v>262.82322000000005</v>
      </c>
    </row>
    <row r="29" spans="1:44" s="49" customFormat="1" ht="12.75" customHeight="1" thickBot="1">
      <c r="A29" s="50" t="s">
        <v>12</v>
      </c>
      <c r="B29" s="51"/>
      <c r="C29" s="52">
        <f t="shared" ref="C29:AQ29" si="25">C30+C45+C56+C58+C65+C70+C71</f>
        <v>379.46386750756716</v>
      </c>
      <c r="D29" s="53">
        <f t="shared" si="25"/>
        <v>297.07362967500018</v>
      </c>
      <c r="E29" s="54">
        <f t="shared" si="25"/>
        <v>70.498776495583854</v>
      </c>
      <c r="F29" s="55">
        <f t="shared" si="25"/>
        <v>0</v>
      </c>
      <c r="G29" s="55">
        <f t="shared" si="25"/>
        <v>11.891461336983122</v>
      </c>
      <c r="H29" s="56">
        <f t="shared" si="25"/>
        <v>272.86827172175998</v>
      </c>
      <c r="I29" s="53">
        <f t="shared" si="25"/>
        <v>0.57242872175999993</v>
      </c>
      <c r="J29" s="53">
        <f t="shared" si="25"/>
        <v>168.585556</v>
      </c>
      <c r="K29" s="53">
        <f t="shared" si="25"/>
        <v>103.71028700000001</v>
      </c>
      <c r="L29" s="56">
        <f t="shared" si="25"/>
        <v>7394.0121041017583</v>
      </c>
      <c r="M29" s="54">
        <f t="shared" si="25"/>
        <v>0</v>
      </c>
      <c r="N29" s="54">
        <f t="shared" ref="N29" si="26">N30+N45+N56+N58+N65+N70+N71</f>
        <v>0</v>
      </c>
      <c r="O29" s="54">
        <f t="shared" si="25"/>
        <v>0</v>
      </c>
      <c r="P29" s="54">
        <f t="shared" si="25"/>
        <v>1636.3154893351109</v>
      </c>
      <c r="Q29" s="54">
        <f t="shared" si="25"/>
        <v>1058.4205632000003</v>
      </c>
      <c r="R29" s="54">
        <f t="shared" si="25"/>
        <v>766.91674013164641</v>
      </c>
      <c r="S29" s="54">
        <f t="shared" si="25"/>
        <v>266.23364814026479</v>
      </c>
      <c r="T29" s="54">
        <f t="shared" si="25"/>
        <v>114.76262708076899</v>
      </c>
      <c r="U29" s="54">
        <f t="shared" si="25"/>
        <v>3420.2947986528511</v>
      </c>
      <c r="V29" s="54">
        <f t="shared" si="25"/>
        <v>130.01723756111539</v>
      </c>
      <c r="W29" s="54">
        <f t="shared" si="25"/>
        <v>1.0510000000000019</v>
      </c>
      <c r="X29" s="54">
        <f t="shared" si="25"/>
        <v>0</v>
      </c>
      <c r="Y29" s="54">
        <f t="shared" si="25"/>
        <v>0</v>
      </c>
      <c r="Z29" s="53">
        <f t="shared" si="25"/>
        <v>0</v>
      </c>
      <c r="AA29" s="47">
        <f t="shared" si="25"/>
        <v>1461.3322382129365</v>
      </c>
      <c r="AB29" s="57">
        <f t="shared" si="25"/>
        <v>282.221711633121</v>
      </c>
      <c r="AC29" s="58">
        <f t="shared" si="25"/>
        <v>0</v>
      </c>
      <c r="AD29" s="54">
        <f t="shared" si="25"/>
        <v>0</v>
      </c>
      <c r="AE29" s="54">
        <f t="shared" si="25"/>
        <v>171.97269829562259</v>
      </c>
      <c r="AF29" s="54">
        <f t="shared" ref="AF29" si="27">AF30+AF45+AF56+AF58+AF65+AF70+AF71</f>
        <v>5.1048760453559998</v>
      </c>
      <c r="AG29" s="54">
        <f t="shared" si="25"/>
        <v>0</v>
      </c>
      <c r="AH29" s="54">
        <f t="shared" si="25"/>
        <v>7.8630457232826085</v>
      </c>
      <c r="AI29" s="54">
        <f t="shared" si="25"/>
        <v>54.609645199150066</v>
      </c>
      <c r="AJ29" s="54">
        <f t="shared" ref="AJ29" si="28">AJ30+AJ45+AJ56+AJ58+AJ65+AJ70+AJ71</f>
        <v>22.80595547860224</v>
      </c>
      <c r="AK29" s="54">
        <f t="shared" si="25"/>
        <v>0</v>
      </c>
      <c r="AL29" s="54">
        <f t="shared" ref="AL29" si="29">AL30+AL45+AL56+AL58+AL65+AL70+AL71</f>
        <v>5.3943804868063161</v>
      </c>
      <c r="AM29" s="55">
        <f t="shared" si="25"/>
        <v>14.471110404301246</v>
      </c>
      <c r="AN29" s="56">
        <f t="shared" si="25"/>
        <v>12.909895763940002</v>
      </c>
      <c r="AO29" s="56">
        <f>AO30+AO45+AO56+AO58+AO65+AO70+AO71</f>
        <v>2173.1964914299183</v>
      </c>
      <c r="AP29" s="57">
        <f t="shared" si="25"/>
        <v>0</v>
      </c>
      <c r="AQ29" s="48">
        <f t="shared" si="25"/>
        <v>11976.004580371</v>
      </c>
      <c r="AR29" s="2"/>
    </row>
    <row r="30" spans="1:44" s="49" customFormat="1" ht="12.75" customHeight="1">
      <c r="A30" s="164" t="s">
        <v>43</v>
      </c>
      <c r="B30" s="117"/>
      <c r="C30" s="118">
        <f>SUM(C31:C44)</f>
        <v>112.44486935400002</v>
      </c>
      <c r="D30" s="120">
        <v>112.44486935400002</v>
      </c>
      <c r="E30" s="120">
        <v>0</v>
      </c>
      <c r="F30" s="121"/>
      <c r="G30" s="121"/>
      <c r="H30" s="122">
        <f>SUM(H31:H44)</f>
        <v>1.16959272176</v>
      </c>
      <c r="I30" s="119">
        <f t="shared" ref="I30:K30" si="30">SUM(I31:I44)</f>
        <v>0.57242872175999993</v>
      </c>
      <c r="J30" s="120">
        <f t="shared" si="30"/>
        <v>0</v>
      </c>
      <c r="K30" s="120">
        <f t="shared" si="30"/>
        <v>0.59716400000000003</v>
      </c>
      <c r="L30" s="122">
        <f>SUM(L31:L44)</f>
        <v>541.75764326426554</v>
      </c>
      <c r="M30" s="120">
        <f>SUM(M31:M44)</f>
        <v>0</v>
      </c>
      <c r="N30" s="120">
        <f>SUM(N31:N44)</f>
        <v>0</v>
      </c>
      <c r="O30" s="120">
        <f>SUM(O31:O44)</f>
        <v>0</v>
      </c>
      <c r="P30" s="120">
        <f>SUM(P31:P44)</f>
        <v>0</v>
      </c>
      <c r="Q30" s="120">
        <v>8.3218483066201454</v>
      </c>
      <c r="R30" s="120">
        <f>SUM(R31:R44)</f>
        <v>0</v>
      </c>
      <c r="S30" s="120">
        <v>259.33567793709091</v>
      </c>
      <c r="T30" s="120">
        <v>26.491670148722488</v>
      </c>
      <c r="U30" s="120">
        <v>131.47224290114497</v>
      </c>
      <c r="V30" s="120">
        <v>115.08520397068689</v>
      </c>
      <c r="W30" s="120">
        <f>SUM(W31:W44)</f>
        <v>1.0510000000000019</v>
      </c>
      <c r="X30" s="120">
        <f>SUM(X31:X44)</f>
        <v>0</v>
      </c>
      <c r="Y30" s="120">
        <f>SUM(Y31:Y44)</f>
        <v>0</v>
      </c>
      <c r="Z30" s="120">
        <f>SUM(Z31:Z44)</f>
        <v>0</v>
      </c>
      <c r="AA30" s="122">
        <v>559.73701818769666</v>
      </c>
      <c r="AB30" s="123">
        <f t="shared" ref="AB30:AN30" si="31">SUM(AB31:AB44)</f>
        <v>140.00302302041331</v>
      </c>
      <c r="AC30" s="176">
        <f t="shared" si="31"/>
        <v>0</v>
      </c>
      <c r="AD30" s="120">
        <f t="shared" si="31"/>
        <v>0</v>
      </c>
      <c r="AE30" s="120">
        <f t="shared" si="31"/>
        <v>130.77503811505733</v>
      </c>
      <c r="AF30" s="120">
        <f t="shared" ref="AF30" si="32">SUM(AF31:AF44)</f>
        <v>5.1048760453559998</v>
      </c>
      <c r="AG30" s="120">
        <f t="shared" si="31"/>
        <v>0</v>
      </c>
      <c r="AH30" s="120">
        <f t="shared" si="31"/>
        <v>4.1231088600000003</v>
      </c>
      <c r="AI30" s="120">
        <f t="shared" si="31"/>
        <v>0</v>
      </c>
      <c r="AJ30" s="120">
        <f t="shared" ref="AJ30" si="33">SUM(AJ31:AJ44)</f>
        <v>0</v>
      </c>
      <c r="AK30" s="120">
        <f t="shared" si="31"/>
        <v>0</v>
      </c>
      <c r="AL30" s="120">
        <f t="shared" ref="AL30" si="34">SUM(AL31:AL44)</f>
        <v>0</v>
      </c>
      <c r="AM30" s="228">
        <f t="shared" si="31"/>
        <v>0</v>
      </c>
      <c r="AN30" s="119">
        <f t="shared" si="31"/>
        <v>12.909895763940002</v>
      </c>
      <c r="AO30" s="122">
        <v>547.31640391712847</v>
      </c>
      <c r="AP30" s="123">
        <f>SUM(AP31:AP44)</f>
        <v>0</v>
      </c>
      <c r="AQ30" s="59">
        <f t="shared" ref="AQ30" si="35">C30+H30+L30+AA30+AB30+AN30+AO30+AP30</f>
        <v>1915.3384462292042</v>
      </c>
      <c r="AR30" s="2"/>
    </row>
    <row r="31" spans="1:44" ht="12.75" customHeight="1">
      <c r="A31" s="165" t="s">
        <v>13</v>
      </c>
      <c r="B31" s="124" t="s">
        <v>122</v>
      </c>
      <c r="C31" s="125">
        <f t="shared" ref="C31:C43" si="36">SUM(D31:G31)</f>
        <v>5.7139996152982646E-4</v>
      </c>
      <c r="D31" s="68">
        <v>5.7139996152982646E-4</v>
      </c>
      <c r="E31" s="223"/>
      <c r="F31" s="223"/>
      <c r="G31" s="351"/>
      <c r="H31" s="129">
        <f t="shared" ref="H31:H43" si="37">SUM(I31:K31)</f>
        <v>0</v>
      </c>
      <c r="I31" s="126"/>
      <c r="J31" s="127"/>
      <c r="K31" s="127"/>
      <c r="L31" s="129">
        <f t="shared" ref="L31:L43" si="38">SUM(M31:Z31)</f>
        <v>36.38680011890785</v>
      </c>
      <c r="M31" s="127"/>
      <c r="N31" s="127"/>
      <c r="O31" s="127"/>
      <c r="P31" s="128"/>
      <c r="Q31" s="69">
        <v>0.24</v>
      </c>
      <c r="R31" s="223"/>
      <c r="S31" s="69">
        <v>3.9861248675211178</v>
      </c>
      <c r="T31" s="69">
        <v>0.37089221893873325</v>
      </c>
      <c r="U31" s="69">
        <v>31.753</v>
      </c>
      <c r="V31" s="69">
        <v>3.6783032448000005E-2</v>
      </c>
      <c r="W31" s="223"/>
      <c r="X31" s="126"/>
      <c r="Y31" s="127"/>
      <c r="Z31" s="127"/>
      <c r="AA31" s="70">
        <v>12.01697164542319</v>
      </c>
      <c r="AB31" s="131">
        <f t="shared" ref="AB31:AB43" si="39">SUM(AC31:AM31)</f>
        <v>0</v>
      </c>
      <c r="AC31" s="132"/>
      <c r="AD31" s="127"/>
      <c r="AE31" s="127"/>
      <c r="AF31" s="127"/>
      <c r="AG31" s="127"/>
      <c r="AH31" s="127"/>
      <c r="AI31" s="127"/>
      <c r="AJ31" s="127"/>
      <c r="AK31" s="64"/>
      <c r="AL31" s="64"/>
      <c r="AM31" s="128"/>
      <c r="AN31" s="130"/>
      <c r="AO31" s="70">
        <v>43.946430515518635</v>
      </c>
      <c r="AP31" s="131"/>
      <c r="AQ31" s="71">
        <f t="shared" si="24"/>
        <v>92.350773679811198</v>
      </c>
    </row>
    <row r="32" spans="1:44" ht="12.75" customHeight="1">
      <c r="A32" s="166" t="s">
        <v>111</v>
      </c>
      <c r="B32" s="206" t="s">
        <v>123</v>
      </c>
      <c r="C32" s="19">
        <f t="shared" si="36"/>
        <v>15.841867506</v>
      </c>
      <c r="D32" s="27">
        <v>15.841867506</v>
      </c>
      <c r="E32" s="212"/>
      <c r="F32" s="212"/>
      <c r="G32" s="350"/>
      <c r="H32" s="23">
        <f t="shared" si="37"/>
        <v>0.57242872175999993</v>
      </c>
      <c r="I32" s="24">
        <v>0.57242872175999993</v>
      </c>
      <c r="J32" s="25"/>
      <c r="K32" s="25"/>
      <c r="L32" s="23">
        <f t="shared" si="38"/>
        <v>96.946414822664735</v>
      </c>
      <c r="M32" s="25"/>
      <c r="N32" s="25"/>
      <c r="O32" s="25"/>
      <c r="P32" s="128"/>
      <c r="Q32" s="212">
        <v>1.556</v>
      </c>
      <c r="R32" s="212"/>
      <c r="S32" s="212">
        <v>74.20735999348193</v>
      </c>
      <c r="T32" s="212">
        <v>7.7350548291827934</v>
      </c>
      <c r="U32" s="212">
        <v>13.448</v>
      </c>
      <c r="V32" s="212">
        <v>0</v>
      </c>
      <c r="W32" s="212"/>
      <c r="X32" s="126"/>
      <c r="Y32" s="127"/>
      <c r="Z32" s="25"/>
      <c r="AA32" s="28">
        <v>165.09871103956098</v>
      </c>
      <c r="AB32" s="26">
        <f t="shared" si="39"/>
        <v>38.988390853920002</v>
      </c>
      <c r="AC32" s="27"/>
      <c r="AD32" s="25"/>
      <c r="AE32" s="25">
        <v>34.86528199392</v>
      </c>
      <c r="AF32" s="25"/>
      <c r="AG32" s="127"/>
      <c r="AH32" s="127">
        <v>4.1231088600000003</v>
      </c>
      <c r="AI32" s="127"/>
      <c r="AJ32" s="127"/>
      <c r="AK32" s="25"/>
      <c r="AL32" s="25"/>
      <c r="AM32" s="22"/>
      <c r="AN32" s="28"/>
      <c r="AO32" s="28">
        <v>124.32474685815967</v>
      </c>
      <c r="AP32" s="26"/>
      <c r="AQ32" s="29">
        <f t="shared" si="24"/>
        <v>441.77255980206542</v>
      </c>
    </row>
    <row r="33" spans="1:44" ht="12.75" customHeight="1">
      <c r="A33" s="166" t="s">
        <v>16</v>
      </c>
      <c r="B33" s="133" t="s">
        <v>14</v>
      </c>
      <c r="C33" s="19">
        <f t="shared" si="36"/>
        <v>0.25541578280383243</v>
      </c>
      <c r="D33" s="27">
        <v>0.25541578280383243</v>
      </c>
      <c r="E33" s="212"/>
      <c r="F33" s="212"/>
      <c r="G33" s="350"/>
      <c r="H33" s="23">
        <f t="shared" si="37"/>
        <v>0</v>
      </c>
      <c r="I33" s="24"/>
      <c r="J33" s="25"/>
      <c r="K33" s="25"/>
      <c r="L33" s="23">
        <f t="shared" si="38"/>
        <v>7.1334828126375562</v>
      </c>
      <c r="M33" s="25"/>
      <c r="N33" s="25"/>
      <c r="O33" s="25"/>
      <c r="P33" s="128"/>
      <c r="Q33" s="212">
        <v>0.15</v>
      </c>
      <c r="R33" s="212"/>
      <c r="S33" s="212">
        <v>1.6423518767468985</v>
      </c>
      <c r="T33" s="212">
        <v>4.3791309358906583</v>
      </c>
      <c r="U33" s="212">
        <v>0.96199999999999997</v>
      </c>
      <c r="V33" s="212">
        <v>0</v>
      </c>
      <c r="W33" s="212"/>
      <c r="X33" s="126"/>
      <c r="Y33" s="127"/>
      <c r="Z33" s="25"/>
      <c r="AA33" s="28">
        <v>2.9337393505804346</v>
      </c>
      <c r="AB33" s="26">
        <f t="shared" si="39"/>
        <v>0</v>
      </c>
      <c r="AC33" s="27"/>
      <c r="AD33" s="25"/>
      <c r="AE33" s="25"/>
      <c r="AF33" s="25"/>
      <c r="AG33" s="127"/>
      <c r="AH33" s="127"/>
      <c r="AI33" s="127"/>
      <c r="AJ33" s="127"/>
      <c r="AK33" s="25"/>
      <c r="AL33" s="25"/>
      <c r="AM33" s="22"/>
      <c r="AN33" s="28"/>
      <c r="AO33" s="28">
        <v>3.8198619390282693</v>
      </c>
      <c r="AP33" s="26"/>
      <c r="AQ33" s="29">
        <f t="shared" si="24"/>
        <v>14.142499885050093</v>
      </c>
    </row>
    <row r="34" spans="1:44" ht="12.75" customHeight="1">
      <c r="A34" s="166" t="s">
        <v>18</v>
      </c>
      <c r="B34" s="133" t="s">
        <v>124</v>
      </c>
      <c r="C34" s="305">
        <f t="shared" si="36"/>
        <v>0.31055587909146065</v>
      </c>
      <c r="D34" s="27">
        <v>0.31055587909146065</v>
      </c>
      <c r="E34" s="212"/>
      <c r="F34" s="212"/>
      <c r="G34" s="350"/>
      <c r="H34" s="23">
        <f t="shared" si="37"/>
        <v>0</v>
      </c>
      <c r="I34" s="24"/>
      <c r="J34" s="25"/>
      <c r="K34" s="25"/>
      <c r="L34" s="23">
        <f t="shared" si="38"/>
        <v>4.264638518797355</v>
      </c>
      <c r="M34" s="25"/>
      <c r="N34" s="25"/>
      <c r="O34" s="25"/>
      <c r="P34" s="128"/>
      <c r="Q34" s="212">
        <v>0.19800000000000001</v>
      </c>
      <c r="R34" s="212"/>
      <c r="S34" s="212">
        <v>0.57952781067501224</v>
      </c>
      <c r="T34" s="212">
        <v>0.93211070812234298</v>
      </c>
      <c r="U34" s="212">
        <v>2.5550000000000002</v>
      </c>
      <c r="V34" s="212">
        <v>0</v>
      </c>
      <c r="W34" s="212"/>
      <c r="X34" s="126"/>
      <c r="Y34" s="127"/>
      <c r="Z34" s="25"/>
      <c r="AA34" s="28">
        <v>7.7692380759832824</v>
      </c>
      <c r="AB34" s="26">
        <f t="shared" si="39"/>
        <v>84.813933225137319</v>
      </c>
      <c r="AC34" s="27"/>
      <c r="AD34" s="25"/>
      <c r="AE34" s="25">
        <v>84.813933225137319</v>
      </c>
      <c r="AF34" s="25"/>
      <c r="AG34" s="127"/>
      <c r="AH34" s="127"/>
      <c r="AI34" s="127"/>
      <c r="AJ34" s="127"/>
      <c r="AK34" s="25"/>
      <c r="AL34" s="25"/>
      <c r="AM34" s="22"/>
      <c r="AN34" s="28"/>
      <c r="AO34" s="28">
        <v>21.663586428788928</v>
      </c>
      <c r="AP34" s="26"/>
      <c r="AQ34" s="29">
        <f t="shared" si="24"/>
        <v>118.82195212779835</v>
      </c>
    </row>
    <row r="35" spans="1:44" ht="12.75" customHeight="1">
      <c r="A35" s="166" t="s">
        <v>20</v>
      </c>
      <c r="B35" s="133" t="s">
        <v>125</v>
      </c>
      <c r="C35" s="305">
        <f t="shared" si="36"/>
        <v>0.29969927982239397</v>
      </c>
      <c r="D35" s="27">
        <v>0.29969927982239397</v>
      </c>
      <c r="E35" s="212"/>
      <c r="F35" s="212"/>
      <c r="G35" s="350"/>
      <c r="H35" s="23">
        <f t="shared" si="37"/>
        <v>0</v>
      </c>
      <c r="I35" s="24"/>
      <c r="J35" s="25"/>
      <c r="K35" s="25"/>
      <c r="L35" s="23">
        <f t="shared" si="38"/>
        <v>3.2440043981808531</v>
      </c>
      <c r="M35" s="25"/>
      <c r="N35" s="25"/>
      <c r="O35" s="25"/>
      <c r="P35" s="128"/>
      <c r="Q35" s="212">
        <v>0.13600000000000001</v>
      </c>
      <c r="R35" s="212"/>
      <c r="S35" s="212">
        <v>1.3429648158815783</v>
      </c>
      <c r="T35" s="212">
        <v>0.3920395822992751</v>
      </c>
      <c r="U35" s="212">
        <v>1.373</v>
      </c>
      <c r="V35" s="212">
        <v>0</v>
      </c>
      <c r="W35" s="212"/>
      <c r="X35" s="126"/>
      <c r="Y35" s="127"/>
      <c r="Z35" s="25"/>
      <c r="AA35" s="28">
        <v>7.4680084335522743</v>
      </c>
      <c r="AB35" s="26">
        <f t="shared" si="39"/>
        <v>0</v>
      </c>
      <c r="AC35" s="27"/>
      <c r="AD35" s="25"/>
      <c r="AE35" s="25"/>
      <c r="AF35" s="25"/>
      <c r="AG35" s="127"/>
      <c r="AH35" s="127"/>
      <c r="AI35" s="127"/>
      <c r="AJ35" s="127"/>
      <c r="AK35" s="25"/>
      <c r="AL35" s="25"/>
      <c r="AM35" s="22"/>
      <c r="AN35" s="28"/>
      <c r="AO35" s="28">
        <v>8.8611693044389668</v>
      </c>
      <c r="AP35" s="26"/>
      <c r="AQ35" s="29">
        <f t="shared" si="24"/>
        <v>19.872881415994488</v>
      </c>
    </row>
    <row r="36" spans="1:44" ht="12.75" customHeight="1">
      <c r="A36" s="166" t="s">
        <v>22</v>
      </c>
      <c r="B36" s="133" t="s">
        <v>126</v>
      </c>
      <c r="C36" s="19">
        <f t="shared" si="36"/>
        <v>0.4302641710319593</v>
      </c>
      <c r="D36" s="132">
        <v>0.4302641710319593</v>
      </c>
      <c r="E36" s="212"/>
      <c r="F36" s="212"/>
      <c r="G36" s="350"/>
      <c r="H36" s="23">
        <f t="shared" si="37"/>
        <v>0</v>
      </c>
      <c r="I36" s="24"/>
      <c r="J36" s="25"/>
      <c r="K36" s="25"/>
      <c r="L36" s="23">
        <f t="shared" si="38"/>
        <v>39.840889554597844</v>
      </c>
      <c r="M36" s="25"/>
      <c r="N36" s="25"/>
      <c r="O36" s="25"/>
      <c r="P36" s="128"/>
      <c r="Q36" s="223">
        <v>0.71799999999999997</v>
      </c>
      <c r="R36" s="212"/>
      <c r="S36" s="223">
        <v>17.653144196022975</v>
      </c>
      <c r="T36" s="223">
        <v>1.5518911266120683</v>
      </c>
      <c r="U36" s="223">
        <v>8.5350000000000001</v>
      </c>
      <c r="V36" s="223">
        <v>11.382854231962799</v>
      </c>
      <c r="W36" s="212"/>
      <c r="X36" s="126"/>
      <c r="Y36" s="127"/>
      <c r="Z36" s="25"/>
      <c r="AA36" s="130">
        <v>81.278878528814445</v>
      </c>
      <c r="AB36" s="26">
        <f t="shared" si="39"/>
        <v>1.0101239999999998</v>
      </c>
      <c r="AC36" s="27"/>
      <c r="AD36" s="25"/>
      <c r="AE36" s="25">
        <v>1.0101239999999998</v>
      </c>
      <c r="AF36" s="25"/>
      <c r="AG36" s="127"/>
      <c r="AH36" s="127"/>
      <c r="AI36" s="127"/>
      <c r="AJ36" s="127"/>
      <c r="AK36" s="25"/>
      <c r="AL36" s="25"/>
      <c r="AM36" s="22"/>
      <c r="AN36" s="28"/>
      <c r="AO36" s="130">
        <v>104.24012520804057</v>
      </c>
      <c r="AP36" s="26"/>
      <c r="AQ36" s="29">
        <f t="shared" si="24"/>
        <v>226.8002814624848</v>
      </c>
    </row>
    <row r="37" spans="1:44" ht="12.75" customHeight="1">
      <c r="A37" s="166" t="s">
        <v>24</v>
      </c>
      <c r="B37" s="133" t="s">
        <v>127</v>
      </c>
      <c r="C37" s="19">
        <f t="shared" si="36"/>
        <v>0.41426497210912416</v>
      </c>
      <c r="D37" s="27">
        <v>0.41426497210912416</v>
      </c>
      <c r="E37" s="212"/>
      <c r="F37" s="212"/>
      <c r="G37" s="350"/>
      <c r="H37" s="23">
        <f t="shared" si="37"/>
        <v>0</v>
      </c>
      <c r="I37" s="24"/>
      <c r="J37" s="25"/>
      <c r="K37" s="25"/>
      <c r="L37" s="23">
        <f t="shared" si="38"/>
        <v>4.6551399027560167</v>
      </c>
      <c r="M37" s="25"/>
      <c r="N37" s="25"/>
      <c r="O37" s="25"/>
      <c r="P37" s="128"/>
      <c r="Q37" s="212">
        <v>0.34699999999999998</v>
      </c>
      <c r="R37" s="212"/>
      <c r="S37" s="212">
        <v>0.11333938732758543</v>
      </c>
      <c r="T37" s="212">
        <v>1.2298005154284315</v>
      </c>
      <c r="U37" s="212">
        <v>2.9649999999999999</v>
      </c>
      <c r="V37" s="212">
        <v>0</v>
      </c>
      <c r="W37" s="212"/>
      <c r="X37" s="126"/>
      <c r="Y37" s="127"/>
      <c r="Z37" s="25"/>
      <c r="AA37" s="28">
        <v>8.8294759919318277</v>
      </c>
      <c r="AB37" s="26">
        <f t="shared" si="39"/>
        <v>0</v>
      </c>
      <c r="AC37" s="27"/>
      <c r="AD37" s="25"/>
      <c r="AE37" s="25"/>
      <c r="AF37" s="25"/>
      <c r="AG37" s="127"/>
      <c r="AH37" s="127"/>
      <c r="AI37" s="127"/>
      <c r="AJ37" s="127"/>
      <c r="AK37" s="25"/>
      <c r="AL37" s="25"/>
      <c r="AM37" s="22"/>
      <c r="AN37" s="28"/>
      <c r="AO37" s="28">
        <v>19.207418995302525</v>
      </c>
      <c r="AP37" s="26"/>
      <c r="AQ37" s="29">
        <f t="shared" si="24"/>
        <v>33.10629986209949</v>
      </c>
    </row>
    <row r="38" spans="1:44" ht="12.75" customHeight="1">
      <c r="A38" s="166" t="s">
        <v>26</v>
      </c>
      <c r="B38" s="133" t="s">
        <v>128</v>
      </c>
      <c r="C38" s="19">
        <f t="shared" si="36"/>
        <v>92.785764405000009</v>
      </c>
      <c r="D38" s="27">
        <v>92.785764405000009</v>
      </c>
      <c r="E38" s="212"/>
      <c r="F38" s="212"/>
      <c r="G38" s="350"/>
      <c r="H38" s="23">
        <f t="shared" si="37"/>
        <v>0</v>
      </c>
      <c r="I38" s="24"/>
      <c r="J38" s="25"/>
      <c r="K38" s="25"/>
      <c r="L38" s="23">
        <f t="shared" si="38"/>
        <v>141.79465156516756</v>
      </c>
      <c r="M38" s="25"/>
      <c r="N38" s="25"/>
      <c r="O38" s="25"/>
      <c r="P38" s="128"/>
      <c r="Q38" s="212">
        <v>1.238</v>
      </c>
      <c r="R38" s="212"/>
      <c r="S38" s="212">
        <v>11.95195916554481</v>
      </c>
      <c r="T38" s="212">
        <v>2.6011256933466425</v>
      </c>
      <c r="U38" s="212">
        <v>22.338000000000001</v>
      </c>
      <c r="V38" s="212">
        <v>103.6655667062761</v>
      </c>
      <c r="W38" s="212"/>
      <c r="X38" s="126"/>
      <c r="Y38" s="127"/>
      <c r="Z38" s="25"/>
      <c r="AA38" s="28">
        <v>27.2463059317054</v>
      </c>
      <c r="AB38" s="26">
        <f t="shared" si="39"/>
        <v>15.190574941355997</v>
      </c>
      <c r="AC38" s="27"/>
      <c r="AD38" s="25"/>
      <c r="AE38" s="25">
        <v>10.085698895999998</v>
      </c>
      <c r="AF38" s="25">
        <v>5.1048760453559998</v>
      </c>
      <c r="AG38" s="127"/>
      <c r="AH38" s="127"/>
      <c r="AI38" s="127"/>
      <c r="AJ38" s="127"/>
      <c r="AK38" s="25"/>
      <c r="AL38" s="25"/>
      <c r="AM38" s="22"/>
      <c r="AN38" s="28">
        <v>12.909895763940002</v>
      </c>
      <c r="AO38" s="28">
        <v>54.682442683279071</v>
      </c>
      <c r="AP38" s="26"/>
      <c r="AQ38" s="29">
        <f t="shared" si="24"/>
        <v>344.60963529044807</v>
      </c>
    </row>
    <row r="39" spans="1:44" ht="12.75" customHeight="1">
      <c r="A39" s="166" t="s">
        <v>28</v>
      </c>
      <c r="B39" s="133" t="s">
        <v>129</v>
      </c>
      <c r="C39" s="19">
        <f t="shared" si="36"/>
        <v>0.62768285774051424</v>
      </c>
      <c r="D39" s="27">
        <v>0.62768285774051424</v>
      </c>
      <c r="E39" s="212"/>
      <c r="F39" s="212"/>
      <c r="G39" s="350"/>
      <c r="H39" s="23">
        <f t="shared" si="37"/>
        <v>0</v>
      </c>
      <c r="I39" s="24"/>
      <c r="J39" s="25"/>
      <c r="K39" s="25"/>
      <c r="L39" s="23">
        <f t="shared" si="38"/>
        <v>139.11145305591822</v>
      </c>
      <c r="M39" s="25"/>
      <c r="N39" s="25"/>
      <c r="O39" s="25"/>
      <c r="P39" s="128"/>
      <c r="Q39" s="212">
        <v>0.53800000000000003</v>
      </c>
      <c r="R39" s="212"/>
      <c r="S39" s="212">
        <v>133.02000000000001</v>
      </c>
      <c r="T39" s="212">
        <v>1.610453055918184</v>
      </c>
      <c r="U39" s="212">
        <v>3.9430000000000001</v>
      </c>
      <c r="V39" s="212">
        <v>0</v>
      </c>
      <c r="W39" s="212"/>
      <c r="X39" s="126"/>
      <c r="Y39" s="127"/>
      <c r="Z39" s="25"/>
      <c r="AA39" s="28">
        <v>201.37342886213952</v>
      </c>
      <c r="AB39" s="26">
        <f t="shared" si="39"/>
        <v>0</v>
      </c>
      <c r="AC39" s="27"/>
      <c r="AD39" s="25"/>
      <c r="AE39" s="25"/>
      <c r="AF39" s="25"/>
      <c r="AG39" s="127"/>
      <c r="AH39" s="127"/>
      <c r="AI39" s="127"/>
      <c r="AJ39" s="127"/>
      <c r="AK39" s="25"/>
      <c r="AL39" s="25"/>
      <c r="AM39" s="22"/>
      <c r="AN39" s="28"/>
      <c r="AO39" s="28">
        <v>37.336589970576469</v>
      </c>
      <c r="AP39" s="26"/>
      <c r="AQ39" s="29">
        <f t="shared" si="24"/>
        <v>378.44915474637475</v>
      </c>
    </row>
    <row r="40" spans="1:44" ht="12.75" customHeight="1">
      <c r="A40" s="166" t="s">
        <v>30</v>
      </c>
      <c r="B40" s="133" t="s">
        <v>130</v>
      </c>
      <c r="C40" s="19">
        <f t="shared" si="36"/>
        <v>0.31255577895681502</v>
      </c>
      <c r="D40" s="27">
        <v>0.31255577895681502</v>
      </c>
      <c r="E40" s="212"/>
      <c r="F40" s="212"/>
      <c r="G40" s="350"/>
      <c r="H40" s="23">
        <f t="shared" si="37"/>
        <v>0</v>
      </c>
      <c r="I40" s="24"/>
      <c r="J40" s="25"/>
      <c r="K40" s="25"/>
      <c r="L40" s="23">
        <f t="shared" si="38"/>
        <v>4.8705204982010724</v>
      </c>
      <c r="M40" s="25"/>
      <c r="N40" s="25"/>
      <c r="O40" s="25"/>
      <c r="P40" s="128"/>
      <c r="Q40" s="212">
        <v>0.44</v>
      </c>
      <c r="R40" s="212"/>
      <c r="S40" s="212">
        <v>0.61802043278626784</v>
      </c>
      <c r="T40" s="212">
        <v>1.4185000654148043</v>
      </c>
      <c r="U40" s="212">
        <v>2.3940000000000001</v>
      </c>
      <c r="V40" s="212">
        <v>0</v>
      </c>
      <c r="W40" s="212"/>
      <c r="X40" s="126"/>
      <c r="Y40" s="127"/>
      <c r="Z40" s="25"/>
      <c r="AA40" s="28">
        <v>7.5358274900095381</v>
      </c>
      <c r="AB40" s="26">
        <f t="shared" si="39"/>
        <v>0</v>
      </c>
      <c r="AC40" s="27"/>
      <c r="AD40" s="25"/>
      <c r="AE40" s="25"/>
      <c r="AF40" s="25"/>
      <c r="AG40" s="127"/>
      <c r="AH40" s="127"/>
      <c r="AI40" s="127"/>
      <c r="AJ40" s="127"/>
      <c r="AK40" s="25"/>
      <c r="AL40" s="25"/>
      <c r="AM40" s="22"/>
      <c r="AN40" s="28"/>
      <c r="AO40" s="28">
        <v>12.724654294409465</v>
      </c>
      <c r="AP40" s="26"/>
      <c r="AQ40" s="29">
        <f t="shared" si="24"/>
        <v>25.443558061576891</v>
      </c>
    </row>
    <row r="41" spans="1:44" ht="12.75" customHeight="1">
      <c r="A41" s="166" t="s">
        <v>32</v>
      </c>
      <c r="B41" s="133" t="s">
        <v>131</v>
      </c>
      <c r="C41" s="305">
        <f t="shared" si="36"/>
        <v>0.14913538995928469</v>
      </c>
      <c r="D41" s="132">
        <v>0.14913538995928469</v>
      </c>
      <c r="E41" s="212"/>
      <c r="F41" s="212"/>
      <c r="G41" s="350"/>
      <c r="H41" s="23">
        <f t="shared" si="37"/>
        <v>0</v>
      </c>
      <c r="I41" s="24"/>
      <c r="J41" s="25"/>
      <c r="K41" s="25"/>
      <c r="L41" s="23">
        <f t="shared" si="38"/>
        <v>3.4849641043409827</v>
      </c>
      <c r="M41" s="25"/>
      <c r="N41" s="25"/>
      <c r="O41" s="25"/>
      <c r="P41" s="128"/>
      <c r="Q41" s="223">
        <v>0.26900000000000002</v>
      </c>
      <c r="R41" s="212"/>
      <c r="S41" s="223">
        <v>0.51109648247722483</v>
      </c>
      <c r="T41" s="223">
        <v>1.6478676218637578</v>
      </c>
      <c r="U41" s="223">
        <v>1.0569999999999999</v>
      </c>
      <c r="V41" s="223">
        <v>0</v>
      </c>
      <c r="W41" s="212"/>
      <c r="X41" s="126"/>
      <c r="Y41" s="127"/>
      <c r="Z41" s="25"/>
      <c r="AA41" s="130">
        <v>15.673549106077285</v>
      </c>
      <c r="AB41" s="26">
        <f t="shared" si="39"/>
        <v>0</v>
      </c>
      <c r="AC41" s="27"/>
      <c r="AD41" s="25"/>
      <c r="AE41" s="25"/>
      <c r="AF41" s="25"/>
      <c r="AG41" s="127"/>
      <c r="AH41" s="127"/>
      <c r="AI41" s="127"/>
      <c r="AJ41" s="127"/>
      <c r="AK41" s="25"/>
      <c r="AL41" s="25"/>
      <c r="AM41" s="22"/>
      <c r="AN41" s="28"/>
      <c r="AO41" s="130">
        <v>58.056590840941077</v>
      </c>
      <c r="AP41" s="26"/>
      <c r="AQ41" s="29">
        <f t="shared" si="24"/>
        <v>77.364239441318631</v>
      </c>
    </row>
    <row r="42" spans="1:44" ht="12.75" customHeight="1">
      <c r="A42" s="166" t="s">
        <v>34</v>
      </c>
      <c r="B42" s="133" t="s">
        <v>132</v>
      </c>
      <c r="C42" s="19">
        <f t="shared" si="36"/>
        <v>0.26712948201519388</v>
      </c>
      <c r="D42" s="27">
        <v>0.26712948201519388</v>
      </c>
      <c r="E42" s="212"/>
      <c r="F42" s="212"/>
      <c r="G42" s="350"/>
      <c r="H42" s="23">
        <f t="shared" si="37"/>
        <v>0</v>
      </c>
      <c r="I42" s="24"/>
      <c r="J42" s="25"/>
      <c r="K42" s="25"/>
      <c r="L42" s="23">
        <f t="shared" si="38"/>
        <v>2.4704833236931858</v>
      </c>
      <c r="M42" s="25"/>
      <c r="N42" s="25"/>
      <c r="O42" s="25"/>
      <c r="P42" s="128"/>
      <c r="Q42" s="212">
        <v>0.54600000000000004</v>
      </c>
      <c r="R42" s="212"/>
      <c r="S42" s="212">
        <v>0.39989557415582033</v>
      </c>
      <c r="T42" s="212">
        <v>0.43758774953736512</v>
      </c>
      <c r="U42" s="212">
        <v>1.087</v>
      </c>
      <c r="V42" s="212">
        <v>0</v>
      </c>
      <c r="W42" s="212"/>
      <c r="X42" s="126"/>
      <c r="Y42" s="127"/>
      <c r="Z42" s="25"/>
      <c r="AA42" s="28">
        <v>1.6943460938239536</v>
      </c>
      <c r="AB42" s="26">
        <f t="shared" si="39"/>
        <v>0</v>
      </c>
      <c r="AC42" s="27"/>
      <c r="AD42" s="25"/>
      <c r="AE42" s="25"/>
      <c r="AF42" s="25"/>
      <c r="AG42" s="127"/>
      <c r="AH42" s="127"/>
      <c r="AI42" s="127"/>
      <c r="AJ42" s="127"/>
      <c r="AK42" s="25"/>
      <c r="AL42" s="25"/>
      <c r="AM42" s="22"/>
      <c r="AN42" s="28"/>
      <c r="AO42" s="28">
        <v>3.8056370311123255</v>
      </c>
      <c r="AP42" s="26"/>
      <c r="AQ42" s="29">
        <f t="shared" si="24"/>
        <v>8.2375959306446589</v>
      </c>
    </row>
    <row r="43" spans="1:44" ht="12.75" customHeight="1">
      <c r="A43" s="166" t="s">
        <v>36</v>
      </c>
      <c r="B43" s="133" t="s">
        <v>142</v>
      </c>
      <c r="C43" s="305">
        <f t="shared" si="36"/>
        <v>0.70253625270092146</v>
      </c>
      <c r="D43" s="27">
        <v>0.70253625270092146</v>
      </c>
      <c r="E43" s="212"/>
      <c r="F43" s="212"/>
      <c r="G43" s="350"/>
      <c r="H43" s="23">
        <f t="shared" si="37"/>
        <v>0.59716400000000003</v>
      </c>
      <c r="I43" s="24"/>
      <c r="J43" s="25"/>
      <c r="K43" s="25">
        <v>0.59716400000000003</v>
      </c>
      <c r="L43" s="23">
        <f t="shared" si="38"/>
        <v>23.530419220115711</v>
      </c>
      <c r="M43" s="25"/>
      <c r="N43" s="25"/>
      <c r="O43" s="25"/>
      <c r="P43" s="22"/>
      <c r="Q43" s="212">
        <v>1.2210000000000001</v>
      </c>
      <c r="R43" s="212"/>
      <c r="S43" s="212">
        <v>13.309893334469656</v>
      </c>
      <c r="T43" s="212">
        <v>1.7975258856460539</v>
      </c>
      <c r="U43" s="212">
        <v>6.1509999999999998</v>
      </c>
      <c r="V43" s="212">
        <v>0</v>
      </c>
      <c r="W43" s="212">
        <v>1.0510000000000019</v>
      </c>
      <c r="X43" s="24"/>
      <c r="Y43" s="25"/>
      <c r="Z43" s="25"/>
      <c r="AA43" s="28">
        <v>19.324474978693274</v>
      </c>
      <c r="AB43" s="26">
        <f t="shared" si="39"/>
        <v>0</v>
      </c>
      <c r="AC43" s="27"/>
      <c r="AD43" s="25"/>
      <c r="AE43" s="25"/>
      <c r="AF43" s="25"/>
      <c r="AG43" s="25"/>
      <c r="AH43" s="25"/>
      <c r="AI43" s="25"/>
      <c r="AJ43" s="25"/>
      <c r="AK43" s="25"/>
      <c r="AL43" s="25"/>
      <c r="AM43" s="22"/>
      <c r="AN43" s="28"/>
      <c r="AO43" s="28">
        <v>42.710760181220266</v>
      </c>
      <c r="AP43" s="26"/>
      <c r="AQ43" s="29">
        <f t="shared" si="24"/>
        <v>86.865354632730174</v>
      </c>
    </row>
    <row r="44" spans="1:44" ht="12.75" customHeight="1">
      <c r="A44" s="395" t="s">
        <v>172</v>
      </c>
      <c r="B44" s="396" t="s">
        <v>173</v>
      </c>
      <c r="C44" s="317">
        <f>SUM(D44:G44)</f>
        <v>4.7426196806975594E-2</v>
      </c>
      <c r="D44" s="80">
        <v>4.7426196806975594E-2</v>
      </c>
      <c r="E44" s="213"/>
      <c r="F44" s="213"/>
      <c r="G44" s="348"/>
      <c r="H44" s="78">
        <f>SUM(I44:K44)</f>
        <v>0</v>
      </c>
      <c r="I44" s="75"/>
      <c r="J44" s="76"/>
      <c r="K44" s="76"/>
      <c r="L44" s="78">
        <f>SUM(M44:Z44)</f>
        <v>34.023781368286471</v>
      </c>
      <c r="M44" s="76"/>
      <c r="N44" s="76"/>
      <c r="O44" s="76"/>
      <c r="P44" s="77"/>
      <c r="Q44" s="213">
        <v>0.72484830662014554</v>
      </c>
      <c r="R44" s="213"/>
      <c r="S44" s="213">
        <v>0</v>
      </c>
      <c r="T44" s="213">
        <v>0.38769016052137673</v>
      </c>
      <c r="U44" s="213">
        <v>32.911242901144952</v>
      </c>
      <c r="V44" s="213">
        <v>0</v>
      </c>
      <c r="W44" s="213"/>
      <c r="X44" s="75"/>
      <c r="Y44" s="76"/>
      <c r="Z44" s="76"/>
      <c r="AA44" s="81">
        <v>1.4940626594011077</v>
      </c>
      <c r="AB44" s="79">
        <f>SUM(AC44:AM44)</f>
        <v>0</v>
      </c>
      <c r="AC44" s="80"/>
      <c r="AD44" s="76"/>
      <c r="AE44" s="76"/>
      <c r="AF44" s="76"/>
      <c r="AG44" s="76"/>
      <c r="AH44" s="76"/>
      <c r="AI44" s="76"/>
      <c r="AJ44" s="76"/>
      <c r="AK44" s="76"/>
      <c r="AL44" s="76"/>
      <c r="AM44" s="77"/>
      <c r="AN44" s="81"/>
      <c r="AO44" s="81">
        <v>11.936389666312328</v>
      </c>
      <c r="AP44" s="79"/>
      <c r="AQ44" s="82">
        <f>C44+H44+L44+AA44+AB44+AN44+AO44+AP44</f>
        <v>47.501659890806884</v>
      </c>
    </row>
    <row r="45" spans="1:44"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4782.0597407026398</v>
      </c>
      <c r="M45" s="307">
        <f t="shared" si="40"/>
        <v>0</v>
      </c>
      <c r="N45" s="307">
        <f t="shared" ref="N45" si="41">SUM(N46:N55)</f>
        <v>0</v>
      </c>
      <c r="O45" s="307">
        <f t="shared" si="40"/>
        <v>0</v>
      </c>
      <c r="P45" s="307">
        <f t="shared" si="40"/>
        <v>1636.3154893351109</v>
      </c>
      <c r="Q45" s="307">
        <f t="shared" si="40"/>
        <v>0</v>
      </c>
      <c r="R45" s="307">
        <f t="shared" si="40"/>
        <v>766.91674013164641</v>
      </c>
      <c r="S45" s="307">
        <f t="shared" si="40"/>
        <v>0</v>
      </c>
      <c r="T45" s="307">
        <f t="shared" si="40"/>
        <v>0.58680230000000011</v>
      </c>
      <c r="U45" s="307">
        <f>SUM(U46:U55)</f>
        <v>2378.2407089358826</v>
      </c>
      <c r="V45" s="307">
        <f t="shared" si="40"/>
        <v>0</v>
      </c>
      <c r="W45" s="307">
        <f t="shared" si="40"/>
        <v>0</v>
      </c>
      <c r="X45" s="307">
        <f t="shared" si="40"/>
        <v>0</v>
      </c>
      <c r="Y45" s="307">
        <f t="shared" si="40"/>
        <v>0</v>
      </c>
      <c r="Z45" s="307">
        <f t="shared" si="40"/>
        <v>0</v>
      </c>
      <c r="AA45" s="309">
        <f t="shared" si="40"/>
        <v>1.2905508210490111</v>
      </c>
      <c r="AB45" s="311">
        <f t="shared" si="40"/>
        <v>77.415600677752295</v>
      </c>
      <c r="AC45" s="312">
        <f t="shared" si="40"/>
        <v>0</v>
      </c>
      <c r="AD45" s="307">
        <f t="shared" si="40"/>
        <v>0</v>
      </c>
      <c r="AE45" s="307">
        <f t="shared" si="40"/>
        <v>0</v>
      </c>
      <c r="AF45" s="307">
        <f t="shared" ref="AF45" si="42">SUM(AF46:AF55)</f>
        <v>0</v>
      </c>
      <c r="AG45" s="307">
        <f t="shared" si="40"/>
        <v>0</v>
      </c>
      <c r="AH45" s="307">
        <f t="shared" si="40"/>
        <v>0</v>
      </c>
      <c r="AI45" s="307">
        <f t="shared" si="40"/>
        <v>54.609645199150066</v>
      </c>
      <c r="AJ45" s="307">
        <f t="shared" ref="AJ45" si="43">SUM(AJ46:AJ55)</f>
        <v>22.80595547860224</v>
      </c>
      <c r="AK45" s="307">
        <f t="shared" si="40"/>
        <v>0</v>
      </c>
      <c r="AL45" s="307">
        <f t="shared" ref="AL45" si="44">SUM(AL46:AL55)</f>
        <v>0</v>
      </c>
      <c r="AM45" s="308">
        <f t="shared" si="40"/>
        <v>0</v>
      </c>
      <c r="AN45" s="309">
        <f t="shared" si="40"/>
        <v>0</v>
      </c>
      <c r="AO45" s="309">
        <f t="shared" si="40"/>
        <v>3.8538215079999998</v>
      </c>
      <c r="AP45" s="311">
        <f t="shared" si="40"/>
        <v>0</v>
      </c>
      <c r="AQ45" s="314">
        <f t="shared" si="24"/>
        <v>4864.6197137094405</v>
      </c>
      <c r="AR45" s="2"/>
    </row>
    <row r="46" spans="1:44" ht="12.75" customHeight="1">
      <c r="A46" s="167" t="s">
        <v>70</v>
      </c>
      <c r="B46" s="61"/>
      <c r="C46" s="62">
        <f t="shared" ref="C46:C64" si="45">SUM(D46:G46)</f>
        <v>0</v>
      </c>
      <c r="D46" s="149"/>
      <c r="E46" s="103"/>
      <c r="F46" s="65"/>
      <c r="G46" s="65"/>
      <c r="H46" s="66">
        <f t="shared" ref="H46:H64" si="46">SUM(I46:K46)</f>
        <v>0</v>
      </c>
      <c r="I46" s="63"/>
      <c r="J46" s="64"/>
      <c r="K46" s="64"/>
      <c r="L46" s="66">
        <f t="shared" ref="L46:L64" si="47">SUM(M46:Z46)</f>
        <v>766.6481368802788</v>
      </c>
      <c r="M46" s="64"/>
      <c r="N46" s="64"/>
      <c r="O46" s="64"/>
      <c r="P46" s="64"/>
      <c r="Q46" s="64"/>
      <c r="R46" s="64"/>
      <c r="S46" s="64"/>
      <c r="T46" s="64"/>
      <c r="U46" s="64">
        <v>766.6481368802788</v>
      </c>
      <c r="V46" s="64"/>
      <c r="W46" s="64"/>
      <c r="X46" s="64"/>
      <c r="Y46" s="64"/>
      <c r="Z46" s="64"/>
      <c r="AA46" s="66">
        <v>0</v>
      </c>
      <c r="AB46" s="67">
        <f t="shared" ref="AB46:AB64" si="48">SUM(AC46:AM46)</f>
        <v>17.966863119721204</v>
      </c>
      <c r="AC46" s="68"/>
      <c r="AD46" s="64"/>
      <c r="AE46" s="64"/>
      <c r="AF46" s="64"/>
      <c r="AG46" s="64"/>
      <c r="AH46" s="64"/>
      <c r="AI46" s="64">
        <v>17.966863119721204</v>
      </c>
      <c r="AJ46" s="64">
        <v>0</v>
      </c>
      <c r="AK46" s="64"/>
      <c r="AL46" s="64"/>
      <c r="AM46" s="65"/>
      <c r="AN46" s="70"/>
      <c r="AO46" s="70"/>
      <c r="AP46" s="67"/>
      <c r="AQ46" s="92">
        <f t="shared" si="24"/>
        <v>784.61500000000001</v>
      </c>
    </row>
    <row r="47" spans="1:44" ht="12.75" customHeight="1">
      <c r="A47" s="165" t="s">
        <v>150</v>
      </c>
      <c r="B47" s="289"/>
      <c r="C47" s="19">
        <f t="shared" si="45"/>
        <v>0</v>
      </c>
      <c r="D47" s="290"/>
      <c r="E47" s="291"/>
      <c r="F47" s="128"/>
      <c r="G47" s="128"/>
      <c r="H47" s="23">
        <f t="shared" si="46"/>
        <v>0</v>
      </c>
      <c r="I47" s="126"/>
      <c r="J47" s="127"/>
      <c r="K47" s="127"/>
      <c r="L47" s="23">
        <f t="shared" si="47"/>
        <v>365.39166054622729</v>
      </c>
      <c r="M47" s="127"/>
      <c r="N47" s="127"/>
      <c r="O47" s="127"/>
      <c r="P47" s="127"/>
      <c r="Q47" s="127"/>
      <c r="R47" s="127"/>
      <c r="S47" s="127"/>
      <c r="T47" s="127"/>
      <c r="U47" s="127">
        <v>365.39166054622729</v>
      </c>
      <c r="V47" s="127"/>
      <c r="W47" s="127"/>
      <c r="X47" s="127"/>
      <c r="Y47" s="127"/>
      <c r="Z47" s="127"/>
      <c r="AA47" s="297"/>
      <c r="AB47" s="26">
        <f t="shared" si="48"/>
        <v>8.5631747268524236</v>
      </c>
      <c r="AC47" s="132"/>
      <c r="AD47" s="127"/>
      <c r="AE47" s="127"/>
      <c r="AF47" s="127"/>
      <c r="AG47" s="127"/>
      <c r="AH47" s="127"/>
      <c r="AI47" s="127">
        <v>8.5631747268524236</v>
      </c>
      <c r="AJ47" s="127">
        <v>0</v>
      </c>
      <c r="AK47" s="127"/>
      <c r="AL47" s="127"/>
      <c r="AM47" s="128"/>
      <c r="AN47" s="130"/>
      <c r="AO47" s="130"/>
      <c r="AP47" s="131"/>
      <c r="AQ47" s="29">
        <f t="shared" si="24"/>
        <v>373.95483527307971</v>
      </c>
    </row>
    <row r="48" spans="1:44" ht="12.75" customHeight="1">
      <c r="A48" s="166" t="s">
        <v>71</v>
      </c>
      <c r="B48" s="18"/>
      <c r="C48" s="19">
        <f t="shared" si="45"/>
        <v>0</v>
      </c>
      <c r="D48" s="20"/>
      <c r="E48" s="21"/>
      <c r="F48" s="22"/>
      <c r="G48" s="22"/>
      <c r="H48" s="23">
        <f t="shared" si="46"/>
        <v>0</v>
      </c>
      <c r="I48" s="24"/>
      <c r="J48" s="25"/>
      <c r="K48" s="25"/>
      <c r="L48" s="23">
        <f t="shared" si="47"/>
        <v>2021.8288835377361</v>
      </c>
      <c r="M48" s="25"/>
      <c r="N48" s="25"/>
      <c r="O48" s="25"/>
      <c r="P48" s="25">
        <v>1405.7130669554169</v>
      </c>
      <c r="Q48" s="25"/>
      <c r="R48" s="25"/>
      <c r="S48" s="25"/>
      <c r="T48" s="25">
        <v>0.58680230000000011</v>
      </c>
      <c r="U48" s="25">
        <v>615.52901428231905</v>
      </c>
      <c r="V48" s="25"/>
      <c r="W48" s="25"/>
      <c r="X48" s="25"/>
      <c r="Y48" s="25"/>
      <c r="Z48" s="25"/>
      <c r="AA48" s="23"/>
      <c r="AB48" s="26">
        <f t="shared" si="48"/>
        <v>35.348054556161387</v>
      </c>
      <c r="AC48" s="27"/>
      <c r="AD48" s="25"/>
      <c r="AE48" s="25"/>
      <c r="AF48" s="25"/>
      <c r="AG48" s="25"/>
      <c r="AH48" s="25"/>
      <c r="AI48" s="25">
        <v>15.745669358251984</v>
      </c>
      <c r="AJ48" s="25">
        <v>19.602385197909406</v>
      </c>
      <c r="AK48" s="25"/>
      <c r="AL48" s="25"/>
      <c r="AM48" s="22"/>
      <c r="AN48" s="28"/>
      <c r="AO48" s="28">
        <v>0</v>
      </c>
      <c r="AP48" s="26"/>
      <c r="AQ48" s="29">
        <f t="shared" si="24"/>
        <v>2057.1769380938977</v>
      </c>
    </row>
    <row r="49" spans="1:44" ht="12.75" customHeight="1">
      <c r="A49" s="166" t="s">
        <v>72</v>
      </c>
      <c r="B49" s="18"/>
      <c r="C49" s="19">
        <f t="shared" si="45"/>
        <v>0</v>
      </c>
      <c r="D49" s="20"/>
      <c r="E49" s="21"/>
      <c r="F49" s="22"/>
      <c r="G49" s="22"/>
      <c r="H49" s="23">
        <f t="shared" si="46"/>
        <v>0</v>
      </c>
      <c r="I49" s="24"/>
      <c r="J49" s="25"/>
      <c r="K49" s="25"/>
      <c r="L49" s="23">
        <f t="shared" si="47"/>
        <v>178.51418857890417</v>
      </c>
      <c r="M49" s="25"/>
      <c r="N49" s="25"/>
      <c r="O49" s="25"/>
      <c r="P49" s="25">
        <v>44.62426238357758</v>
      </c>
      <c r="Q49" s="25"/>
      <c r="R49" s="25"/>
      <c r="S49" s="25"/>
      <c r="T49" s="25"/>
      <c r="U49" s="25">
        <v>133.88992619532658</v>
      </c>
      <c r="V49" s="25"/>
      <c r="W49" s="25"/>
      <c r="X49" s="25"/>
      <c r="Y49" s="25"/>
      <c r="Z49" s="25"/>
      <c r="AA49" s="23"/>
      <c r="AB49" s="26">
        <f t="shared" si="48"/>
        <v>3.7600677990262219</v>
      </c>
      <c r="AC49" s="27"/>
      <c r="AD49" s="25"/>
      <c r="AE49" s="25"/>
      <c r="AF49" s="25"/>
      <c r="AG49" s="25"/>
      <c r="AH49" s="25"/>
      <c r="AI49" s="25">
        <v>3.1377914604345643</v>
      </c>
      <c r="AJ49" s="25">
        <v>0.62227633859165765</v>
      </c>
      <c r="AK49" s="25"/>
      <c r="AL49" s="25"/>
      <c r="AM49" s="22"/>
      <c r="AN49" s="28"/>
      <c r="AO49" s="28"/>
      <c r="AP49" s="26"/>
      <c r="AQ49" s="29">
        <f t="shared" si="24"/>
        <v>182.27425637793039</v>
      </c>
    </row>
    <row r="50" spans="1:44" ht="12.75" customHeight="1">
      <c r="A50" s="166" t="s">
        <v>38</v>
      </c>
      <c r="B50" s="18"/>
      <c r="C50" s="19">
        <f t="shared" si="45"/>
        <v>0</v>
      </c>
      <c r="D50" s="20"/>
      <c r="E50" s="21"/>
      <c r="F50" s="22"/>
      <c r="G50" s="22"/>
      <c r="H50" s="23">
        <f t="shared" si="46"/>
        <v>0</v>
      </c>
      <c r="I50" s="24"/>
      <c r="J50" s="25"/>
      <c r="K50" s="25"/>
      <c r="L50" s="23">
        <f t="shared" si="47"/>
        <v>40.044561801015227</v>
      </c>
      <c r="M50" s="25"/>
      <c r="N50" s="25"/>
      <c r="O50" s="25"/>
      <c r="P50" s="25"/>
      <c r="Q50" s="25"/>
      <c r="R50" s="135"/>
      <c r="S50" s="25"/>
      <c r="T50" s="25"/>
      <c r="U50" s="25">
        <v>40.044561801015227</v>
      </c>
      <c r="V50" s="25"/>
      <c r="W50" s="25"/>
      <c r="X50" s="25"/>
      <c r="Y50" s="25"/>
      <c r="Z50" s="25"/>
      <c r="AA50" s="23"/>
      <c r="AB50" s="26">
        <f t="shared" si="48"/>
        <v>0</v>
      </c>
      <c r="AC50" s="27"/>
      <c r="AD50" s="25"/>
      <c r="AE50" s="25"/>
      <c r="AF50" s="25"/>
      <c r="AG50" s="25"/>
      <c r="AH50" s="25"/>
      <c r="AI50" s="25">
        <v>0</v>
      </c>
      <c r="AJ50" s="25"/>
      <c r="AK50" s="25"/>
      <c r="AL50" s="25"/>
      <c r="AM50" s="22"/>
      <c r="AN50" s="28"/>
      <c r="AO50" s="28">
        <v>3.8538215079999998</v>
      </c>
      <c r="AP50" s="26"/>
      <c r="AQ50" s="29">
        <f t="shared" si="24"/>
        <v>43.89838330901523</v>
      </c>
    </row>
    <row r="51" spans="1:44" ht="12.75" customHeight="1">
      <c r="A51" s="166" t="s">
        <v>39</v>
      </c>
      <c r="B51" s="18"/>
      <c r="C51" s="19">
        <f t="shared" si="45"/>
        <v>0</v>
      </c>
      <c r="D51" s="20"/>
      <c r="E51" s="21"/>
      <c r="F51" s="22"/>
      <c r="G51" s="22"/>
      <c r="H51" s="23">
        <f t="shared" si="46"/>
        <v>0</v>
      </c>
      <c r="I51" s="24"/>
      <c r="J51" s="25"/>
      <c r="K51" s="25"/>
      <c r="L51" s="23">
        <f t="shared" si="47"/>
        <v>21.777611779352263</v>
      </c>
      <c r="M51" s="25"/>
      <c r="N51" s="25"/>
      <c r="O51" s="25"/>
      <c r="P51" s="25">
        <v>0.87014444444444439</v>
      </c>
      <c r="Q51" s="22"/>
      <c r="R51" s="25">
        <v>20.907467334907818</v>
      </c>
      <c r="S51" s="24"/>
      <c r="T51" s="25"/>
      <c r="U51" s="25"/>
      <c r="V51" s="25"/>
      <c r="W51" s="25"/>
      <c r="X51" s="25"/>
      <c r="Y51" s="22"/>
      <c r="Z51" s="25"/>
      <c r="AA51" s="23"/>
      <c r="AB51" s="26">
        <f t="shared" si="48"/>
        <v>0</v>
      </c>
      <c r="AC51" s="27"/>
      <c r="AD51" s="25"/>
      <c r="AE51" s="25"/>
      <c r="AF51" s="25"/>
      <c r="AG51" s="25"/>
      <c r="AH51" s="25"/>
      <c r="AI51" s="25"/>
      <c r="AJ51" s="25"/>
      <c r="AK51" s="25"/>
      <c r="AL51" s="25"/>
      <c r="AM51" s="22"/>
      <c r="AN51" s="28"/>
      <c r="AO51" s="28"/>
      <c r="AP51" s="26"/>
      <c r="AQ51" s="29">
        <f t="shared" si="24"/>
        <v>21.777611779352263</v>
      </c>
    </row>
    <row r="52" spans="1:44" ht="12.75" customHeight="1">
      <c r="A52" s="166" t="s">
        <v>76</v>
      </c>
      <c r="B52" s="133"/>
      <c r="C52" s="134">
        <f t="shared" si="45"/>
        <v>0</v>
      </c>
      <c r="D52" s="135"/>
      <c r="E52" s="135"/>
      <c r="F52" s="136"/>
      <c r="G52" s="136"/>
      <c r="H52" s="137">
        <f t="shared" si="46"/>
        <v>0</v>
      </c>
      <c r="I52" s="138"/>
      <c r="J52" s="135"/>
      <c r="K52" s="135"/>
      <c r="L52" s="137">
        <f t="shared" si="47"/>
        <v>746.00927279673863</v>
      </c>
      <c r="M52" s="135"/>
      <c r="N52" s="135"/>
      <c r="O52" s="135"/>
      <c r="P52" s="127"/>
      <c r="Q52" s="127"/>
      <c r="R52" s="135">
        <v>746.00927279673863</v>
      </c>
      <c r="S52" s="127"/>
      <c r="T52" s="135"/>
      <c r="U52" s="135"/>
      <c r="V52" s="135"/>
      <c r="W52" s="135"/>
      <c r="X52" s="127"/>
      <c r="Y52" s="127"/>
      <c r="Z52" s="135"/>
      <c r="AA52" s="130"/>
      <c r="AB52" s="139">
        <f t="shared" si="48"/>
        <v>0</v>
      </c>
      <c r="AC52" s="140"/>
      <c r="AD52" s="135"/>
      <c r="AE52" s="135"/>
      <c r="AF52" s="135"/>
      <c r="AG52" s="135"/>
      <c r="AH52" s="135"/>
      <c r="AI52" s="135"/>
      <c r="AJ52" s="135"/>
      <c r="AK52" s="135"/>
      <c r="AL52" s="135"/>
      <c r="AM52" s="136"/>
      <c r="AN52" s="236"/>
      <c r="AO52" s="130"/>
      <c r="AP52" s="139"/>
      <c r="AQ52" s="141">
        <f t="shared" si="24"/>
        <v>746.00927279673863</v>
      </c>
    </row>
    <row r="53" spans="1:44" ht="12.75" customHeight="1">
      <c r="A53" s="166" t="s">
        <v>73</v>
      </c>
      <c r="B53" s="133"/>
      <c r="C53" s="134">
        <f t="shared" si="45"/>
        <v>0</v>
      </c>
      <c r="D53" s="138"/>
      <c r="E53" s="135"/>
      <c r="F53" s="136"/>
      <c r="G53" s="136"/>
      <c r="H53" s="137">
        <f t="shared" si="46"/>
        <v>0</v>
      </c>
      <c r="I53" s="138"/>
      <c r="J53" s="135"/>
      <c r="K53" s="135"/>
      <c r="L53" s="137">
        <f t="shared" si="47"/>
        <v>207.13623339615719</v>
      </c>
      <c r="M53" s="135"/>
      <c r="N53" s="135"/>
      <c r="O53" s="135"/>
      <c r="P53" s="105">
        <v>3.4013787304800189</v>
      </c>
      <c r="Q53" s="105"/>
      <c r="R53" s="135"/>
      <c r="S53" s="127"/>
      <c r="T53" s="135"/>
      <c r="U53" s="135">
        <v>203.73485466567718</v>
      </c>
      <c r="V53" s="135"/>
      <c r="W53" s="135"/>
      <c r="X53" s="105"/>
      <c r="Y53" s="105"/>
      <c r="Z53" s="135"/>
      <c r="AA53" s="130"/>
      <c r="AB53" s="139">
        <f t="shared" si="48"/>
        <v>4.8220811747998393</v>
      </c>
      <c r="AC53" s="140"/>
      <c r="AD53" s="135"/>
      <c r="AE53" s="135"/>
      <c r="AF53" s="135"/>
      <c r="AG53" s="135"/>
      <c r="AH53" s="135"/>
      <c r="AI53" s="25">
        <v>4.7746496344334579</v>
      </c>
      <c r="AJ53" s="25">
        <v>4.7431540366381225E-2</v>
      </c>
      <c r="AK53" s="135"/>
      <c r="AL53" s="135"/>
      <c r="AM53" s="136"/>
      <c r="AN53" s="236"/>
      <c r="AO53" s="194"/>
      <c r="AP53" s="139"/>
      <c r="AQ53" s="141">
        <f t="shared" si="24"/>
        <v>211.95831457095704</v>
      </c>
    </row>
    <row r="54" spans="1:44" ht="12.75" customHeight="1">
      <c r="A54" s="17" t="s">
        <v>134</v>
      </c>
      <c r="B54" s="241"/>
      <c r="C54" s="134">
        <f t="shared" si="45"/>
        <v>0</v>
      </c>
      <c r="D54" s="138"/>
      <c r="E54" s="135"/>
      <c r="F54" s="136"/>
      <c r="G54" s="136"/>
      <c r="H54" s="137">
        <f t="shared" si="46"/>
        <v>0</v>
      </c>
      <c r="I54" s="138"/>
      <c r="J54" s="135"/>
      <c r="K54" s="135"/>
      <c r="L54" s="137">
        <f t="shared" si="47"/>
        <v>64.336768133488818</v>
      </c>
      <c r="M54" s="135"/>
      <c r="N54" s="135"/>
      <c r="O54" s="135"/>
      <c r="P54" s="105"/>
      <c r="Q54" s="105"/>
      <c r="R54" s="135"/>
      <c r="S54" s="127"/>
      <c r="T54" s="135"/>
      <c r="U54" s="135">
        <v>64.336768133488818</v>
      </c>
      <c r="V54" s="135"/>
      <c r="W54" s="135"/>
      <c r="X54" s="105"/>
      <c r="Y54" s="105"/>
      <c r="Z54" s="135"/>
      <c r="AA54" s="194"/>
      <c r="AB54" s="139">
        <f t="shared" si="48"/>
        <v>0</v>
      </c>
      <c r="AC54" s="140"/>
      <c r="AD54" s="135"/>
      <c r="AE54" s="135"/>
      <c r="AF54" s="135"/>
      <c r="AG54" s="135"/>
      <c r="AH54" s="135"/>
      <c r="AI54" s="135"/>
      <c r="AJ54" s="135"/>
      <c r="AK54" s="135"/>
      <c r="AL54" s="135"/>
      <c r="AM54" s="136"/>
      <c r="AN54" s="236"/>
      <c r="AO54" s="194"/>
      <c r="AP54" s="139"/>
      <c r="AQ54" s="141">
        <f t="shared" si="24"/>
        <v>64.336768133488818</v>
      </c>
    </row>
    <row r="55" spans="1:44" ht="12.75" customHeight="1">
      <c r="A55" s="72" t="s">
        <v>74</v>
      </c>
      <c r="B55" s="193"/>
      <c r="C55" s="74">
        <f t="shared" si="45"/>
        <v>0</v>
      </c>
      <c r="D55" s="150"/>
      <c r="E55" s="151"/>
      <c r="F55" s="77"/>
      <c r="G55" s="77"/>
      <c r="H55" s="78">
        <f t="shared" si="46"/>
        <v>0</v>
      </c>
      <c r="I55" s="75"/>
      <c r="J55" s="76"/>
      <c r="K55" s="76"/>
      <c r="L55" s="78">
        <f t="shared" si="47"/>
        <v>370.37242325274156</v>
      </c>
      <c r="M55" s="76"/>
      <c r="N55" s="76"/>
      <c r="O55" s="76"/>
      <c r="P55" s="76">
        <v>181.70663682119206</v>
      </c>
      <c r="Q55" s="76"/>
      <c r="R55" s="76"/>
      <c r="S55" s="25">
        <v>0</v>
      </c>
      <c r="T55" s="76"/>
      <c r="U55" s="76">
        <v>188.66578643154952</v>
      </c>
      <c r="V55" s="76"/>
      <c r="W55" s="76"/>
      <c r="X55" s="76"/>
      <c r="Y55" s="76"/>
      <c r="Z55" s="76"/>
      <c r="AA55" s="296">
        <v>1.2905508210490111</v>
      </c>
      <c r="AB55" s="79">
        <f t="shared" si="48"/>
        <v>6.955359301191228</v>
      </c>
      <c r="AC55" s="80"/>
      <c r="AD55" s="76"/>
      <c r="AE55" s="76"/>
      <c r="AF55" s="76"/>
      <c r="AG55" s="76"/>
      <c r="AH55" s="76"/>
      <c r="AI55" s="76">
        <v>4.4214968994564341</v>
      </c>
      <c r="AJ55" s="76">
        <v>2.5338624017347935</v>
      </c>
      <c r="AK55" s="76"/>
      <c r="AL55" s="76"/>
      <c r="AM55" s="77"/>
      <c r="AN55" s="81"/>
      <c r="AO55" s="81"/>
      <c r="AP55" s="79"/>
      <c r="AQ55" s="82">
        <f t="shared" si="24"/>
        <v>378.61833337498177</v>
      </c>
    </row>
    <row r="56" spans="1:44" s="49" customFormat="1" ht="12.75" customHeight="1">
      <c r="A56" s="168" t="s">
        <v>40</v>
      </c>
      <c r="B56" s="152"/>
      <c r="C56" s="142">
        <f t="shared" si="45"/>
        <v>266.3221029655972</v>
      </c>
      <c r="D56" s="146">
        <v>183.93186513303024</v>
      </c>
      <c r="E56" s="22">
        <v>70.498776495583854</v>
      </c>
      <c r="F56" s="144"/>
      <c r="G56" s="144">
        <v>11.891461336983122</v>
      </c>
      <c r="H56" s="145">
        <f t="shared" si="46"/>
        <v>271.69867899999997</v>
      </c>
      <c r="I56" s="146"/>
      <c r="J56" s="143">
        <v>168.585556</v>
      </c>
      <c r="K56" s="143">
        <v>103.113123</v>
      </c>
      <c r="L56" s="145">
        <f t="shared" si="47"/>
        <v>1580.5575767407622</v>
      </c>
      <c r="M56" s="143"/>
      <c r="N56" s="143"/>
      <c r="O56" s="143"/>
      <c r="P56" s="143">
        <v>0</v>
      </c>
      <c r="Q56" s="143">
        <v>1010.22271489338</v>
      </c>
      <c r="R56" s="143"/>
      <c r="S56" s="143">
        <v>0</v>
      </c>
      <c r="T56" s="143">
        <v>29.525651950039542</v>
      </c>
      <c r="U56" s="143">
        <v>525.87717630691429</v>
      </c>
      <c r="V56" s="143">
        <v>14.932033590428489</v>
      </c>
      <c r="W56" s="143"/>
      <c r="X56" s="143"/>
      <c r="Y56" s="143"/>
      <c r="Z56" s="143"/>
      <c r="AA56" s="145">
        <v>624.70667400239995</v>
      </c>
      <c r="AB56" s="147">
        <f t="shared" si="48"/>
        <v>41.393727861409118</v>
      </c>
      <c r="AC56" s="177"/>
      <c r="AD56" s="143"/>
      <c r="AE56" s="143">
        <v>26.697426477710728</v>
      </c>
      <c r="AF56" s="143"/>
      <c r="AG56" s="143"/>
      <c r="AH56" s="143"/>
      <c r="AI56" s="143"/>
      <c r="AJ56" s="143"/>
      <c r="AK56" s="143"/>
      <c r="AL56" s="143">
        <v>5.2935100203800847</v>
      </c>
      <c r="AM56" s="144">
        <v>9.4027913633183111</v>
      </c>
      <c r="AN56" s="145"/>
      <c r="AO56" s="145">
        <v>698.59286147943487</v>
      </c>
      <c r="AP56" s="147"/>
      <c r="AQ56" s="91">
        <f t="shared" si="24"/>
        <v>3483.2716220496027</v>
      </c>
      <c r="AR56" s="2"/>
    </row>
    <row r="57" spans="1:44" s="49" customFormat="1" ht="12.75" customHeight="1">
      <c r="A57" s="168" t="s">
        <v>193</v>
      </c>
      <c r="B57" s="152"/>
      <c r="C57" s="142">
        <f>C58+C65</f>
        <v>0.69689518796992489</v>
      </c>
      <c r="D57" s="143">
        <f t="shared" ref="D57:AP57" si="49">D58+D65</f>
        <v>0.69689518796992489</v>
      </c>
      <c r="E57" s="143">
        <f t="shared" si="49"/>
        <v>0</v>
      </c>
      <c r="F57" s="144">
        <f t="shared" si="49"/>
        <v>0</v>
      </c>
      <c r="G57" s="144">
        <f t="shared" si="49"/>
        <v>0</v>
      </c>
      <c r="H57" s="145">
        <f t="shared" si="49"/>
        <v>0</v>
      </c>
      <c r="I57" s="146">
        <f t="shared" si="49"/>
        <v>0</v>
      </c>
      <c r="J57" s="146">
        <f t="shared" si="49"/>
        <v>0</v>
      </c>
      <c r="K57" s="146">
        <f t="shared" si="49"/>
        <v>0</v>
      </c>
      <c r="L57" s="145">
        <f t="shared" si="49"/>
        <v>223.79047288518083</v>
      </c>
      <c r="M57" s="143">
        <f t="shared" si="49"/>
        <v>0</v>
      </c>
      <c r="N57" s="143">
        <f t="shared" ref="N57" si="50">N58+N65</f>
        <v>0</v>
      </c>
      <c r="O57" s="143">
        <f t="shared" si="49"/>
        <v>0</v>
      </c>
      <c r="P57" s="143">
        <f t="shared" si="49"/>
        <v>0</v>
      </c>
      <c r="Q57" s="143">
        <f t="shared" si="49"/>
        <v>39.876000000000005</v>
      </c>
      <c r="R57" s="143">
        <f t="shared" si="49"/>
        <v>0</v>
      </c>
      <c r="S57" s="143">
        <f t="shared" si="49"/>
        <v>6.8979702031738599</v>
      </c>
      <c r="T57" s="143">
        <f t="shared" si="49"/>
        <v>58.158502682006983</v>
      </c>
      <c r="U57" s="143">
        <f t="shared" si="49"/>
        <v>118.85799999999999</v>
      </c>
      <c r="V57" s="143">
        <f t="shared" si="49"/>
        <v>0</v>
      </c>
      <c r="W57" s="143">
        <f t="shared" si="49"/>
        <v>0</v>
      </c>
      <c r="X57" s="143">
        <f t="shared" si="49"/>
        <v>0</v>
      </c>
      <c r="Y57" s="143">
        <f t="shared" si="49"/>
        <v>0</v>
      </c>
      <c r="Z57" s="146">
        <f t="shared" si="49"/>
        <v>0</v>
      </c>
      <c r="AA57" s="145">
        <f t="shared" si="49"/>
        <v>275.59799520179098</v>
      </c>
      <c r="AB57" s="147">
        <f t="shared" si="49"/>
        <v>23.409360073546303</v>
      </c>
      <c r="AC57" s="177">
        <f t="shared" si="49"/>
        <v>0</v>
      </c>
      <c r="AD57" s="143">
        <f t="shared" si="49"/>
        <v>0</v>
      </c>
      <c r="AE57" s="143">
        <f t="shared" si="49"/>
        <v>14.50023370285453</v>
      </c>
      <c r="AF57" s="143">
        <f t="shared" ref="AF57" si="51">AF58+AF65</f>
        <v>0</v>
      </c>
      <c r="AG57" s="143">
        <f t="shared" si="49"/>
        <v>0</v>
      </c>
      <c r="AH57" s="143">
        <f t="shared" si="49"/>
        <v>3.7399368632826082</v>
      </c>
      <c r="AI57" s="143">
        <f t="shared" si="49"/>
        <v>0</v>
      </c>
      <c r="AJ57" s="143">
        <f t="shared" ref="AJ57" si="52">AJ58+AJ65</f>
        <v>0</v>
      </c>
      <c r="AK57" s="143">
        <f t="shared" si="49"/>
        <v>0</v>
      </c>
      <c r="AL57" s="143">
        <f t="shared" ref="AL57" si="53">AL58+AL65</f>
        <v>0.10087046642623103</v>
      </c>
      <c r="AM57" s="144">
        <f t="shared" si="49"/>
        <v>5.0683190409829342</v>
      </c>
      <c r="AN57" s="145">
        <f t="shared" si="49"/>
        <v>0</v>
      </c>
      <c r="AO57" s="145">
        <f t="shared" si="49"/>
        <v>875.44540452535512</v>
      </c>
      <c r="AP57" s="147">
        <f t="shared" si="49"/>
        <v>0</v>
      </c>
      <c r="AQ57" s="148">
        <f t="shared" si="24"/>
        <v>1398.9401278738433</v>
      </c>
      <c r="AR57" s="2"/>
    </row>
    <row r="58" spans="1:44" s="49" customFormat="1" ht="12.75" customHeight="1">
      <c r="A58" s="168" t="s">
        <v>194</v>
      </c>
      <c r="B58" s="152"/>
      <c r="C58" s="142">
        <f t="shared" si="45"/>
        <v>0.68489699248120306</v>
      </c>
      <c r="D58" s="177">
        <v>0.68489699248120306</v>
      </c>
      <c r="E58" s="147">
        <v>0</v>
      </c>
      <c r="F58" s="147">
        <f>SUM(F59:F64)</f>
        <v>0</v>
      </c>
      <c r="G58" s="345">
        <v>0</v>
      </c>
      <c r="H58" s="145">
        <f t="shared" si="46"/>
        <v>0</v>
      </c>
      <c r="I58" s="146">
        <f>SUM(I59:I64)</f>
        <v>0</v>
      </c>
      <c r="J58" s="146">
        <f>SUM(J59:J64)</f>
        <v>0</v>
      </c>
      <c r="K58" s="146">
        <f>SUM(K59:K64)</f>
        <v>0</v>
      </c>
      <c r="L58" s="145">
        <f t="shared" si="47"/>
        <v>123.20436392643015</v>
      </c>
      <c r="M58" s="143">
        <f t="shared" ref="M58:AN58" si="54">SUM(M59:M64)</f>
        <v>0</v>
      </c>
      <c r="N58" s="144">
        <f t="shared" ref="N58" si="55">SUM(N59:N64)</f>
        <v>0</v>
      </c>
      <c r="O58" s="144">
        <f t="shared" si="54"/>
        <v>0</v>
      </c>
      <c r="P58" s="147">
        <f t="shared" si="54"/>
        <v>0</v>
      </c>
      <c r="Q58" s="147">
        <v>17.897000000000002</v>
      </c>
      <c r="R58" s="147">
        <f t="shared" si="54"/>
        <v>0</v>
      </c>
      <c r="S58" s="147">
        <v>0</v>
      </c>
      <c r="T58" s="147">
        <v>45.852363926430151</v>
      </c>
      <c r="U58" s="147">
        <v>59.454999999999991</v>
      </c>
      <c r="V58" s="147">
        <f t="shared" si="54"/>
        <v>0</v>
      </c>
      <c r="W58" s="147">
        <f t="shared" si="54"/>
        <v>0</v>
      </c>
      <c r="X58" s="146">
        <f t="shared" si="54"/>
        <v>0</v>
      </c>
      <c r="Y58" s="143">
        <f t="shared" si="54"/>
        <v>0</v>
      </c>
      <c r="Z58" s="146">
        <f t="shared" si="54"/>
        <v>0</v>
      </c>
      <c r="AA58" s="145">
        <v>175.42642302039451</v>
      </c>
      <c r="AB58" s="147">
        <f t="shared" si="48"/>
        <v>14.03904515819675</v>
      </c>
      <c r="AC58" s="177">
        <f t="shared" si="54"/>
        <v>0</v>
      </c>
      <c r="AD58" s="143">
        <f t="shared" si="54"/>
        <v>0</v>
      </c>
      <c r="AE58" s="143">
        <f t="shared" si="54"/>
        <v>8.869855650787585</v>
      </c>
      <c r="AF58" s="143"/>
      <c r="AG58" s="143">
        <f t="shared" si="54"/>
        <v>0</v>
      </c>
      <c r="AH58" s="143">
        <f t="shared" si="54"/>
        <v>0</v>
      </c>
      <c r="AI58" s="143">
        <f t="shared" si="54"/>
        <v>0</v>
      </c>
      <c r="AJ58" s="143">
        <f t="shared" ref="AJ58" si="56">SUM(AJ59:AJ64)</f>
        <v>0</v>
      </c>
      <c r="AK58" s="143"/>
      <c r="AL58" s="143">
        <v>0.10087046642623103</v>
      </c>
      <c r="AM58" s="144">
        <v>5.0683190409829342</v>
      </c>
      <c r="AN58" s="145">
        <f t="shared" si="54"/>
        <v>0</v>
      </c>
      <c r="AO58" s="145">
        <v>602.45424838327176</v>
      </c>
      <c r="AP58" s="147">
        <f t="shared" ref="AP58" si="57">SUM(AP59:AP64)</f>
        <v>0</v>
      </c>
      <c r="AQ58" s="148">
        <f t="shared" si="24"/>
        <v>915.80897748077439</v>
      </c>
      <c r="AR58" s="2"/>
    </row>
    <row r="59" spans="1:44" s="49" customFormat="1" ht="12.75" customHeight="1">
      <c r="A59" s="398" t="s">
        <v>174</v>
      </c>
      <c r="B59" s="399" t="s">
        <v>175</v>
      </c>
      <c r="C59" s="62">
        <f t="shared" si="45"/>
        <v>0.34294842105263162</v>
      </c>
      <c r="D59" s="416">
        <v>0.34294842105263162</v>
      </c>
      <c r="E59" s="67"/>
      <c r="F59" s="67"/>
      <c r="G59" s="170"/>
      <c r="H59" s="66">
        <f t="shared" si="46"/>
        <v>0</v>
      </c>
      <c r="I59" s="149"/>
      <c r="J59" s="149"/>
      <c r="K59" s="149"/>
      <c r="L59" s="66">
        <f t="shared" si="47"/>
        <v>33.240206211931074</v>
      </c>
      <c r="M59" s="103"/>
      <c r="N59" s="327"/>
      <c r="O59" s="327"/>
      <c r="P59" s="67"/>
      <c r="Q59" s="381">
        <v>5.3949999999999996</v>
      </c>
      <c r="R59" s="67"/>
      <c r="S59" s="381">
        <v>0</v>
      </c>
      <c r="T59" s="381">
        <v>7.8782062119310758</v>
      </c>
      <c r="U59" s="381">
        <v>19.966999999999999</v>
      </c>
      <c r="V59" s="381">
        <v>0</v>
      </c>
      <c r="W59" s="67"/>
      <c r="X59" s="149"/>
      <c r="Y59" s="103"/>
      <c r="Z59" s="149"/>
      <c r="AA59" s="406">
        <v>44.710278128254423</v>
      </c>
      <c r="AB59" s="67">
        <f t="shared" si="48"/>
        <v>0.40838440617325672</v>
      </c>
      <c r="AC59" s="328"/>
      <c r="AD59" s="103"/>
      <c r="AE59" s="342">
        <v>0.40838440617325672</v>
      </c>
      <c r="AF59" s="342"/>
      <c r="AG59" s="342"/>
      <c r="AH59" s="342">
        <v>0</v>
      </c>
      <c r="AI59" s="342"/>
      <c r="AJ59" s="342"/>
      <c r="AK59" s="342"/>
      <c r="AL59" s="342">
        <v>0</v>
      </c>
      <c r="AM59" s="386">
        <v>0</v>
      </c>
      <c r="AN59" s="66"/>
      <c r="AO59" s="406">
        <v>228.92333974568203</v>
      </c>
      <c r="AP59" s="67"/>
      <c r="AQ59" s="334">
        <f t="shared" si="24"/>
        <v>307.62515691309341</v>
      </c>
      <c r="AR59" s="2"/>
    </row>
    <row r="60" spans="1:44" s="49" customFormat="1" ht="12.75" customHeight="1">
      <c r="A60" s="398" t="s">
        <v>176</v>
      </c>
      <c r="B60" s="399" t="s">
        <v>177</v>
      </c>
      <c r="C60" s="19">
        <f t="shared" si="45"/>
        <v>3.4994736842105266E-2</v>
      </c>
      <c r="D60" s="416">
        <v>3.4994736842105266E-2</v>
      </c>
      <c r="E60" s="26"/>
      <c r="F60" s="26"/>
      <c r="G60" s="346"/>
      <c r="H60" s="23">
        <f t="shared" si="46"/>
        <v>0</v>
      </c>
      <c r="I60" s="20"/>
      <c r="J60" s="20"/>
      <c r="K60" s="20"/>
      <c r="L60" s="23">
        <f t="shared" si="47"/>
        <v>18.414563764040526</v>
      </c>
      <c r="M60" s="21"/>
      <c r="N60" s="169"/>
      <c r="O60" s="169"/>
      <c r="P60" s="26"/>
      <c r="Q60" s="381">
        <v>1.454</v>
      </c>
      <c r="R60" s="26"/>
      <c r="S60" s="381">
        <v>0</v>
      </c>
      <c r="T60" s="381">
        <v>2.5425637640405268</v>
      </c>
      <c r="U60" s="381">
        <v>14.417999999999999</v>
      </c>
      <c r="V60" s="381">
        <v>0</v>
      </c>
      <c r="W60" s="26"/>
      <c r="X60" s="20"/>
      <c r="Y60" s="21"/>
      <c r="Z60" s="20"/>
      <c r="AA60" s="406">
        <v>19.045286529610873</v>
      </c>
      <c r="AB60" s="26">
        <f t="shared" si="48"/>
        <v>8.7003634358650342E-2</v>
      </c>
      <c r="AC60" s="329"/>
      <c r="AD60" s="21"/>
      <c r="AE60" s="343">
        <v>8.7003634358650342E-2</v>
      </c>
      <c r="AF60" s="343"/>
      <c r="AG60" s="343"/>
      <c r="AH60" s="343">
        <v>0</v>
      </c>
      <c r="AI60" s="343"/>
      <c r="AJ60" s="343"/>
      <c r="AK60" s="343"/>
      <c r="AL60" s="343">
        <v>0</v>
      </c>
      <c r="AM60" s="387">
        <v>0</v>
      </c>
      <c r="AN60" s="23"/>
      <c r="AO60" s="406">
        <v>60.421718863765442</v>
      </c>
      <c r="AP60" s="26"/>
      <c r="AQ60" s="335">
        <f t="shared" si="24"/>
        <v>98.003567528617594</v>
      </c>
      <c r="AR60" s="2"/>
    </row>
    <row r="61" spans="1:44" s="49" customFormat="1" ht="12.75" customHeight="1">
      <c r="A61" s="398" t="s">
        <v>178</v>
      </c>
      <c r="B61" s="399" t="s">
        <v>179</v>
      </c>
      <c r="C61" s="19">
        <f t="shared" si="45"/>
        <v>0.18497218045112782</v>
      </c>
      <c r="D61" s="416">
        <v>0.18497218045112782</v>
      </c>
      <c r="E61" s="26"/>
      <c r="F61" s="26"/>
      <c r="G61" s="346"/>
      <c r="H61" s="23">
        <f t="shared" si="46"/>
        <v>0</v>
      </c>
      <c r="I61" s="20"/>
      <c r="J61" s="20"/>
      <c r="K61" s="20"/>
      <c r="L61" s="23">
        <f t="shared" si="47"/>
        <v>32.220437282596343</v>
      </c>
      <c r="M61" s="21"/>
      <c r="N61" s="169"/>
      <c r="O61" s="169"/>
      <c r="P61" s="26"/>
      <c r="Q61" s="381">
        <v>4.234</v>
      </c>
      <c r="R61" s="26"/>
      <c r="S61" s="381">
        <v>0</v>
      </c>
      <c r="T61" s="381">
        <v>20.153437282596343</v>
      </c>
      <c r="U61" s="381">
        <v>7.8330000000000002</v>
      </c>
      <c r="V61" s="381">
        <v>0</v>
      </c>
      <c r="W61" s="26"/>
      <c r="X61" s="20"/>
      <c r="Y61" s="21"/>
      <c r="Z61" s="20"/>
      <c r="AA61" s="406">
        <v>41.076872178556563</v>
      </c>
      <c r="AB61" s="26">
        <f t="shared" si="48"/>
        <v>6.6300320550040892</v>
      </c>
      <c r="AC61" s="329"/>
      <c r="AD61" s="21"/>
      <c r="AE61" s="343">
        <v>6.6300320550040892</v>
      </c>
      <c r="AF61" s="343"/>
      <c r="AG61" s="343"/>
      <c r="AH61" s="343">
        <v>0</v>
      </c>
      <c r="AI61" s="343"/>
      <c r="AJ61" s="343"/>
      <c r="AK61" s="343"/>
      <c r="AL61" s="343">
        <v>0</v>
      </c>
      <c r="AM61" s="387">
        <v>0</v>
      </c>
      <c r="AN61" s="23"/>
      <c r="AO61" s="406">
        <v>106.76077889074593</v>
      </c>
      <c r="AP61" s="26"/>
      <c r="AQ61" s="335">
        <f t="shared" si="24"/>
        <v>186.87309258735405</v>
      </c>
      <c r="AR61" s="2"/>
    </row>
    <row r="62" spans="1:44" s="49" customFormat="1" ht="12.75" customHeight="1">
      <c r="A62" s="398" t="s">
        <v>180</v>
      </c>
      <c r="B62" s="399" t="s">
        <v>181</v>
      </c>
      <c r="C62" s="19">
        <f t="shared" si="45"/>
        <v>2.3996390977443612E-2</v>
      </c>
      <c r="D62" s="416">
        <v>2.3996390977443612E-2</v>
      </c>
      <c r="E62" s="26"/>
      <c r="F62" s="26"/>
      <c r="G62" s="346"/>
      <c r="H62" s="23">
        <f t="shared" si="46"/>
        <v>0</v>
      </c>
      <c r="I62" s="20"/>
      <c r="J62" s="20"/>
      <c r="K62" s="20"/>
      <c r="L62" s="23">
        <f t="shared" si="47"/>
        <v>4.0628441171154481</v>
      </c>
      <c r="M62" s="21"/>
      <c r="N62" s="169"/>
      <c r="O62" s="169"/>
      <c r="P62" s="26"/>
      <c r="Q62" s="381">
        <v>0.51800000000000002</v>
      </c>
      <c r="R62" s="26"/>
      <c r="S62" s="381">
        <v>0</v>
      </c>
      <c r="T62" s="381">
        <v>1.7438441171154477</v>
      </c>
      <c r="U62" s="381">
        <v>1.8009999999999999</v>
      </c>
      <c r="V62" s="381">
        <v>0</v>
      </c>
      <c r="W62" s="26"/>
      <c r="X62" s="20"/>
      <c r="Y62" s="21"/>
      <c r="Z62" s="20"/>
      <c r="AA62" s="406">
        <v>7.321632303365349</v>
      </c>
      <c r="AB62" s="26">
        <f t="shared" si="48"/>
        <v>0.27876674682261438</v>
      </c>
      <c r="AC62" s="329"/>
      <c r="AD62" s="21"/>
      <c r="AE62" s="343">
        <v>0.27876674682261438</v>
      </c>
      <c r="AF62" s="343"/>
      <c r="AG62" s="343"/>
      <c r="AH62" s="343">
        <v>0</v>
      </c>
      <c r="AI62" s="343"/>
      <c r="AJ62" s="343"/>
      <c r="AK62" s="343"/>
      <c r="AL62" s="343">
        <v>0</v>
      </c>
      <c r="AM62" s="387">
        <v>0</v>
      </c>
      <c r="AN62" s="23"/>
      <c r="AO62" s="406">
        <v>58.286086021984985</v>
      </c>
      <c r="AP62" s="26"/>
      <c r="AQ62" s="335">
        <f t="shared" si="24"/>
        <v>69.973325580265836</v>
      </c>
      <c r="AR62" s="2"/>
    </row>
    <row r="63" spans="1:44" s="49" customFormat="1" ht="12.75" customHeight="1">
      <c r="A63" s="398" t="s">
        <v>182</v>
      </c>
      <c r="B63" s="399" t="s">
        <v>183</v>
      </c>
      <c r="C63" s="19">
        <f t="shared" si="45"/>
        <v>3.7994285714285717E-2</v>
      </c>
      <c r="D63" s="417">
        <v>3.7994285714285717E-2</v>
      </c>
      <c r="E63" s="26"/>
      <c r="F63" s="26"/>
      <c r="G63" s="346"/>
      <c r="H63" s="23">
        <f t="shared" si="46"/>
        <v>0</v>
      </c>
      <c r="I63" s="20"/>
      <c r="J63" s="20"/>
      <c r="K63" s="20"/>
      <c r="L63" s="23">
        <f t="shared" si="47"/>
        <v>4.2511979114963765</v>
      </c>
      <c r="M63" s="21"/>
      <c r="N63" s="169"/>
      <c r="O63" s="169"/>
      <c r="P63" s="26"/>
      <c r="Q63" s="382">
        <v>0.80800000000000005</v>
      </c>
      <c r="R63" s="26"/>
      <c r="S63" s="382">
        <v>0</v>
      </c>
      <c r="T63" s="382">
        <v>1.9601979114963757</v>
      </c>
      <c r="U63" s="382">
        <v>1.4830000000000001</v>
      </c>
      <c r="V63" s="382">
        <v>0</v>
      </c>
      <c r="W63" s="26"/>
      <c r="X63" s="20"/>
      <c r="Y63" s="21"/>
      <c r="Z63" s="20"/>
      <c r="AA63" s="407">
        <v>10.194899661938058</v>
      </c>
      <c r="AB63" s="26">
        <f t="shared" si="48"/>
        <v>0.10120830935598102</v>
      </c>
      <c r="AC63" s="329"/>
      <c r="AD63" s="21"/>
      <c r="AE63" s="343">
        <v>0.10120830935598102</v>
      </c>
      <c r="AF63" s="343"/>
      <c r="AG63" s="343"/>
      <c r="AH63" s="343">
        <v>0</v>
      </c>
      <c r="AI63" s="343"/>
      <c r="AJ63" s="343"/>
      <c r="AK63" s="343"/>
      <c r="AL63" s="343">
        <v>0</v>
      </c>
      <c r="AM63" s="387">
        <v>0</v>
      </c>
      <c r="AN63" s="23"/>
      <c r="AO63" s="407">
        <v>43.19725203194556</v>
      </c>
      <c r="AP63" s="26"/>
      <c r="AQ63" s="335">
        <f t="shared" si="24"/>
        <v>57.782552200450262</v>
      </c>
      <c r="AR63" s="2"/>
    </row>
    <row r="64" spans="1:44" ht="12.75" customHeight="1">
      <c r="A64" s="400" t="s">
        <v>184</v>
      </c>
      <c r="B64" s="401"/>
      <c r="C64" s="74">
        <f t="shared" si="45"/>
        <v>5.9990977443609025E-2</v>
      </c>
      <c r="D64" s="417">
        <v>5.9990977443609025E-2</v>
      </c>
      <c r="E64" s="79"/>
      <c r="F64" s="79"/>
      <c r="G64" s="347"/>
      <c r="H64" s="78">
        <f t="shared" si="46"/>
        <v>0</v>
      </c>
      <c r="I64" s="150"/>
      <c r="J64" s="150"/>
      <c r="K64" s="150"/>
      <c r="L64" s="78">
        <f t="shared" si="47"/>
        <v>31.015114639250381</v>
      </c>
      <c r="M64" s="151"/>
      <c r="N64" s="331"/>
      <c r="O64" s="331"/>
      <c r="P64" s="79"/>
      <c r="Q64" s="382">
        <v>5.4880000000000004</v>
      </c>
      <c r="R64" s="79"/>
      <c r="S64" s="382">
        <v>0</v>
      </c>
      <c r="T64" s="382">
        <v>11.574114639250382</v>
      </c>
      <c r="U64" s="382">
        <v>13.952999999999999</v>
      </c>
      <c r="V64" s="382">
        <v>0</v>
      </c>
      <c r="W64" s="79"/>
      <c r="X64" s="150"/>
      <c r="Y64" s="151"/>
      <c r="Z64" s="150"/>
      <c r="AA64" s="407">
        <v>53.077454218669246</v>
      </c>
      <c r="AB64" s="79">
        <f t="shared" si="48"/>
        <v>6.5336500064821585</v>
      </c>
      <c r="AC64" s="332"/>
      <c r="AD64" s="151"/>
      <c r="AE64" s="344">
        <v>1.3644604990729936</v>
      </c>
      <c r="AF64" s="344"/>
      <c r="AG64" s="344"/>
      <c r="AH64" s="344">
        <v>0</v>
      </c>
      <c r="AI64" s="344"/>
      <c r="AJ64" s="344"/>
      <c r="AK64" s="344"/>
      <c r="AL64" s="344">
        <v>0.10087046642623103</v>
      </c>
      <c r="AM64" s="388">
        <v>5.0683190409829342</v>
      </c>
      <c r="AN64" s="78"/>
      <c r="AO64" s="407">
        <v>104.86507282914772</v>
      </c>
      <c r="AP64" s="79"/>
      <c r="AQ64" s="336">
        <f t="shared" si="24"/>
        <v>195.55128267099312</v>
      </c>
    </row>
    <row r="65" spans="1:44" ht="12.75" customHeight="1">
      <c r="A65" s="168" t="s">
        <v>195</v>
      </c>
      <c r="B65" s="152"/>
      <c r="C65" s="74">
        <f>SUM(D65:G65)</f>
        <v>1.1998195488721804E-2</v>
      </c>
      <c r="D65" s="177">
        <f>SUM(D66:D69)</f>
        <v>1.1998195488721804E-2</v>
      </c>
      <c r="E65" s="213"/>
      <c r="F65" s="213"/>
      <c r="G65" s="348"/>
      <c r="H65" s="78">
        <f>SUM(I65:K65)</f>
        <v>0</v>
      </c>
      <c r="I65" s="75"/>
      <c r="J65" s="76">
        <v>0</v>
      </c>
      <c r="K65" s="76">
        <v>0</v>
      </c>
      <c r="L65" s="78">
        <f>SUM(M65:Z65)</f>
        <v>100.58610895875069</v>
      </c>
      <c r="M65" s="76"/>
      <c r="N65" s="77"/>
      <c r="O65" s="77"/>
      <c r="P65" s="213"/>
      <c r="Q65" s="147">
        <v>21.979000000000003</v>
      </c>
      <c r="R65" s="213"/>
      <c r="S65" s="147">
        <v>6.8979702031738599</v>
      </c>
      <c r="T65" s="147">
        <v>12.30613875557683</v>
      </c>
      <c r="U65" s="147">
        <v>59.402999999999999</v>
      </c>
      <c r="V65" s="147">
        <f>SUM(V66:V69)</f>
        <v>0</v>
      </c>
      <c r="W65" s="213"/>
      <c r="X65" s="75"/>
      <c r="Y65" s="76"/>
      <c r="Z65" s="76"/>
      <c r="AA65" s="145">
        <v>100.17157218139648</v>
      </c>
      <c r="AB65" s="79">
        <f>SUM(AC65:AM65)</f>
        <v>9.3703149153495531</v>
      </c>
      <c r="AC65" s="80"/>
      <c r="AD65" s="76"/>
      <c r="AE65" s="147">
        <f>SUM(AE66:AE69)</f>
        <v>5.630378052066944</v>
      </c>
      <c r="AF65" s="76"/>
      <c r="AG65" s="76"/>
      <c r="AH65" s="415">
        <v>3.7399368632826082</v>
      </c>
      <c r="AI65" s="76"/>
      <c r="AJ65" s="76"/>
      <c r="AK65" s="76"/>
      <c r="AL65" s="76"/>
      <c r="AM65" s="77"/>
      <c r="AN65" s="81"/>
      <c r="AO65" s="145">
        <v>272.99115614208336</v>
      </c>
      <c r="AP65" s="79"/>
      <c r="AQ65" s="340">
        <f t="shared" si="24"/>
        <v>483.13115039306876</v>
      </c>
    </row>
    <row r="66" spans="1:44" ht="12.75" customHeight="1">
      <c r="A66" s="402" t="s">
        <v>185</v>
      </c>
      <c r="B66" s="403" t="s">
        <v>186</v>
      </c>
      <c r="C66" s="62">
        <f t="shared" ref="C66:C69" si="58">SUM(D66:G66)</f>
        <v>1.9996992481203005E-3</v>
      </c>
      <c r="D66" s="418">
        <v>1.9996992481203005E-3</v>
      </c>
      <c r="E66" s="69"/>
      <c r="F66" s="69"/>
      <c r="G66" s="349"/>
      <c r="H66" s="66">
        <f t="shared" ref="H66:H69" si="59">SUM(I66:K66)</f>
        <v>0</v>
      </c>
      <c r="I66" s="318"/>
      <c r="J66" s="64"/>
      <c r="K66" s="219"/>
      <c r="L66" s="66">
        <f t="shared" ref="L66:L69" si="60">SUM(M66:Z66)</f>
        <v>8.1908476272758151</v>
      </c>
      <c r="M66" s="318"/>
      <c r="N66" s="69"/>
      <c r="O66" s="65"/>
      <c r="P66" s="69"/>
      <c r="Q66" s="383">
        <v>0.82099999999999995</v>
      </c>
      <c r="R66" s="69"/>
      <c r="S66" s="383">
        <v>6.6308419970086538E-3</v>
      </c>
      <c r="T66" s="383">
        <v>0.91421678527880756</v>
      </c>
      <c r="U66" s="383">
        <v>6.4489999999999998</v>
      </c>
      <c r="V66" s="383">
        <v>0</v>
      </c>
      <c r="W66" s="69"/>
      <c r="X66" s="63"/>
      <c r="Y66" s="64"/>
      <c r="Z66" s="64"/>
      <c r="AA66" s="408">
        <v>12.229471355655948</v>
      </c>
      <c r="AB66" s="67">
        <f t="shared" ref="AB66:AB69" si="61">SUM(AC66:AM66)</f>
        <v>3.7399368632826082</v>
      </c>
      <c r="AC66" s="68"/>
      <c r="AD66" s="64"/>
      <c r="AE66" s="64">
        <v>0</v>
      </c>
      <c r="AF66" s="64"/>
      <c r="AG66" s="64"/>
      <c r="AH66" s="64">
        <v>3.7399368632826082</v>
      </c>
      <c r="AI66" s="64"/>
      <c r="AJ66" s="64"/>
      <c r="AK66" s="64"/>
      <c r="AL66" s="64"/>
      <c r="AM66" s="65"/>
      <c r="AN66" s="70"/>
      <c r="AO66" s="408">
        <v>90.007630674541005</v>
      </c>
      <c r="AP66" s="67"/>
      <c r="AQ66" s="92">
        <f t="shared" si="24"/>
        <v>114.16988622000349</v>
      </c>
    </row>
    <row r="67" spans="1:44" ht="12.75" customHeight="1">
      <c r="A67" s="404" t="s">
        <v>187</v>
      </c>
      <c r="B67" s="405">
        <v>84</v>
      </c>
      <c r="C67" s="19">
        <f t="shared" si="58"/>
        <v>9.9984962406015031E-3</v>
      </c>
      <c r="D67" s="419">
        <v>9.9984962406015031E-3</v>
      </c>
      <c r="E67" s="212"/>
      <c r="F67" s="212"/>
      <c r="G67" s="350"/>
      <c r="H67" s="23">
        <f t="shared" si="59"/>
        <v>0</v>
      </c>
      <c r="I67" s="319"/>
      <c r="J67" s="25"/>
      <c r="K67" s="215"/>
      <c r="L67" s="23">
        <f t="shared" si="60"/>
        <v>50.903293049976533</v>
      </c>
      <c r="M67" s="319"/>
      <c r="N67" s="212"/>
      <c r="O67" s="22"/>
      <c r="P67" s="212"/>
      <c r="Q67" s="384">
        <v>8.8770000000000007</v>
      </c>
      <c r="R67" s="212"/>
      <c r="S67" s="384">
        <v>5.2980427556099139</v>
      </c>
      <c r="T67" s="384">
        <v>6.3832502943666203</v>
      </c>
      <c r="U67" s="384">
        <v>30.344999999999999</v>
      </c>
      <c r="V67" s="384">
        <v>0</v>
      </c>
      <c r="W67" s="212"/>
      <c r="X67" s="24"/>
      <c r="Y67" s="25"/>
      <c r="Z67" s="25"/>
      <c r="AA67" s="409">
        <v>34.643669514781365</v>
      </c>
      <c r="AB67" s="26">
        <f t="shared" si="61"/>
        <v>1.3458929559970807</v>
      </c>
      <c r="AC67" s="27"/>
      <c r="AD67" s="25"/>
      <c r="AE67" s="25">
        <v>1.3458929559970807</v>
      </c>
      <c r="AF67" s="25"/>
      <c r="AG67" s="25"/>
      <c r="AH67" s="25">
        <v>0</v>
      </c>
      <c r="AI67" s="25"/>
      <c r="AJ67" s="25"/>
      <c r="AK67" s="25"/>
      <c r="AL67" s="25"/>
      <c r="AM67" s="22"/>
      <c r="AN67" s="28"/>
      <c r="AO67" s="409">
        <v>114.41852098549599</v>
      </c>
      <c r="AP67" s="26"/>
      <c r="AQ67" s="29">
        <f t="shared" si="24"/>
        <v>201.32137500249158</v>
      </c>
    </row>
    <row r="68" spans="1:44" ht="12.75" customHeight="1">
      <c r="A68" s="398" t="s">
        <v>188</v>
      </c>
      <c r="B68" s="399">
        <v>85</v>
      </c>
      <c r="C68" s="19">
        <f t="shared" si="58"/>
        <v>0</v>
      </c>
      <c r="D68" s="419">
        <v>0</v>
      </c>
      <c r="E68" s="212"/>
      <c r="F68" s="212"/>
      <c r="G68" s="350"/>
      <c r="H68" s="23">
        <f t="shared" si="59"/>
        <v>0</v>
      </c>
      <c r="I68" s="319"/>
      <c r="J68" s="25"/>
      <c r="K68" s="215"/>
      <c r="L68" s="23">
        <f t="shared" si="60"/>
        <v>17.805124541666004</v>
      </c>
      <c r="M68" s="319"/>
      <c r="N68" s="212"/>
      <c r="O68" s="22"/>
      <c r="P68" s="212"/>
      <c r="Q68" s="384">
        <v>3.6749999999999998</v>
      </c>
      <c r="R68" s="212"/>
      <c r="S68" s="384">
        <v>0.73981251423767991</v>
      </c>
      <c r="T68" s="384">
        <v>2.1863120274283223</v>
      </c>
      <c r="U68" s="384">
        <v>11.204000000000001</v>
      </c>
      <c r="V68" s="384">
        <v>0</v>
      </c>
      <c r="W68" s="212"/>
      <c r="X68" s="24"/>
      <c r="Y68" s="25"/>
      <c r="Z68" s="25"/>
      <c r="AA68" s="409">
        <v>18.628764491202517</v>
      </c>
      <c r="AB68" s="26">
        <f t="shared" si="61"/>
        <v>0.24680622807862038</v>
      </c>
      <c r="AC68" s="27"/>
      <c r="AD68" s="25"/>
      <c r="AE68" s="25">
        <v>0.24680622807862038</v>
      </c>
      <c r="AF68" s="25"/>
      <c r="AG68" s="25"/>
      <c r="AH68" s="25">
        <v>0</v>
      </c>
      <c r="AI68" s="25"/>
      <c r="AJ68" s="25"/>
      <c r="AK68" s="25"/>
      <c r="AL68" s="25"/>
      <c r="AM68" s="22"/>
      <c r="AN68" s="28"/>
      <c r="AO68" s="409">
        <v>35.431400637034308</v>
      </c>
      <c r="AP68" s="26"/>
      <c r="AQ68" s="29">
        <f t="shared" si="24"/>
        <v>72.112095897981447</v>
      </c>
    </row>
    <row r="69" spans="1:44" s="49" customFormat="1" ht="12.75" customHeight="1">
      <c r="A69" s="400" t="s">
        <v>189</v>
      </c>
      <c r="B69" s="401" t="s">
        <v>190</v>
      </c>
      <c r="C69" s="134">
        <f t="shared" si="58"/>
        <v>0</v>
      </c>
      <c r="D69" s="420">
        <v>0</v>
      </c>
      <c r="E69" s="213"/>
      <c r="F69" s="213"/>
      <c r="G69" s="348"/>
      <c r="H69" s="137">
        <f t="shared" si="59"/>
        <v>0</v>
      </c>
      <c r="I69" s="320"/>
      <c r="J69" s="76"/>
      <c r="K69" s="220"/>
      <c r="L69" s="137">
        <f t="shared" si="60"/>
        <v>23.686843739832334</v>
      </c>
      <c r="M69" s="320"/>
      <c r="N69" s="213"/>
      <c r="O69" s="77"/>
      <c r="P69" s="213"/>
      <c r="Q69" s="385">
        <v>8.6059999999999999</v>
      </c>
      <c r="R69" s="213"/>
      <c r="S69" s="385">
        <v>0.85348409132925684</v>
      </c>
      <c r="T69" s="385">
        <v>2.8223596485030802</v>
      </c>
      <c r="U69" s="385">
        <v>11.404999999999999</v>
      </c>
      <c r="V69" s="385">
        <v>0</v>
      </c>
      <c r="W69" s="213"/>
      <c r="X69" s="75"/>
      <c r="Y69" s="76"/>
      <c r="Z69" s="76"/>
      <c r="AA69" s="410">
        <v>34.669666819756642</v>
      </c>
      <c r="AB69" s="139">
        <f t="shared" si="61"/>
        <v>4.037678867991243</v>
      </c>
      <c r="AC69" s="140"/>
      <c r="AD69" s="135"/>
      <c r="AE69" s="135">
        <v>4.037678867991243</v>
      </c>
      <c r="AF69" s="135"/>
      <c r="AG69" s="135"/>
      <c r="AH69" s="135">
        <v>0</v>
      </c>
      <c r="AI69" s="135"/>
      <c r="AJ69" s="135"/>
      <c r="AK69" s="135"/>
      <c r="AL69" s="135"/>
      <c r="AM69" s="136"/>
      <c r="AN69" s="236"/>
      <c r="AO69" s="410">
        <v>33.13360384501209</v>
      </c>
      <c r="AP69" s="139"/>
      <c r="AQ69" s="141">
        <f t="shared" si="24"/>
        <v>95.527793272592305</v>
      </c>
      <c r="AR69" s="2"/>
    </row>
    <row r="70" spans="1:44" s="49" customFormat="1" ht="12.75" customHeight="1">
      <c r="A70" s="93" t="s">
        <v>41</v>
      </c>
      <c r="B70" s="94"/>
      <c r="C70" s="95">
        <f>SUM(D70:G70)</f>
        <v>0</v>
      </c>
      <c r="D70" s="153">
        <v>0</v>
      </c>
      <c r="E70" s="154"/>
      <c r="F70" s="155"/>
      <c r="G70" s="155"/>
      <c r="H70" s="99">
        <f>SUM(I70:K70)</f>
        <v>0</v>
      </c>
      <c r="I70" s="153"/>
      <c r="J70" s="154"/>
      <c r="K70" s="154"/>
      <c r="L70" s="99">
        <f>SUM(M70:Z70)</f>
        <v>234.59482203732583</v>
      </c>
      <c r="M70" s="154"/>
      <c r="N70" s="154"/>
      <c r="O70" s="154"/>
      <c r="P70" s="154">
        <v>0</v>
      </c>
      <c r="Q70" s="154">
        <v>0</v>
      </c>
      <c r="R70" s="154"/>
      <c r="S70" s="154"/>
      <c r="T70" s="341">
        <v>0</v>
      </c>
      <c r="U70" s="154">
        <v>234.59482203732583</v>
      </c>
      <c r="V70" s="64"/>
      <c r="W70" s="154"/>
      <c r="X70" s="154"/>
      <c r="Y70" s="154"/>
      <c r="Z70" s="154"/>
      <c r="AA70" s="99">
        <v>0</v>
      </c>
      <c r="AB70" s="100">
        <f>SUM(AC70:AM70)</f>
        <v>0</v>
      </c>
      <c r="AC70" s="178"/>
      <c r="AD70" s="154"/>
      <c r="AE70" s="154"/>
      <c r="AF70" s="154"/>
      <c r="AG70" s="154"/>
      <c r="AH70" s="154"/>
      <c r="AI70" s="154"/>
      <c r="AJ70" s="154"/>
      <c r="AK70" s="154"/>
      <c r="AL70" s="154"/>
      <c r="AM70" s="155"/>
      <c r="AN70" s="99"/>
      <c r="AO70" s="99">
        <v>47.988</v>
      </c>
      <c r="AP70" s="100"/>
      <c r="AQ70" s="91">
        <f t="shared" si="24"/>
        <v>282.58282203732585</v>
      </c>
      <c r="AR70" s="2"/>
    </row>
    <row r="71" spans="1:44" s="49" customFormat="1" ht="12.75" customHeight="1" thickBot="1">
      <c r="A71" s="242" t="s">
        <v>133</v>
      </c>
      <c r="B71" s="73"/>
      <c r="C71" s="74">
        <f>SUM(D71:G71)</f>
        <v>0</v>
      </c>
      <c r="D71" s="75"/>
      <c r="E71" s="76"/>
      <c r="F71" s="77"/>
      <c r="G71" s="77"/>
      <c r="H71" s="78">
        <f>SUM(I71:K71)</f>
        <v>0</v>
      </c>
      <c r="I71" s="75"/>
      <c r="J71" s="76"/>
      <c r="K71" s="76"/>
      <c r="L71" s="78">
        <f>SUM(M71:Z71)</f>
        <v>31.251848471583898</v>
      </c>
      <c r="M71" s="76"/>
      <c r="N71" s="76"/>
      <c r="O71" s="76"/>
      <c r="P71" s="76"/>
      <c r="Q71" s="76"/>
      <c r="R71" s="76"/>
      <c r="S71" s="76"/>
      <c r="T71" s="76"/>
      <c r="U71" s="76">
        <v>31.251848471583898</v>
      </c>
      <c r="V71" s="76"/>
      <c r="W71" s="76"/>
      <c r="X71" s="76"/>
      <c r="Y71" s="76"/>
      <c r="Z71" s="76"/>
      <c r="AA71" s="78"/>
      <c r="AB71" s="79">
        <f>SUM(AC71:AM71)</f>
        <v>0</v>
      </c>
      <c r="AC71" s="80"/>
      <c r="AD71" s="76"/>
      <c r="AE71" s="76"/>
      <c r="AF71" s="76"/>
      <c r="AG71" s="76"/>
      <c r="AH71" s="76"/>
      <c r="AI71" s="76"/>
      <c r="AJ71" s="76"/>
      <c r="AK71" s="76"/>
      <c r="AL71" s="76"/>
      <c r="AM71" s="77"/>
      <c r="AN71" s="81"/>
      <c r="AO71" s="81"/>
      <c r="AP71" s="79"/>
      <c r="AQ71" s="244">
        <f t="shared" si="24"/>
        <v>31.251848471583898</v>
      </c>
      <c r="AR71" s="2"/>
    </row>
    <row r="72" spans="1:44" ht="12.75" customHeight="1" thickBot="1">
      <c r="A72" s="42" t="s">
        <v>42</v>
      </c>
      <c r="B72" s="43"/>
      <c r="C72" s="44">
        <f t="shared" ref="C72:AP72" si="62">C26-C27-C29</f>
        <v>7.8357283838884655</v>
      </c>
      <c r="D72" s="108">
        <f t="shared" si="62"/>
        <v>12.438232705912299</v>
      </c>
      <c r="E72" s="46">
        <f t="shared" si="62"/>
        <v>-4.2404390106586618</v>
      </c>
      <c r="F72" s="109">
        <f t="shared" si="62"/>
        <v>0</v>
      </c>
      <c r="G72" s="109">
        <f t="shared" si="62"/>
        <v>-0.36206531136480358</v>
      </c>
      <c r="H72" s="47">
        <f t="shared" si="62"/>
        <v>-2.6574769693382336</v>
      </c>
      <c r="I72" s="108">
        <f t="shared" si="62"/>
        <v>-0.33543596933820141</v>
      </c>
      <c r="J72" s="46">
        <f t="shared" si="62"/>
        <v>0.86888800000002675</v>
      </c>
      <c r="K72" s="46">
        <f t="shared" si="62"/>
        <v>-3.1909290000000112</v>
      </c>
      <c r="L72" s="47">
        <f t="shared" si="62"/>
        <v>-29.175197426616251</v>
      </c>
      <c r="M72" s="46">
        <f t="shared" si="62"/>
        <v>-15.338999999999942</v>
      </c>
      <c r="N72" s="46">
        <f t="shared" ref="N72" si="63">N26-N27-N29</f>
        <v>0</v>
      </c>
      <c r="O72" s="46">
        <f t="shared" si="62"/>
        <v>0</v>
      </c>
      <c r="P72" s="46">
        <f t="shared" si="62"/>
        <v>-23.674438071228678</v>
      </c>
      <c r="Q72" s="46">
        <f t="shared" si="62"/>
        <v>-59.72667933355774</v>
      </c>
      <c r="R72" s="46">
        <f t="shared" si="62"/>
        <v>125.85085297440912</v>
      </c>
      <c r="S72" s="46">
        <f t="shared" si="62"/>
        <v>-23.119333569306406</v>
      </c>
      <c r="T72" s="46">
        <f t="shared" si="62"/>
        <v>3.6946582696342034</v>
      </c>
      <c r="U72" s="46">
        <f t="shared" si="62"/>
        <v>-36.274539262628423</v>
      </c>
      <c r="V72" s="46">
        <f t="shared" si="62"/>
        <v>0.46428156606407356</v>
      </c>
      <c r="W72" s="46">
        <f t="shared" si="62"/>
        <v>-1.0509999999999948</v>
      </c>
      <c r="X72" s="46">
        <f t="shared" si="62"/>
        <v>0</v>
      </c>
      <c r="Y72" s="46">
        <f t="shared" si="62"/>
        <v>0</v>
      </c>
      <c r="Z72" s="46">
        <f t="shared" si="62"/>
        <v>0</v>
      </c>
      <c r="AA72" s="47">
        <f t="shared" si="62"/>
        <v>-6.8960408652296792</v>
      </c>
      <c r="AB72" s="45">
        <f t="shared" si="62"/>
        <v>2.4902584091119024</v>
      </c>
      <c r="AC72" s="110">
        <f t="shared" si="62"/>
        <v>0</v>
      </c>
      <c r="AD72" s="46">
        <f t="shared" si="62"/>
        <v>0</v>
      </c>
      <c r="AE72" s="46">
        <f t="shared" si="62"/>
        <v>2.2186621439999783</v>
      </c>
      <c r="AF72" s="46">
        <f t="shared" ref="AF72" si="64">AF26-AF27-AF29</f>
        <v>0</v>
      </c>
      <c r="AG72" s="46">
        <f t="shared" si="62"/>
        <v>0</v>
      </c>
      <c r="AH72" s="46">
        <f t="shared" si="62"/>
        <v>0</v>
      </c>
      <c r="AI72" s="46">
        <f t="shared" si="62"/>
        <v>0.27159628536193736</v>
      </c>
      <c r="AJ72" s="46">
        <f t="shared" ref="AJ72" si="65">AJ26-AJ27-AJ29</f>
        <v>-2.0250240595487412E-8</v>
      </c>
      <c r="AK72" s="46">
        <f t="shared" si="62"/>
        <v>0</v>
      </c>
      <c r="AL72" s="46">
        <f t="shared" ref="AL72" si="66">AL26-AL27-AL29</f>
        <v>0</v>
      </c>
      <c r="AM72" s="109">
        <f t="shared" si="62"/>
        <v>0</v>
      </c>
      <c r="AN72" s="47">
        <f t="shared" si="62"/>
        <v>0</v>
      </c>
      <c r="AO72" s="47">
        <f t="shared" si="62"/>
        <v>-19.639462096991792</v>
      </c>
      <c r="AP72" s="45">
        <f t="shared" si="62"/>
        <v>0</v>
      </c>
      <c r="AQ72" s="48">
        <f t="shared" si="24"/>
        <v>-48.042190565175588</v>
      </c>
    </row>
    <row r="73" spans="1:44" s="49" customFormat="1" ht="27.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4" ht="12.75" customHeight="1">
      <c r="A74" s="162" t="s">
        <v>192</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4"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4" ht="12.75" customHeight="1">
      <c r="A76" s="156" t="s">
        <v>151</v>
      </c>
      <c r="B76" s="156"/>
      <c r="C76" s="156"/>
      <c r="D76" s="156"/>
      <c r="E76" s="158"/>
      <c r="F76" s="157"/>
      <c r="G76" s="157"/>
      <c r="H76" s="158"/>
      <c r="I76" s="157"/>
      <c r="J76" s="157"/>
      <c r="K76" s="157"/>
      <c r="S76" s="159"/>
      <c r="T76"/>
      <c r="U76" s="159"/>
      <c r="V76" s="159"/>
      <c r="Z76" s="157"/>
      <c r="AB76" s="160"/>
      <c r="AP76" s="160"/>
    </row>
    <row r="86" spans="1:43" s="470" customFormat="1">
      <c r="A86" s="476" t="s">
        <v>308</v>
      </c>
      <c r="C86" s="89">
        <f>C10+C22</f>
        <v>774.91473201490408</v>
      </c>
      <c r="D86" s="89">
        <f t="shared" ref="D86:AN86" si="67">D10+D22</f>
        <v>774.91473201490408</v>
      </c>
      <c r="E86" s="89">
        <f t="shared" si="67"/>
        <v>0</v>
      </c>
      <c r="F86" s="89">
        <f t="shared" si="67"/>
        <v>0</v>
      </c>
      <c r="G86" s="89">
        <f t="shared" si="67"/>
        <v>0</v>
      </c>
      <c r="H86" s="89">
        <f t="shared" si="67"/>
        <v>556.85172607287711</v>
      </c>
      <c r="I86" s="89">
        <f t="shared" si="67"/>
        <v>556.85172607287711</v>
      </c>
      <c r="J86" s="89">
        <f t="shared" si="67"/>
        <v>0</v>
      </c>
      <c r="K86" s="89">
        <f t="shared" si="67"/>
        <v>0</v>
      </c>
      <c r="L86" s="89">
        <f t="shared" si="67"/>
        <v>208.70446212453695</v>
      </c>
      <c r="M86" s="89">
        <f t="shared" si="67"/>
        <v>0</v>
      </c>
      <c r="N86" s="89">
        <f t="shared" si="67"/>
        <v>0</v>
      </c>
      <c r="O86" s="89">
        <f t="shared" si="67"/>
        <v>0</v>
      </c>
      <c r="P86" s="89">
        <f t="shared" si="67"/>
        <v>0</v>
      </c>
      <c r="Q86" s="89">
        <f t="shared" si="67"/>
        <v>0</v>
      </c>
      <c r="R86" s="89">
        <f t="shared" si="67"/>
        <v>0</v>
      </c>
      <c r="S86" s="89">
        <f t="shared" si="67"/>
        <v>200.21447203691528</v>
      </c>
      <c r="T86" s="89">
        <f t="shared" si="67"/>
        <v>0</v>
      </c>
      <c r="U86" s="89">
        <f t="shared" si="67"/>
        <v>8.4899900876216616</v>
      </c>
      <c r="V86" s="89">
        <f t="shared" si="67"/>
        <v>0</v>
      </c>
      <c r="W86" s="89">
        <f t="shared" si="67"/>
        <v>0</v>
      </c>
      <c r="X86" s="89">
        <f t="shared" si="67"/>
        <v>0</v>
      </c>
      <c r="Y86" s="89">
        <f t="shared" si="67"/>
        <v>0</v>
      </c>
      <c r="Z86" s="89">
        <f t="shared" si="67"/>
        <v>0</v>
      </c>
      <c r="AA86" s="89">
        <f t="shared" si="67"/>
        <v>2514.5910799200001</v>
      </c>
      <c r="AB86" s="89">
        <f>AB10-AB22</f>
        <v>383.98262767307671</v>
      </c>
      <c r="AC86" s="89">
        <f>AC10-AC22</f>
        <v>77.549156461026783</v>
      </c>
      <c r="AD86" s="89">
        <f>AD10-AD22</f>
        <v>254.14868573599998</v>
      </c>
      <c r="AE86" s="89">
        <f>AE10-AE22</f>
        <v>10.101239999999999</v>
      </c>
      <c r="AF86" s="89">
        <f t="shared" ref="AF86:AM86" si="68">AF10-AF22</f>
        <v>0</v>
      </c>
      <c r="AG86" s="89">
        <f t="shared" si="68"/>
        <v>42.147067755128354</v>
      </c>
      <c r="AH86" s="89">
        <f t="shared" si="68"/>
        <v>0</v>
      </c>
      <c r="AI86" s="89">
        <f t="shared" si="68"/>
        <v>0</v>
      </c>
      <c r="AJ86" s="89">
        <f t="shared" si="68"/>
        <v>0</v>
      </c>
      <c r="AK86" s="89">
        <f t="shared" si="68"/>
        <v>3.6477720921600003E-2</v>
      </c>
      <c r="AL86" s="89">
        <f t="shared" si="68"/>
        <v>0</v>
      </c>
      <c r="AM86" s="89">
        <f t="shared" si="68"/>
        <v>0</v>
      </c>
      <c r="AN86" s="89">
        <f t="shared" si="67"/>
        <v>0</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1">
    <pageSetUpPr fitToPage="1"/>
  </sheetPr>
  <dimension ref="A1:AS86"/>
  <sheetViews>
    <sheetView zoomScale="118" zoomScaleNormal="118" workbookViewId="0">
      <pane xSplit="2" ySplit="1" topLeftCell="C3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3" width="7.6328125" style="89" bestFit="1" customWidth="1"/>
    <col min="4" max="4" width="7.453125" style="89"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1" width="6.1796875" style="106"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5" width="5.453125" style="157" customWidth="1"/>
    <col min="26" max="26" width="5.453125" style="106" customWidth="1"/>
    <col min="27" max="27" width="6" style="158" bestFit="1" customWidth="1"/>
    <col min="28" max="28" width="12.179687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12.1796875" style="157" bestFit="1" customWidth="1"/>
    <col min="44" max="16384" width="9.1796875" style="2"/>
  </cols>
  <sheetData>
    <row r="1" spans="1:45" ht="105.75" customHeight="1" thickBot="1">
      <c r="A1" s="163" t="s">
        <v>110</v>
      </c>
      <c r="B1" s="240" t="s">
        <v>163</v>
      </c>
      <c r="C1" s="197" t="s">
        <v>78</v>
      </c>
      <c r="D1" s="198" t="s">
        <v>79</v>
      </c>
      <c r="E1" s="199" t="s">
        <v>80</v>
      </c>
      <c r="F1" s="200" t="s">
        <v>81</v>
      </c>
      <c r="G1" s="200" t="s">
        <v>149</v>
      </c>
      <c r="H1" s="201" t="s">
        <v>82</v>
      </c>
      <c r="I1" s="198" t="s">
        <v>83</v>
      </c>
      <c r="J1" s="199" t="s">
        <v>84</v>
      </c>
      <c r="K1" s="199"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199"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198" t="s">
        <v>117</v>
      </c>
      <c r="AO1" s="201" t="s">
        <v>107</v>
      </c>
      <c r="AP1" s="202" t="s">
        <v>108</v>
      </c>
      <c r="AQ1" s="204" t="s">
        <v>109</v>
      </c>
      <c r="AS1" s="295">
        <v>25</v>
      </c>
    </row>
    <row r="2" spans="1:45" ht="12.75" customHeight="1">
      <c r="A2" s="3" t="s">
        <v>65</v>
      </c>
      <c r="B2" s="4"/>
      <c r="C2" s="5">
        <f>SUM(D2:G2)</f>
        <v>0</v>
      </c>
      <c r="D2" s="6">
        <v>0</v>
      </c>
      <c r="E2" s="7"/>
      <c r="F2" s="8"/>
      <c r="G2" s="8"/>
      <c r="H2" s="9">
        <f>SUM(I2:K2)</f>
        <v>660.41395602603791</v>
      </c>
      <c r="I2" s="10">
        <v>486.69895602603793</v>
      </c>
      <c r="J2" s="11">
        <v>173.715</v>
      </c>
      <c r="K2" s="11"/>
      <c r="L2" s="9">
        <f>SUM(M2:Z2)</f>
        <v>0</v>
      </c>
      <c r="M2" s="10"/>
      <c r="N2" s="393"/>
      <c r="O2" s="12"/>
      <c r="P2" s="12"/>
      <c r="Q2" s="12"/>
      <c r="R2" s="12"/>
      <c r="S2" s="12"/>
      <c r="T2" s="12"/>
      <c r="U2" s="12"/>
      <c r="V2" s="12"/>
      <c r="W2" s="12"/>
      <c r="X2" s="12"/>
      <c r="Y2" s="12"/>
      <c r="Z2" s="11"/>
      <c r="AA2" s="9">
        <v>368.07061753937609</v>
      </c>
      <c r="AB2" s="13">
        <f>SUM(AC2:AM2)</f>
        <v>544.06346170946574</v>
      </c>
      <c r="AC2" s="14">
        <v>83.275793096818404</v>
      </c>
      <c r="AD2" s="11">
        <v>207.26111933300004</v>
      </c>
      <c r="AE2" s="11">
        <v>163.22404926901905</v>
      </c>
      <c r="AF2" s="11">
        <v>0</v>
      </c>
      <c r="AG2" s="11">
        <v>39.177066211884537</v>
      </c>
      <c r="AH2" s="11">
        <v>10.350408320135344</v>
      </c>
      <c r="AI2" s="11">
        <v>23.949134570577598</v>
      </c>
      <c r="AJ2" s="11">
        <v>0.24068574628799999</v>
      </c>
      <c r="AK2" s="11">
        <v>0</v>
      </c>
      <c r="AL2" s="11">
        <v>3.2444861662287354</v>
      </c>
      <c r="AM2" s="214">
        <v>13.340718995514104</v>
      </c>
      <c r="AN2" s="10">
        <v>0</v>
      </c>
      <c r="AO2" s="15"/>
      <c r="AP2" s="13"/>
      <c r="AQ2" s="16">
        <f>C2+H2+L2+AA2+AB2+AN2+AO2+AP2</f>
        <v>1572.5480352748796</v>
      </c>
    </row>
    <row r="3" spans="1:45" ht="12.75" customHeight="1">
      <c r="A3" s="17" t="s">
        <v>1</v>
      </c>
      <c r="B3" s="18"/>
      <c r="C3" s="19">
        <f>SUM(D3:G3)</f>
        <v>1600.1652266200822</v>
      </c>
      <c r="D3" s="20">
        <v>1551.2064087920824</v>
      </c>
      <c r="E3" s="169">
        <v>36.674274799999999</v>
      </c>
      <c r="F3" s="22"/>
      <c r="G3" s="22">
        <v>12.284543027999998</v>
      </c>
      <c r="H3" s="23">
        <f>SUM(I3:K3)</f>
        <v>0</v>
      </c>
      <c r="I3" s="24"/>
      <c r="J3" s="25"/>
      <c r="K3" s="25"/>
      <c r="L3" s="23">
        <f>SUM(M3:Z3)</f>
        <v>10452.766371418726</v>
      </c>
      <c r="M3" s="24">
        <v>3347.9923999999996</v>
      </c>
      <c r="N3" s="24">
        <v>15.449160509999999</v>
      </c>
      <c r="O3" s="25">
        <v>0</v>
      </c>
      <c r="P3" s="25">
        <v>1179.6242171823524</v>
      </c>
      <c r="Q3" s="25">
        <v>459.98784896063995</v>
      </c>
      <c r="R3" s="25">
        <v>1261.3807090211819</v>
      </c>
      <c r="S3" s="25">
        <v>756.04298719971734</v>
      </c>
      <c r="T3" s="25">
        <v>146.97764479999998</v>
      </c>
      <c r="U3" s="25">
        <v>2741.0445092535701</v>
      </c>
      <c r="V3" s="25">
        <v>259.77649449126068</v>
      </c>
      <c r="W3" s="25">
        <v>0</v>
      </c>
      <c r="X3" s="25">
        <v>244.00839999999999</v>
      </c>
      <c r="Y3" s="25">
        <v>2.1019999999999999</v>
      </c>
      <c r="Z3" s="25">
        <v>38.380000000000003</v>
      </c>
      <c r="AA3" s="23">
        <v>4174.4214764382778</v>
      </c>
      <c r="AB3" s="26">
        <f>SUM(AC3:AM3)</f>
        <v>44.174817216288005</v>
      </c>
      <c r="AC3" s="27"/>
      <c r="AD3" s="25"/>
      <c r="AE3" s="25">
        <v>11.4133867776</v>
      </c>
      <c r="AF3" s="25"/>
      <c r="AG3" s="25"/>
      <c r="AH3" s="25"/>
      <c r="AI3" s="25">
        <v>16.163124289104001</v>
      </c>
      <c r="AJ3" s="25">
        <v>16.598306149584001</v>
      </c>
      <c r="AK3" s="25"/>
      <c r="AL3" s="25"/>
      <c r="AM3" s="215"/>
      <c r="AN3" s="24"/>
      <c r="AO3" s="28">
        <v>64.760690338000003</v>
      </c>
      <c r="AP3" s="26"/>
      <c r="AQ3" s="29">
        <f t="shared" ref="AQ3:AQ20" si="0">C3+H3+L3+AA3+AB3+AN3+AO3+AP3</f>
        <v>16336.288582031373</v>
      </c>
    </row>
    <row r="4" spans="1:45" ht="12.75" customHeight="1">
      <c r="A4" s="17" t="s">
        <v>2</v>
      </c>
      <c r="B4" s="18"/>
      <c r="C4" s="19">
        <f>SUM(D4:G4)</f>
        <v>4.4363623335999991</v>
      </c>
      <c r="D4" s="20">
        <v>0</v>
      </c>
      <c r="E4" s="21">
        <v>4.1897721999999993</v>
      </c>
      <c r="F4" s="22"/>
      <c r="G4" s="22">
        <v>0.24659013360000001</v>
      </c>
      <c r="H4" s="23">
        <f>SUM(I4:K4)</f>
        <v>9.724736</v>
      </c>
      <c r="I4" s="24"/>
      <c r="J4" s="25"/>
      <c r="K4" s="25">
        <v>9.724736</v>
      </c>
      <c r="L4" s="23">
        <f>SUM(M4:Z4)</f>
        <v>1215.9438960523266</v>
      </c>
      <c r="M4" s="24">
        <v>0</v>
      </c>
      <c r="N4" s="24">
        <v>0</v>
      </c>
      <c r="O4" s="25"/>
      <c r="P4" s="25">
        <v>6.2347955777777777</v>
      </c>
      <c r="Q4" s="25">
        <v>0</v>
      </c>
      <c r="R4" s="25">
        <v>0</v>
      </c>
      <c r="S4" s="25">
        <v>1144.9902314328729</v>
      </c>
      <c r="T4" s="25">
        <v>12.92625132252825</v>
      </c>
      <c r="U4" s="25">
        <v>20.639678335139735</v>
      </c>
      <c r="V4" s="25">
        <v>0.370129264008</v>
      </c>
      <c r="W4" s="25">
        <v>25.732810119999996</v>
      </c>
      <c r="X4" s="25">
        <v>0</v>
      </c>
      <c r="Y4" s="25">
        <v>0</v>
      </c>
      <c r="Z4" s="25">
        <v>5.05</v>
      </c>
      <c r="AA4" s="23">
        <v>0</v>
      </c>
      <c r="AB4" s="26">
        <f>SUM(AC4:AM4)</f>
        <v>2.3973745238400004</v>
      </c>
      <c r="AC4" s="27"/>
      <c r="AD4" s="25"/>
      <c r="AE4" s="25">
        <v>0.15904079999999998</v>
      </c>
      <c r="AF4" s="25"/>
      <c r="AG4" s="25"/>
      <c r="AH4" s="25"/>
      <c r="AI4" s="25">
        <v>2.2383337238400003</v>
      </c>
      <c r="AJ4" s="25">
        <v>0</v>
      </c>
      <c r="AK4" s="25"/>
      <c r="AL4" s="25"/>
      <c r="AM4" s="215"/>
      <c r="AN4" s="24"/>
      <c r="AO4" s="28">
        <v>26.042077443999997</v>
      </c>
      <c r="AP4" s="26"/>
      <c r="AQ4" s="29">
        <f t="shared" si="0"/>
        <v>1258.5444463537665</v>
      </c>
    </row>
    <row r="5" spans="1:45" ht="12.75" customHeight="1">
      <c r="A5" s="17" t="s">
        <v>3</v>
      </c>
      <c r="B5" s="18"/>
      <c r="C5" s="19">
        <f>SUM(D5:G5)</f>
        <v>0</v>
      </c>
      <c r="D5" s="20"/>
      <c r="E5" s="21"/>
      <c r="F5" s="22"/>
      <c r="G5" s="22"/>
      <c r="H5" s="23">
        <f>SUM(I5:K5)</f>
        <v>0</v>
      </c>
      <c r="I5" s="24"/>
      <c r="J5" s="25"/>
      <c r="K5" s="25"/>
      <c r="L5" s="23">
        <f>SUM(M5:Z5)</f>
        <v>70.314919719976189</v>
      </c>
      <c r="M5" s="24"/>
      <c r="N5" s="24"/>
      <c r="O5" s="25"/>
      <c r="P5" s="25"/>
      <c r="Q5" s="25"/>
      <c r="R5" s="25"/>
      <c r="S5" s="25">
        <v>44.810541539265536</v>
      </c>
      <c r="T5" s="25"/>
      <c r="U5" s="25">
        <v>25.504378180710656</v>
      </c>
      <c r="V5" s="25"/>
      <c r="W5" s="25"/>
      <c r="X5" s="25"/>
      <c r="Y5" s="25"/>
      <c r="Z5" s="25"/>
      <c r="AA5" s="23"/>
      <c r="AB5" s="26">
        <f>SUM(AC5:AM5)</f>
        <v>0</v>
      </c>
      <c r="AC5" s="27"/>
      <c r="AD5" s="25"/>
      <c r="AE5" s="25"/>
      <c r="AF5" s="25"/>
      <c r="AG5" s="25"/>
      <c r="AH5" s="25"/>
      <c r="AI5" s="25"/>
      <c r="AJ5" s="25"/>
      <c r="AK5" s="25"/>
      <c r="AL5" s="25"/>
      <c r="AM5" s="215"/>
      <c r="AN5" s="24"/>
      <c r="AO5" s="28"/>
      <c r="AP5" s="26"/>
      <c r="AQ5" s="29">
        <f t="shared" si="0"/>
        <v>70.314919719976189</v>
      </c>
    </row>
    <row r="6" spans="1:45" ht="12.75" customHeight="1" thickBot="1">
      <c r="A6" s="30" t="s">
        <v>4</v>
      </c>
      <c r="B6" s="31"/>
      <c r="C6" s="19">
        <f>SUM(D6:G6)</f>
        <v>-185.99624553800001</v>
      </c>
      <c r="D6" s="32">
        <v>-183.50887071080001</v>
      </c>
      <c r="E6" s="22">
        <v>-2.3610033000000001</v>
      </c>
      <c r="F6" s="33"/>
      <c r="G6" s="33">
        <v>-0.1263715272</v>
      </c>
      <c r="H6" s="34">
        <f>SUM(I6:K6)</f>
        <v>221.28996399230192</v>
      </c>
      <c r="I6" s="35">
        <v>207.21768899230193</v>
      </c>
      <c r="J6" s="35">
        <v>-0.15023999999999998</v>
      </c>
      <c r="K6" s="35">
        <v>14.222515</v>
      </c>
      <c r="L6" s="34">
        <f>SUM(M6:Z6)</f>
        <v>38.602646172035556</v>
      </c>
      <c r="M6" s="24">
        <v>-117.59899999999999</v>
      </c>
      <c r="N6" s="24">
        <v>5.3249999999999993</v>
      </c>
      <c r="O6" s="25"/>
      <c r="P6" s="25">
        <v>32.60479892</v>
      </c>
      <c r="Q6" s="25">
        <v>27.98210809535232</v>
      </c>
      <c r="R6" s="25">
        <v>8.8643200079987827E-2</v>
      </c>
      <c r="S6" s="25">
        <v>52.940926721023942</v>
      </c>
      <c r="T6" s="25">
        <v>-3.7997735313999983</v>
      </c>
      <c r="U6" s="25">
        <v>41.520042549038841</v>
      </c>
      <c r="V6" s="25">
        <v>-0.52379038205951756</v>
      </c>
      <c r="W6" s="25">
        <v>6.3690599999978517E-2</v>
      </c>
      <c r="X6" s="25">
        <v>0</v>
      </c>
      <c r="Y6" s="25">
        <v>0</v>
      </c>
      <c r="Z6" s="35">
        <v>0</v>
      </c>
      <c r="AA6" s="34">
        <v>-18.900708372724878</v>
      </c>
      <c r="AB6" s="37">
        <f>SUM(AC6:AM6)</f>
        <v>2.423012359296</v>
      </c>
      <c r="AC6" s="38"/>
      <c r="AD6" s="36"/>
      <c r="AE6" s="36">
        <v>1.0230363936000006</v>
      </c>
      <c r="AF6" s="36"/>
      <c r="AG6" s="36"/>
      <c r="AH6" s="36"/>
      <c r="AI6" s="36">
        <v>0.12383722876799994</v>
      </c>
      <c r="AJ6" s="36">
        <v>1.2761387369279997</v>
      </c>
      <c r="AK6" s="36"/>
      <c r="AL6" s="36"/>
      <c r="AM6" s="216"/>
      <c r="AN6" s="35"/>
      <c r="AO6" s="40"/>
      <c r="AP6" s="37"/>
      <c r="AQ6" s="41">
        <f t="shared" si="0"/>
        <v>57.418668612908583</v>
      </c>
    </row>
    <row r="7" spans="1:45" s="49" customFormat="1" ht="12.75" customHeight="1">
      <c r="A7" s="50" t="s">
        <v>66</v>
      </c>
      <c r="B7" s="51"/>
      <c r="C7" s="52">
        <f t="shared" ref="C7:AP7" si="1">C2+C3-C4-C5+C6</f>
        <v>1409.7326187484821</v>
      </c>
      <c r="D7" s="57">
        <f t="shared" si="1"/>
        <v>1367.6975380812823</v>
      </c>
      <c r="E7" s="54">
        <f t="shared" si="1"/>
        <v>30.123499299999999</v>
      </c>
      <c r="F7" s="54">
        <f t="shared" si="1"/>
        <v>0</v>
      </c>
      <c r="G7" s="54">
        <f t="shared" si="1"/>
        <v>11.911581367199998</v>
      </c>
      <c r="H7" s="56">
        <f t="shared" si="1"/>
        <v>871.97918401833977</v>
      </c>
      <c r="I7" s="57">
        <f t="shared" si="1"/>
        <v>693.91664501833986</v>
      </c>
      <c r="J7" s="54">
        <f t="shared" si="1"/>
        <v>173.56476000000001</v>
      </c>
      <c r="K7" s="54">
        <f t="shared" si="1"/>
        <v>4.4977789999999995</v>
      </c>
      <c r="L7" s="56">
        <f t="shared" si="1"/>
        <v>9205.1102018184592</v>
      </c>
      <c r="M7" s="57">
        <f t="shared" si="1"/>
        <v>3230.3933999999995</v>
      </c>
      <c r="N7" s="57">
        <f t="shared" ref="N7" si="2">N2+N3-N4-N5+N6</f>
        <v>20.774160509999998</v>
      </c>
      <c r="O7" s="54">
        <f t="shared" si="1"/>
        <v>0</v>
      </c>
      <c r="P7" s="54">
        <f t="shared" si="1"/>
        <v>1205.9942205245745</v>
      </c>
      <c r="Q7" s="54">
        <f t="shared" si="1"/>
        <v>487.96995705599227</v>
      </c>
      <c r="R7" s="54">
        <f t="shared" si="1"/>
        <v>1261.4693522212619</v>
      </c>
      <c r="S7" s="54">
        <f t="shared" si="1"/>
        <v>-380.81685905139716</v>
      </c>
      <c r="T7" s="54">
        <f t="shared" si="1"/>
        <v>130.25161994607171</v>
      </c>
      <c r="U7" s="54">
        <f t="shared" si="1"/>
        <v>2736.4204952867585</v>
      </c>
      <c r="V7" s="54">
        <f t="shared" si="1"/>
        <v>258.88257484519312</v>
      </c>
      <c r="W7" s="54">
        <f t="shared" si="1"/>
        <v>-25.669119520000017</v>
      </c>
      <c r="X7" s="54">
        <f t="shared" si="1"/>
        <v>244.00839999999999</v>
      </c>
      <c r="Y7" s="54">
        <f t="shared" si="1"/>
        <v>2.1019999999999999</v>
      </c>
      <c r="Z7" s="54">
        <f t="shared" si="1"/>
        <v>33.330000000000005</v>
      </c>
      <c r="AA7" s="56">
        <f t="shared" si="1"/>
        <v>4523.5913856049292</v>
      </c>
      <c r="AB7" s="56">
        <f t="shared" si="1"/>
        <v>588.26391676120977</v>
      </c>
      <c r="AC7" s="57">
        <f t="shared" si="1"/>
        <v>83.275793096818404</v>
      </c>
      <c r="AD7" s="54">
        <f t="shared" si="1"/>
        <v>207.26111933300004</v>
      </c>
      <c r="AE7" s="54">
        <f t="shared" si="1"/>
        <v>175.50143164021904</v>
      </c>
      <c r="AF7" s="54">
        <f t="shared" ref="AF7" si="3">AF2+AF3-AF4-AF5+AF6</f>
        <v>0</v>
      </c>
      <c r="AG7" s="54">
        <f t="shared" si="1"/>
        <v>39.177066211884537</v>
      </c>
      <c r="AH7" s="54">
        <f t="shared" si="1"/>
        <v>10.350408320135344</v>
      </c>
      <c r="AI7" s="54">
        <f t="shared" si="1"/>
        <v>37.997762364609599</v>
      </c>
      <c r="AJ7" s="54">
        <f t="shared" ref="AJ7" si="4">AJ2+AJ3-AJ4-AJ5+AJ6</f>
        <v>18.115130632800003</v>
      </c>
      <c r="AK7" s="54">
        <f t="shared" si="1"/>
        <v>0</v>
      </c>
      <c r="AL7" s="54">
        <f t="shared" ref="AL7" si="5">AL2+AL3-AL4-AL5+AL6</f>
        <v>3.2444861662287354</v>
      </c>
      <c r="AM7" s="217">
        <f t="shared" si="1"/>
        <v>13.340718995514104</v>
      </c>
      <c r="AN7" s="53">
        <f t="shared" si="1"/>
        <v>0</v>
      </c>
      <c r="AO7" s="56">
        <f t="shared" si="1"/>
        <v>38.718612894000003</v>
      </c>
      <c r="AP7" s="182">
        <f t="shared" si="1"/>
        <v>0</v>
      </c>
      <c r="AQ7" s="111">
        <f t="shared" si="0"/>
        <v>16637.395919845421</v>
      </c>
      <c r="AR7" s="2"/>
    </row>
    <row r="8" spans="1:45" s="49" customFormat="1" ht="12.75" customHeight="1" thickBot="1">
      <c r="A8" s="183" t="s">
        <v>67</v>
      </c>
      <c r="B8" s="184"/>
      <c r="C8" s="187">
        <f t="shared" ref="C8:AP8" si="6">C7-C27</f>
        <v>1409.7326187484821</v>
      </c>
      <c r="D8" s="185">
        <f t="shared" si="6"/>
        <v>1367.6975380812823</v>
      </c>
      <c r="E8" s="188">
        <f t="shared" si="6"/>
        <v>30.123499299999999</v>
      </c>
      <c r="F8" s="189">
        <f t="shared" si="6"/>
        <v>0</v>
      </c>
      <c r="G8" s="189">
        <f t="shared" si="6"/>
        <v>11.911581367199998</v>
      </c>
      <c r="H8" s="190">
        <f t="shared" si="6"/>
        <v>871.97918401833977</v>
      </c>
      <c r="I8" s="185">
        <f t="shared" si="6"/>
        <v>693.91664501833986</v>
      </c>
      <c r="J8" s="188">
        <f t="shared" si="6"/>
        <v>173.56476000000001</v>
      </c>
      <c r="K8" s="188">
        <f t="shared" si="6"/>
        <v>4.4977789999999995</v>
      </c>
      <c r="L8" s="190">
        <f t="shared" si="6"/>
        <v>8925.6698018184597</v>
      </c>
      <c r="M8" s="185">
        <f t="shared" si="6"/>
        <v>3230.3933999999995</v>
      </c>
      <c r="N8" s="185">
        <f t="shared" si="6"/>
        <v>20.774160509999998</v>
      </c>
      <c r="O8" s="188">
        <f t="shared" si="6"/>
        <v>0</v>
      </c>
      <c r="P8" s="188">
        <f t="shared" si="6"/>
        <v>1205.9942205245745</v>
      </c>
      <c r="Q8" s="188">
        <f t="shared" si="6"/>
        <v>487.96995705599227</v>
      </c>
      <c r="R8" s="188">
        <f t="shared" si="6"/>
        <v>1261.4693522212619</v>
      </c>
      <c r="S8" s="188">
        <f t="shared" si="6"/>
        <v>-380.81685905139716</v>
      </c>
      <c r="T8" s="188">
        <f t="shared" si="6"/>
        <v>130.25161994607171</v>
      </c>
      <c r="U8" s="188">
        <f t="shared" si="6"/>
        <v>2736.4204952867585</v>
      </c>
      <c r="V8" s="188">
        <f t="shared" si="6"/>
        <v>258.88257484519312</v>
      </c>
      <c r="W8" s="188">
        <f t="shared" si="6"/>
        <v>-25.669119520000017</v>
      </c>
      <c r="X8" s="188">
        <f t="shared" si="6"/>
        <v>0</v>
      </c>
      <c r="Y8" s="188">
        <f t="shared" si="6"/>
        <v>0</v>
      </c>
      <c r="Z8" s="188">
        <f t="shared" si="6"/>
        <v>0</v>
      </c>
      <c r="AA8" s="190">
        <f t="shared" si="6"/>
        <v>4523.5913856049292</v>
      </c>
      <c r="AB8" s="196">
        <f t="shared" si="6"/>
        <v>588.26391676120977</v>
      </c>
      <c r="AC8" s="185">
        <f t="shared" si="6"/>
        <v>83.275793096818404</v>
      </c>
      <c r="AD8" s="188">
        <f t="shared" si="6"/>
        <v>207.26111933300004</v>
      </c>
      <c r="AE8" s="188">
        <f t="shared" si="6"/>
        <v>175.50143164021904</v>
      </c>
      <c r="AF8" s="188">
        <f t="shared" si="6"/>
        <v>0</v>
      </c>
      <c r="AG8" s="188">
        <f t="shared" si="6"/>
        <v>39.177066211884537</v>
      </c>
      <c r="AH8" s="188">
        <f t="shared" si="6"/>
        <v>10.350408320135344</v>
      </c>
      <c r="AI8" s="188">
        <f t="shared" si="6"/>
        <v>37.997762364609599</v>
      </c>
      <c r="AJ8" s="188">
        <f t="shared" ref="AJ8" si="7">AJ7-AJ27</f>
        <v>18.115130632800003</v>
      </c>
      <c r="AK8" s="188">
        <f t="shared" si="6"/>
        <v>0</v>
      </c>
      <c r="AL8" s="188">
        <f t="shared" si="6"/>
        <v>3.2444861662287354</v>
      </c>
      <c r="AM8" s="218">
        <f t="shared" si="6"/>
        <v>13.340718995514104</v>
      </c>
      <c r="AN8" s="210">
        <f t="shared" si="6"/>
        <v>0</v>
      </c>
      <c r="AO8" s="190">
        <f t="shared" si="6"/>
        <v>38.718612894000003</v>
      </c>
      <c r="AP8" s="185">
        <f t="shared" si="6"/>
        <v>0</v>
      </c>
      <c r="AQ8" s="186">
        <f t="shared" si="0"/>
        <v>16357.95551984542</v>
      </c>
      <c r="AR8" s="2"/>
    </row>
    <row r="9" spans="1:45" s="49" customFormat="1" ht="12.75" customHeight="1">
      <c r="A9" s="50" t="s">
        <v>5</v>
      </c>
      <c r="B9" s="51"/>
      <c r="C9" s="52">
        <f t="shared" ref="C9:AP9" si="8">SUM(C10:C14)</f>
        <v>991.34685201108232</v>
      </c>
      <c r="D9" s="53">
        <f t="shared" si="8"/>
        <v>991.34685201108232</v>
      </c>
      <c r="E9" s="54">
        <f t="shared" si="8"/>
        <v>0</v>
      </c>
      <c r="F9" s="55">
        <f t="shared" si="8"/>
        <v>0</v>
      </c>
      <c r="G9" s="55">
        <f t="shared" si="8"/>
        <v>0</v>
      </c>
      <c r="H9" s="56">
        <f t="shared" si="8"/>
        <v>675.40450635527804</v>
      </c>
      <c r="I9" s="53">
        <f t="shared" si="8"/>
        <v>675.40450635527804</v>
      </c>
      <c r="J9" s="54">
        <f t="shared" si="8"/>
        <v>0</v>
      </c>
      <c r="K9" s="54">
        <f t="shared" si="8"/>
        <v>0</v>
      </c>
      <c r="L9" s="56">
        <f t="shared" si="8"/>
        <v>3715.1764476403332</v>
      </c>
      <c r="M9" s="54">
        <f t="shared" si="8"/>
        <v>3345.9472000000001</v>
      </c>
      <c r="N9" s="54">
        <f t="shared" ref="N9" si="9">SUM(N10:N14)</f>
        <v>13.844999999999999</v>
      </c>
      <c r="O9" s="54">
        <f t="shared" si="8"/>
        <v>5.3559439487999994</v>
      </c>
      <c r="P9" s="54">
        <f t="shared" si="8"/>
        <v>0</v>
      </c>
      <c r="Q9" s="54">
        <f t="shared" si="8"/>
        <v>0</v>
      </c>
      <c r="R9" s="54">
        <f t="shared" si="8"/>
        <v>0</v>
      </c>
      <c r="S9" s="54">
        <f t="shared" si="8"/>
        <v>338.86473050350503</v>
      </c>
      <c r="T9" s="54">
        <f t="shared" si="8"/>
        <v>0.23932922044226948</v>
      </c>
      <c r="U9" s="54">
        <f t="shared" si="8"/>
        <v>10.924243967586222</v>
      </c>
      <c r="V9" s="54">
        <f t="shared" si="8"/>
        <v>0</v>
      </c>
      <c r="W9" s="54">
        <f t="shared" si="8"/>
        <v>0</v>
      </c>
      <c r="X9" s="54">
        <f t="shared" si="8"/>
        <v>0</v>
      </c>
      <c r="Y9" s="54">
        <f t="shared" si="8"/>
        <v>0</v>
      </c>
      <c r="Z9" s="54">
        <f t="shared" si="8"/>
        <v>0</v>
      </c>
      <c r="AA9" s="56">
        <f t="shared" si="8"/>
        <v>2810.624906482155</v>
      </c>
      <c r="AB9" s="57">
        <f t="shared" si="8"/>
        <v>50.437388627794235</v>
      </c>
      <c r="AC9" s="58">
        <f t="shared" si="8"/>
        <v>0</v>
      </c>
      <c r="AD9" s="54">
        <f t="shared" si="8"/>
        <v>0</v>
      </c>
      <c r="AE9" s="54">
        <f t="shared" si="8"/>
        <v>6.0103380959999999</v>
      </c>
      <c r="AF9" s="54">
        <f t="shared" ref="AF9" si="10">SUM(AF10:AF14)</f>
        <v>0</v>
      </c>
      <c r="AG9" s="54">
        <f t="shared" si="8"/>
        <v>39.177066211884537</v>
      </c>
      <c r="AH9" s="54">
        <f t="shared" si="8"/>
        <v>5.2499843199096974</v>
      </c>
      <c r="AI9" s="54">
        <f t="shared" si="8"/>
        <v>0</v>
      </c>
      <c r="AJ9" s="54">
        <f t="shared" ref="AJ9" si="11">SUM(AJ10:AJ14)</f>
        <v>0</v>
      </c>
      <c r="AK9" s="54">
        <f t="shared" si="8"/>
        <v>0</v>
      </c>
      <c r="AL9" s="54">
        <f t="shared" ref="AL9" si="12">SUM(AL10:AL14)</f>
        <v>0</v>
      </c>
      <c r="AM9" s="217">
        <f t="shared" si="8"/>
        <v>0</v>
      </c>
      <c r="AN9" s="53">
        <f t="shared" si="8"/>
        <v>0</v>
      </c>
      <c r="AO9" s="56">
        <f t="shared" si="8"/>
        <v>57.723931086</v>
      </c>
      <c r="AP9" s="57">
        <f t="shared" si="8"/>
        <v>0</v>
      </c>
      <c r="AQ9" s="59">
        <f t="shared" si="0"/>
        <v>8300.7140322026426</v>
      </c>
      <c r="AR9" s="2"/>
    </row>
    <row r="10" spans="1:45" ht="12.75" customHeight="1">
      <c r="A10" s="60" t="s">
        <v>221</v>
      </c>
      <c r="B10" s="61"/>
      <c r="C10" s="62">
        <f>SUM(D10:G10)</f>
        <v>991.34685201108232</v>
      </c>
      <c r="D10" s="63">
        <v>991.34685201108232</v>
      </c>
      <c r="E10" s="64"/>
      <c r="F10" s="65"/>
      <c r="G10" s="65"/>
      <c r="H10" s="66">
        <f>SUM(I10:K10)</f>
        <v>569.81167057625555</v>
      </c>
      <c r="I10" s="63">
        <v>569.81167057625555</v>
      </c>
      <c r="J10" s="64">
        <v>0</v>
      </c>
      <c r="K10" s="64"/>
      <c r="L10" s="66">
        <f>SUM(M10:Z10)</f>
        <v>349.78897447109125</v>
      </c>
      <c r="M10" s="64"/>
      <c r="N10" s="64"/>
      <c r="O10" s="64"/>
      <c r="P10" s="64"/>
      <c r="Q10" s="64"/>
      <c r="R10" s="64"/>
      <c r="S10" s="64">
        <v>338.86473050350503</v>
      </c>
      <c r="T10" s="64"/>
      <c r="U10" s="64">
        <v>10.924243967586222</v>
      </c>
      <c r="V10" s="64"/>
      <c r="W10" s="64"/>
      <c r="X10" s="64"/>
      <c r="Y10" s="64"/>
      <c r="Z10" s="64"/>
      <c r="AA10" s="66">
        <v>2577.3615225600001</v>
      </c>
      <c r="AB10" s="67">
        <f>SUM(AC10:AM10)</f>
        <v>42.687426211884535</v>
      </c>
      <c r="AC10" s="68"/>
      <c r="AD10" s="64"/>
      <c r="AE10" s="64">
        <v>3.5103599999999999</v>
      </c>
      <c r="AF10" s="64">
        <v>0</v>
      </c>
      <c r="AG10" s="64">
        <v>39.177066211884537</v>
      </c>
      <c r="AH10" s="64"/>
      <c r="AI10" s="64"/>
      <c r="AJ10" s="64"/>
      <c r="AK10" s="64"/>
      <c r="AL10" s="64"/>
      <c r="AM10" s="219"/>
      <c r="AN10" s="63">
        <v>0</v>
      </c>
      <c r="AO10" s="70"/>
      <c r="AP10" s="67"/>
      <c r="AQ10" s="71">
        <f t="shared" si="0"/>
        <v>4530.9964458303139</v>
      </c>
    </row>
    <row r="11" spans="1:45" ht="12.75" customHeight="1">
      <c r="A11" s="17" t="s">
        <v>222</v>
      </c>
      <c r="B11" s="18"/>
      <c r="C11" s="19">
        <f>SUM(D11:G11)</f>
        <v>0</v>
      </c>
      <c r="D11" s="24">
        <v>0</v>
      </c>
      <c r="E11" s="25"/>
      <c r="F11" s="22"/>
      <c r="G11" s="22"/>
      <c r="H11" s="23">
        <f>SUM(I11:K11)</f>
        <v>8.3347505158645365</v>
      </c>
      <c r="I11" s="24">
        <v>8.3347505158645365</v>
      </c>
      <c r="J11" s="25"/>
      <c r="K11" s="25"/>
      <c r="L11" s="23">
        <f>SUM(M11:Z11)</f>
        <v>5.5952731692422688</v>
      </c>
      <c r="M11" s="25"/>
      <c r="N11" s="25"/>
      <c r="O11" s="25">
        <v>5.3559439487999994</v>
      </c>
      <c r="P11" s="25"/>
      <c r="Q11" s="25"/>
      <c r="R11" s="25"/>
      <c r="S11" s="25">
        <v>0</v>
      </c>
      <c r="T11" s="25">
        <v>0.23932922044226948</v>
      </c>
      <c r="U11" s="25">
        <v>0</v>
      </c>
      <c r="V11" s="25"/>
      <c r="W11" s="25"/>
      <c r="X11" s="25"/>
      <c r="Y11" s="25"/>
      <c r="Z11" s="25"/>
      <c r="AA11" s="23">
        <v>233.26338392215484</v>
      </c>
      <c r="AB11" s="26">
        <f>SUM(AC11:AM11)</f>
        <v>7.7499624159096969</v>
      </c>
      <c r="AC11" s="27"/>
      <c r="AD11" s="25"/>
      <c r="AE11" s="25">
        <v>2.4999780959999995</v>
      </c>
      <c r="AF11" s="25"/>
      <c r="AG11" s="25"/>
      <c r="AH11" s="25">
        <v>5.2499843199096974</v>
      </c>
      <c r="AI11" s="25"/>
      <c r="AJ11" s="25"/>
      <c r="AK11" s="25"/>
      <c r="AL11" s="25"/>
      <c r="AM11" s="215"/>
      <c r="AN11" s="24"/>
      <c r="AO11" s="28"/>
      <c r="AP11" s="26"/>
      <c r="AQ11" s="29">
        <f t="shared" si="0"/>
        <v>254.94337002317135</v>
      </c>
    </row>
    <row r="12" spans="1:45" ht="12.75" customHeight="1">
      <c r="A12" s="17" t="s">
        <v>223</v>
      </c>
      <c r="B12" s="18"/>
      <c r="C12" s="19"/>
      <c r="D12" s="24"/>
      <c r="E12" s="25"/>
      <c r="F12" s="22"/>
      <c r="G12" s="22"/>
      <c r="H12" s="23"/>
      <c r="I12" s="24"/>
      <c r="J12" s="25"/>
      <c r="K12" s="25"/>
      <c r="L12" s="23"/>
      <c r="M12" s="25"/>
      <c r="N12" s="127"/>
      <c r="O12" s="127"/>
      <c r="P12" s="25"/>
      <c r="Q12" s="25"/>
      <c r="R12" s="25"/>
      <c r="S12" s="25"/>
      <c r="T12" s="25"/>
      <c r="U12" s="25"/>
      <c r="V12" s="25"/>
      <c r="W12" s="25"/>
      <c r="X12" s="25"/>
      <c r="Y12" s="25"/>
      <c r="Z12" s="25"/>
      <c r="AA12" s="23"/>
      <c r="AB12" s="26"/>
      <c r="AC12" s="27"/>
      <c r="AD12" s="25"/>
      <c r="AE12" s="25"/>
      <c r="AF12" s="25"/>
      <c r="AG12" s="25"/>
      <c r="AH12" s="25"/>
      <c r="AI12" s="25"/>
      <c r="AJ12" s="25"/>
      <c r="AK12" s="25"/>
      <c r="AL12" s="25"/>
      <c r="AM12" s="215"/>
      <c r="AN12" s="24"/>
      <c r="AO12" s="28">
        <v>44.965573085999999</v>
      </c>
      <c r="AP12" s="26"/>
      <c r="AQ12" s="29">
        <f t="shared" si="0"/>
        <v>44.965573085999999</v>
      </c>
    </row>
    <row r="13" spans="1:45" ht="12.75" customHeight="1">
      <c r="A13" s="17" t="s">
        <v>224</v>
      </c>
      <c r="B13" s="18"/>
      <c r="C13" s="19">
        <f>SUM(D13:G13)</f>
        <v>0</v>
      </c>
      <c r="D13" s="24"/>
      <c r="E13" s="22"/>
      <c r="F13" s="22"/>
      <c r="G13" s="22"/>
      <c r="H13" s="23">
        <f>SUM(I13:K13)</f>
        <v>97.258085263157909</v>
      </c>
      <c r="I13" s="24">
        <v>97.258085263157909</v>
      </c>
      <c r="J13" s="25"/>
      <c r="K13" s="25"/>
      <c r="L13" s="23">
        <f>SUM(M13:Z13)</f>
        <v>0</v>
      </c>
      <c r="M13" s="25"/>
      <c r="N13" s="25"/>
      <c r="O13" s="25"/>
      <c r="P13" s="25"/>
      <c r="Q13" s="25"/>
      <c r="R13" s="25"/>
      <c r="S13" s="25"/>
      <c r="T13" s="25"/>
      <c r="U13" s="25"/>
      <c r="V13" s="25"/>
      <c r="W13" s="25"/>
      <c r="X13" s="25"/>
      <c r="Y13" s="25"/>
      <c r="Z13" s="25"/>
      <c r="AA13" s="23"/>
      <c r="AB13" s="26">
        <f>SUM(AC13:AM13)</f>
        <v>0</v>
      </c>
      <c r="AC13" s="27"/>
      <c r="AD13" s="25"/>
      <c r="AE13" s="25"/>
      <c r="AF13" s="25"/>
      <c r="AG13" s="25"/>
      <c r="AH13" s="25"/>
      <c r="AI13" s="25"/>
      <c r="AJ13" s="25"/>
      <c r="AK13" s="25"/>
      <c r="AL13" s="25"/>
      <c r="AM13" s="215"/>
      <c r="AN13" s="24"/>
      <c r="AO13" s="28"/>
      <c r="AP13" s="26"/>
      <c r="AQ13" s="29">
        <f t="shared" si="0"/>
        <v>97.258085263157909</v>
      </c>
    </row>
    <row r="14" spans="1:45" ht="12.75" customHeight="1">
      <c r="A14" s="72" t="s">
        <v>225</v>
      </c>
      <c r="B14" s="73"/>
      <c r="C14" s="74">
        <f>SUM(D14:G14)</f>
        <v>0</v>
      </c>
      <c r="D14" s="75"/>
      <c r="E14" s="76"/>
      <c r="F14" s="77"/>
      <c r="G14" s="77"/>
      <c r="H14" s="78">
        <f>SUM(I14:K14)</f>
        <v>0</v>
      </c>
      <c r="I14" s="75"/>
      <c r="J14" s="76"/>
      <c r="K14" s="76"/>
      <c r="L14" s="78">
        <f>SUM(M14:Z14)</f>
        <v>3359.7921999999999</v>
      </c>
      <c r="M14" s="76">
        <v>3345.9472000000001</v>
      </c>
      <c r="N14" s="76">
        <v>13.844999999999999</v>
      </c>
      <c r="O14" s="76"/>
      <c r="P14" s="76"/>
      <c r="Q14" s="76"/>
      <c r="R14" s="76"/>
      <c r="S14" s="76"/>
      <c r="T14" s="76"/>
      <c r="U14" s="76"/>
      <c r="V14" s="76"/>
      <c r="W14" s="76"/>
      <c r="X14" s="76"/>
      <c r="Y14" s="76"/>
      <c r="Z14" s="76"/>
      <c r="AA14" s="78">
        <v>0</v>
      </c>
      <c r="AB14" s="79">
        <f>SUM(AC14:AM14)</f>
        <v>0</v>
      </c>
      <c r="AC14" s="80"/>
      <c r="AD14" s="76"/>
      <c r="AE14" s="76"/>
      <c r="AF14" s="76"/>
      <c r="AG14" s="76"/>
      <c r="AH14" s="76"/>
      <c r="AI14" s="76"/>
      <c r="AJ14" s="76"/>
      <c r="AK14" s="76"/>
      <c r="AL14" s="76"/>
      <c r="AM14" s="220"/>
      <c r="AN14" s="75"/>
      <c r="AO14" s="81">
        <v>12.758357999999999</v>
      </c>
      <c r="AP14" s="79"/>
      <c r="AQ14" s="82">
        <f t="shared" si="0"/>
        <v>3372.5505579999999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92.395181000000008</v>
      </c>
      <c r="I15" s="85">
        <f t="shared" si="13"/>
        <v>0</v>
      </c>
      <c r="J15" s="86">
        <f t="shared" si="13"/>
        <v>0</v>
      </c>
      <c r="K15" s="87">
        <f t="shared" si="13"/>
        <v>92.395181000000008</v>
      </c>
      <c r="L15" s="88">
        <f t="shared" si="13"/>
        <v>3406.1567477404378</v>
      </c>
      <c r="M15" s="86">
        <f t="shared" si="13"/>
        <v>0</v>
      </c>
      <c r="N15" s="86">
        <f t="shared" si="13"/>
        <v>0</v>
      </c>
      <c r="O15" s="86">
        <f t="shared" si="13"/>
        <v>103.67169227583004</v>
      </c>
      <c r="P15" s="86">
        <f t="shared" si="13"/>
        <v>633.34289465999996</v>
      </c>
      <c r="Q15" s="86">
        <f t="shared" si="13"/>
        <v>221.56671162080005</v>
      </c>
      <c r="R15" s="86">
        <f t="shared" si="13"/>
        <v>0</v>
      </c>
      <c r="S15" s="86">
        <f t="shared" si="13"/>
        <v>1169.6927017480803</v>
      </c>
      <c r="T15" s="86">
        <f t="shared" si="13"/>
        <v>37.748000708074294</v>
      </c>
      <c r="U15" s="86">
        <f t="shared" si="13"/>
        <v>1214.4656272076531</v>
      </c>
      <c r="V15" s="86">
        <f t="shared" si="13"/>
        <v>0</v>
      </c>
      <c r="W15" s="86">
        <f t="shared" si="13"/>
        <v>25.669119519999999</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2310.6335861727193</v>
      </c>
      <c r="AP15" s="89">
        <f t="shared" si="13"/>
        <v>0</v>
      </c>
      <c r="AQ15" s="91">
        <f t="shared" si="0"/>
        <v>5809.185514913157</v>
      </c>
      <c r="AR15" s="2"/>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2120.5628530333979</v>
      </c>
      <c r="AP16" s="67"/>
      <c r="AQ16" s="92">
        <f>C16+H16+L16+AA16+AO16+AP16</f>
        <v>2120.5628530333979</v>
      </c>
    </row>
    <row r="17" spans="1:44"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161.581674652</v>
      </c>
      <c r="AP17" s="26"/>
      <c r="AQ17" s="29">
        <f>C17+H17+L17+AA17+AO17+AP17</f>
        <v>161.581674652</v>
      </c>
    </row>
    <row r="18" spans="1:44"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28.489058487321604</v>
      </c>
      <c r="AP18" s="26"/>
      <c r="AQ18" s="29">
        <f t="shared" si="0"/>
        <v>28.489058487321604</v>
      </c>
    </row>
    <row r="19" spans="1:44" ht="12.75" customHeight="1">
      <c r="A19" s="17" t="s">
        <v>229</v>
      </c>
      <c r="B19" s="18"/>
      <c r="C19" s="19"/>
      <c r="D19" s="24"/>
      <c r="E19" s="25"/>
      <c r="F19" s="22"/>
      <c r="G19" s="22"/>
      <c r="H19" s="23">
        <f>SUM(I19:K19)</f>
        <v>92.395181000000008</v>
      </c>
      <c r="I19" s="24"/>
      <c r="J19" s="25"/>
      <c r="K19" s="22">
        <v>92.395181000000008</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92.395181000000008</v>
      </c>
    </row>
    <row r="20" spans="1:44" ht="12.75" customHeight="1">
      <c r="A20" s="72" t="s">
        <v>230</v>
      </c>
      <c r="B20" s="73"/>
      <c r="C20" s="74"/>
      <c r="D20" s="75"/>
      <c r="E20" s="76"/>
      <c r="F20" s="77"/>
      <c r="G20" s="77"/>
      <c r="H20" s="78">
        <f>SUM(I20:K20)</f>
        <v>0</v>
      </c>
      <c r="I20" s="75"/>
      <c r="J20" s="76"/>
      <c r="K20" s="77"/>
      <c r="L20" s="78">
        <f>SUM(M20:Z20)</f>
        <v>3406.1567477404378</v>
      </c>
      <c r="M20" s="76"/>
      <c r="N20" s="76"/>
      <c r="O20" s="76">
        <v>103.67169227583004</v>
      </c>
      <c r="P20" s="76">
        <v>633.34289465999996</v>
      </c>
      <c r="Q20" s="76">
        <v>221.56671162080005</v>
      </c>
      <c r="R20" s="76">
        <v>0</v>
      </c>
      <c r="S20" s="76">
        <v>1169.6927017480803</v>
      </c>
      <c r="T20" s="76">
        <v>37.748000708074294</v>
      </c>
      <c r="U20" s="76">
        <v>1214.4656272076531</v>
      </c>
      <c r="V20" s="76"/>
      <c r="W20" s="76">
        <v>25.669119519999999</v>
      </c>
      <c r="X20" s="76"/>
      <c r="Y20" s="76"/>
      <c r="Z20" s="77"/>
      <c r="AA20" s="78"/>
      <c r="AB20" s="79">
        <f>SUM(AC20:AL20)</f>
        <v>0</v>
      </c>
      <c r="AC20" s="80"/>
      <c r="AD20" s="76"/>
      <c r="AE20" s="76"/>
      <c r="AF20" s="76"/>
      <c r="AG20" s="76"/>
      <c r="AH20" s="76"/>
      <c r="AI20" s="76"/>
      <c r="AJ20" s="76"/>
      <c r="AK20" s="76"/>
      <c r="AL20" s="76"/>
      <c r="AM20" s="220"/>
      <c r="AN20" s="213"/>
      <c r="AO20" s="81"/>
      <c r="AP20" s="79"/>
      <c r="AQ20" s="82">
        <f t="shared" si="0"/>
        <v>3406.1567477404378</v>
      </c>
    </row>
    <row r="21" spans="1:44" ht="12.75" customHeight="1">
      <c r="A21" s="93" t="s">
        <v>7</v>
      </c>
      <c r="B21" s="94"/>
      <c r="C21" s="95">
        <f>SUM(C22:C24)</f>
        <v>12.132270202432</v>
      </c>
      <c r="D21" s="96">
        <f>SUM(D22:D24)</f>
        <v>-12.901</v>
      </c>
      <c r="E21" s="97">
        <f>SUM(E22:E24)</f>
        <v>25.033270202432</v>
      </c>
      <c r="F21" s="98">
        <f>SUM(F22:F24)</f>
        <v>0</v>
      </c>
      <c r="G21" s="98">
        <f>SUM(G22:G24)</f>
        <v>0</v>
      </c>
      <c r="H21" s="99">
        <f>SUM(I21:K21)</f>
        <v>0</v>
      </c>
      <c r="I21" s="96">
        <f>SUM(I22:I24)</f>
        <v>0</v>
      </c>
      <c r="J21" s="97">
        <f>SUM(J22:J24)</f>
        <v>0</v>
      </c>
      <c r="K21" s="98">
        <f>SUM(K22:K24)</f>
        <v>0</v>
      </c>
      <c r="L21" s="99">
        <f>SUM(M21:Z21)</f>
        <v>-11.581507510835745</v>
      </c>
      <c r="M21" s="97">
        <f t="shared" ref="M21:AA21" si="15">SUM(M22:M24)</f>
        <v>0</v>
      </c>
      <c r="N21" s="97">
        <f t="shared" ref="N21" si="16">SUM(N22:N24)</f>
        <v>0</v>
      </c>
      <c r="O21" s="97">
        <f t="shared" si="15"/>
        <v>0</v>
      </c>
      <c r="P21" s="97">
        <f t="shared" si="15"/>
        <v>-2.1505111111111102E-3</v>
      </c>
      <c r="Q21" s="97">
        <f t="shared" si="15"/>
        <v>188.73631952448</v>
      </c>
      <c r="R21" s="97">
        <f t="shared" si="15"/>
        <v>-188.66402036399995</v>
      </c>
      <c r="S21" s="97">
        <f t="shared" si="15"/>
        <v>4.4718540564971754</v>
      </c>
      <c r="T21" s="97">
        <f t="shared" si="15"/>
        <v>0</v>
      </c>
      <c r="U21" s="97">
        <f t="shared" si="15"/>
        <v>-3.9912400142698372</v>
      </c>
      <c r="V21" s="97">
        <f t="shared" si="15"/>
        <v>-12.132270202432002</v>
      </c>
      <c r="W21" s="97">
        <f t="shared" si="15"/>
        <v>0</v>
      </c>
      <c r="X21" s="97">
        <f t="shared" si="15"/>
        <v>0</v>
      </c>
      <c r="Y21" s="97">
        <f t="shared" si="15"/>
        <v>0</v>
      </c>
      <c r="Z21" s="98">
        <f t="shared" si="15"/>
        <v>0</v>
      </c>
      <c r="AA21" s="99">
        <f t="shared" si="15"/>
        <v>0</v>
      </c>
      <c r="AB21" s="100">
        <f t="shared" ref="AB21:AQ21" si="17">SUM(AB22:AB24)</f>
        <v>-290.53691242981847</v>
      </c>
      <c r="AC21" s="101">
        <f t="shared" si="17"/>
        <v>-83.275793096818404</v>
      </c>
      <c r="AD21" s="97">
        <f t="shared" si="17"/>
        <v>-207.26111933300004</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290.53691242981847</v>
      </c>
      <c r="AP21" s="100">
        <f t="shared" si="17"/>
        <v>0</v>
      </c>
      <c r="AQ21" s="102">
        <f t="shared" si="17"/>
        <v>0.55076269159625468</v>
      </c>
    </row>
    <row r="22" spans="1:44"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-290.53691242981847</v>
      </c>
      <c r="AC22" s="68">
        <f>-AC2</f>
        <v>-83.275793096818404</v>
      </c>
      <c r="AD22" s="64">
        <f>-AD2</f>
        <v>-207.26111933300004</v>
      </c>
      <c r="AE22" s="64"/>
      <c r="AF22" s="64"/>
      <c r="AG22" s="127"/>
      <c r="AH22" s="2"/>
      <c r="AI22" s="64"/>
      <c r="AJ22" s="64"/>
      <c r="AK22" s="64">
        <v>0</v>
      </c>
      <c r="AL22" s="64"/>
      <c r="AM22" s="219"/>
      <c r="AN22" s="69"/>
      <c r="AO22" s="66">
        <f>-(C22+H22+L22+AA22+AB22)</f>
        <v>290.53691242981847</v>
      </c>
      <c r="AP22" s="67"/>
      <c r="AQ22" s="92">
        <f>C22+H22+L22+AA22+AB22+AN22+AO22+AP22</f>
        <v>0</v>
      </c>
    </row>
    <row r="23" spans="1:44"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4" ht="12.75" customHeight="1" thickBot="1">
      <c r="A24" s="30" t="s">
        <v>233</v>
      </c>
      <c r="B24" s="31"/>
      <c r="C24" s="173">
        <f>SUM(D24:G24)</f>
        <v>12.132270202432</v>
      </c>
      <c r="D24" s="207">
        <v>-12.901</v>
      </c>
      <c r="E24" s="36">
        <f>-D24-V24</f>
        <v>25.033270202432</v>
      </c>
      <c r="F24" s="33"/>
      <c r="G24" s="33"/>
      <c r="H24" s="34"/>
      <c r="I24" s="39"/>
      <c r="J24" s="36"/>
      <c r="K24" s="33"/>
      <c r="L24" s="34">
        <f>SUM(N24:Z24)</f>
        <v>-11.581507510835745</v>
      </c>
      <c r="M24" s="36"/>
      <c r="N24" s="36">
        <v>0</v>
      </c>
      <c r="O24" s="36"/>
      <c r="P24" s="36">
        <v>-2.1505111111111102E-3</v>
      </c>
      <c r="Q24" s="36">
        <v>188.73631952448</v>
      </c>
      <c r="R24" s="36">
        <v>-188.66402036399995</v>
      </c>
      <c r="S24" s="36">
        <v>4.4718540564971754</v>
      </c>
      <c r="T24" s="36"/>
      <c r="U24" s="36">
        <v>-3.9912400142698372</v>
      </c>
      <c r="V24" s="33">
        <v>-12.132270202432002</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0.55076269159625468</v>
      </c>
    </row>
    <row r="25" spans="1:44" ht="12.75" customHeight="1" thickBot="1">
      <c r="A25" s="83" t="s">
        <v>8</v>
      </c>
      <c r="B25" s="1"/>
      <c r="C25" s="84">
        <f>SUM(D25:G25)</f>
        <v>0</v>
      </c>
      <c r="D25" s="85"/>
      <c r="E25" s="86"/>
      <c r="F25" s="104"/>
      <c r="G25" s="104"/>
      <c r="H25" s="88">
        <f>SUM(I25:K25)</f>
        <v>18.245039872976584</v>
      </c>
      <c r="I25" s="104">
        <v>18.245039872976584</v>
      </c>
      <c r="J25" s="105"/>
      <c r="K25" s="104"/>
      <c r="L25" s="88">
        <f>SUM(O25:Z25)</f>
        <v>134.87061987542384</v>
      </c>
      <c r="M25" s="105"/>
      <c r="N25" s="105"/>
      <c r="O25" s="105">
        <v>98.315748327030036</v>
      </c>
      <c r="P25" s="105"/>
      <c r="Q25" s="105"/>
      <c r="R25" s="105"/>
      <c r="S25" s="105">
        <v>25.36555030934213</v>
      </c>
      <c r="T25" s="105">
        <v>4.0697821438255444</v>
      </c>
      <c r="U25" s="105">
        <v>7.1195390952261191</v>
      </c>
      <c r="V25" s="105"/>
      <c r="W25" s="105"/>
      <c r="X25" s="105"/>
      <c r="Y25" s="105"/>
      <c r="Z25" s="104"/>
      <c r="AA25" s="88">
        <v>87.160580600548556</v>
      </c>
      <c r="AB25" s="89">
        <f>SUM(AC25:AI25)</f>
        <v>0</v>
      </c>
      <c r="AC25" s="90"/>
      <c r="AD25" s="105"/>
      <c r="AE25" s="105"/>
      <c r="AF25" s="105"/>
      <c r="AG25" s="105"/>
      <c r="AH25" s="105"/>
      <c r="AI25" s="105"/>
      <c r="AJ25" s="105"/>
      <c r="AK25" s="105"/>
      <c r="AL25" s="105"/>
      <c r="AM25" s="225"/>
      <c r="AN25" s="106"/>
      <c r="AO25" s="88">
        <v>305.09988455646538</v>
      </c>
      <c r="AP25" s="89"/>
      <c r="AQ25" s="107">
        <f>C25+H25+L25+AA25+AB25+AN25+AO25+AP25</f>
        <v>545.37612490541437</v>
      </c>
    </row>
    <row r="26" spans="1:44" s="49" customFormat="1" ht="12.75" customHeight="1" thickBot="1">
      <c r="A26" s="42" t="s">
        <v>9</v>
      </c>
      <c r="B26" s="43"/>
      <c r="C26" s="44">
        <f t="shared" ref="C26:AP26" si="20">C7-C9+C15+C21-C25</f>
        <v>430.51803693983175</v>
      </c>
      <c r="D26" s="108">
        <f t="shared" si="20"/>
        <v>363.44968607020002</v>
      </c>
      <c r="E26" s="46">
        <f t="shared" si="20"/>
        <v>55.156769502431999</v>
      </c>
      <c r="F26" s="46">
        <f t="shared" si="20"/>
        <v>0</v>
      </c>
      <c r="G26" s="46">
        <f t="shared" si="20"/>
        <v>11.911581367199998</v>
      </c>
      <c r="H26" s="47">
        <f t="shared" si="20"/>
        <v>270.72481879008512</v>
      </c>
      <c r="I26" s="108">
        <f t="shared" si="20"/>
        <v>0.26709879008523529</v>
      </c>
      <c r="J26" s="46">
        <f t="shared" si="20"/>
        <v>173.56476000000001</v>
      </c>
      <c r="K26" s="109">
        <f t="shared" si="20"/>
        <v>96.892960000000002</v>
      </c>
      <c r="L26" s="47">
        <f t="shared" si="20"/>
        <v>8749.6383745323037</v>
      </c>
      <c r="M26" s="46">
        <f t="shared" si="20"/>
        <v>-115.55380000000059</v>
      </c>
      <c r="N26" s="46">
        <f t="shared" si="20"/>
        <v>6.9291605099999991</v>
      </c>
      <c r="O26" s="46">
        <f t="shared" si="20"/>
        <v>0</v>
      </c>
      <c r="P26" s="46">
        <f t="shared" si="20"/>
        <v>1839.3349646734634</v>
      </c>
      <c r="Q26" s="46">
        <f t="shared" si="20"/>
        <v>898.27298820127226</v>
      </c>
      <c r="R26" s="46">
        <f t="shared" si="20"/>
        <v>1072.805331857262</v>
      </c>
      <c r="S26" s="46">
        <f t="shared" si="20"/>
        <v>429.1174159403331</v>
      </c>
      <c r="T26" s="46">
        <f t="shared" si="20"/>
        <v>163.69050928987821</v>
      </c>
      <c r="U26" s="46">
        <f t="shared" si="20"/>
        <v>3928.8510994173294</v>
      </c>
      <c r="V26" s="46">
        <f t="shared" si="20"/>
        <v>246.75030464276111</v>
      </c>
      <c r="W26" s="46">
        <f t="shared" si="20"/>
        <v>-1.7763568394002505E-14</v>
      </c>
      <c r="X26" s="46">
        <f t="shared" si="20"/>
        <v>244.00839999999999</v>
      </c>
      <c r="Y26" s="46">
        <f t="shared" si="20"/>
        <v>2.1019999999999999</v>
      </c>
      <c r="Z26" s="109">
        <f t="shared" si="20"/>
        <v>33.330000000000005</v>
      </c>
      <c r="AA26" s="47">
        <f t="shared" si="20"/>
        <v>1625.8058985222256</v>
      </c>
      <c r="AB26" s="45">
        <f t="shared" si="20"/>
        <v>247.28961570359706</v>
      </c>
      <c r="AC26" s="110">
        <f t="shared" si="20"/>
        <v>0</v>
      </c>
      <c r="AD26" s="110">
        <f t="shared" si="20"/>
        <v>0</v>
      </c>
      <c r="AE26" s="110">
        <f t="shared" si="20"/>
        <v>169.49109354421904</v>
      </c>
      <c r="AF26" s="110">
        <f t="shared" si="20"/>
        <v>0</v>
      </c>
      <c r="AG26" s="110">
        <f t="shared" si="20"/>
        <v>0</v>
      </c>
      <c r="AH26" s="110">
        <f t="shared" si="20"/>
        <v>5.1004240002256465</v>
      </c>
      <c r="AI26" s="110">
        <f t="shared" si="20"/>
        <v>37.997762364609599</v>
      </c>
      <c r="AJ26" s="110">
        <f t="shared" ref="AJ26" si="21">AJ7-AJ9+AJ15+AJ21-AJ25</f>
        <v>18.115130632800003</v>
      </c>
      <c r="AK26" s="110">
        <f t="shared" si="20"/>
        <v>0</v>
      </c>
      <c r="AL26" s="110">
        <f t="shared" si="20"/>
        <v>3.2444861662287354</v>
      </c>
      <c r="AM26" s="226">
        <f t="shared" si="20"/>
        <v>13.340718995514104</v>
      </c>
      <c r="AN26" s="45">
        <f t="shared" si="20"/>
        <v>0</v>
      </c>
      <c r="AO26" s="47">
        <f t="shared" si="20"/>
        <v>2277.0652958540727</v>
      </c>
      <c r="AP26" s="45">
        <f t="shared" si="20"/>
        <v>0</v>
      </c>
      <c r="AQ26" s="48">
        <f>C26+H26+L26+AA26+AB26+AN26+AO26+AP26</f>
        <v>13601.042040342116</v>
      </c>
      <c r="AR26" s="2"/>
    </row>
    <row r="27" spans="1:44"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4">
        <f t="shared" si="22"/>
        <v>0</v>
      </c>
      <c r="L27" s="56">
        <f t="shared" si="22"/>
        <v>279.44040000000001</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244.00839999999999</v>
      </c>
      <c r="Y27" s="54">
        <f t="shared" si="23"/>
        <v>2.1019999999999999</v>
      </c>
      <c r="Z27" s="54">
        <f t="shared" si="23"/>
        <v>33.330000000000005</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3">
        <f t="shared" si="23"/>
        <v>0</v>
      </c>
      <c r="AO27" s="56">
        <f t="shared" si="23"/>
        <v>0</v>
      </c>
      <c r="AP27" s="57">
        <f t="shared" si="23"/>
        <v>0</v>
      </c>
      <c r="AQ27" s="111">
        <f t="shared" si="23"/>
        <v>279.44040000000001</v>
      </c>
      <c r="AR27" s="2"/>
    </row>
    <row r="28" spans="1:44" ht="12.75" customHeight="1" thickBot="1">
      <c r="A28" s="112" t="s">
        <v>11</v>
      </c>
      <c r="B28" s="113"/>
      <c r="C28" s="114">
        <f>SUM(D28:G28)</f>
        <v>0</v>
      </c>
      <c r="D28" s="96"/>
      <c r="E28" s="97"/>
      <c r="F28" s="98"/>
      <c r="G28" s="98"/>
      <c r="H28" s="115">
        <f>SUM(I28:K28)</f>
        <v>0</v>
      </c>
      <c r="I28" s="96"/>
      <c r="J28" s="97"/>
      <c r="K28" s="97"/>
      <c r="L28" s="115">
        <f>SUM(M28:Z28)</f>
        <v>279.44040000000001</v>
      </c>
      <c r="M28" s="97"/>
      <c r="N28" s="97"/>
      <c r="O28" s="97"/>
      <c r="P28" s="97"/>
      <c r="Q28" s="97"/>
      <c r="R28" s="97"/>
      <c r="S28" s="97"/>
      <c r="T28" s="97"/>
      <c r="U28" s="97"/>
      <c r="V28" s="97"/>
      <c r="W28" s="97"/>
      <c r="X28" s="97">
        <f>X26</f>
        <v>244.00839999999999</v>
      </c>
      <c r="Y28" s="97">
        <f>Y26</f>
        <v>2.1019999999999999</v>
      </c>
      <c r="Z28" s="97">
        <f>Z26</f>
        <v>33.330000000000005</v>
      </c>
      <c r="AA28" s="115">
        <v>0</v>
      </c>
      <c r="AB28" s="116">
        <f>SUM(AC28:AI28)</f>
        <v>0</v>
      </c>
      <c r="AC28" s="101"/>
      <c r="AD28" s="97"/>
      <c r="AE28" s="97"/>
      <c r="AF28" s="97"/>
      <c r="AG28" s="97"/>
      <c r="AH28" s="97"/>
      <c r="AI28" s="97"/>
      <c r="AJ28" s="97"/>
      <c r="AK28" s="97"/>
      <c r="AL28" s="97"/>
      <c r="AM28" s="227"/>
      <c r="AN28" s="96"/>
      <c r="AO28" s="115"/>
      <c r="AP28" s="116"/>
      <c r="AQ28" s="102">
        <f t="shared" ref="AQ28:AQ72" si="24">C28+H28+L28+AA28+AB28+AN28+AO28+AP28</f>
        <v>279.44040000000001</v>
      </c>
    </row>
    <row r="29" spans="1:44" s="49" customFormat="1" ht="12.75" customHeight="1" thickBot="1">
      <c r="A29" s="50" t="s">
        <v>12</v>
      </c>
      <c r="B29" s="51"/>
      <c r="C29" s="52">
        <f t="shared" ref="C29:AQ29" si="25">C30+C45+C56+C58+C65+C70+C71</f>
        <v>421.48781046239998</v>
      </c>
      <c r="D29" s="53">
        <f t="shared" si="25"/>
        <v>353.02466140000001</v>
      </c>
      <c r="E29" s="54">
        <f t="shared" si="25"/>
        <v>58.286085099999994</v>
      </c>
      <c r="F29" s="55">
        <f t="shared" si="25"/>
        <v>0</v>
      </c>
      <c r="G29" s="55">
        <f t="shared" si="25"/>
        <v>10.4310939624</v>
      </c>
      <c r="H29" s="56">
        <f t="shared" si="25"/>
        <v>280.31037789943997</v>
      </c>
      <c r="I29" s="53">
        <f t="shared" si="25"/>
        <v>0.6164248994399999</v>
      </c>
      <c r="J29" s="53">
        <f t="shared" si="25"/>
        <v>173.86524</v>
      </c>
      <c r="K29" s="53">
        <f t="shared" si="25"/>
        <v>105.82871299999999</v>
      </c>
      <c r="L29" s="56">
        <f t="shared" si="25"/>
        <v>8388.7614516803387</v>
      </c>
      <c r="M29" s="54">
        <f t="shared" si="25"/>
        <v>0</v>
      </c>
      <c r="N29" s="54">
        <f t="shared" ref="N29" si="26">N30+N45+N56+N58+N65+N70+N71</f>
        <v>0</v>
      </c>
      <c r="O29" s="54">
        <f t="shared" si="25"/>
        <v>0</v>
      </c>
      <c r="P29" s="54">
        <f t="shared" si="25"/>
        <v>1797.8159328333334</v>
      </c>
      <c r="Q29" s="54">
        <f t="shared" si="25"/>
        <v>1015.4627100800001</v>
      </c>
      <c r="R29" s="54">
        <f t="shared" si="25"/>
        <v>970.12959600475085</v>
      </c>
      <c r="S29" s="54">
        <f t="shared" si="25"/>
        <v>340.69357072990528</v>
      </c>
      <c r="T29" s="54">
        <f t="shared" si="25"/>
        <v>163.73523373084606</v>
      </c>
      <c r="U29" s="54">
        <f t="shared" si="25"/>
        <v>3853.4140735379815</v>
      </c>
      <c r="V29" s="54">
        <f t="shared" si="25"/>
        <v>246.45933476352079</v>
      </c>
      <c r="W29" s="54">
        <f t="shared" si="25"/>
        <v>1.0510000000000019</v>
      </c>
      <c r="X29" s="54">
        <f t="shared" si="25"/>
        <v>0</v>
      </c>
      <c r="Y29" s="54">
        <f t="shared" si="25"/>
        <v>0</v>
      </c>
      <c r="Z29" s="54">
        <f t="shared" si="25"/>
        <v>0</v>
      </c>
      <c r="AA29" s="47">
        <f t="shared" si="25"/>
        <v>1557.857392739556</v>
      </c>
      <c r="AB29" s="57">
        <f t="shared" si="25"/>
        <v>246.74487436127717</v>
      </c>
      <c r="AC29" s="58">
        <f t="shared" si="25"/>
        <v>0</v>
      </c>
      <c r="AD29" s="54">
        <f t="shared" si="25"/>
        <v>0</v>
      </c>
      <c r="AE29" s="54">
        <f t="shared" si="25"/>
        <v>169.49109354421907</v>
      </c>
      <c r="AF29" s="54">
        <f t="shared" ref="AF29" si="27">AF30+AF45+AF56+AF58+AF65+AF70+AF71</f>
        <v>0</v>
      </c>
      <c r="AG29" s="54">
        <f t="shared" si="25"/>
        <v>0</v>
      </c>
      <c r="AH29" s="54">
        <f t="shared" si="25"/>
        <v>5.1004240002256456</v>
      </c>
      <c r="AI29" s="54">
        <f t="shared" si="25"/>
        <v>37.693571091969595</v>
      </c>
      <c r="AJ29" s="54">
        <f t="shared" ref="AJ29" si="28">AJ30+AJ45+AJ56+AJ58+AJ65+AJ70+AJ71</f>
        <v>17.874580563119999</v>
      </c>
      <c r="AK29" s="54">
        <f t="shared" si="25"/>
        <v>0</v>
      </c>
      <c r="AL29" s="54">
        <f t="shared" ref="AL29" si="29">AL30+AL45+AL56+AL58+AL65+AL70+AL71</f>
        <v>3.2444861662287354</v>
      </c>
      <c r="AM29" s="217">
        <f t="shared" si="25"/>
        <v>13.340718995514106</v>
      </c>
      <c r="AN29" s="53">
        <f t="shared" si="25"/>
        <v>0</v>
      </c>
      <c r="AO29" s="56">
        <f t="shared" si="25"/>
        <v>2294.0359546520003</v>
      </c>
      <c r="AP29" s="57">
        <f t="shared" si="25"/>
        <v>0</v>
      </c>
      <c r="AQ29" s="48">
        <f t="shared" si="25"/>
        <v>13189.197861795014</v>
      </c>
      <c r="AR29" s="2"/>
    </row>
    <row r="30" spans="1:44" s="49" customFormat="1" ht="12.75" customHeight="1">
      <c r="A30" s="164" t="s">
        <v>43</v>
      </c>
      <c r="B30" s="117"/>
      <c r="C30" s="118">
        <f>SUM(C31:C44)</f>
        <v>164.96235490000004</v>
      </c>
      <c r="D30" s="120">
        <v>164.96235490000001</v>
      </c>
      <c r="E30" s="120">
        <v>0.25403000000000003</v>
      </c>
      <c r="F30" s="121"/>
      <c r="G30" s="121"/>
      <c r="H30" s="122">
        <f>SUM(H31:H44)</f>
        <v>0.6164248994399999</v>
      </c>
      <c r="I30" s="119">
        <f t="shared" ref="I30:K30" si="30">SUM(I31:I44)</f>
        <v>0.6164248994399999</v>
      </c>
      <c r="J30" s="120">
        <f t="shared" si="30"/>
        <v>0</v>
      </c>
      <c r="K30" s="120">
        <f t="shared" si="30"/>
        <v>0</v>
      </c>
      <c r="L30" s="122">
        <f>SUM(L31:L44)</f>
        <v>768.62240053878088</v>
      </c>
      <c r="M30" s="120">
        <f>SUM(M31:M44)</f>
        <v>0</v>
      </c>
      <c r="N30" s="120">
        <f>SUM(N31:N44)</f>
        <v>0</v>
      </c>
      <c r="O30" s="120">
        <f>SUM(O31:O44)</f>
        <v>0</v>
      </c>
      <c r="P30" s="120">
        <f>SUM(P31:P44)</f>
        <v>0</v>
      </c>
      <c r="Q30" s="120">
        <v>15.318173097703271</v>
      </c>
      <c r="R30" s="120">
        <f>SUM(R31:R44)</f>
        <v>0</v>
      </c>
      <c r="S30" s="120">
        <v>330.84457072990529</v>
      </c>
      <c r="T30" s="120">
        <v>41.902085695615241</v>
      </c>
      <c r="U30" s="120">
        <v>159.86084080554667</v>
      </c>
      <c r="V30" s="120">
        <v>219.64573021001038</v>
      </c>
      <c r="W30" s="120">
        <f>SUM(W31:W44)</f>
        <v>1.0510000000000019</v>
      </c>
      <c r="X30" s="120">
        <f>SUM(X31:X44)</f>
        <v>0</v>
      </c>
      <c r="Y30" s="120">
        <f>SUM(Y31:Y44)</f>
        <v>0</v>
      </c>
      <c r="Z30" s="120">
        <f>SUM(Z31:Z44)</f>
        <v>0</v>
      </c>
      <c r="AA30" s="122">
        <v>589.55637926243253</v>
      </c>
      <c r="AB30" s="123">
        <f t="shared" ref="AB30:AN30" si="31">SUM(AB31:AB44)</f>
        <v>139.18793126715732</v>
      </c>
      <c r="AC30" s="176">
        <f t="shared" si="31"/>
        <v>0</v>
      </c>
      <c r="AD30" s="120">
        <f t="shared" si="31"/>
        <v>0</v>
      </c>
      <c r="AE30" s="120">
        <f t="shared" si="31"/>
        <v>137.80302260715732</v>
      </c>
      <c r="AF30" s="120">
        <f t="shared" ref="AF30" si="32">SUM(AF31:AF44)</f>
        <v>0</v>
      </c>
      <c r="AG30" s="120">
        <f t="shared" si="31"/>
        <v>0</v>
      </c>
      <c r="AH30" s="120">
        <f t="shared" si="31"/>
        <v>1.38490866</v>
      </c>
      <c r="AI30" s="120">
        <f t="shared" si="31"/>
        <v>0</v>
      </c>
      <c r="AJ30" s="120">
        <f t="shared" ref="AJ30" si="33">SUM(AJ31:AJ44)</f>
        <v>0</v>
      </c>
      <c r="AK30" s="120">
        <f t="shared" si="31"/>
        <v>0</v>
      </c>
      <c r="AL30" s="120">
        <f t="shared" ref="AL30" si="34">SUM(AL31:AL44)</f>
        <v>0</v>
      </c>
      <c r="AM30" s="228">
        <f t="shared" si="31"/>
        <v>0</v>
      </c>
      <c r="AN30" s="119">
        <f t="shared" si="31"/>
        <v>0</v>
      </c>
      <c r="AO30" s="122">
        <v>612.83026667152319</v>
      </c>
      <c r="AP30" s="123">
        <f>SUM(AP31:AP44)</f>
        <v>0</v>
      </c>
      <c r="AQ30" s="59">
        <f t="shared" ref="AQ30" si="35">C30+H30+L30+AA30+AB30+AN30+AO30+AP30</f>
        <v>2275.7757575393339</v>
      </c>
      <c r="AR30" s="2"/>
    </row>
    <row r="31" spans="1:44" ht="12.75" customHeight="1">
      <c r="A31" s="165" t="s">
        <v>13</v>
      </c>
      <c r="B31" s="124" t="s">
        <v>122</v>
      </c>
      <c r="C31" s="125">
        <f t="shared" ref="C31:C43" si="36">SUM(D31:G31)</f>
        <v>0</v>
      </c>
      <c r="D31" s="127">
        <v>0</v>
      </c>
      <c r="E31" s="127"/>
      <c r="F31" s="128"/>
      <c r="G31" s="128"/>
      <c r="H31" s="129">
        <f t="shared" ref="H31:H43" si="37">SUM(I31:K31)</f>
        <v>0</v>
      </c>
      <c r="I31" s="126"/>
      <c r="J31" s="127"/>
      <c r="K31" s="127"/>
      <c r="L31" s="129">
        <f t="shared" ref="L31:L43" si="38">SUM(M31:Z31)</f>
        <v>29.973905585887053</v>
      </c>
      <c r="M31" s="127"/>
      <c r="N31" s="127"/>
      <c r="O31" s="127"/>
      <c r="P31" s="127"/>
      <c r="Q31" s="127">
        <v>0.96452592001658721</v>
      </c>
      <c r="R31" s="127"/>
      <c r="S31" s="127">
        <v>8.100958799515082</v>
      </c>
      <c r="T31" s="127">
        <v>0.7469250854054571</v>
      </c>
      <c r="U31" s="127">
        <v>19.347671188037925</v>
      </c>
      <c r="V31" s="127">
        <v>0.81382459291200004</v>
      </c>
      <c r="W31" s="127"/>
      <c r="X31" s="127"/>
      <c r="Y31" s="127"/>
      <c r="Z31" s="127"/>
      <c r="AA31" s="70">
        <v>16.865587734494955</v>
      </c>
      <c r="AB31" s="131">
        <f t="shared" ref="AB31:AB43" si="39">SUM(AC31:AM31)</f>
        <v>0</v>
      </c>
      <c r="AC31" s="132"/>
      <c r="AD31" s="127"/>
      <c r="AE31" s="127"/>
      <c r="AF31" s="127"/>
      <c r="AG31" s="127"/>
      <c r="AH31" s="127"/>
      <c r="AI31" s="127"/>
      <c r="AJ31" s="127"/>
      <c r="AK31" s="64"/>
      <c r="AL31" s="64"/>
      <c r="AM31" s="229"/>
      <c r="AN31" s="126"/>
      <c r="AO31" s="70">
        <v>43.77712084618242</v>
      </c>
      <c r="AP31" s="131"/>
      <c r="AQ31" s="71">
        <f t="shared" si="24"/>
        <v>90.616614166564432</v>
      </c>
    </row>
    <row r="32" spans="1:44" ht="12.75" customHeight="1">
      <c r="A32" s="166" t="s">
        <v>111</v>
      </c>
      <c r="B32" s="206" t="s">
        <v>123</v>
      </c>
      <c r="C32" s="19">
        <f t="shared" si="36"/>
        <v>16.347537253999999</v>
      </c>
      <c r="D32" s="127">
        <v>16.347537253999999</v>
      </c>
      <c r="E32" s="25"/>
      <c r="F32" s="22"/>
      <c r="G32" s="22"/>
      <c r="H32" s="23">
        <f t="shared" si="37"/>
        <v>0.6164248994399999</v>
      </c>
      <c r="I32" s="24">
        <v>0.6164248994399999</v>
      </c>
      <c r="J32" s="25"/>
      <c r="K32" s="25"/>
      <c r="L32" s="23">
        <f t="shared" si="38"/>
        <v>114.23541123310444</v>
      </c>
      <c r="M32" s="25"/>
      <c r="N32" s="25"/>
      <c r="O32" s="25"/>
      <c r="P32" s="127"/>
      <c r="Q32" s="127">
        <v>8.3401065089601971</v>
      </c>
      <c r="R32" s="25"/>
      <c r="S32" s="127">
        <v>70.0477382831684</v>
      </c>
      <c r="T32" s="127">
        <v>5.2384081122717827</v>
      </c>
      <c r="U32" s="127">
        <v>30.609158328704069</v>
      </c>
      <c r="V32" s="127">
        <v>0</v>
      </c>
      <c r="W32" s="25"/>
      <c r="X32" s="127"/>
      <c r="Y32" s="127"/>
      <c r="Z32" s="25"/>
      <c r="AA32" s="28">
        <v>115.85082184577907</v>
      </c>
      <c r="AB32" s="26">
        <f t="shared" si="39"/>
        <v>41.490387430800006</v>
      </c>
      <c r="AC32" s="27"/>
      <c r="AD32" s="25"/>
      <c r="AE32" s="25">
        <v>40.105478770800005</v>
      </c>
      <c r="AF32" s="25"/>
      <c r="AG32" s="127"/>
      <c r="AH32" s="127">
        <v>1.38490866</v>
      </c>
      <c r="AI32" s="127"/>
      <c r="AJ32" s="127"/>
      <c r="AK32" s="25"/>
      <c r="AL32" s="25"/>
      <c r="AM32" s="215"/>
      <c r="AN32" s="24"/>
      <c r="AO32" s="28">
        <v>115.03535564664823</v>
      </c>
      <c r="AP32" s="26"/>
      <c r="AQ32" s="29">
        <f t="shared" si="24"/>
        <v>403.57593830977174</v>
      </c>
    </row>
    <row r="33" spans="1:44" ht="12.75" customHeight="1">
      <c r="A33" s="166" t="s">
        <v>16</v>
      </c>
      <c r="B33" s="133" t="s">
        <v>14</v>
      </c>
      <c r="C33" s="19">
        <f t="shared" si="36"/>
        <v>0</v>
      </c>
      <c r="D33" s="127">
        <v>0</v>
      </c>
      <c r="E33" s="25"/>
      <c r="F33" s="22"/>
      <c r="G33" s="22"/>
      <c r="H33" s="23">
        <f t="shared" si="37"/>
        <v>0</v>
      </c>
      <c r="I33" s="24"/>
      <c r="J33" s="25"/>
      <c r="K33" s="25"/>
      <c r="L33" s="23">
        <f t="shared" si="38"/>
        <v>3.166200969197877</v>
      </c>
      <c r="M33" s="25"/>
      <c r="N33" s="25"/>
      <c r="O33" s="25"/>
      <c r="P33" s="127"/>
      <c r="Q33" s="127">
        <v>0.1701189639214904</v>
      </c>
      <c r="R33" s="25"/>
      <c r="S33" s="127">
        <v>1.4288125276306587</v>
      </c>
      <c r="T33" s="127">
        <v>0.43703063507766104</v>
      </c>
      <c r="U33" s="127">
        <v>1.1302388425680667</v>
      </c>
      <c r="V33" s="127">
        <v>0</v>
      </c>
      <c r="W33" s="25"/>
      <c r="X33" s="127"/>
      <c r="Y33" s="127"/>
      <c r="Z33" s="25"/>
      <c r="AA33" s="28">
        <v>1.0498730495201543</v>
      </c>
      <c r="AB33" s="26">
        <f t="shared" si="39"/>
        <v>0</v>
      </c>
      <c r="AC33" s="27"/>
      <c r="AD33" s="25"/>
      <c r="AE33" s="25"/>
      <c r="AF33" s="25"/>
      <c r="AG33" s="127"/>
      <c r="AH33" s="127"/>
      <c r="AI33" s="127"/>
      <c r="AJ33" s="127"/>
      <c r="AK33" s="25"/>
      <c r="AL33" s="25"/>
      <c r="AM33" s="215"/>
      <c r="AN33" s="24"/>
      <c r="AO33" s="28">
        <v>5.4426528378684127</v>
      </c>
      <c r="AP33" s="26"/>
      <c r="AQ33" s="29">
        <f t="shared" si="24"/>
        <v>9.6587268565864441</v>
      </c>
    </row>
    <row r="34" spans="1:44" ht="12.75" customHeight="1">
      <c r="A34" s="166" t="s">
        <v>18</v>
      </c>
      <c r="B34" s="133" t="s">
        <v>124</v>
      </c>
      <c r="C34" s="305">
        <f t="shared" si="36"/>
        <v>0</v>
      </c>
      <c r="D34" s="304">
        <v>0</v>
      </c>
      <c r="E34" s="25"/>
      <c r="F34" s="22"/>
      <c r="G34" s="22"/>
      <c r="H34" s="23">
        <f t="shared" si="37"/>
        <v>0</v>
      </c>
      <c r="I34" s="24"/>
      <c r="J34" s="25"/>
      <c r="K34" s="25"/>
      <c r="L34" s="23">
        <f t="shared" si="38"/>
        <v>3.7157991425123029</v>
      </c>
      <c r="M34" s="25"/>
      <c r="N34" s="25"/>
      <c r="O34" s="25"/>
      <c r="P34" s="127"/>
      <c r="Q34" s="127">
        <v>0.20608697343631976</v>
      </c>
      <c r="R34" s="25"/>
      <c r="S34" s="127">
        <v>1.7309043191868549</v>
      </c>
      <c r="T34" s="127">
        <v>0.12912268763658169</v>
      </c>
      <c r="U34" s="127">
        <v>1.6496851622525464</v>
      </c>
      <c r="V34" s="127">
        <v>0</v>
      </c>
      <c r="W34" s="25"/>
      <c r="X34" s="127"/>
      <c r="Y34" s="127"/>
      <c r="Z34" s="25"/>
      <c r="AA34" s="28">
        <v>1.9983176857815819</v>
      </c>
      <c r="AB34" s="26">
        <f t="shared" si="39"/>
        <v>88.109067136357311</v>
      </c>
      <c r="AC34" s="27"/>
      <c r="AD34" s="25"/>
      <c r="AE34" s="25">
        <v>88.109067136357311</v>
      </c>
      <c r="AF34" s="25"/>
      <c r="AG34" s="127"/>
      <c r="AH34" s="127"/>
      <c r="AI34" s="127"/>
      <c r="AJ34" s="127"/>
      <c r="AK34" s="25"/>
      <c r="AL34" s="25"/>
      <c r="AM34" s="215"/>
      <c r="AN34" s="24"/>
      <c r="AO34" s="28">
        <v>22.434117368181067</v>
      </c>
      <c r="AP34" s="26"/>
      <c r="AQ34" s="29">
        <f t="shared" si="24"/>
        <v>116.25730133283226</v>
      </c>
    </row>
    <row r="35" spans="1:44" ht="12.75" customHeight="1">
      <c r="A35" s="166" t="s">
        <v>20</v>
      </c>
      <c r="B35" s="133" t="s">
        <v>125</v>
      </c>
      <c r="C35" s="305">
        <f t="shared" si="36"/>
        <v>0</v>
      </c>
      <c r="D35" s="304">
        <v>0</v>
      </c>
      <c r="E35" s="25"/>
      <c r="F35" s="22"/>
      <c r="G35" s="22"/>
      <c r="H35" s="23">
        <f t="shared" si="37"/>
        <v>0</v>
      </c>
      <c r="I35" s="24"/>
      <c r="J35" s="25"/>
      <c r="K35" s="25"/>
      <c r="L35" s="23">
        <f t="shared" si="38"/>
        <v>2.3241026449535327</v>
      </c>
      <c r="M35" s="25"/>
      <c r="N35" s="25"/>
      <c r="O35" s="25"/>
      <c r="P35" s="127"/>
      <c r="Q35" s="127">
        <v>0.14523298977068952</v>
      </c>
      <c r="R35" s="25"/>
      <c r="S35" s="127">
        <v>1.219797666445831</v>
      </c>
      <c r="T35" s="127">
        <v>7.1514103921799091E-2</v>
      </c>
      <c r="U35" s="127">
        <v>0.88755788481521314</v>
      </c>
      <c r="V35" s="127">
        <v>0</v>
      </c>
      <c r="W35" s="25"/>
      <c r="X35" s="127"/>
      <c r="Y35" s="127"/>
      <c r="Z35" s="25"/>
      <c r="AA35" s="28">
        <v>4.067813205428938</v>
      </c>
      <c r="AB35" s="26">
        <f t="shared" si="39"/>
        <v>0</v>
      </c>
      <c r="AC35" s="27"/>
      <c r="AD35" s="25"/>
      <c r="AE35" s="25"/>
      <c r="AF35" s="25"/>
      <c r="AG35" s="127"/>
      <c r="AH35" s="127"/>
      <c r="AI35" s="127"/>
      <c r="AJ35" s="127"/>
      <c r="AK35" s="25"/>
      <c r="AL35" s="25"/>
      <c r="AM35" s="215"/>
      <c r="AN35" s="24"/>
      <c r="AO35" s="28">
        <v>13.072972030003694</v>
      </c>
      <c r="AP35" s="26"/>
      <c r="AQ35" s="29">
        <f t="shared" si="24"/>
        <v>19.464887880386165</v>
      </c>
    </row>
    <row r="36" spans="1:44" ht="12.75" customHeight="1">
      <c r="A36" s="166" t="s">
        <v>22</v>
      </c>
      <c r="B36" s="133" t="s">
        <v>126</v>
      </c>
      <c r="C36" s="19">
        <f t="shared" si="36"/>
        <v>0</v>
      </c>
      <c r="D36" s="127">
        <v>0</v>
      </c>
      <c r="E36" s="25"/>
      <c r="F36" s="22"/>
      <c r="G36" s="22"/>
      <c r="H36" s="23">
        <f t="shared" si="37"/>
        <v>0</v>
      </c>
      <c r="I36" s="24"/>
      <c r="J36" s="25"/>
      <c r="K36" s="25"/>
      <c r="L36" s="23">
        <f t="shared" si="38"/>
        <v>40.556885141871419</v>
      </c>
      <c r="M36" s="25"/>
      <c r="N36" s="25"/>
      <c r="O36" s="25"/>
      <c r="P36" s="127"/>
      <c r="Q36" s="127">
        <v>1.8092880894324452</v>
      </c>
      <c r="R36" s="25"/>
      <c r="S36" s="127">
        <v>15.196033579578183</v>
      </c>
      <c r="T36" s="127">
        <v>1.8951237539276757</v>
      </c>
      <c r="U36" s="127">
        <v>7.5830982416931105</v>
      </c>
      <c r="V36" s="127">
        <v>14.07334147724</v>
      </c>
      <c r="W36" s="25"/>
      <c r="X36" s="127"/>
      <c r="Y36" s="127"/>
      <c r="Z36" s="25"/>
      <c r="AA36" s="130">
        <v>78.526945212414248</v>
      </c>
      <c r="AB36" s="26">
        <f t="shared" si="39"/>
        <v>0</v>
      </c>
      <c r="AC36" s="27"/>
      <c r="AD36" s="25"/>
      <c r="AE36" s="25">
        <v>0</v>
      </c>
      <c r="AF36" s="25"/>
      <c r="AG36" s="127"/>
      <c r="AH36" s="127"/>
      <c r="AI36" s="127"/>
      <c r="AJ36" s="127"/>
      <c r="AK36" s="25"/>
      <c r="AL36" s="25"/>
      <c r="AM36" s="215"/>
      <c r="AN36" s="24"/>
      <c r="AO36" s="130">
        <v>102.72106467673211</v>
      </c>
      <c r="AP36" s="26"/>
      <c r="AQ36" s="29">
        <f t="shared" si="24"/>
        <v>221.80489503101779</v>
      </c>
    </row>
    <row r="37" spans="1:44" ht="12.75" customHeight="1">
      <c r="A37" s="166" t="s">
        <v>24</v>
      </c>
      <c r="B37" s="133" t="s">
        <v>127</v>
      </c>
      <c r="C37" s="19">
        <f t="shared" si="36"/>
        <v>0</v>
      </c>
      <c r="D37" s="127">
        <v>0</v>
      </c>
      <c r="E37" s="25"/>
      <c r="F37" s="22"/>
      <c r="G37" s="22"/>
      <c r="H37" s="23">
        <f t="shared" si="37"/>
        <v>0</v>
      </c>
      <c r="I37" s="24"/>
      <c r="J37" s="25"/>
      <c r="K37" s="25"/>
      <c r="L37" s="23">
        <f t="shared" si="38"/>
        <v>7.4264376281596984</v>
      </c>
      <c r="M37" s="25"/>
      <c r="N37" s="25"/>
      <c r="O37" s="25"/>
      <c r="P37" s="127"/>
      <c r="Q37" s="127">
        <v>4.4328141456114065E-2</v>
      </c>
      <c r="R37" s="25"/>
      <c r="S37" s="127">
        <v>0.37230772148547447</v>
      </c>
      <c r="T37" s="127">
        <v>3.7922340107420682</v>
      </c>
      <c r="U37" s="127">
        <v>3.2175677544760415</v>
      </c>
      <c r="V37" s="127">
        <v>0</v>
      </c>
      <c r="W37" s="25"/>
      <c r="X37" s="127"/>
      <c r="Y37" s="127"/>
      <c r="Z37" s="25"/>
      <c r="AA37" s="28">
        <v>5.1283629300289579</v>
      </c>
      <c r="AB37" s="26">
        <f t="shared" si="39"/>
        <v>0</v>
      </c>
      <c r="AC37" s="27"/>
      <c r="AD37" s="25"/>
      <c r="AE37" s="25"/>
      <c r="AF37" s="25"/>
      <c r="AG37" s="127"/>
      <c r="AH37" s="127"/>
      <c r="AI37" s="127"/>
      <c r="AJ37" s="127"/>
      <c r="AK37" s="25"/>
      <c r="AL37" s="25"/>
      <c r="AM37" s="215"/>
      <c r="AN37" s="24"/>
      <c r="AO37" s="28">
        <v>25.645595260523113</v>
      </c>
      <c r="AP37" s="26"/>
      <c r="AQ37" s="29">
        <f t="shared" si="24"/>
        <v>38.200395818711769</v>
      </c>
    </row>
    <row r="38" spans="1:44" ht="12.75" customHeight="1">
      <c r="A38" s="166" t="s">
        <v>26</v>
      </c>
      <c r="B38" s="133" t="s">
        <v>128</v>
      </c>
      <c r="C38" s="19">
        <f t="shared" si="36"/>
        <v>135.88216881800003</v>
      </c>
      <c r="D38" s="127">
        <v>135.88216881800003</v>
      </c>
      <c r="E38" s="25"/>
      <c r="F38" s="22"/>
      <c r="G38" s="22"/>
      <c r="H38" s="23">
        <f t="shared" si="37"/>
        <v>0</v>
      </c>
      <c r="I38" s="24"/>
      <c r="J38" s="25"/>
      <c r="K38" s="25"/>
      <c r="L38" s="23">
        <f t="shared" si="38"/>
        <v>246.5054021605811</v>
      </c>
      <c r="M38" s="25"/>
      <c r="N38" s="25"/>
      <c r="O38" s="25"/>
      <c r="P38" s="127"/>
      <c r="Q38" s="127">
        <v>1.0312125538738113</v>
      </c>
      <c r="R38" s="25"/>
      <c r="S38" s="127">
        <v>8.6610533103463023</v>
      </c>
      <c r="T38" s="127">
        <v>0.57012632848767608</v>
      </c>
      <c r="U38" s="127">
        <v>31.484445828014923</v>
      </c>
      <c r="V38" s="127">
        <v>204.75856413985838</v>
      </c>
      <c r="W38" s="25"/>
      <c r="X38" s="127"/>
      <c r="Y38" s="127"/>
      <c r="Z38" s="25"/>
      <c r="AA38" s="28">
        <v>19.148616755739631</v>
      </c>
      <c r="AB38" s="26">
        <f t="shared" si="39"/>
        <v>9.5884766999999993</v>
      </c>
      <c r="AC38" s="27"/>
      <c r="AD38" s="25"/>
      <c r="AE38" s="25">
        <v>9.5884766999999993</v>
      </c>
      <c r="AF38" s="25">
        <v>0</v>
      </c>
      <c r="AG38" s="127"/>
      <c r="AH38" s="127"/>
      <c r="AI38" s="127"/>
      <c r="AJ38" s="127"/>
      <c r="AK38" s="25"/>
      <c r="AL38" s="25"/>
      <c r="AM38" s="215"/>
      <c r="AN38" s="24">
        <v>0</v>
      </c>
      <c r="AO38" s="28">
        <v>60.954856532824813</v>
      </c>
      <c r="AP38" s="26"/>
      <c r="AQ38" s="29">
        <f t="shared" si="24"/>
        <v>472.07952096714558</v>
      </c>
    </row>
    <row r="39" spans="1:44" ht="12.75" customHeight="1">
      <c r="A39" s="166" t="s">
        <v>28</v>
      </c>
      <c r="B39" s="133" t="s">
        <v>129</v>
      </c>
      <c r="C39" s="19">
        <f t="shared" si="36"/>
        <v>0</v>
      </c>
      <c r="D39" s="127">
        <v>0</v>
      </c>
      <c r="E39" s="25"/>
      <c r="F39" s="22"/>
      <c r="G39" s="22"/>
      <c r="H39" s="23">
        <f t="shared" si="37"/>
        <v>0</v>
      </c>
      <c r="I39" s="24"/>
      <c r="J39" s="25"/>
      <c r="K39" s="25"/>
      <c r="L39" s="23">
        <f t="shared" si="38"/>
        <v>216.96099431678684</v>
      </c>
      <c r="M39" s="25"/>
      <c r="N39" s="25"/>
      <c r="O39" s="25"/>
      <c r="P39" s="127"/>
      <c r="Q39" s="127">
        <v>0</v>
      </c>
      <c r="R39" s="25"/>
      <c r="S39" s="127">
        <v>211.84</v>
      </c>
      <c r="T39" s="127">
        <v>2.3996954871537026</v>
      </c>
      <c r="U39" s="127">
        <v>2.7212988296331262</v>
      </c>
      <c r="V39" s="127">
        <v>0</v>
      </c>
      <c r="W39" s="25"/>
      <c r="X39" s="127"/>
      <c r="Y39" s="127"/>
      <c r="Z39" s="25"/>
      <c r="AA39" s="28">
        <v>215.06844194444017</v>
      </c>
      <c r="AB39" s="26">
        <f t="shared" si="39"/>
        <v>0</v>
      </c>
      <c r="AC39" s="27"/>
      <c r="AD39" s="25"/>
      <c r="AE39" s="25"/>
      <c r="AF39" s="25"/>
      <c r="AG39" s="127"/>
      <c r="AH39" s="127"/>
      <c r="AI39" s="127"/>
      <c r="AJ39" s="127"/>
      <c r="AK39" s="25"/>
      <c r="AL39" s="25"/>
      <c r="AM39" s="215"/>
      <c r="AN39" s="24"/>
      <c r="AO39" s="28">
        <v>43.482221438504901</v>
      </c>
      <c r="AP39" s="26"/>
      <c r="AQ39" s="29">
        <f t="shared" si="24"/>
        <v>475.51165769973193</v>
      </c>
    </row>
    <row r="40" spans="1:44" ht="12.75" customHeight="1">
      <c r="A40" s="166" t="s">
        <v>30</v>
      </c>
      <c r="B40" s="133" t="s">
        <v>130</v>
      </c>
      <c r="C40" s="19">
        <f t="shared" si="36"/>
        <v>2.3234760635036475E-2</v>
      </c>
      <c r="D40" s="127">
        <v>2.3234760635036475E-2</v>
      </c>
      <c r="E40" s="25"/>
      <c r="F40" s="22"/>
      <c r="G40" s="22"/>
      <c r="H40" s="23">
        <f t="shared" si="37"/>
        <v>0</v>
      </c>
      <c r="I40" s="24"/>
      <c r="J40" s="25"/>
      <c r="K40" s="25"/>
      <c r="L40" s="23">
        <f t="shared" si="38"/>
        <v>3.4285943292873844</v>
      </c>
      <c r="M40" s="25"/>
      <c r="N40" s="25"/>
      <c r="O40" s="25"/>
      <c r="P40" s="127"/>
      <c r="Q40" s="127">
        <v>0.10887613690975385</v>
      </c>
      <c r="R40" s="25"/>
      <c r="S40" s="127">
        <v>0.9144400176836216</v>
      </c>
      <c r="T40" s="127">
        <v>1.030994998205937</v>
      </c>
      <c r="U40" s="127">
        <v>1.3742831764880719</v>
      </c>
      <c r="V40" s="127">
        <v>0</v>
      </c>
      <c r="W40" s="25"/>
      <c r="X40" s="127"/>
      <c r="Y40" s="127"/>
      <c r="Z40" s="25"/>
      <c r="AA40" s="28">
        <v>6.2529727051081734</v>
      </c>
      <c r="AB40" s="26">
        <f t="shared" si="39"/>
        <v>0</v>
      </c>
      <c r="AC40" s="27"/>
      <c r="AD40" s="25"/>
      <c r="AE40" s="25"/>
      <c r="AF40" s="25"/>
      <c r="AG40" s="127"/>
      <c r="AH40" s="127"/>
      <c r="AI40" s="127"/>
      <c r="AJ40" s="127"/>
      <c r="AK40" s="25"/>
      <c r="AL40" s="25"/>
      <c r="AM40" s="215"/>
      <c r="AN40" s="24"/>
      <c r="AO40" s="28">
        <v>12.856788717183042</v>
      </c>
      <c r="AP40" s="26"/>
      <c r="AQ40" s="29">
        <f t="shared" si="24"/>
        <v>22.561590512213634</v>
      </c>
    </row>
    <row r="41" spans="1:44" ht="12.75" customHeight="1">
      <c r="A41" s="166" t="s">
        <v>32</v>
      </c>
      <c r="B41" s="133" t="s">
        <v>131</v>
      </c>
      <c r="C41" s="305">
        <f t="shared" si="36"/>
        <v>0.20911284571532823</v>
      </c>
      <c r="D41" s="304">
        <v>0.20911284571532823</v>
      </c>
      <c r="E41" s="25"/>
      <c r="F41" s="22"/>
      <c r="G41" s="22"/>
      <c r="H41" s="23">
        <f t="shared" si="37"/>
        <v>0</v>
      </c>
      <c r="I41" s="24"/>
      <c r="J41" s="25"/>
      <c r="K41" s="25"/>
      <c r="L41" s="23">
        <f t="shared" si="38"/>
        <v>23.147219129498549</v>
      </c>
      <c r="M41" s="25"/>
      <c r="N41" s="25"/>
      <c r="O41" s="25"/>
      <c r="P41" s="127"/>
      <c r="Q41" s="127">
        <v>9.2933559719397041E-2</v>
      </c>
      <c r="R41" s="25"/>
      <c r="S41" s="127">
        <v>0.7805398722370912</v>
      </c>
      <c r="T41" s="127">
        <v>20.733130628661584</v>
      </c>
      <c r="U41" s="127">
        <v>1.5406150688804774</v>
      </c>
      <c r="V41" s="127">
        <v>0</v>
      </c>
      <c r="W41" s="25"/>
      <c r="X41" s="127"/>
      <c r="Y41" s="127"/>
      <c r="Z41" s="25"/>
      <c r="AA41" s="130">
        <v>116.06791423906967</v>
      </c>
      <c r="AB41" s="26">
        <f t="shared" si="39"/>
        <v>0</v>
      </c>
      <c r="AC41" s="27"/>
      <c r="AD41" s="25"/>
      <c r="AE41" s="25"/>
      <c r="AF41" s="25"/>
      <c r="AG41" s="127"/>
      <c r="AH41" s="127"/>
      <c r="AI41" s="127"/>
      <c r="AJ41" s="127"/>
      <c r="AK41" s="25"/>
      <c r="AL41" s="25"/>
      <c r="AM41" s="215"/>
      <c r="AN41" s="24"/>
      <c r="AO41" s="130">
        <v>87.308826044791715</v>
      </c>
      <c r="AP41" s="26"/>
      <c r="AQ41" s="29">
        <f t="shared" si="24"/>
        <v>226.73307225907524</v>
      </c>
    </row>
    <row r="42" spans="1:44" ht="12.75" customHeight="1">
      <c r="A42" s="166" t="s">
        <v>34</v>
      </c>
      <c r="B42" s="133" t="s">
        <v>132</v>
      </c>
      <c r="C42" s="19">
        <f t="shared" si="36"/>
        <v>0</v>
      </c>
      <c r="D42" s="127">
        <v>0</v>
      </c>
      <c r="E42" s="25"/>
      <c r="F42" s="22"/>
      <c r="G42" s="22"/>
      <c r="H42" s="23">
        <f t="shared" si="37"/>
        <v>0</v>
      </c>
      <c r="I42" s="24"/>
      <c r="J42" s="25"/>
      <c r="K42" s="25"/>
      <c r="L42" s="23">
        <f t="shared" si="38"/>
        <v>3.4202840916587895</v>
      </c>
      <c r="M42" s="25"/>
      <c r="N42" s="25"/>
      <c r="O42" s="25"/>
      <c r="P42" s="127"/>
      <c r="Q42" s="127">
        <v>0.10304348671815988</v>
      </c>
      <c r="R42" s="25"/>
      <c r="S42" s="127">
        <v>0.86545215959342747</v>
      </c>
      <c r="T42" s="127">
        <v>1.6269458642209291</v>
      </c>
      <c r="U42" s="127">
        <v>0.82484258112627318</v>
      </c>
      <c r="V42" s="127">
        <v>0</v>
      </c>
      <c r="W42" s="25"/>
      <c r="X42" s="127"/>
      <c r="Y42" s="127"/>
      <c r="Z42" s="25"/>
      <c r="AA42" s="194">
        <v>3.1158096774742208</v>
      </c>
      <c r="AB42" s="26">
        <f t="shared" si="39"/>
        <v>0</v>
      </c>
      <c r="AC42" s="27"/>
      <c r="AD42" s="25"/>
      <c r="AE42" s="25"/>
      <c r="AF42" s="25"/>
      <c r="AG42" s="127"/>
      <c r="AH42" s="127"/>
      <c r="AI42" s="127"/>
      <c r="AJ42" s="127"/>
      <c r="AK42" s="25"/>
      <c r="AL42" s="25"/>
      <c r="AM42" s="215"/>
      <c r="AN42" s="24"/>
      <c r="AO42" s="194">
        <v>6.9919665797497661</v>
      </c>
      <c r="AP42" s="26"/>
      <c r="AQ42" s="29">
        <f t="shared" si="24"/>
        <v>13.528060348882777</v>
      </c>
    </row>
    <row r="43" spans="1:44" ht="12.75" customHeight="1">
      <c r="A43" s="166" t="s">
        <v>36</v>
      </c>
      <c r="B43" s="133" t="s">
        <v>142</v>
      </c>
      <c r="C43" s="305">
        <f t="shared" si="36"/>
        <v>12.500301221649623</v>
      </c>
      <c r="D43" s="316">
        <v>12.500301221649623</v>
      </c>
      <c r="E43" s="25"/>
      <c r="F43" s="22"/>
      <c r="G43" s="22"/>
      <c r="H43" s="23">
        <f t="shared" si="37"/>
        <v>0</v>
      </c>
      <c r="I43" s="24"/>
      <c r="J43" s="25"/>
      <c r="K43" s="25">
        <v>0</v>
      </c>
      <c r="L43" s="23">
        <f t="shared" si="38"/>
        <v>19.822869815112583</v>
      </c>
      <c r="M43" s="25"/>
      <c r="N43" s="25"/>
      <c r="O43" s="25"/>
      <c r="P43" s="25"/>
      <c r="Q43" s="25">
        <v>1.1533093645511783</v>
      </c>
      <c r="R43" s="25"/>
      <c r="S43" s="25">
        <v>9.6865324730343616</v>
      </c>
      <c r="T43" s="25">
        <v>2.6162243018058167</v>
      </c>
      <c r="U43" s="25">
        <v>5.3158036757212219</v>
      </c>
      <c r="V43" s="25">
        <v>0</v>
      </c>
      <c r="W43" s="25">
        <v>1.0510000000000019</v>
      </c>
      <c r="X43" s="25"/>
      <c r="Y43" s="25"/>
      <c r="Z43" s="25"/>
      <c r="AA43" s="28">
        <v>6.414902277152807</v>
      </c>
      <c r="AB43" s="26">
        <f t="shared" si="39"/>
        <v>0</v>
      </c>
      <c r="AC43" s="27"/>
      <c r="AD43" s="25"/>
      <c r="AE43" s="25"/>
      <c r="AF43" s="25"/>
      <c r="AG43" s="25"/>
      <c r="AH43" s="25"/>
      <c r="AI43" s="25"/>
      <c r="AJ43" s="25"/>
      <c r="AK43" s="25"/>
      <c r="AL43" s="25"/>
      <c r="AM43" s="215"/>
      <c r="AN43" s="24"/>
      <c r="AO43" s="28">
        <v>54.18383201806472</v>
      </c>
      <c r="AP43" s="26"/>
      <c r="AQ43" s="29">
        <f t="shared" si="24"/>
        <v>92.92190533197973</v>
      </c>
    </row>
    <row r="44" spans="1:44" ht="12.75" customHeight="1">
      <c r="A44" s="395" t="s">
        <v>172</v>
      </c>
      <c r="B44" s="396" t="s">
        <v>173</v>
      </c>
      <c r="C44" s="317">
        <f>SUM(D44:G44)</f>
        <v>0</v>
      </c>
      <c r="D44" s="397">
        <v>0</v>
      </c>
      <c r="E44" s="76"/>
      <c r="F44" s="77"/>
      <c r="G44" s="77"/>
      <c r="H44" s="78">
        <f>SUM(I44:K44)</f>
        <v>0</v>
      </c>
      <c r="I44" s="75"/>
      <c r="J44" s="76"/>
      <c r="K44" s="76"/>
      <c r="L44" s="78">
        <f>SUM(M44:Z44)</f>
        <v>53.938294350169279</v>
      </c>
      <c r="M44" s="76"/>
      <c r="N44" s="76"/>
      <c r="O44" s="76"/>
      <c r="P44" s="76"/>
      <c r="Q44" s="76">
        <v>1.1491104089371296</v>
      </c>
      <c r="R44" s="76"/>
      <c r="S44" s="76">
        <v>0</v>
      </c>
      <c r="T44" s="76">
        <v>0.61460969809657418</v>
      </c>
      <c r="U44" s="76">
        <v>52.174574243135574</v>
      </c>
      <c r="V44" s="76">
        <v>0</v>
      </c>
      <c r="W44" s="76"/>
      <c r="X44" s="76"/>
      <c r="Y44" s="76"/>
      <c r="Z44" s="76"/>
      <c r="AA44" s="81">
        <v>0</v>
      </c>
      <c r="AB44" s="79">
        <f>SUM(AC44:AM44)</f>
        <v>0</v>
      </c>
      <c r="AC44" s="80"/>
      <c r="AD44" s="76"/>
      <c r="AE44" s="76"/>
      <c r="AF44" s="76"/>
      <c r="AG44" s="76"/>
      <c r="AH44" s="76"/>
      <c r="AI44" s="76"/>
      <c r="AJ44" s="76"/>
      <c r="AK44" s="76"/>
      <c r="AL44" s="76"/>
      <c r="AM44" s="220"/>
      <c r="AN44" s="75"/>
      <c r="AO44" s="81">
        <v>18.922896674265164</v>
      </c>
      <c r="AP44" s="79"/>
      <c r="AQ44" s="82">
        <f>C44+H44+L44+AA44+AB44+AN44+AO44+AP44</f>
        <v>72.861191024434447</v>
      </c>
    </row>
    <row r="45" spans="1:44"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7">
        <f t="shared" si="40"/>
        <v>0</v>
      </c>
      <c r="L45" s="309">
        <f t="shared" si="40"/>
        <v>5383.8670852850246</v>
      </c>
      <c r="M45" s="307">
        <f t="shared" si="40"/>
        <v>0</v>
      </c>
      <c r="N45" s="307">
        <f t="shared" ref="N45" si="41">SUM(N46:N55)</f>
        <v>0</v>
      </c>
      <c r="O45" s="307">
        <f t="shared" si="40"/>
        <v>0</v>
      </c>
      <c r="P45" s="307">
        <f t="shared" si="40"/>
        <v>1797.8159328333334</v>
      </c>
      <c r="Q45" s="307">
        <f t="shared" si="40"/>
        <v>0</v>
      </c>
      <c r="R45" s="307">
        <f t="shared" si="40"/>
        <v>970.12959600475085</v>
      </c>
      <c r="S45" s="307">
        <f t="shared" si="40"/>
        <v>0</v>
      </c>
      <c r="T45" s="307">
        <f t="shared" si="40"/>
        <v>0.89991370000000015</v>
      </c>
      <c r="U45" s="307">
        <f>SUM(U46:U55)</f>
        <v>2615.0216427469395</v>
      </c>
      <c r="V45" s="307">
        <f t="shared" si="40"/>
        <v>0</v>
      </c>
      <c r="W45" s="307">
        <f t="shared" si="40"/>
        <v>0</v>
      </c>
      <c r="X45" s="307">
        <f t="shared" si="40"/>
        <v>0</v>
      </c>
      <c r="Y45" s="307">
        <f t="shared" si="40"/>
        <v>0</v>
      </c>
      <c r="Z45" s="307">
        <f t="shared" si="40"/>
        <v>0</v>
      </c>
      <c r="AA45" s="309">
        <f t="shared" si="40"/>
        <v>1.2688502227954526</v>
      </c>
      <c r="AB45" s="311">
        <f t="shared" si="40"/>
        <v>55.568151655089594</v>
      </c>
      <c r="AC45" s="312">
        <f t="shared" si="40"/>
        <v>0</v>
      </c>
      <c r="AD45" s="307">
        <f t="shared" si="40"/>
        <v>0</v>
      </c>
      <c r="AE45" s="307">
        <f t="shared" si="40"/>
        <v>0</v>
      </c>
      <c r="AF45" s="307">
        <f t="shared" ref="AF45" si="42">SUM(AF46:AF55)</f>
        <v>0</v>
      </c>
      <c r="AG45" s="307">
        <f t="shared" si="40"/>
        <v>0</v>
      </c>
      <c r="AH45" s="307">
        <f t="shared" si="40"/>
        <v>0</v>
      </c>
      <c r="AI45" s="307">
        <f t="shared" si="40"/>
        <v>37.693571091969595</v>
      </c>
      <c r="AJ45" s="307">
        <f t="shared" ref="AJ45" si="43">SUM(AJ46:AJ55)</f>
        <v>17.874580563119999</v>
      </c>
      <c r="AK45" s="307">
        <f t="shared" si="40"/>
        <v>0</v>
      </c>
      <c r="AL45" s="307">
        <f t="shared" ref="AL45" si="44">SUM(AL46:AL55)</f>
        <v>0</v>
      </c>
      <c r="AM45" s="313">
        <f t="shared" si="40"/>
        <v>0</v>
      </c>
      <c r="AN45" s="310">
        <f t="shared" si="40"/>
        <v>0</v>
      </c>
      <c r="AO45" s="309">
        <f t="shared" si="40"/>
        <v>4.6515507139999999</v>
      </c>
      <c r="AP45" s="311">
        <f t="shared" si="40"/>
        <v>0</v>
      </c>
      <c r="AQ45" s="314">
        <f t="shared" si="24"/>
        <v>5445.3556378769099</v>
      </c>
      <c r="AR45" s="2"/>
    </row>
    <row r="46" spans="1:44" ht="12.75" customHeight="1">
      <c r="A46" s="167" t="s">
        <v>70</v>
      </c>
      <c r="B46" s="61"/>
      <c r="C46" s="62">
        <f t="shared" ref="C46:C58" si="45">SUM(D46:G46)</f>
        <v>0</v>
      </c>
      <c r="D46" s="149"/>
      <c r="E46" s="103"/>
      <c r="F46" s="65"/>
      <c r="G46" s="65"/>
      <c r="H46" s="66">
        <f t="shared" ref="H46:H58" si="46">SUM(I46:K46)</f>
        <v>0</v>
      </c>
      <c r="I46" s="63"/>
      <c r="J46" s="64"/>
      <c r="K46" s="64"/>
      <c r="L46" s="66">
        <f t="shared" ref="L46:L58" si="47">SUM(M46:Z46)</f>
        <v>1041.7733954200457</v>
      </c>
      <c r="M46" s="64"/>
      <c r="N46" s="64"/>
      <c r="O46" s="64"/>
      <c r="P46" s="64"/>
      <c r="Q46" s="64"/>
      <c r="R46" s="64"/>
      <c r="S46" s="64"/>
      <c r="T46" s="64"/>
      <c r="U46" s="64">
        <v>1041.7733954200457</v>
      </c>
      <c r="V46" s="64"/>
      <c r="W46" s="64"/>
      <c r="X46" s="64"/>
      <c r="Y46" s="64"/>
      <c r="Z46" s="64"/>
      <c r="AA46" s="66">
        <v>0</v>
      </c>
      <c r="AB46" s="67">
        <f t="shared" ref="AB46:AB58" si="48">SUM(AC46:AM46)</f>
        <v>14.584504579954173</v>
      </c>
      <c r="AC46" s="68"/>
      <c r="AD46" s="64"/>
      <c r="AE46" s="64"/>
      <c r="AF46" s="64"/>
      <c r="AG46" s="64"/>
      <c r="AH46" s="64"/>
      <c r="AI46" s="64">
        <v>14.584504579954173</v>
      </c>
      <c r="AJ46" s="64">
        <v>0</v>
      </c>
      <c r="AK46" s="64"/>
      <c r="AL46" s="64"/>
      <c r="AM46" s="219"/>
      <c r="AN46" s="63"/>
      <c r="AO46" s="70"/>
      <c r="AP46" s="67"/>
      <c r="AQ46" s="92">
        <f t="shared" si="24"/>
        <v>1056.3579</v>
      </c>
    </row>
    <row r="47" spans="1:44" ht="12.75" customHeight="1">
      <c r="A47" s="165" t="s">
        <v>150</v>
      </c>
      <c r="B47" s="289"/>
      <c r="C47" s="19">
        <f t="shared" si="45"/>
        <v>0</v>
      </c>
      <c r="D47" s="290"/>
      <c r="E47" s="291"/>
      <c r="F47" s="128"/>
      <c r="G47" s="128"/>
      <c r="H47" s="23">
        <f t="shared" si="46"/>
        <v>0</v>
      </c>
      <c r="I47" s="126"/>
      <c r="J47" s="127"/>
      <c r="K47" s="127"/>
      <c r="L47" s="23">
        <f t="shared" si="47"/>
        <v>398.94988588880119</v>
      </c>
      <c r="M47" s="127"/>
      <c r="N47" s="127"/>
      <c r="O47" s="127"/>
      <c r="P47" s="127"/>
      <c r="Q47" s="127"/>
      <c r="R47" s="127"/>
      <c r="S47" s="127"/>
      <c r="T47" s="127"/>
      <c r="U47" s="127">
        <v>398.94988588880119</v>
      </c>
      <c r="V47" s="127"/>
      <c r="W47" s="127"/>
      <c r="X47" s="127"/>
      <c r="Y47" s="127"/>
      <c r="Z47" s="127"/>
      <c r="AA47" s="297"/>
      <c r="AB47" s="26">
        <f t="shared" si="48"/>
        <v>5.5851747256142854</v>
      </c>
      <c r="AC47" s="132"/>
      <c r="AD47" s="127"/>
      <c r="AE47" s="127"/>
      <c r="AF47" s="127"/>
      <c r="AG47" s="127"/>
      <c r="AH47" s="127"/>
      <c r="AI47" s="127">
        <v>5.5851747256142854</v>
      </c>
      <c r="AJ47" s="127">
        <v>0</v>
      </c>
      <c r="AK47" s="127"/>
      <c r="AL47" s="127"/>
      <c r="AM47" s="229"/>
      <c r="AN47" s="126"/>
      <c r="AO47" s="130"/>
      <c r="AP47" s="131"/>
      <c r="AQ47" s="29">
        <f t="shared" si="24"/>
        <v>404.5350606144155</v>
      </c>
    </row>
    <row r="48" spans="1:44" ht="12.75" customHeight="1">
      <c r="A48" s="166" t="s">
        <v>71</v>
      </c>
      <c r="B48" s="18"/>
      <c r="C48" s="19">
        <f t="shared" si="45"/>
        <v>0</v>
      </c>
      <c r="D48" s="20"/>
      <c r="E48" s="21"/>
      <c r="F48" s="22"/>
      <c r="G48" s="22"/>
      <c r="H48" s="23">
        <f t="shared" si="46"/>
        <v>0</v>
      </c>
      <c r="I48" s="24"/>
      <c r="J48" s="25"/>
      <c r="K48" s="25"/>
      <c r="L48" s="23">
        <f t="shared" si="47"/>
        <v>2084.97048584902</v>
      </c>
      <c r="M48" s="25"/>
      <c r="N48" s="25"/>
      <c r="O48" s="25"/>
      <c r="P48" s="25">
        <v>1510.5303950136433</v>
      </c>
      <c r="Q48" s="25"/>
      <c r="R48" s="25"/>
      <c r="S48" s="25"/>
      <c r="T48" s="25">
        <v>0.89991370000000015</v>
      </c>
      <c r="U48" s="25">
        <v>573.54017713537644</v>
      </c>
      <c r="V48" s="25"/>
      <c r="W48" s="25"/>
      <c r="X48" s="25"/>
      <c r="Y48" s="25"/>
      <c r="Z48" s="25"/>
      <c r="AA48" s="23"/>
      <c r="AB48" s="26">
        <f t="shared" si="48"/>
        <v>25.708688937593763</v>
      </c>
      <c r="AC48" s="27"/>
      <c r="AD48" s="25"/>
      <c r="AE48" s="25"/>
      <c r="AF48" s="25"/>
      <c r="AG48" s="25"/>
      <c r="AH48" s="25"/>
      <c r="AI48" s="25">
        <v>10.676586655426972</v>
      </c>
      <c r="AJ48" s="25">
        <v>15.03210228216679</v>
      </c>
      <c r="AK48" s="25"/>
      <c r="AL48" s="25"/>
      <c r="AM48" s="215"/>
      <c r="AN48" s="24"/>
      <c r="AO48" s="28">
        <v>0</v>
      </c>
      <c r="AP48" s="26"/>
      <c r="AQ48" s="29">
        <f t="shared" si="24"/>
        <v>2110.6791747866137</v>
      </c>
    </row>
    <row r="49" spans="1:44" ht="12.75" customHeight="1">
      <c r="A49" s="166" t="s">
        <v>72</v>
      </c>
      <c r="B49" s="18"/>
      <c r="C49" s="19">
        <f t="shared" si="45"/>
        <v>0</v>
      </c>
      <c r="D49" s="20"/>
      <c r="E49" s="21"/>
      <c r="F49" s="22"/>
      <c r="G49" s="22"/>
      <c r="H49" s="23">
        <f t="shared" si="46"/>
        <v>0</v>
      </c>
      <c r="I49" s="24"/>
      <c r="J49" s="25"/>
      <c r="K49" s="25"/>
      <c r="L49" s="23">
        <f t="shared" si="47"/>
        <v>201.46549408680903</v>
      </c>
      <c r="M49" s="25"/>
      <c r="N49" s="25"/>
      <c r="O49" s="25"/>
      <c r="P49" s="25">
        <v>49.331148491819064</v>
      </c>
      <c r="Q49" s="25"/>
      <c r="R49" s="25"/>
      <c r="S49" s="25"/>
      <c r="T49" s="25"/>
      <c r="U49" s="25">
        <v>152.13434559498995</v>
      </c>
      <c r="V49" s="25"/>
      <c r="W49" s="25"/>
      <c r="X49" s="25"/>
      <c r="Y49" s="25"/>
      <c r="Z49" s="25"/>
      <c r="AA49" s="23"/>
      <c r="AB49" s="26">
        <f t="shared" si="48"/>
        <v>2.6207545286641203</v>
      </c>
      <c r="AC49" s="27"/>
      <c r="AD49" s="25"/>
      <c r="AE49" s="25"/>
      <c r="AF49" s="25"/>
      <c r="AG49" s="25"/>
      <c r="AH49" s="25"/>
      <c r="AI49" s="25">
        <v>2.1298336757811276</v>
      </c>
      <c r="AJ49" s="25">
        <v>0.49092085288299292</v>
      </c>
      <c r="AK49" s="25"/>
      <c r="AL49" s="25"/>
      <c r="AM49" s="215"/>
      <c r="AN49" s="24"/>
      <c r="AO49" s="28"/>
      <c r="AP49" s="26"/>
      <c r="AQ49" s="29">
        <f t="shared" si="24"/>
        <v>204.08624861547315</v>
      </c>
    </row>
    <row r="50" spans="1:44" ht="12.75" customHeight="1">
      <c r="A50" s="166" t="s">
        <v>38</v>
      </c>
      <c r="B50" s="18"/>
      <c r="C50" s="19">
        <f t="shared" si="45"/>
        <v>0</v>
      </c>
      <c r="D50" s="20"/>
      <c r="E50" s="21"/>
      <c r="F50" s="22"/>
      <c r="G50" s="22"/>
      <c r="H50" s="23">
        <f t="shared" si="46"/>
        <v>0</v>
      </c>
      <c r="I50" s="24"/>
      <c r="J50" s="25"/>
      <c r="K50" s="25"/>
      <c r="L50" s="23">
        <f t="shared" si="47"/>
        <v>45.636287541116758</v>
      </c>
      <c r="M50" s="25"/>
      <c r="N50" s="25"/>
      <c r="O50" s="25"/>
      <c r="P50" s="25"/>
      <c r="Q50" s="25"/>
      <c r="R50" s="135"/>
      <c r="S50" s="25"/>
      <c r="T50" s="25"/>
      <c r="U50" s="25">
        <v>45.636287541116758</v>
      </c>
      <c r="V50" s="25"/>
      <c r="W50" s="25"/>
      <c r="X50" s="25"/>
      <c r="Y50" s="25"/>
      <c r="Z50" s="25"/>
      <c r="AA50" s="23"/>
      <c r="AB50" s="26">
        <f t="shared" si="48"/>
        <v>0</v>
      </c>
      <c r="AC50" s="27"/>
      <c r="AD50" s="25"/>
      <c r="AE50" s="25"/>
      <c r="AF50" s="25"/>
      <c r="AG50" s="25"/>
      <c r="AH50" s="25"/>
      <c r="AI50" s="25">
        <v>0</v>
      </c>
      <c r="AJ50" s="25"/>
      <c r="AK50" s="25"/>
      <c r="AL50" s="25"/>
      <c r="AM50" s="215"/>
      <c r="AN50" s="24"/>
      <c r="AO50" s="28">
        <v>4.6515507139999999</v>
      </c>
      <c r="AP50" s="26"/>
      <c r="AQ50" s="29">
        <f t="shared" si="24"/>
        <v>50.28783825511676</v>
      </c>
    </row>
    <row r="51" spans="1:44" ht="12.75" customHeight="1">
      <c r="A51" s="166" t="s">
        <v>39</v>
      </c>
      <c r="B51" s="18"/>
      <c r="C51" s="19">
        <f t="shared" si="45"/>
        <v>0</v>
      </c>
      <c r="D51" s="20"/>
      <c r="E51" s="21"/>
      <c r="F51" s="22"/>
      <c r="G51" s="22"/>
      <c r="H51" s="23">
        <f t="shared" si="46"/>
        <v>0</v>
      </c>
      <c r="I51" s="24"/>
      <c r="J51" s="25"/>
      <c r="K51" s="25"/>
      <c r="L51" s="23">
        <f t="shared" si="47"/>
        <v>26.737392026202929</v>
      </c>
      <c r="M51" s="25"/>
      <c r="N51" s="25"/>
      <c r="O51" s="25"/>
      <c r="P51" s="25">
        <v>1.6535111111111109</v>
      </c>
      <c r="Q51" s="22"/>
      <c r="R51" s="25">
        <v>25.083880915091818</v>
      </c>
      <c r="S51" s="24"/>
      <c r="T51" s="25"/>
      <c r="U51" s="25"/>
      <c r="V51" s="25"/>
      <c r="W51" s="25"/>
      <c r="X51" s="25"/>
      <c r="Y51" s="22"/>
      <c r="Z51" s="25"/>
      <c r="AA51" s="23"/>
      <c r="AB51" s="26">
        <f t="shared" si="48"/>
        <v>0</v>
      </c>
      <c r="AC51" s="27"/>
      <c r="AD51" s="25"/>
      <c r="AE51" s="25"/>
      <c r="AF51" s="25"/>
      <c r="AG51" s="25"/>
      <c r="AH51" s="25"/>
      <c r="AI51" s="25"/>
      <c r="AJ51" s="25"/>
      <c r="AK51" s="25"/>
      <c r="AL51" s="25"/>
      <c r="AM51" s="215"/>
      <c r="AN51" s="24"/>
      <c r="AO51" s="28"/>
      <c r="AP51" s="26"/>
      <c r="AQ51" s="29">
        <f t="shared" si="24"/>
        <v>26.737392026202929</v>
      </c>
    </row>
    <row r="52" spans="1:44" ht="12.75" customHeight="1">
      <c r="A52" s="166" t="s">
        <v>76</v>
      </c>
      <c r="B52" s="133"/>
      <c r="C52" s="134">
        <f t="shared" si="45"/>
        <v>0</v>
      </c>
      <c r="D52" s="135"/>
      <c r="E52" s="135"/>
      <c r="F52" s="136"/>
      <c r="G52" s="136"/>
      <c r="H52" s="137">
        <f t="shared" si="46"/>
        <v>0</v>
      </c>
      <c r="I52" s="138"/>
      <c r="J52" s="135"/>
      <c r="K52" s="135"/>
      <c r="L52" s="137">
        <f t="shared" si="47"/>
        <v>945.04571508965898</v>
      </c>
      <c r="M52" s="135"/>
      <c r="N52" s="135"/>
      <c r="O52" s="135"/>
      <c r="P52" s="127"/>
      <c r="Q52" s="127"/>
      <c r="R52" s="135">
        <v>945.04571508965898</v>
      </c>
      <c r="S52" s="127"/>
      <c r="T52" s="135"/>
      <c r="U52" s="135"/>
      <c r="V52" s="135"/>
      <c r="W52" s="135"/>
      <c r="X52" s="127"/>
      <c r="Y52" s="127"/>
      <c r="Z52" s="135"/>
      <c r="AA52" s="130"/>
      <c r="AB52" s="139">
        <f t="shared" si="48"/>
        <v>0</v>
      </c>
      <c r="AC52" s="140"/>
      <c r="AD52" s="135"/>
      <c r="AE52" s="135"/>
      <c r="AF52" s="135"/>
      <c r="AG52" s="135"/>
      <c r="AH52" s="135"/>
      <c r="AI52" s="135"/>
      <c r="AJ52" s="135"/>
      <c r="AK52" s="135"/>
      <c r="AL52" s="135"/>
      <c r="AM52" s="230"/>
      <c r="AN52" s="138"/>
      <c r="AO52" s="130"/>
      <c r="AP52" s="139"/>
      <c r="AQ52" s="141">
        <f t="shared" si="24"/>
        <v>945.04571508965898</v>
      </c>
    </row>
    <row r="53" spans="1:44" ht="12.75" customHeight="1">
      <c r="A53" s="166" t="s">
        <v>73</v>
      </c>
      <c r="B53" s="133"/>
      <c r="C53" s="134">
        <f t="shared" si="45"/>
        <v>0</v>
      </c>
      <c r="D53" s="138"/>
      <c r="E53" s="135"/>
      <c r="F53" s="136"/>
      <c r="G53" s="136"/>
      <c r="H53" s="137">
        <f t="shared" si="46"/>
        <v>0</v>
      </c>
      <c r="I53" s="138"/>
      <c r="J53" s="135"/>
      <c r="K53" s="135"/>
      <c r="L53" s="137">
        <f t="shared" si="47"/>
        <v>249.89651075170741</v>
      </c>
      <c r="M53" s="135"/>
      <c r="N53" s="135"/>
      <c r="O53" s="135"/>
      <c r="P53" s="105">
        <v>34.809615924119043</v>
      </c>
      <c r="Q53" s="105"/>
      <c r="R53" s="135"/>
      <c r="S53" s="127"/>
      <c r="T53" s="135"/>
      <c r="U53" s="135">
        <v>215.08689482758837</v>
      </c>
      <c r="V53" s="135"/>
      <c r="W53" s="135"/>
      <c r="X53" s="105"/>
      <c r="Y53" s="105"/>
      <c r="Z53" s="135"/>
      <c r="AA53" s="130"/>
      <c r="AB53" s="139">
        <f t="shared" si="48"/>
        <v>3.3575591031711234</v>
      </c>
      <c r="AC53" s="140"/>
      <c r="AD53" s="135"/>
      <c r="AE53" s="135"/>
      <c r="AF53" s="135"/>
      <c r="AG53" s="135"/>
      <c r="AH53" s="135"/>
      <c r="AI53" s="25">
        <v>3.0111498493741662</v>
      </c>
      <c r="AJ53" s="25">
        <v>0.34640925379695719</v>
      </c>
      <c r="AK53" s="135"/>
      <c r="AL53" s="135"/>
      <c r="AM53" s="230"/>
      <c r="AN53" s="138"/>
      <c r="AO53" s="194"/>
      <c r="AP53" s="139"/>
      <c r="AQ53" s="141">
        <f t="shared" si="24"/>
        <v>253.25406985487854</v>
      </c>
    </row>
    <row r="54" spans="1:44" ht="12.75" customHeight="1">
      <c r="A54" s="17" t="s">
        <v>134</v>
      </c>
      <c r="B54" s="241"/>
      <c r="C54" s="134">
        <f t="shared" si="45"/>
        <v>0</v>
      </c>
      <c r="D54" s="138"/>
      <c r="E54" s="135"/>
      <c r="F54" s="136"/>
      <c r="G54" s="136"/>
      <c r="H54" s="137">
        <f t="shared" si="46"/>
        <v>0</v>
      </c>
      <c r="I54" s="138"/>
      <c r="J54" s="135"/>
      <c r="K54" s="135"/>
      <c r="L54" s="137">
        <f t="shared" si="47"/>
        <v>66.017842752349424</v>
      </c>
      <c r="M54" s="135"/>
      <c r="N54" s="135"/>
      <c r="O54" s="135"/>
      <c r="P54" s="105"/>
      <c r="Q54" s="105"/>
      <c r="R54" s="135"/>
      <c r="S54" s="127"/>
      <c r="T54" s="135"/>
      <c r="U54" s="135">
        <v>66.017842752349424</v>
      </c>
      <c r="V54" s="135"/>
      <c r="W54" s="135"/>
      <c r="X54" s="105"/>
      <c r="Y54" s="105"/>
      <c r="Z54" s="135"/>
      <c r="AA54" s="194"/>
      <c r="AB54" s="139">
        <f t="shared" si="48"/>
        <v>0</v>
      </c>
      <c r="AC54" s="140"/>
      <c r="AD54" s="135"/>
      <c r="AE54" s="135"/>
      <c r="AF54" s="135"/>
      <c r="AG54" s="135"/>
      <c r="AH54" s="135"/>
      <c r="AI54" s="135"/>
      <c r="AJ54" s="135"/>
      <c r="AK54" s="135"/>
      <c r="AL54" s="135"/>
      <c r="AM54" s="230"/>
      <c r="AN54" s="138"/>
      <c r="AO54" s="194"/>
      <c r="AP54" s="139"/>
      <c r="AQ54" s="141">
        <f t="shared" si="24"/>
        <v>66.017842752349424</v>
      </c>
    </row>
    <row r="55" spans="1:44" ht="12.75" customHeight="1">
      <c r="A55" s="72" t="s">
        <v>74</v>
      </c>
      <c r="B55" s="193"/>
      <c r="C55" s="74">
        <f t="shared" si="45"/>
        <v>0</v>
      </c>
      <c r="D55" s="150"/>
      <c r="E55" s="151"/>
      <c r="F55" s="77"/>
      <c r="G55" s="77"/>
      <c r="H55" s="78">
        <f t="shared" si="46"/>
        <v>0</v>
      </c>
      <c r="I55" s="75"/>
      <c r="J55" s="76"/>
      <c r="K55" s="76"/>
      <c r="L55" s="78">
        <f t="shared" si="47"/>
        <v>323.37407587931216</v>
      </c>
      <c r="M55" s="76"/>
      <c r="N55" s="76"/>
      <c r="O55" s="76"/>
      <c r="P55" s="76">
        <v>201.49126229264078</v>
      </c>
      <c r="Q55" s="76"/>
      <c r="R55" s="76"/>
      <c r="S55" s="25">
        <v>0</v>
      </c>
      <c r="T55" s="76"/>
      <c r="U55" s="76">
        <v>121.88281358667135</v>
      </c>
      <c r="V55" s="76"/>
      <c r="W55" s="76"/>
      <c r="X55" s="76"/>
      <c r="Y55" s="76"/>
      <c r="Z55" s="76"/>
      <c r="AA55" s="296">
        <v>1.2688502227954526</v>
      </c>
      <c r="AB55" s="79">
        <f t="shared" si="48"/>
        <v>3.7114697800921292</v>
      </c>
      <c r="AC55" s="80"/>
      <c r="AD55" s="76"/>
      <c r="AE55" s="76"/>
      <c r="AF55" s="76"/>
      <c r="AG55" s="76"/>
      <c r="AH55" s="76"/>
      <c r="AI55" s="76">
        <v>1.7063216058188702</v>
      </c>
      <c r="AJ55" s="76">
        <v>2.0051481742732591</v>
      </c>
      <c r="AK55" s="76"/>
      <c r="AL55" s="76"/>
      <c r="AM55" s="220"/>
      <c r="AN55" s="75"/>
      <c r="AO55" s="81"/>
      <c r="AP55" s="79"/>
      <c r="AQ55" s="82">
        <f t="shared" si="24"/>
        <v>328.3543958821997</v>
      </c>
    </row>
    <row r="56" spans="1:44" s="49" customFormat="1" ht="12.75" customHeight="1">
      <c r="A56" s="168" t="s">
        <v>40</v>
      </c>
      <c r="B56" s="152"/>
      <c r="C56" s="142">
        <f t="shared" si="45"/>
        <v>229.79413561039999</v>
      </c>
      <c r="D56" s="146">
        <v>163.57071500000001</v>
      </c>
      <c r="E56" s="22">
        <v>56.488079999999997</v>
      </c>
      <c r="F56" s="144"/>
      <c r="G56" s="144">
        <v>9.7353406103999998</v>
      </c>
      <c r="H56" s="145">
        <f t="shared" si="46"/>
        <v>279.69395299999996</v>
      </c>
      <c r="I56" s="146"/>
      <c r="J56" s="143">
        <v>173.86524</v>
      </c>
      <c r="K56" s="143">
        <v>105.82871299999999</v>
      </c>
      <c r="L56" s="145">
        <f t="shared" si="47"/>
        <v>1639.2420532327712</v>
      </c>
      <c r="M56" s="143"/>
      <c r="N56" s="143"/>
      <c r="O56" s="143"/>
      <c r="P56" s="143">
        <v>0</v>
      </c>
      <c r="Q56" s="143">
        <v>963.90053024291501</v>
      </c>
      <c r="R56" s="143"/>
      <c r="S56" s="143">
        <v>0</v>
      </c>
      <c r="T56" s="143">
        <v>40.33976993517166</v>
      </c>
      <c r="U56" s="143">
        <v>608.18814850117394</v>
      </c>
      <c r="V56" s="143">
        <v>26.813604553510402</v>
      </c>
      <c r="W56" s="143"/>
      <c r="X56" s="143"/>
      <c r="Y56" s="143"/>
      <c r="Z56" s="143"/>
      <c r="AA56" s="145">
        <v>668.83108775999995</v>
      </c>
      <c r="AB56" s="147">
        <f t="shared" si="48"/>
        <v>32.32691857986795</v>
      </c>
      <c r="AC56" s="177"/>
      <c r="AD56" s="143"/>
      <c r="AE56" s="143">
        <v>20.426767746312262</v>
      </c>
      <c r="AF56" s="143"/>
      <c r="AG56" s="143"/>
      <c r="AH56" s="143"/>
      <c r="AI56" s="143"/>
      <c r="AJ56" s="143"/>
      <c r="AK56" s="143"/>
      <c r="AL56" s="143">
        <v>3.1498298275023355</v>
      </c>
      <c r="AM56" s="231">
        <v>8.7503210060533547</v>
      </c>
      <c r="AN56" s="146"/>
      <c r="AO56" s="145">
        <v>733.20621041253514</v>
      </c>
      <c r="AP56" s="147"/>
      <c r="AQ56" s="91">
        <f t="shared" si="24"/>
        <v>3583.0943585955747</v>
      </c>
      <c r="AR56" s="2"/>
    </row>
    <row r="57" spans="1:44" s="49" customFormat="1" ht="12.75" customHeight="1">
      <c r="A57" s="168" t="s">
        <v>193</v>
      </c>
      <c r="B57" s="152"/>
      <c r="C57" s="142">
        <f>C58+C65</f>
        <v>26.731319952000003</v>
      </c>
      <c r="D57" s="143">
        <f t="shared" ref="D57:AP57" si="49">D58+D65</f>
        <v>24.491591500000002</v>
      </c>
      <c r="E57" s="143">
        <f t="shared" si="49"/>
        <v>1.5439750999999999</v>
      </c>
      <c r="F57" s="144">
        <f t="shared" si="49"/>
        <v>0</v>
      </c>
      <c r="G57" s="144">
        <f t="shared" si="49"/>
        <v>0.69575335199999999</v>
      </c>
      <c r="H57" s="145">
        <f t="shared" si="49"/>
        <v>0</v>
      </c>
      <c r="I57" s="146">
        <f t="shared" si="49"/>
        <v>0</v>
      </c>
      <c r="J57" s="146">
        <f t="shared" si="49"/>
        <v>0</v>
      </c>
      <c r="K57" s="146">
        <f t="shared" si="49"/>
        <v>0</v>
      </c>
      <c r="L57" s="145">
        <f t="shared" si="49"/>
        <v>287.0306699596477</v>
      </c>
      <c r="M57" s="143">
        <f t="shared" si="49"/>
        <v>0</v>
      </c>
      <c r="N57" s="143">
        <f t="shared" ref="N57" si="50">N58+N65</f>
        <v>0</v>
      </c>
      <c r="O57" s="143">
        <f t="shared" si="49"/>
        <v>0</v>
      </c>
      <c r="P57" s="143">
        <f t="shared" si="49"/>
        <v>0</v>
      </c>
      <c r="Q57" s="143">
        <f t="shared" si="49"/>
        <v>36.244006739381845</v>
      </c>
      <c r="R57" s="143">
        <f t="shared" si="49"/>
        <v>0</v>
      </c>
      <c r="S57" s="143">
        <f t="shared" si="49"/>
        <v>9.8490000000000002</v>
      </c>
      <c r="T57" s="143">
        <f t="shared" si="49"/>
        <v>80.593464400059162</v>
      </c>
      <c r="U57" s="143">
        <f t="shared" si="49"/>
        <v>160.34419882020671</v>
      </c>
      <c r="V57" s="143">
        <f t="shared" si="49"/>
        <v>0</v>
      </c>
      <c r="W57" s="143">
        <f t="shared" si="49"/>
        <v>0</v>
      </c>
      <c r="X57" s="143">
        <f t="shared" si="49"/>
        <v>0</v>
      </c>
      <c r="Y57" s="143">
        <f t="shared" si="49"/>
        <v>0</v>
      </c>
      <c r="Z57" s="146">
        <f t="shared" si="49"/>
        <v>0</v>
      </c>
      <c r="AA57" s="145">
        <f t="shared" si="49"/>
        <v>298.20107549432799</v>
      </c>
      <c r="AB57" s="147">
        <f t="shared" si="49"/>
        <v>19.661872859162287</v>
      </c>
      <c r="AC57" s="177">
        <f t="shared" si="49"/>
        <v>0</v>
      </c>
      <c r="AD57" s="143">
        <f t="shared" si="49"/>
        <v>0</v>
      </c>
      <c r="AE57" s="143">
        <f t="shared" si="49"/>
        <v>11.261303190749489</v>
      </c>
      <c r="AF57" s="143">
        <f t="shared" ref="AF57" si="51">AF58+AF65</f>
        <v>0</v>
      </c>
      <c r="AG57" s="143">
        <f t="shared" si="49"/>
        <v>0</v>
      </c>
      <c r="AH57" s="143">
        <f t="shared" si="49"/>
        <v>3.7155153402256458</v>
      </c>
      <c r="AI57" s="143">
        <f t="shared" si="49"/>
        <v>0</v>
      </c>
      <c r="AJ57" s="143">
        <f t="shared" ref="AJ57" si="52">AJ58+AJ65</f>
        <v>0</v>
      </c>
      <c r="AK57" s="143">
        <f t="shared" si="49"/>
        <v>0</v>
      </c>
      <c r="AL57" s="143">
        <f t="shared" ref="AL57" si="53">AL58+AL65</f>
        <v>9.4656338726399988E-2</v>
      </c>
      <c r="AM57" s="231">
        <f t="shared" si="49"/>
        <v>4.5903979894607501</v>
      </c>
      <c r="AN57" s="146">
        <f t="shared" si="49"/>
        <v>0</v>
      </c>
      <c r="AO57" s="145">
        <f t="shared" si="49"/>
        <v>895.06752685394167</v>
      </c>
      <c r="AP57" s="147">
        <f t="shared" si="49"/>
        <v>0</v>
      </c>
      <c r="AQ57" s="148">
        <f t="shared" si="24"/>
        <v>1526.6924651190795</v>
      </c>
      <c r="AR57" s="2"/>
    </row>
    <row r="58" spans="1:44" s="49" customFormat="1" ht="12.75" customHeight="1">
      <c r="A58" s="168" t="s">
        <v>194</v>
      </c>
      <c r="B58" s="152"/>
      <c r="C58" s="142">
        <f t="shared" si="45"/>
        <v>26.731319952000003</v>
      </c>
      <c r="D58" s="143">
        <v>24.491591500000002</v>
      </c>
      <c r="E58" s="143">
        <v>1.5439750999999999</v>
      </c>
      <c r="F58" s="144">
        <f>SUM(F59:F64)</f>
        <v>0</v>
      </c>
      <c r="G58" s="144">
        <v>0.69575335199999999</v>
      </c>
      <c r="H58" s="145">
        <f t="shared" si="46"/>
        <v>0</v>
      </c>
      <c r="I58" s="146">
        <f>SUM(I59:I64)</f>
        <v>0</v>
      </c>
      <c r="J58" s="146">
        <f>SUM(J59:J64)</f>
        <v>0</v>
      </c>
      <c r="K58" s="146">
        <f>SUM(K59:K64)</f>
        <v>0</v>
      </c>
      <c r="L58" s="145">
        <f t="shared" si="47"/>
        <v>165.10196881487639</v>
      </c>
      <c r="M58" s="143">
        <f t="shared" ref="M58:AN58" si="54">SUM(M59:M64)</f>
        <v>0</v>
      </c>
      <c r="N58" s="143">
        <f t="shared" ref="N58" si="55">SUM(N59:N64)</f>
        <v>0</v>
      </c>
      <c r="O58" s="143">
        <f t="shared" si="54"/>
        <v>0</v>
      </c>
      <c r="P58" s="143">
        <f t="shared" si="54"/>
        <v>0</v>
      </c>
      <c r="Q58" s="143">
        <v>16.266902111914863</v>
      </c>
      <c r="R58" s="143">
        <f t="shared" si="54"/>
        <v>0</v>
      </c>
      <c r="S58" s="143">
        <v>0.96086171731592895</v>
      </c>
      <c r="T58" s="143">
        <v>63.478467718464138</v>
      </c>
      <c r="U58" s="143">
        <v>84.395737267181474</v>
      </c>
      <c r="V58" s="143">
        <f t="shared" si="54"/>
        <v>0</v>
      </c>
      <c r="W58" s="143">
        <f t="shared" si="54"/>
        <v>0</v>
      </c>
      <c r="X58" s="143">
        <f t="shared" si="54"/>
        <v>0</v>
      </c>
      <c r="Y58" s="143">
        <f t="shared" si="54"/>
        <v>0</v>
      </c>
      <c r="Z58" s="146">
        <f t="shared" si="54"/>
        <v>0</v>
      </c>
      <c r="AA58" s="145">
        <v>182.30772940547035</v>
      </c>
      <c r="AB58" s="147">
        <f t="shared" si="48"/>
        <v>15.94635751893664</v>
      </c>
      <c r="AC58" s="177">
        <f t="shared" si="54"/>
        <v>0</v>
      </c>
      <c r="AD58" s="143">
        <f t="shared" si="54"/>
        <v>0</v>
      </c>
      <c r="AE58" s="143">
        <v>11.261303190749489</v>
      </c>
      <c r="AF58" s="143"/>
      <c r="AG58" s="143">
        <f t="shared" si="54"/>
        <v>0</v>
      </c>
      <c r="AH58" s="143">
        <f t="shared" si="54"/>
        <v>0</v>
      </c>
      <c r="AI58" s="143">
        <f t="shared" si="54"/>
        <v>0</v>
      </c>
      <c r="AJ58" s="143">
        <f t="shared" ref="AJ58" si="56">SUM(AJ59:AJ64)</f>
        <v>0</v>
      </c>
      <c r="AK58" s="143"/>
      <c r="AL58" s="143">
        <v>9.4656338726399988E-2</v>
      </c>
      <c r="AM58" s="231">
        <v>4.5903979894607501</v>
      </c>
      <c r="AN58" s="146">
        <f t="shared" si="54"/>
        <v>0</v>
      </c>
      <c r="AO58" s="145">
        <v>617.97873236249711</v>
      </c>
      <c r="AP58" s="147">
        <f t="shared" ref="AP58" si="57">SUM(AP59:AP64)</f>
        <v>0</v>
      </c>
      <c r="AQ58" s="148">
        <f t="shared" si="24"/>
        <v>1008.0661080537805</v>
      </c>
      <c r="AR58" s="2"/>
    </row>
    <row r="59" spans="1:44"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c r="AR59" s="2"/>
    </row>
    <row r="60" spans="1:44"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c r="AR60" s="2"/>
    </row>
    <row r="61" spans="1:44"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c r="AR61" s="2"/>
    </row>
    <row r="62" spans="1:44"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c r="AR62" s="2"/>
    </row>
    <row r="63" spans="1:44"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c r="AR63" s="2"/>
    </row>
    <row r="64" spans="1:44"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4" ht="12.75" customHeight="1">
      <c r="A65" s="168" t="s">
        <v>195</v>
      </c>
      <c r="B65" s="152"/>
      <c r="C65" s="74">
        <f>SUM(D65:G65)</f>
        <v>0</v>
      </c>
      <c r="D65" s="75">
        <f>SUM(D66:D69)</f>
        <v>0</v>
      </c>
      <c r="E65" s="76"/>
      <c r="F65" s="77"/>
      <c r="G65" s="77"/>
      <c r="H65" s="145">
        <f>SUM(I65:K65)</f>
        <v>0</v>
      </c>
      <c r="I65" s="146"/>
      <c r="J65" s="146">
        <v>0</v>
      </c>
      <c r="K65" s="146">
        <v>0</v>
      </c>
      <c r="L65" s="78">
        <f>SUM(M65:Z65)</f>
        <v>121.92870114477132</v>
      </c>
      <c r="M65" s="76"/>
      <c r="N65" s="76"/>
      <c r="O65" s="76"/>
      <c r="P65" s="76"/>
      <c r="Q65" s="76">
        <v>19.977104627466986</v>
      </c>
      <c r="R65" s="76"/>
      <c r="S65" s="143">
        <v>8.8881382826840714</v>
      </c>
      <c r="T65" s="143">
        <v>17.114996681595027</v>
      </c>
      <c r="U65" s="143">
        <v>75.94846155302524</v>
      </c>
      <c r="V65" s="76">
        <f>SUM(V66:V69)</f>
        <v>0</v>
      </c>
      <c r="W65" s="76"/>
      <c r="X65" s="76"/>
      <c r="Y65" s="76"/>
      <c r="Z65" s="76"/>
      <c r="AA65" s="145">
        <v>115.89334608885765</v>
      </c>
      <c r="AB65" s="79">
        <f>SUM(AC65:AM65)</f>
        <v>3.7155153402256458</v>
      </c>
      <c r="AC65" s="80"/>
      <c r="AD65" s="76"/>
      <c r="AE65" s="76"/>
      <c r="AF65" s="76"/>
      <c r="AG65" s="76"/>
      <c r="AH65" s="76">
        <v>3.7155153402256458</v>
      </c>
      <c r="AI65" s="76"/>
      <c r="AJ65" s="76"/>
      <c r="AK65" s="76"/>
      <c r="AL65" s="76"/>
      <c r="AM65" s="220"/>
      <c r="AN65" s="75"/>
      <c r="AO65" s="145">
        <v>277.08879449144462</v>
      </c>
      <c r="AP65" s="79"/>
      <c r="AQ65" s="340">
        <f t="shared" si="24"/>
        <v>518.6263570652992</v>
      </c>
    </row>
    <row r="66" spans="1:44"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4"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4"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4"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c r="AR69" s="2"/>
    </row>
    <row r="70" spans="1:44" s="49" customFormat="1" ht="12.75" customHeight="1">
      <c r="A70" s="93" t="s">
        <v>41</v>
      </c>
      <c r="B70" s="94"/>
      <c r="C70" s="95">
        <f>SUM(D70:G70)</f>
        <v>0</v>
      </c>
      <c r="D70" s="153">
        <v>0</v>
      </c>
      <c r="E70" s="154"/>
      <c r="F70" s="155"/>
      <c r="G70" s="155"/>
      <c r="H70" s="99">
        <f>SUM(I70:K70)</f>
        <v>0</v>
      </c>
      <c r="I70" s="153"/>
      <c r="J70" s="154"/>
      <c r="K70" s="154"/>
      <c r="L70" s="99">
        <f>SUM(M70:Z70)</f>
        <v>276.57614281245475</v>
      </c>
      <c r="M70" s="154"/>
      <c r="N70" s="154"/>
      <c r="O70" s="154"/>
      <c r="P70" s="154">
        <v>0</v>
      </c>
      <c r="Q70" s="154">
        <v>0</v>
      </c>
      <c r="R70" s="154"/>
      <c r="S70" s="154"/>
      <c r="T70" s="154">
        <v>0</v>
      </c>
      <c r="U70" s="154">
        <v>276.57614281245475</v>
      </c>
      <c r="V70" s="154"/>
      <c r="W70" s="154"/>
      <c r="X70" s="154"/>
      <c r="Y70" s="154"/>
      <c r="Z70" s="154"/>
      <c r="AA70" s="99">
        <v>0</v>
      </c>
      <c r="AB70" s="100">
        <f>SUM(AC70:AM70)</f>
        <v>0</v>
      </c>
      <c r="AC70" s="178"/>
      <c r="AD70" s="154"/>
      <c r="AE70" s="154"/>
      <c r="AF70" s="154"/>
      <c r="AG70" s="154"/>
      <c r="AH70" s="154"/>
      <c r="AI70" s="154"/>
      <c r="AJ70" s="154"/>
      <c r="AK70" s="154"/>
      <c r="AL70" s="154"/>
      <c r="AM70" s="233"/>
      <c r="AN70" s="153"/>
      <c r="AO70" s="99">
        <v>48.280399999999993</v>
      </c>
      <c r="AP70" s="100"/>
      <c r="AQ70" s="91">
        <f t="shared" si="24"/>
        <v>324.85654281245473</v>
      </c>
      <c r="AR70" s="2"/>
    </row>
    <row r="71" spans="1:44" s="49" customFormat="1" ht="12.75" customHeight="1" thickBot="1">
      <c r="A71" s="242" t="s">
        <v>133</v>
      </c>
      <c r="B71" s="73"/>
      <c r="C71" s="74">
        <f>SUM(D71:G71)</f>
        <v>0</v>
      </c>
      <c r="D71" s="75"/>
      <c r="E71" s="76"/>
      <c r="F71" s="77"/>
      <c r="G71" s="77"/>
      <c r="H71" s="78">
        <f>SUM(I71:K71)</f>
        <v>0</v>
      </c>
      <c r="I71" s="75"/>
      <c r="J71" s="76"/>
      <c r="K71" s="76"/>
      <c r="L71" s="78">
        <f>SUM(M71:Z71)</f>
        <v>33.423099851660041</v>
      </c>
      <c r="M71" s="76"/>
      <c r="N71" s="76"/>
      <c r="O71" s="76"/>
      <c r="P71" s="76"/>
      <c r="Q71" s="76"/>
      <c r="R71" s="76"/>
      <c r="S71" s="76"/>
      <c r="T71" s="76"/>
      <c r="U71" s="76">
        <v>33.423099851660041</v>
      </c>
      <c r="V71" s="76"/>
      <c r="W71" s="76"/>
      <c r="X71" s="76"/>
      <c r="Y71" s="76"/>
      <c r="Z71" s="76"/>
      <c r="AA71" s="78"/>
      <c r="AB71" s="79">
        <f>SUM(AC71:AM71)</f>
        <v>0</v>
      </c>
      <c r="AC71" s="80"/>
      <c r="AD71" s="76"/>
      <c r="AE71" s="76"/>
      <c r="AF71" s="76"/>
      <c r="AG71" s="76"/>
      <c r="AH71" s="76"/>
      <c r="AI71" s="76"/>
      <c r="AJ71" s="76"/>
      <c r="AK71" s="76"/>
      <c r="AL71" s="76"/>
      <c r="AM71" s="220"/>
      <c r="AN71" s="75"/>
      <c r="AO71" s="81"/>
      <c r="AP71" s="79"/>
      <c r="AQ71" s="244">
        <f t="shared" si="24"/>
        <v>33.423099851660041</v>
      </c>
      <c r="AR71" s="2"/>
    </row>
    <row r="72" spans="1:44" ht="12.75" customHeight="1" thickBot="1">
      <c r="A72" s="42" t="s">
        <v>42</v>
      </c>
      <c r="B72" s="43"/>
      <c r="C72" s="44">
        <f t="shared" ref="C72:AP72" si="58">C26-C27-C29</f>
        <v>9.0302264774317678</v>
      </c>
      <c r="D72" s="108">
        <f t="shared" si="58"/>
        <v>10.425024670200003</v>
      </c>
      <c r="E72" s="46">
        <f t="shared" si="58"/>
        <v>-3.1293155975679952</v>
      </c>
      <c r="F72" s="109">
        <f t="shared" si="58"/>
        <v>0</v>
      </c>
      <c r="G72" s="109">
        <f t="shared" si="58"/>
        <v>1.4804874047999981</v>
      </c>
      <c r="H72" s="47">
        <f t="shared" si="58"/>
        <v>-9.5855591093548469</v>
      </c>
      <c r="I72" s="108">
        <f t="shared" si="58"/>
        <v>-0.3493261093547646</v>
      </c>
      <c r="J72" s="46">
        <f t="shared" si="58"/>
        <v>-0.3004799999999932</v>
      </c>
      <c r="K72" s="46">
        <f t="shared" si="58"/>
        <v>-8.9357529999999912</v>
      </c>
      <c r="L72" s="47">
        <f t="shared" si="58"/>
        <v>81.436522851965492</v>
      </c>
      <c r="M72" s="46">
        <f t="shared" si="58"/>
        <v>-115.55380000000059</v>
      </c>
      <c r="N72" s="46">
        <f t="shared" ref="N72" si="59">N26-N27-N29</f>
        <v>6.9291605099999991</v>
      </c>
      <c r="O72" s="46">
        <f t="shared" si="58"/>
        <v>0</v>
      </c>
      <c r="P72" s="46">
        <f t="shared" si="58"/>
        <v>41.519031840130083</v>
      </c>
      <c r="Q72" s="46">
        <f t="shared" si="58"/>
        <v>-117.18972187872782</v>
      </c>
      <c r="R72" s="46">
        <f t="shared" si="58"/>
        <v>102.67573585251114</v>
      </c>
      <c r="S72" s="46">
        <f t="shared" si="58"/>
        <v>88.423845210427828</v>
      </c>
      <c r="T72" s="46">
        <f t="shared" si="58"/>
        <v>-4.4724440967854662E-2</v>
      </c>
      <c r="U72" s="46">
        <f t="shared" si="58"/>
        <v>75.437025879347857</v>
      </c>
      <c r="V72" s="46">
        <f t="shared" si="58"/>
        <v>0.29096987924032192</v>
      </c>
      <c r="W72" s="46">
        <f t="shared" si="58"/>
        <v>-1.0510000000000197</v>
      </c>
      <c r="X72" s="46">
        <f t="shared" si="58"/>
        <v>0</v>
      </c>
      <c r="Y72" s="46">
        <f t="shared" si="58"/>
        <v>0</v>
      </c>
      <c r="Z72" s="46">
        <f t="shared" si="58"/>
        <v>0</v>
      </c>
      <c r="AA72" s="47">
        <f t="shared" si="58"/>
        <v>67.948505782669599</v>
      </c>
      <c r="AB72" s="45">
        <f t="shared" si="58"/>
        <v>0.54474134231989524</v>
      </c>
      <c r="AC72" s="110">
        <f t="shared" si="58"/>
        <v>0</v>
      </c>
      <c r="AD72" s="46">
        <f t="shared" si="58"/>
        <v>0</v>
      </c>
      <c r="AE72" s="46">
        <f t="shared" si="58"/>
        <v>0</v>
      </c>
      <c r="AF72" s="46">
        <f t="shared" ref="AF72" si="60">AF26-AF27-AF29</f>
        <v>0</v>
      </c>
      <c r="AG72" s="46">
        <f t="shared" si="58"/>
        <v>0</v>
      </c>
      <c r="AH72" s="46">
        <f t="shared" si="58"/>
        <v>0</v>
      </c>
      <c r="AI72" s="46">
        <f t="shared" si="58"/>
        <v>0.30419127264000423</v>
      </c>
      <c r="AJ72" s="46">
        <f t="shared" ref="AJ72" si="61">AJ26-AJ27-AJ29</f>
        <v>0.2405500696800047</v>
      </c>
      <c r="AK72" s="46">
        <f t="shared" si="58"/>
        <v>0</v>
      </c>
      <c r="AL72" s="46">
        <f t="shared" ref="AL72" si="62">AL26-AL27-AL29</f>
        <v>0</v>
      </c>
      <c r="AM72" s="226">
        <f t="shared" si="58"/>
        <v>0</v>
      </c>
      <c r="AN72" s="108">
        <f t="shared" si="58"/>
        <v>0</v>
      </c>
      <c r="AO72" s="47">
        <f t="shared" si="58"/>
        <v>-16.970658797927626</v>
      </c>
      <c r="AP72" s="45">
        <f t="shared" si="58"/>
        <v>0</v>
      </c>
      <c r="AQ72" s="48">
        <f t="shared" si="24"/>
        <v>132.40377854710428</v>
      </c>
    </row>
    <row r="73" spans="1:44" s="49" customFormat="1" ht="27.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4" ht="12.75" customHeight="1">
      <c r="A74" s="162" t="s">
        <v>115</v>
      </c>
      <c r="B74" s="89"/>
      <c r="F74" s="89"/>
      <c r="G74" s="89"/>
      <c r="I74" s="89"/>
      <c r="J74" s="89"/>
      <c r="K74" s="89"/>
      <c r="L74" s="205"/>
      <c r="M74" s="89"/>
      <c r="N74" s="89"/>
      <c r="O74" s="49"/>
      <c r="P74" s="49"/>
      <c r="Q74" s="89"/>
      <c r="R74" s="89"/>
      <c r="S74" s="89"/>
      <c r="T74" s="89"/>
      <c r="U74" s="89"/>
      <c r="V74" s="89"/>
      <c r="W74" s="83"/>
      <c r="X74" s="49"/>
      <c r="Y74" s="89"/>
      <c r="Z74" s="89"/>
      <c r="AA74" s="89"/>
      <c r="AB74" s="89"/>
      <c r="AC74" s="89"/>
      <c r="AD74" s="89"/>
      <c r="AE74" s="89"/>
      <c r="AF74" s="89"/>
      <c r="AG74" s="89"/>
      <c r="AH74" s="89"/>
      <c r="AI74" s="89"/>
      <c r="AJ74" s="89"/>
      <c r="AK74" s="89"/>
      <c r="AL74" s="89"/>
      <c r="AM74" s="89"/>
      <c r="AN74" s="89"/>
      <c r="AO74" s="89"/>
      <c r="AP74" s="89"/>
      <c r="AQ74" s="89"/>
    </row>
    <row r="75" spans="1:44"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4" ht="12.75" customHeight="1">
      <c r="A76" s="156" t="s">
        <v>151</v>
      </c>
      <c r="B76" s="156"/>
      <c r="C76" s="156"/>
      <c r="D76" s="156"/>
      <c r="E76" s="158"/>
      <c r="F76" s="157"/>
      <c r="G76" s="157"/>
      <c r="H76" s="158"/>
      <c r="I76" s="157"/>
      <c r="J76" s="157"/>
      <c r="K76" s="157"/>
      <c r="S76" s="159"/>
      <c r="T76"/>
      <c r="U76" s="159"/>
      <c r="V76" s="159"/>
      <c r="Z76" s="157"/>
      <c r="AB76" s="160"/>
      <c r="AP76" s="160"/>
    </row>
    <row r="86" spans="1:43" s="470" customFormat="1">
      <c r="A86" s="476" t="s">
        <v>308</v>
      </c>
      <c r="C86" s="89">
        <f>C10+C22</f>
        <v>991.34685201108232</v>
      </c>
      <c r="D86" s="89">
        <f t="shared" ref="D86:AN86" si="63">D10+D22</f>
        <v>991.34685201108232</v>
      </c>
      <c r="E86" s="89">
        <f t="shared" si="63"/>
        <v>0</v>
      </c>
      <c r="F86" s="89">
        <f t="shared" si="63"/>
        <v>0</v>
      </c>
      <c r="G86" s="89">
        <f t="shared" si="63"/>
        <v>0</v>
      </c>
      <c r="H86" s="89">
        <f t="shared" si="63"/>
        <v>569.81167057625555</v>
      </c>
      <c r="I86" s="89">
        <f t="shared" si="63"/>
        <v>569.81167057625555</v>
      </c>
      <c r="J86" s="89">
        <f t="shared" si="63"/>
        <v>0</v>
      </c>
      <c r="K86" s="89">
        <f t="shared" si="63"/>
        <v>0</v>
      </c>
      <c r="L86" s="89">
        <f t="shared" si="63"/>
        <v>349.78897447109125</v>
      </c>
      <c r="M86" s="89">
        <f t="shared" si="63"/>
        <v>0</v>
      </c>
      <c r="N86" s="89">
        <f t="shared" si="63"/>
        <v>0</v>
      </c>
      <c r="O86" s="89">
        <f t="shared" si="63"/>
        <v>0</v>
      </c>
      <c r="P86" s="89">
        <f t="shared" si="63"/>
        <v>0</v>
      </c>
      <c r="Q86" s="89">
        <f t="shared" si="63"/>
        <v>0</v>
      </c>
      <c r="R86" s="89">
        <f t="shared" si="63"/>
        <v>0</v>
      </c>
      <c r="S86" s="89">
        <f t="shared" si="63"/>
        <v>338.86473050350503</v>
      </c>
      <c r="T86" s="89">
        <f t="shared" si="63"/>
        <v>0</v>
      </c>
      <c r="U86" s="89">
        <f t="shared" si="63"/>
        <v>10.924243967586222</v>
      </c>
      <c r="V86" s="89">
        <f t="shared" si="63"/>
        <v>0</v>
      </c>
      <c r="W86" s="89">
        <f t="shared" si="63"/>
        <v>0</v>
      </c>
      <c r="X86" s="89">
        <f t="shared" si="63"/>
        <v>0</v>
      </c>
      <c r="Y86" s="89">
        <f t="shared" si="63"/>
        <v>0</v>
      </c>
      <c r="Z86" s="89">
        <f t="shared" si="63"/>
        <v>0</v>
      </c>
      <c r="AA86" s="89">
        <f t="shared" si="63"/>
        <v>2577.3615225600001</v>
      </c>
      <c r="AB86" s="89">
        <f>AB10-AB22</f>
        <v>333.22433864170301</v>
      </c>
      <c r="AC86" s="89">
        <f>AC10-AC22</f>
        <v>83.275793096818404</v>
      </c>
      <c r="AD86" s="89">
        <f>AD10-AD22</f>
        <v>207.26111933300004</v>
      </c>
      <c r="AE86" s="89">
        <f>AE10-AE22</f>
        <v>3.5103599999999999</v>
      </c>
      <c r="AF86" s="89">
        <f t="shared" ref="AF86:AM86" si="64">AF10-AF22</f>
        <v>0</v>
      </c>
      <c r="AG86" s="89">
        <f t="shared" si="64"/>
        <v>39.177066211884537</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38"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pageSetUpPr fitToPage="1"/>
  </sheetPr>
  <dimension ref="A1:AS86"/>
  <sheetViews>
    <sheetView zoomScale="118" zoomScaleNormal="118" workbookViewId="0">
      <pane xSplit="2" ySplit="1" topLeftCell="Q35"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453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77</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24</v>
      </c>
    </row>
    <row r="2" spans="1:45" ht="12.75" customHeight="1">
      <c r="A2" s="3" t="s">
        <v>65</v>
      </c>
      <c r="B2" s="4"/>
      <c r="C2" s="5">
        <f>SUM(D2:G2)</f>
        <v>0</v>
      </c>
      <c r="D2" s="6">
        <v>0</v>
      </c>
      <c r="E2" s="7"/>
      <c r="F2" s="8"/>
      <c r="G2" s="8"/>
      <c r="H2" s="9">
        <f>SUM(I2:K2)</f>
        <v>643.46833889723655</v>
      </c>
      <c r="I2" s="10">
        <v>457.29687789723653</v>
      </c>
      <c r="J2" s="11">
        <v>186.17146100000002</v>
      </c>
      <c r="K2" s="8"/>
      <c r="L2" s="9">
        <f>SUM(M2:Z2)</f>
        <v>0</v>
      </c>
      <c r="M2" s="10"/>
      <c r="N2" s="393"/>
      <c r="O2" s="12"/>
      <c r="P2" s="12"/>
      <c r="Q2" s="12"/>
      <c r="R2" s="12"/>
      <c r="S2" s="12"/>
      <c r="T2" s="12"/>
      <c r="U2" s="12"/>
      <c r="V2" s="12"/>
      <c r="W2" s="12"/>
      <c r="X2" s="11"/>
      <c r="Y2" s="11"/>
      <c r="Z2" s="8"/>
      <c r="AA2" s="9">
        <v>322.40299055366683</v>
      </c>
      <c r="AB2" s="13">
        <f>SUM(AC2:AM2)</f>
        <v>469.19175503087621</v>
      </c>
      <c r="AC2" s="14">
        <v>57.325498036572782</v>
      </c>
      <c r="AD2" s="11">
        <v>168.41986729999999</v>
      </c>
      <c r="AE2" s="11">
        <v>169.92180465864519</v>
      </c>
      <c r="AF2" s="11">
        <v>0</v>
      </c>
      <c r="AG2" s="11">
        <v>36.378660594033143</v>
      </c>
      <c r="AH2" s="11">
        <v>10.459395470015343</v>
      </c>
      <c r="AI2" s="11">
        <v>14.4180309432</v>
      </c>
      <c r="AJ2" s="11">
        <v>1.0405018817279998</v>
      </c>
      <c r="AK2" s="11">
        <v>0</v>
      </c>
      <c r="AL2" s="11">
        <v>1.387316612905344</v>
      </c>
      <c r="AM2" s="214">
        <v>9.8406795337764468</v>
      </c>
      <c r="AN2" s="211">
        <v>0</v>
      </c>
      <c r="AO2" s="15"/>
      <c r="AP2" s="13"/>
      <c r="AQ2" s="16">
        <f>C2+H2+L2+AA2+AB2+AN2+AO2+AP2</f>
        <v>1435.0630844817797</v>
      </c>
    </row>
    <row r="3" spans="1:45" ht="12.75" customHeight="1">
      <c r="A3" s="17" t="s">
        <v>1</v>
      </c>
      <c r="B3" s="18"/>
      <c r="C3" s="19">
        <f>SUM(D3:G3)</f>
        <v>1443.0602338665497</v>
      </c>
      <c r="D3" s="20">
        <v>1405.2095891798297</v>
      </c>
      <c r="E3" s="169">
        <v>32.666004300000004</v>
      </c>
      <c r="F3" s="22"/>
      <c r="G3" s="22">
        <v>5.1846403867199999</v>
      </c>
      <c r="H3" s="23">
        <f>SUM(I3:K3)</f>
        <v>0</v>
      </c>
      <c r="I3" s="24"/>
      <c r="J3" s="25"/>
      <c r="K3" s="22"/>
      <c r="L3" s="23">
        <f>SUM(M3:Z3)</f>
        <v>10260.021370628041</v>
      </c>
      <c r="M3" s="24">
        <v>3488.0886</v>
      </c>
      <c r="N3" s="24">
        <v>7.215024614999999</v>
      </c>
      <c r="O3" s="25">
        <v>0</v>
      </c>
      <c r="P3" s="25">
        <v>1250.4457702264888</v>
      </c>
      <c r="Q3" s="25">
        <v>500.42955350702499</v>
      </c>
      <c r="R3" s="25">
        <v>1110.5616844427202</v>
      </c>
      <c r="S3" s="25">
        <v>590.08697142714755</v>
      </c>
      <c r="T3" s="25">
        <v>131.30067510000003</v>
      </c>
      <c r="U3" s="25">
        <v>2765.3250552891604</v>
      </c>
      <c r="V3" s="25">
        <v>302.6466360205003</v>
      </c>
      <c r="W3" s="25">
        <v>0</v>
      </c>
      <c r="X3" s="25">
        <v>68.430399999999992</v>
      </c>
      <c r="Y3" s="25">
        <v>1.0509999999999999</v>
      </c>
      <c r="Z3" s="22">
        <v>44.44</v>
      </c>
      <c r="AA3" s="23">
        <v>3923.5349940287779</v>
      </c>
      <c r="AB3" s="26">
        <f>SUM(AC3:AM3)</f>
        <v>25.339774083839998</v>
      </c>
      <c r="AC3" s="27"/>
      <c r="AD3" s="25"/>
      <c r="AE3" s="25">
        <v>12.512264140799999</v>
      </c>
      <c r="AF3" s="25"/>
      <c r="AG3" s="25"/>
      <c r="AH3" s="25"/>
      <c r="AI3" s="25">
        <v>7.306053179327999</v>
      </c>
      <c r="AJ3" s="25">
        <v>5.5214567637119991</v>
      </c>
      <c r="AK3" s="25"/>
      <c r="AL3" s="25"/>
      <c r="AM3" s="215"/>
      <c r="AN3" s="212"/>
      <c r="AO3" s="28">
        <v>121.46673875400002</v>
      </c>
      <c r="AP3" s="26"/>
      <c r="AQ3" s="29">
        <f t="shared" ref="AQ3:AQ20" si="0">C3+H3+L3+AA3+AB3+AN3+AO3+AP3</f>
        <v>15773.42311136121</v>
      </c>
    </row>
    <row r="4" spans="1:45" ht="12.75" customHeight="1">
      <c r="A4" s="17" t="s">
        <v>2</v>
      </c>
      <c r="B4" s="18"/>
      <c r="C4" s="19">
        <f>SUM(D4:G4)</f>
        <v>3.0571999999999999</v>
      </c>
      <c r="D4" s="20">
        <v>0</v>
      </c>
      <c r="E4" s="21">
        <v>3.0571999999999999</v>
      </c>
      <c r="F4" s="22"/>
      <c r="G4" s="22">
        <v>0</v>
      </c>
      <c r="H4" s="23">
        <f>SUM(I4:K4)</f>
        <v>7.897361000000001</v>
      </c>
      <c r="I4" s="24"/>
      <c r="J4" s="25"/>
      <c r="K4" s="22">
        <v>7.897361000000001</v>
      </c>
      <c r="L4" s="23">
        <f>SUM(M4:Z4)</f>
        <v>1233.3742166850134</v>
      </c>
      <c r="M4" s="24">
        <v>0</v>
      </c>
      <c r="N4" s="24">
        <v>0</v>
      </c>
      <c r="O4" s="25"/>
      <c r="P4" s="25">
        <v>27.068202944999999</v>
      </c>
      <c r="Q4" s="25">
        <v>17.408740742615041</v>
      </c>
      <c r="R4" s="25">
        <v>0</v>
      </c>
      <c r="S4" s="25">
        <v>1133.3667389587833</v>
      </c>
      <c r="T4" s="25">
        <v>15.1682143585</v>
      </c>
      <c r="U4" s="25">
        <v>14.673691183199995</v>
      </c>
      <c r="V4" s="25">
        <v>6.5359715139150003</v>
      </c>
      <c r="W4" s="25">
        <v>13.092656982999999</v>
      </c>
      <c r="X4" s="25">
        <v>0</v>
      </c>
      <c r="Y4" s="25">
        <v>0</v>
      </c>
      <c r="Z4" s="22">
        <v>6.0600000000000005</v>
      </c>
      <c r="AA4" s="23">
        <v>0</v>
      </c>
      <c r="AB4" s="26">
        <f>SUM(AC4:AM4)</f>
        <v>4.1264639999999998E-2</v>
      </c>
      <c r="AC4" s="27"/>
      <c r="AD4" s="25"/>
      <c r="AE4" s="25">
        <v>4.1264639999999998E-2</v>
      </c>
      <c r="AF4" s="25"/>
      <c r="AG4" s="25"/>
      <c r="AH4" s="25"/>
      <c r="AI4" s="25">
        <v>0</v>
      </c>
      <c r="AJ4" s="25">
        <v>0</v>
      </c>
      <c r="AK4" s="25"/>
      <c r="AL4" s="25"/>
      <c r="AM4" s="215"/>
      <c r="AN4" s="212"/>
      <c r="AO4" s="28">
        <v>7.0566376359999996</v>
      </c>
      <c r="AP4" s="26"/>
      <c r="AQ4" s="29">
        <f t="shared" si="0"/>
        <v>1251.4266799610134</v>
      </c>
    </row>
    <row r="5" spans="1:45" ht="12.75" customHeight="1">
      <c r="A5" s="17" t="s">
        <v>3</v>
      </c>
      <c r="B5" s="18"/>
      <c r="C5" s="19">
        <f>SUM(D5:G5)</f>
        <v>0</v>
      </c>
      <c r="D5" s="20"/>
      <c r="E5" s="21"/>
      <c r="F5" s="22"/>
      <c r="G5" s="22"/>
      <c r="H5" s="23">
        <f>SUM(I5:K5)</f>
        <v>0</v>
      </c>
      <c r="I5" s="24"/>
      <c r="J5" s="25"/>
      <c r="K5" s="22"/>
      <c r="L5" s="23">
        <f>SUM(M5:Z5)</f>
        <v>113.87989310690173</v>
      </c>
      <c r="M5" s="24"/>
      <c r="N5" s="24"/>
      <c r="O5" s="25"/>
      <c r="P5" s="25"/>
      <c r="Q5" s="25"/>
      <c r="R5" s="25"/>
      <c r="S5" s="25">
        <v>66.136391122033913</v>
      </c>
      <c r="T5" s="25"/>
      <c r="U5" s="25">
        <v>47.743501984867812</v>
      </c>
      <c r="V5" s="25"/>
      <c r="W5" s="25"/>
      <c r="X5" s="25"/>
      <c r="Y5" s="25"/>
      <c r="Z5" s="22"/>
      <c r="AA5" s="23"/>
      <c r="AB5" s="26">
        <f>SUM(AC5:AM5)</f>
        <v>0</v>
      </c>
      <c r="AC5" s="27"/>
      <c r="AD5" s="25"/>
      <c r="AE5" s="25"/>
      <c r="AF5" s="25"/>
      <c r="AG5" s="25"/>
      <c r="AH5" s="25"/>
      <c r="AI5" s="25"/>
      <c r="AJ5" s="25"/>
      <c r="AK5" s="25"/>
      <c r="AL5" s="25"/>
      <c r="AM5" s="215"/>
      <c r="AN5" s="212"/>
      <c r="AO5" s="28"/>
      <c r="AP5" s="26"/>
      <c r="AQ5" s="29">
        <f t="shared" si="0"/>
        <v>113.87989310690173</v>
      </c>
    </row>
    <row r="6" spans="1:45" ht="12.75" customHeight="1" thickBot="1">
      <c r="A6" s="30" t="s">
        <v>4</v>
      </c>
      <c r="B6" s="31"/>
      <c r="C6" s="19">
        <f>SUM(D6:G6)</f>
        <v>159.39166936089998</v>
      </c>
      <c r="D6" s="32">
        <v>154.24241222890001</v>
      </c>
      <c r="E6" s="22">
        <v>3.7790489999999997</v>
      </c>
      <c r="F6" s="33"/>
      <c r="G6" s="33">
        <v>1.3702081319999999</v>
      </c>
      <c r="H6" s="34">
        <f>SUM(I6:K6)</f>
        <v>114.45281389435486</v>
      </c>
      <c r="I6" s="35">
        <v>116.03739189435485</v>
      </c>
      <c r="J6" s="35">
        <v>-0.15900400000000001</v>
      </c>
      <c r="K6" s="33">
        <v>-1.4255739999999983</v>
      </c>
      <c r="L6" s="34">
        <f>SUM(M6:Z6)</f>
        <v>172.12005688742326</v>
      </c>
      <c r="M6" s="24">
        <v>-22.497199999999999</v>
      </c>
      <c r="N6" s="24">
        <v>-7.4550000000000001</v>
      </c>
      <c r="O6" s="25"/>
      <c r="P6" s="25">
        <v>3.6791909688888791</v>
      </c>
      <c r="Q6" s="25">
        <v>-18.762865280606746</v>
      </c>
      <c r="R6" s="25">
        <v>48.192492707519996</v>
      </c>
      <c r="S6" s="25">
        <v>130.62139441841961</v>
      </c>
      <c r="T6" s="25">
        <v>2.6521357778999834</v>
      </c>
      <c r="U6" s="25">
        <v>42.171118339315271</v>
      </c>
      <c r="V6" s="25">
        <v>-9.4766104920137408</v>
      </c>
      <c r="W6" s="25">
        <v>2.9954004480000007</v>
      </c>
      <c r="X6" s="36">
        <v>0</v>
      </c>
      <c r="Y6" s="36">
        <v>0</v>
      </c>
      <c r="Z6" s="33">
        <v>0</v>
      </c>
      <c r="AA6" s="34">
        <v>9.2590388496868314</v>
      </c>
      <c r="AB6" s="37">
        <f>SUM(AC6:AM6)</f>
        <v>-6.7408993276320004</v>
      </c>
      <c r="AC6" s="38"/>
      <c r="AD6" s="36"/>
      <c r="AE6" s="36">
        <v>-7.9477415999999967E-2</v>
      </c>
      <c r="AF6" s="36"/>
      <c r="AG6" s="36"/>
      <c r="AH6" s="36"/>
      <c r="AI6" s="36">
        <v>-3.60952747896</v>
      </c>
      <c r="AJ6" s="36">
        <v>-3.0518944326719999</v>
      </c>
      <c r="AK6" s="36"/>
      <c r="AL6" s="36"/>
      <c r="AM6" s="216"/>
      <c r="AN6" s="39"/>
      <c r="AO6" s="40"/>
      <c r="AP6" s="37"/>
      <c r="AQ6" s="41">
        <f t="shared" si="0"/>
        <v>448.48267966473287</v>
      </c>
    </row>
    <row r="7" spans="1:45" s="49" customFormat="1" ht="12.75" customHeight="1">
      <c r="A7" s="50" t="s">
        <v>66</v>
      </c>
      <c r="B7" s="51"/>
      <c r="C7" s="52">
        <f t="shared" ref="C7:AP7" si="1">C2+C3-C4-C5+C6</f>
        <v>1599.3947032274496</v>
      </c>
      <c r="D7" s="57">
        <f t="shared" si="1"/>
        <v>1559.4520014087298</v>
      </c>
      <c r="E7" s="54">
        <f t="shared" si="1"/>
        <v>33.387853300000003</v>
      </c>
      <c r="F7" s="54">
        <f t="shared" si="1"/>
        <v>0</v>
      </c>
      <c r="G7" s="54">
        <f t="shared" si="1"/>
        <v>6.5548485187200001</v>
      </c>
      <c r="H7" s="56">
        <f t="shared" si="1"/>
        <v>750.02379179159141</v>
      </c>
      <c r="I7" s="57">
        <f t="shared" si="1"/>
        <v>573.3342697915914</v>
      </c>
      <c r="J7" s="54">
        <f t="shared" si="1"/>
        <v>186.01245700000001</v>
      </c>
      <c r="K7" s="57">
        <f t="shared" si="1"/>
        <v>-9.3229349999999993</v>
      </c>
      <c r="L7" s="56">
        <f t="shared" si="1"/>
        <v>9084.8873177235491</v>
      </c>
      <c r="M7" s="57">
        <f t="shared" si="1"/>
        <v>3465.5914000000002</v>
      </c>
      <c r="N7" s="57">
        <f t="shared" ref="N7" si="2">N2+N3-N4-N5+N6</f>
        <v>-0.23997538500000104</v>
      </c>
      <c r="O7" s="54">
        <f t="shared" si="1"/>
        <v>0</v>
      </c>
      <c r="P7" s="54">
        <f t="shared" si="1"/>
        <v>1227.0567582503777</v>
      </c>
      <c r="Q7" s="54">
        <f t="shared" si="1"/>
        <v>464.25794748380315</v>
      </c>
      <c r="R7" s="54">
        <f t="shared" si="1"/>
        <v>1158.7541771502401</v>
      </c>
      <c r="S7" s="54">
        <f t="shared" si="1"/>
        <v>-478.79476423525011</v>
      </c>
      <c r="T7" s="54">
        <f t="shared" si="1"/>
        <v>118.78459651940003</v>
      </c>
      <c r="U7" s="54">
        <f t="shared" si="1"/>
        <v>2745.0789804604083</v>
      </c>
      <c r="V7" s="54">
        <f t="shared" si="1"/>
        <v>286.63405401457157</v>
      </c>
      <c r="W7" s="54">
        <f t="shared" si="1"/>
        <v>-10.097256535</v>
      </c>
      <c r="X7" s="54">
        <f t="shared" si="1"/>
        <v>68.430399999999992</v>
      </c>
      <c r="Y7" s="54">
        <f t="shared" si="1"/>
        <v>1.0509999999999999</v>
      </c>
      <c r="Z7" s="57">
        <f t="shared" si="1"/>
        <v>38.379999999999995</v>
      </c>
      <c r="AA7" s="56">
        <f t="shared" si="1"/>
        <v>4255.1970234321316</v>
      </c>
      <c r="AB7" s="56">
        <f t="shared" si="1"/>
        <v>487.74936514708418</v>
      </c>
      <c r="AC7" s="57">
        <f t="shared" si="1"/>
        <v>57.325498036572782</v>
      </c>
      <c r="AD7" s="54">
        <f t="shared" si="1"/>
        <v>168.41986729999999</v>
      </c>
      <c r="AE7" s="54">
        <f t="shared" si="1"/>
        <v>182.31332674344517</v>
      </c>
      <c r="AF7" s="54">
        <f t="shared" ref="AF7" si="3">AF2+AF3-AF4-AF5+AF6</f>
        <v>0</v>
      </c>
      <c r="AG7" s="54">
        <f t="shared" si="1"/>
        <v>36.378660594033143</v>
      </c>
      <c r="AH7" s="54">
        <f t="shared" si="1"/>
        <v>10.459395470015343</v>
      </c>
      <c r="AI7" s="54">
        <f t="shared" si="1"/>
        <v>18.114556643567997</v>
      </c>
      <c r="AJ7" s="54">
        <f t="shared" ref="AJ7" si="4">AJ2+AJ3-AJ4-AJ5+AJ6</f>
        <v>3.5100642127679991</v>
      </c>
      <c r="AK7" s="54">
        <f t="shared" si="1"/>
        <v>0</v>
      </c>
      <c r="AL7" s="54">
        <f t="shared" ref="AL7" si="5">AL2+AL3-AL4-AL5+AL6</f>
        <v>1.387316612905344</v>
      </c>
      <c r="AM7" s="217">
        <f t="shared" si="1"/>
        <v>9.8406795337764468</v>
      </c>
      <c r="AN7" s="57">
        <f t="shared" si="1"/>
        <v>0</v>
      </c>
      <c r="AO7" s="56">
        <f t="shared" si="1"/>
        <v>114.41010111800001</v>
      </c>
      <c r="AP7" s="182">
        <f t="shared" si="1"/>
        <v>0</v>
      </c>
      <c r="AQ7" s="111">
        <f t="shared" si="0"/>
        <v>16291.662302439805</v>
      </c>
    </row>
    <row r="8" spans="1:45" s="49" customFormat="1" ht="12.75" customHeight="1" thickBot="1">
      <c r="A8" s="183" t="s">
        <v>67</v>
      </c>
      <c r="B8" s="184"/>
      <c r="C8" s="187">
        <f t="shared" ref="C8:AP8" si="6">C7-C27</f>
        <v>1599.3947032274496</v>
      </c>
      <c r="D8" s="185">
        <f t="shared" si="6"/>
        <v>1559.4520014087298</v>
      </c>
      <c r="E8" s="188">
        <f t="shared" si="6"/>
        <v>33.387853300000003</v>
      </c>
      <c r="F8" s="189">
        <f t="shared" si="6"/>
        <v>0</v>
      </c>
      <c r="G8" s="189">
        <f t="shared" si="6"/>
        <v>6.5548485187200001</v>
      </c>
      <c r="H8" s="190">
        <f t="shared" si="6"/>
        <v>750.02379179159141</v>
      </c>
      <c r="I8" s="185">
        <f t="shared" si="6"/>
        <v>573.3342697915914</v>
      </c>
      <c r="J8" s="188">
        <f t="shared" si="6"/>
        <v>186.01245700000001</v>
      </c>
      <c r="K8" s="185">
        <f t="shared" si="6"/>
        <v>-9.3229349999999993</v>
      </c>
      <c r="L8" s="190">
        <f t="shared" si="6"/>
        <v>8977.0259177235494</v>
      </c>
      <c r="M8" s="185">
        <f t="shared" si="6"/>
        <v>3465.5914000000002</v>
      </c>
      <c r="N8" s="185">
        <f t="shared" si="6"/>
        <v>-0.23997538500000104</v>
      </c>
      <c r="O8" s="188">
        <f t="shared" si="6"/>
        <v>0</v>
      </c>
      <c r="P8" s="188">
        <f t="shared" si="6"/>
        <v>1227.0567582503777</v>
      </c>
      <c r="Q8" s="188">
        <f t="shared" si="6"/>
        <v>464.25794748380315</v>
      </c>
      <c r="R8" s="188">
        <f t="shared" si="6"/>
        <v>1158.7541771502401</v>
      </c>
      <c r="S8" s="188">
        <f t="shared" si="6"/>
        <v>-478.79476423525011</v>
      </c>
      <c r="T8" s="188">
        <f t="shared" si="6"/>
        <v>118.78459651940003</v>
      </c>
      <c r="U8" s="188">
        <f t="shared" si="6"/>
        <v>2745.0789804604083</v>
      </c>
      <c r="V8" s="188">
        <f t="shared" si="6"/>
        <v>286.63405401457157</v>
      </c>
      <c r="W8" s="188">
        <f t="shared" si="6"/>
        <v>-10.097256535</v>
      </c>
      <c r="X8" s="188">
        <f t="shared" si="6"/>
        <v>0</v>
      </c>
      <c r="Y8" s="188">
        <f t="shared" si="6"/>
        <v>0</v>
      </c>
      <c r="Z8" s="185">
        <f t="shared" si="6"/>
        <v>0</v>
      </c>
      <c r="AA8" s="190">
        <f t="shared" si="6"/>
        <v>4255.1970234321316</v>
      </c>
      <c r="AB8" s="196">
        <f t="shared" si="6"/>
        <v>487.74936514708418</v>
      </c>
      <c r="AC8" s="185">
        <f t="shared" si="6"/>
        <v>57.325498036572782</v>
      </c>
      <c r="AD8" s="188">
        <f t="shared" si="6"/>
        <v>168.41986729999999</v>
      </c>
      <c r="AE8" s="188">
        <f t="shared" si="6"/>
        <v>182.31332674344517</v>
      </c>
      <c r="AF8" s="188">
        <f t="shared" si="6"/>
        <v>0</v>
      </c>
      <c r="AG8" s="188">
        <f t="shared" si="6"/>
        <v>36.378660594033143</v>
      </c>
      <c r="AH8" s="188">
        <f t="shared" si="6"/>
        <v>10.459395470015343</v>
      </c>
      <c r="AI8" s="188">
        <f t="shared" si="6"/>
        <v>18.114556643567997</v>
      </c>
      <c r="AJ8" s="188">
        <f t="shared" ref="AJ8" si="7">AJ7-AJ27</f>
        <v>3.5100642127679991</v>
      </c>
      <c r="AK8" s="188">
        <f t="shared" si="6"/>
        <v>0</v>
      </c>
      <c r="AL8" s="188">
        <f t="shared" si="6"/>
        <v>1.387316612905344</v>
      </c>
      <c r="AM8" s="218">
        <f t="shared" si="6"/>
        <v>9.8406795337764468</v>
      </c>
      <c r="AN8" s="185">
        <f t="shared" si="6"/>
        <v>0</v>
      </c>
      <c r="AO8" s="190">
        <f t="shared" si="6"/>
        <v>114.41010111800001</v>
      </c>
      <c r="AP8" s="185">
        <f t="shared" si="6"/>
        <v>0</v>
      </c>
      <c r="AQ8" s="186">
        <f t="shared" si="0"/>
        <v>16183.800902439807</v>
      </c>
    </row>
    <row r="9" spans="1:45" s="49" customFormat="1" ht="12.75" customHeight="1">
      <c r="A9" s="50" t="s">
        <v>5</v>
      </c>
      <c r="B9" s="51"/>
      <c r="C9" s="52">
        <f t="shared" ref="C9:AP9" si="8">SUM(C10:C14)</f>
        <v>1171.5276583548293</v>
      </c>
      <c r="D9" s="53">
        <f t="shared" si="8"/>
        <v>1171.5276583548293</v>
      </c>
      <c r="E9" s="54">
        <f t="shared" si="8"/>
        <v>0</v>
      </c>
      <c r="F9" s="55">
        <f t="shared" si="8"/>
        <v>0</v>
      </c>
      <c r="G9" s="55">
        <f t="shared" si="8"/>
        <v>0</v>
      </c>
      <c r="H9" s="56">
        <f t="shared" si="8"/>
        <v>556.72091969658356</v>
      </c>
      <c r="I9" s="53">
        <f t="shared" si="8"/>
        <v>556.72091969658356</v>
      </c>
      <c r="J9" s="54">
        <f t="shared" si="8"/>
        <v>0</v>
      </c>
      <c r="K9" s="55">
        <f t="shared" si="8"/>
        <v>0</v>
      </c>
      <c r="L9" s="56">
        <f t="shared" si="8"/>
        <v>3863.856452486365</v>
      </c>
      <c r="M9" s="54">
        <f t="shared" si="8"/>
        <v>3465.5913999999998</v>
      </c>
      <c r="N9" s="54">
        <f t="shared" ref="N9" si="9">SUM(N10:N14)</f>
        <v>0</v>
      </c>
      <c r="O9" s="54">
        <f t="shared" si="8"/>
        <v>8.0067844223999991</v>
      </c>
      <c r="P9" s="54">
        <f t="shared" si="8"/>
        <v>0</v>
      </c>
      <c r="Q9" s="54">
        <f t="shared" si="8"/>
        <v>0</v>
      </c>
      <c r="R9" s="54">
        <f t="shared" si="8"/>
        <v>0</v>
      </c>
      <c r="S9" s="54">
        <f t="shared" si="8"/>
        <v>376.16129045649643</v>
      </c>
      <c r="T9" s="54">
        <f t="shared" si="8"/>
        <v>0.24380293167820793</v>
      </c>
      <c r="U9" s="54">
        <f t="shared" si="8"/>
        <v>13.853174675790584</v>
      </c>
      <c r="V9" s="54">
        <f t="shared" si="8"/>
        <v>0</v>
      </c>
      <c r="W9" s="54">
        <f t="shared" si="8"/>
        <v>0</v>
      </c>
      <c r="X9" s="54">
        <f t="shared" si="8"/>
        <v>0</v>
      </c>
      <c r="Y9" s="54">
        <f t="shared" si="8"/>
        <v>0</v>
      </c>
      <c r="Z9" s="55">
        <f t="shared" si="8"/>
        <v>0</v>
      </c>
      <c r="AA9" s="56">
        <f t="shared" si="8"/>
        <v>2736.918251984584</v>
      </c>
      <c r="AB9" s="57">
        <f t="shared" si="8"/>
        <v>43.832586861000038</v>
      </c>
      <c r="AC9" s="58">
        <f t="shared" si="8"/>
        <v>0</v>
      </c>
      <c r="AD9" s="54">
        <f t="shared" si="8"/>
        <v>0</v>
      </c>
      <c r="AE9" s="54">
        <f t="shared" si="8"/>
        <v>2.1790117919999998</v>
      </c>
      <c r="AF9" s="54">
        <f t="shared" ref="AF9" si="10">SUM(AF10:AF14)</f>
        <v>0</v>
      </c>
      <c r="AG9" s="54">
        <f t="shared" si="8"/>
        <v>36.378660594033143</v>
      </c>
      <c r="AH9" s="120">
        <f t="shared" si="8"/>
        <v>5.2749144749669004</v>
      </c>
      <c r="AI9" s="120">
        <f t="shared" si="8"/>
        <v>0</v>
      </c>
      <c r="AJ9" s="120">
        <f t="shared" ref="AJ9" si="11">SUM(AJ10:AJ14)</f>
        <v>0</v>
      </c>
      <c r="AK9" s="54">
        <f t="shared" si="8"/>
        <v>0</v>
      </c>
      <c r="AL9" s="54">
        <f t="shared" ref="AL9" si="12">SUM(AL10:AL14)</f>
        <v>0</v>
      </c>
      <c r="AM9" s="217">
        <f t="shared" si="8"/>
        <v>0</v>
      </c>
      <c r="AN9" s="57">
        <f t="shared" si="8"/>
        <v>0</v>
      </c>
      <c r="AO9" s="56">
        <f t="shared" si="8"/>
        <v>62.652240119999995</v>
      </c>
      <c r="AP9" s="57">
        <f t="shared" si="8"/>
        <v>0</v>
      </c>
      <c r="AQ9" s="59">
        <f t="shared" si="0"/>
        <v>8435.508109503362</v>
      </c>
    </row>
    <row r="10" spans="1:45" ht="12.75" customHeight="1">
      <c r="A10" s="60" t="s">
        <v>221</v>
      </c>
      <c r="B10" s="61"/>
      <c r="C10" s="62">
        <f>SUM(D10:G10)</f>
        <v>1171.5276583548293</v>
      </c>
      <c r="D10" s="63">
        <v>1171.5276583548293</v>
      </c>
      <c r="E10" s="64"/>
      <c r="F10" s="65"/>
      <c r="G10" s="65"/>
      <c r="H10" s="66">
        <f>SUM(I10:K10)</f>
        <v>449.1883571256148</v>
      </c>
      <c r="I10" s="63">
        <v>449.1883571256148</v>
      </c>
      <c r="J10" s="64">
        <v>0</v>
      </c>
      <c r="K10" s="65"/>
      <c r="L10" s="66">
        <f>SUM(M10:Z10)</f>
        <v>390.014465132287</v>
      </c>
      <c r="M10" s="64"/>
      <c r="N10" s="64"/>
      <c r="O10" s="64"/>
      <c r="P10" s="64"/>
      <c r="Q10" s="64"/>
      <c r="R10" s="64"/>
      <c r="S10" s="64">
        <v>376.16129045649643</v>
      </c>
      <c r="T10" s="64"/>
      <c r="U10" s="64">
        <v>13.853174675790584</v>
      </c>
      <c r="V10" s="64"/>
      <c r="W10" s="64"/>
      <c r="X10" s="64"/>
      <c r="Y10" s="64"/>
      <c r="Z10" s="65"/>
      <c r="AA10" s="66">
        <v>2501.49484762056</v>
      </c>
      <c r="AB10" s="67">
        <f>SUM(AC10:AM10)</f>
        <v>36.46701659403314</v>
      </c>
      <c r="AC10" s="68"/>
      <c r="AD10" s="64"/>
      <c r="AE10" s="64">
        <v>8.8356000000000004E-2</v>
      </c>
      <c r="AF10" s="64">
        <v>0</v>
      </c>
      <c r="AG10" s="64">
        <v>36.378660594033143</v>
      </c>
      <c r="AI10" s="64"/>
      <c r="AJ10" s="64"/>
      <c r="AK10" s="64"/>
      <c r="AL10" s="64"/>
      <c r="AM10" s="219"/>
      <c r="AN10" s="69">
        <v>0</v>
      </c>
      <c r="AO10" s="70"/>
      <c r="AP10" s="67"/>
      <c r="AQ10" s="71">
        <f t="shared" si="0"/>
        <v>4548.6923448273246</v>
      </c>
    </row>
    <row r="11" spans="1:45" ht="12.75" customHeight="1">
      <c r="A11" s="17" t="s">
        <v>222</v>
      </c>
      <c r="B11" s="18"/>
      <c r="C11" s="19">
        <f>SUM(D11:G11)</f>
        <v>0</v>
      </c>
      <c r="D11" s="24">
        <v>0</v>
      </c>
      <c r="E11" s="25"/>
      <c r="F11" s="22"/>
      <c r="G11" s="22"/>
      <c r="H11" s="23">
        <f>SUM(I11:K11)</f>
        <v>7.9484941499161517</v>
      </c>
      <c r="I11" s="24">
        <v>7.9484941499161517</v>
      </c>
      <c r="J11" s="25"/>
      <c r="K11" s="22"/>
      <c r="L11" s="23">
        <f>SUM(M11:Z11)</f>
        <v>8.2505873540782062</v>
      </c>
      <c r="M11" s="25"/>
      <c r="N11" s="25"/>
      <c r="O11" s="25">
        <v>8.0067844223999991</v>
      </c>
      <c r="P11" s="25"/>
      <c r="Q11" s="25"/>
      <c r="R11" s="25"/>
      <c r="S11" s="25">
        <v>0</v>
      </c>
      <c r="T11" s="25">
        <v>0.24380293167820793</v>
      </c>
      <c r="U11" s="25">
        <v>0</v>
      </c>
      <c r="V11" s="25"/>
      <c r="W11" s="25"/>
      <c r="X11" s="25"/>
      <c r="Y11" s="25"/>
      <c r="Z11" s="22"/>
      <c r="AA11" s="23">
        <v>235.42340436402392</v>
      </c>
      <c r="AB11" s="26">
        <f>SUM(AC11:AM11)</f>
        <v>7.3655702669669001</v>
      </c>
      <c r="AC11" s="27"/>
      <c r="AD11" s="25"/>
      <c r="AE11" s="25">
        <v>2.0906557919999997</v>
      </c>
      <c r="AF11" s="25"/>
      <c r="AG11" s="25"/>
      <c r="AH11" s="25">
        <v>5.2749144749669004</v>
      </c>
      <c r="AI11" s="25"/>
      <c r="AJ11" s="25"/>
      <c r="AK11" s="25"/>
      <c r="AL11" s="25"/>
      <c r="AM11" s="215"/>
      <c r="AN11" s="212"/>
      <c r="AO11" s="28"/>
      <c r="AP11" s="26"/>
      <c r="AQ11" s="29">
        <f t="shared" si="0"/>
        <v>258.98805613498519</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46.969116719999995</v>
      </c>
      <c r="AP12" s="26"/>
      <c r="AQ12" s="29">
        <f t="shared" si="0"/>
        <v>46.969116719999995</v>
      </c>
    </row>
    <row r="13" spans="1:45" ht="12.75" customHeight="1">
      <c r="A13" s="17" t="s">
        <v>224</v>
      </c>
      <c r="B13" s="18"/>
      <c r="C13" s="19">
        <f>SUM(D13:G13)</f>
        <v>0</v>
      </c>
      <c r="D13" s="24"/>
      <c r="E13" s="22"/>
      <c r="F13" s="22"/>
      <c r="G13" s="22"/>
      <c r="H13" s="23">
        <f>SUM(I13:K13)</f>
        <v>99.584068421052635</v>
      </c>
      <c r="I13" s="24">
        <v>99.584068421052635</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99.584068421052635</v>
      </c>
    </row>
    <row r="14" spans="1:45" ht="12.75" customHeight="1">
      <c r="A14" s="72" t="s">
        <v>225</v>
      </c>
      <c r="B14" s="73"/>
      <c r="C14" s="74">
        <f>SUM(D14:G14)</f>
        <v>0</v>
      </c>
      <c r="D14" s="75"/>
      <c r="E14" s="76"/>
      <c r="F14" s="77"/>
      <c r="G14" s="77"/>
      <c r="H14" s="78">
        <f>SUM(I14:K14)</f>
        <v>0</v>
      </c>
      <c r="I14" s="75"/>
      <c r="J14" s="76"/>
      <c r="K14" s="77"/>
      <c r="L14" s="78">
        <f>SUM(M14:Z14)</f>
        <v>3465.5913999999998</v>
      </c>
      <c r="M14" s="76">
        <v>3465.5913999999998</v>
      </c>
      <c r="N14" s="76">
        <v>0</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15.683123399999998</v>
      </c>
      <c r="AP14" s="79"/>
      <c r="AQ14" s="82">
        <f t="shared" si="0"/>
        <v>3481.2745233999999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94.604865000000004</v>
      </c>
      <c r="I15" s="85">
        <f t="shared" si="13"/>
        <v>0</v>
      </c>
      <c r="J15" s="86">
        <f t="shared" si="13"/>
        <v>0</v>
      </c>
      <c r="K15" s="87">
        <f t="shared" si="13"/>
        <v>94.604865000000004</v>
      </c>
      <c r="L15" s="88">
        <f t="shared" si="13"/>
        <v>3364.1355153224026</v>
      </c>
      <c r="M15" s="86">
        <f t="shared" si="13"/>
        <v>0</v>
      </c>
      <c r="N15" s="86">
        <f t="shared" si="13"/>
        <v>0</v>
      </c>
      <c r="O15" s="86">
        <f t="shared" si="13"/>
        <v>99.825206283661601</v>
      </c>
      <c r="P15" s="86">
        <f t="shared" si="13"/>
        <v>525.15157774499994</v>
      </c>
      <c r="Q15" s="86">
        <f t="shared" si="13"/>
        <v>211.46302566480003</v>
      </c>
      <c r="R15" s="86">
        <f t="shared" si="13"/>
        <v>0</v>
      </c>
      <c r="S15" s="86">
        <f t="shared" si="13"/>
        <v>1231.4478589348596</v>
      </c>
      <c r="T15" s="86">
        <f t="shared" si="13"/>
        <v>40.268501872835415</v>
      </c>
      <c r="U15" s="86">
        <f t="shared" si="13"/>
        <v>1245.8820882862467</v>
      </c>
      <c r="V15" s="86">
        <f t="shared" si="13"/>
        <v>0</v>
      </c>
      <c r="W15" s="86">
        <f t="shared" si="13"/>
        <v>10.097256535</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2243.0460615075554</v>
      </c>
      <c r="AP15" s="89">
        <f t="shared" si="13"/>
        <v>0</v>
      </c>
      <c r="AQ15" s="91">
        <f t="shared" si="0"/>
        <v>5701.7864418299578</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2056.2666780664158</v>
      </c>
      <c r="AP16" s="67"/>
      <c r="AQ16" s="92">
        <f>C16+H16+L16+AA16+AO16+AP16</f>
        <v>2056.2666780664158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156.73930862751999</v>
      </c>
      <c r="AP17" s="26"/>
      <c r="AQ17" s="29">
        <f>C17+H17+L17+AA17+AO17+AP17</f>
        <v>156.73930862751999</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30.040074813619199</v>
      </c>
      <c r="AP18" s="26"/>
      <c r="AQ18" s="29">
        <f t="shared" si="0"/>
        <v>30.040074813619199</v>
      </c>
    </row>
    <row r="19" spans="1:43" ht="12.75" customHeight="1">
      <c r="A19" s="17" t="s">
        <v>229</v>
      </c>
      <c r="B19" s="18"/>
      <c r="C19" s="19"/>
      <c r="D19" s="24"/>
      <c r="E19" s="25"/>
      <c r="F19" s="22"/>
      <c r="G19" s="22"/>
      <c r="H19" s="23">
        <f>SUM(I19:K19)</f>
        <v>94.604865000000004</v>
      </c>
      <c r="I19" s="24"/>
      <c r="J19" s="25"/>
      <c r="K19" s="22">
        <v>94.604865000000004</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94.604865000000004</v>
      </c>
    </row>
    <row r="20" spans="1:43" ht="12.75" customHeight="1">
      <c r="A20" s="72" t="s">
        <v>230</v>
      </c>
      <c r="B20" s="73"/>
      <c r="C20" s="74"/>
      <c r="D20" s="75"/>
      <c r="E20" s="76"/>
      <c r="F20" s="77"/>
      <c r="G20" s="77"/>
      <c r="H20" s="78">
        <f>SUM(I20:K20)</f>
        <v>0</v>
      </c>
      <c r="I20" s="75"/>
      <c r="J20" s="76"/>
      <c r="K20" s="77"/>
      <c r="L20" s="78">
        <f>SUM(M20:Z20)</f>
        <v>3364.1355153224026</v>
      </c>
      <c r="M20" s="76"/>
      <c r="N20" s="76"/>
      <c r="O20" s="76">
        <v>99.825206283661601</v>
      </c>
      <c r="P20" s="76">
        <v>525.15157774499994</v>
      </c>
      <c r="Q20" s="76">
        <v>211.46302566480003</v>
      </c>
      <c r="R20" s="76">
        <v>0</v>
      </c>
      <c r="S20" s="76">
        <v>1231.4478589348596</v>
      </c>
      <c r="T20" s="76">
        <v>40.268501872835415</v>
      </c>
      <c r="U20" s="76">
        <v>1245.8820882862467</v>
      </c>
      <c r="V20" s="76"/>
      <c r="W20" s="76">
        <v>10.097256535</v>
      </c>
      <c r="X20" s="76"/>
      <c r="Y20" s="76"/>
      <c r="Z20" s="77"/>
      <c r="AA20" s="78"/>
      <c r="AB20" s="79">
        <f>SUM(AC20:AL20)</f>
        <v>0</v>
      </c>
      <c r="AC20" s="80"/>
      <c r="AD20" s="76"/>
      <c r="AE20" s="76"/>
      <c r="AF20" s="76"/>
      <c r="AG20" s="76"/>
      <c r="AH20" s="76"/>
      <c r="AI20" s="76"/>
      <c r="AJ20" s="76"/>
      <c r="AK20" s="76"/>
      <c r="AL20" s="76"/>
      <c r="AM20" s="220"/>
      <c r="AN20" s="213"/>
      <c r="AO20" s="81"/>
      <c r="AP20" s="79"/>
      <c r="AQ20" s="82">
        <f t="shared" si="0"/>
        <v>3364.1355153224026</v>
      </c>
    </row>
    <row r="21" spans="1:43" ht="12.75" customHeight="1">
      <c r="A21" s="93" t="s">
        <v>7</v>
      </c>
      <c r="B21" s="94"/>
      <c r="C21" s="95">
        <f>SUM(C22:C24)</f>
        <v>15.442342619999998</v>
      </c>
      <c r="D21" s="96">
        <f>SUM(D22:D24)</f>
        <v>-10.64</v>
      </c>
      <c r="E21" s="97">
        <f>SUM(E22:E24)</f>
        <v>26.082342619999999</v>
      </c>
      <c r="F21" s="98">
        <f>SUM(F22:F24)</f>
        <v>0</v>
      </c>
      <c r="G21" s="98">
        <f>SUM(G22:G24)</f>
        <v>0</v>
      </c>
      <c r="H21" s="99">
        <f>SUM(I21:K21)</f>
        <v>0</v>
      </c>
      <c r="I21" s="96">
        <f>SUM(I22:I24)</f>
        <v>0</v>
      </c>
      <c r="J21" s="97">
        <f>SUM(J22:J24)</f>
        <v>0</v>
      </c>
      <c r="K21" s="98">
        <f>SUM(K22:K24)</f>
        <v>0</v>
      </c>
      <c r="L21" s="99">
        <f>SUM(M21:Z21)</f>
        <v>-5.9382962618234263</v>
      </c>
      <c r="M21" s="97">
        <f t="shared" ref="M21:AA21" si="15">SUM(M22:M24)</f>
        <v>0</v>
      </c>
      <c r="N21" s="97">
        <f t="shared" ref="N21" si="16">SUM(N22:N24)</f>
        <v>0</v>
      </c>
      <c r="O21" s="97">
        <f t="shared" si="15"/>
        <v>0</v>
      </c>
      <c r="P21" s="97">
        <f t="shared" si="15"/>
        <v>-6.854777044444444</v>
      </c>
      <c r="Q21" s="97">
        <f t="shared" si="15"/>
        <v>190.30986613184001</v>
      </c>
      <c r="R21" s="97">
        <f t="shared" si="15"/>
        <v>-190.25148081431999</v>
      </c>
      <c r="S21" s="97">
        <f t="shared" si="15"/>
        <v>26.284593869491527</v>
      </c>
      <c r="T21" s="97">
        <f t="shared" si="15"/>
        <v>0</v>
      </c>
      <c r="U21" s="97">
        <f t="shared" si="15"/>
        <v>-9.9841557843905413</v>
      </c>
      <c r="V21" s="97">
        <f t="shared" si="15"/>
        <v>-15.44234262</v>
      </c>
      <c r="W21" s="97">
        <f t="shared" si="15"/>
        <v>0</v>
      </c>
      <c r="X21" s="97">
        <f t="shared" si="15"/>
        <v>0</v>
      </c>
      <c r="Y21" s="97">
        <f t="shared" si="15"/>
        <v>0</v>
      </c>
      <c r="Z21" s="98">
        <f t="shared" si="15"/>
        <v>0</v>
      </c>
      <c r="AA21" s="99">
        <f t="shared" si="15"/>
        <v>0</v>
      </c>
      <c r="AB21" s="100">
        <f t="shared" ref="AB21:AQ21" si="17">SUM(AB22:AB24)</f>
        <v>-225.74536533657277</v>
      </c>
      <c r="AC21" s="101">
        <f t="shared" si="17"/>
        <v>-57.325498036572782</v>
      </c>
      <c r="AD21" s="97">
        <f t="shared" si="17"/>
        <v>-168.41986729999999</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225.74536533657277</v>
      </c>
      <c r="AP21" s="100">
        <f t="shared" si="17"/>
        <v>0</v>
      </c>
      <c r="AQ21" s="102">
        <f t="shared" si="17"/>
        <v>9.5040463581765717</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-225.74536533657277</v>
      </c>
      <c r="AC22" s="68">
        <f>-AC2</f>
        <v>-57.325498036572782</v>
      </c>
      <c r="AD22" s="64">
        <f>-AD2</f>
        <v>-168.41986729999999</v>
      </c>
      <c r="AE22" s="64"/>
      <c r="AF22" s="64"/>
      <c r="AG22" s="127"/>
      <c r="AH22" s="2"/>
      <c r="AI22" s="64"/>
      <c r="AJ22" s="64"/>
      <c r="AK22" s="64">
        <v>0</v>
      </c>
      <c r="AL22" s="64"/>
      <c r="AM22" s="219"/>
      <c r="AN22" s="69"/>
      <c r="AO22" s="66">
        <f>-(C22+H22+L22+AA22+AB22)</f>
        <v>225.74536533657277</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15.442342619999998</v>
      </c>
      <c r="D24" s="207">
        <v>-10.64</v>
      </c>
      <c r="E24" s="36">
        <f>-D24-V24</f>
        <v>26.082342619999999</v>
      </c>
      <c r="F24" s="33"/>
      <c r="G24" s="33"/>
      <c r="H24" s="34"/>
      <c r="I24" s="39"/>
      <c r="J24" s="36"/>
      <c r="K24" s="33"/>
      <c r="L24" s="34">
        <f>SUM(N24:Z24)</f>
        <v>-5.9382962618234263</v>
      </c>
      <c r="M24" s="36"/>
      <c r="N24" s="36">
        <v>0</v>
      </c>
      <c r="O24" s="36"/>
      <c r="P24" s="36">
        <v>-6.854777044444444</v>
      </c>
      <c r="Q24" s="36">
        <v>190.30986613184001</v>
      </c>
      <c r="R24" s="36">
        <v>-190.25148081431999</v>
      </c>
      <c r="S24" s="36">
        <v>26.284593869491527</v>
      </c>
      <c r="T24" s="36"/>
      <c r="U24" s="36">
        <v>-9.9841557843905413</v>
      </c>
      <c r="V24" s="33">
        <v>-15.44234262</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9.5040463581765717</v>
      </c>
    </row>
    <row r="25" spans="1:43" ht="12.75" customHeight="1" thickBot="1">
      <c r="A25" s="83" t="s">
        <v>8</v>
      </c>
      <c r="B25" s="1"/>
      <c r="C25" s="84">
        <f>SUM(D25:G25)</f>
        <v>0</v>
      </c>
      <c r="D25" s="85"/>
      <c r="E25" s="86"/>
      <c r="F25" s="104"/>
      <c r="G25" s="104"/>
      <c r="H25" s="88">
        <f>SUM(I25:K25)</f>
        <v>16.423713148123809</v>
      </c>
      <c r="I25" s="104">
        <v>16.423713148123809</v>
      </c>
      <c r="J25" s="105"/>
      <c r="K25" s="104"/>
      <c r="L25" s="88">
        <f>SUM(O25:Z25)</f>
        <v>129.82467369612596</v>
      </c>
      <c r="M25" s="105"/>
      <c r="N25" s="105"/>
      <c r="O25" s="105">
        <v>91.818421861261598</v>
      </c>
      <c r="P25" s="105"/>
      <c r="Q25" s="105"/>
      <c r="R25" s="105"/>
      <c r="S25" s="105">
        <v>31.768128802594248</v>
      </c>
      <c r="T25" s="105">
        <v>3.757145438174252</v>
      </c>
      <c r="U25" s="105">
        <v>2.4809775940958487</v>
      </c>
      <c r="V25" s="105"/>
      <c r="W25" s="105"/>
      <c r="X25" s="105"/>
      <c r="Y25" s="105"/>
      <c r="Z25" s="104"/>
      <c r="AA25" s="88">
        <v>77.501721998969771</v>
      </c>
      <c r="AB25" s="89">
        <f>SUM(AC25:AI25)</f>
        <v>0</v>
      </c>
      <c r="AC25" s="90"/>
      <c r="AD25" s="105"/>
      <c r="AE25" s="105"/>
      <c r="AF25" s="105"/>
      <c r="AG25" s="105"/>
      <c r="AH25" s="105"/>
      <c r="AI25" s="105"/>
      <c r="AJ25" s="105"/>
      <c r="AK25" s="105"/>
      <c r="AL25" s="105"/>
      <c r="AM25" s="225"/>
      <c r="AN25" s="106"/>
      <c r="AO25" s="88">
        <v>296.4132385616432</v>
      </c>
      <c r="AP25" s="89"/>
      <c r="AQ25" s="107">
        <f>C25+H25+L25+AA25+AB25+AN25+AO25+AP25</f>
        <v>520.16334740486275</v>
      </c>
    </row>
    <row r="26" spans="1:43" s="49" customFormat="1" ht="12.75" customHeight="1" thickBot="1">
      <c r="A26" s="42" t="s">
        <v>9</v>
      </c>
      <c r="B26" s="43"/>
      <c r="C26" s="44">
        <f t="shared" ref="C26:AP26" si="20">C7-C9+C15+C21-C25</f>
        <v>443.3093874926202</v>
      </c>
      <c r="D26" s="108">
        <f t="shared" si="20"/>
        <v>377.28434305390044</v>
      </c>
      <c r="E26" s="46">
        <f t="shared" si="20"/>
        <v>59.470195920000002</v>
      </c>
      <c r="F26" s="46">
        <f t="shared" si="20"/>
        <v>0</v>
      </c>
      <c r="G26" s="46">
        <f t="shared" si="20"/>
        <v>6.5548485187200001</v>
      </c>
      <c r="H26" s="47">
        <f t="shared" si="20"/>
        <v>271.48402394688407</v>
      </c>
      <c r="I26" s="108">
        <f t="shared" si="20"/>
        <v>0.189636946884022</v>
      </c>
      <c r="J26" s="46">
        <f t="shared" si="20"/>
        <v>186.01245700000001</v>
      </c>
      <c r="K26" s="109">
        <f t="shared" si="20"/>
        <v>85.281930000000003</v>
      </c>
      <c r="L26" s="47">
        <f t="shared" si="20"/>
        <v>8449.403410601637</v>
      </c>
      <c r="M26" s="46">
        <f t="shared" si="20"/>
        <v>4.5474735088646412E-13</v>
      </c>
      <c r="N26" s="46">
        <f t="shared" si="20"/>
        <v>-0.23997538500000104</v>
      </c>
      <c r="O26" s="46">
        <f t="shared" si="20"/>
        <v>0</v>
      </c>
      <c r="P26" s="46">
        <f t="shared" si="20"/>
        <v>1745.3535589509331</v>
      </c>
      <c r="Q26" s="46">
        <f t="shared" si="20"/>
        <v>866.03083928044316</v>
      </c>
      <c r="R26" s="46">
        <f t="shared" si="20"/>
        <v>968.50269633592018</v>
      </c>
      <c r="S26" s="46">
        <f t="shared" si="20"/>
        <v>371.00826931001029</v>
      </c>
      <c r="T26" s="46">
        <f t="shared" si="20"/>
        <v>155.05215002238296</v>
      </c>
      <c r="U26" s="46">
        <f t="shared" si="20"/>
        <v>3964.6427606923776</v>
      </c>
      <c r="V26" s="46">
        <f t="shared" si="20"/>
        <v>271.1917113945716</v>
      </c>
      <c r="W26" s="46">
        <f t="shared" si="20"/>
        <v>0</v>
      </c>
      <c r="X26" s="46">
        <f t="shared" si="20"/>
        <v>68.430399999999992</v>
      </c>
      <c r="Y26" s="46">
        <f t="shared" si="20"/>
        <v>1.0509999999999999</v>
      </c>
      <c r="Z26" s="109">
        <f t="shared" si="20"/>
        <v>38.379999999999995</v>
      </c>
      <c r="AA26" s="47">
        <f t="shared" si="20"/>
        <v>1440.7770494485778</v>
      </c>
      <c r="AB26" s="45">
        <f t="shared" si="20"/>
        <v>218.17141294951136</v>
      </c>
      <c r="AC26" s="110">
        <f t="shared" si="20"/>
        <v>0</v>
      </c>
      <c r="AD26" s="110">
        <f t="shared" si="20"/>
        <v>0</v>
      </c>
      <c r="AE26" s="110">
        <f t="shared" si="20"/>
        <v>180.13431495144516</v>
      </c>
      <c r="AF26" s="110">
        <f t="shared" si="20"/>
        <v>0</v>
      </c>
      <c r="AG26" s="110">
        <f t="shared" si="20"/>
        <v>0</v>
      </c>
      <c r="AH26" s="110">
        <f t="shared" si="20"/>
        <v>5.1844809950484425</v>
      </c>
      <c r="AI26" s="110">
        <f t="shared" si="20"/>
        <v>18.114556643567997</v>
      </c>
      <c r="AJ26" s="110">
        <f t="shared" ref="AJ26" si="21">AJ7-AJ9+AJ15+AJ21-AJ25</f>
        <v>3.5100642127679991</v>
      </c>
      <c r="AK26" s="110">
        <f t="shared" si="20"/>
        <v>0</v>
      </c>
      <c r="AL26" s="110">
        <f t="shared" si="20"/>
        <v>1.387316612905344</v>
      </c>
      <c r="AM26" s="226">
        <f t="shared" si="20"/>
        <v>9.8406795337764468</v>
      </c>
      <c r="AN26" s="45">
        <f t="shared" si="20"/>
        <v>0</v>
      </c>
      <c r="AO26" s="47">
        <f t="shared" si="20"/>
        <v>2224.1360492804852</v>
      </c>
      <c r="AP26" s="45">
        <f t="shared" si="20"/>
        <v>0</v>
      </c>
      <c r="AQ26" s="48">
        <f>C26+H26+L26+AA26+AB26+AN26+AO26+AP26</f>
        <v>13047.281333719717</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107.86139999999999</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68.430399999999992</v>
      </c>
      <c r="Y27" s="54">
        <f t="shared" si="23"/>
        <v>1.0509999999999999</v>
      </c>
      <c r="Z27" s="55">
        <f t="shared" si="23"/>
        <v>38.379999999999995</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107.86139999999999</v>
      </c>
    </row>
    <row r="28" spans="1:43" ht="12.75" customHeight="1" thickBot="1">
      <c r="A28" s="112" t="s">
        <v>11</v>
      </c>
      <c r="B28" s="113"/>
      <c r="C28" s="114">
        <f>SUM(D28:G28)</f>
        <v>0</v>
      </c>
      <c r="D28" s="96"/>
      <c r="E28" s="97"/>
      <c r="F28" s="98"/>
      <c r="G28" s="98"/>
      <c r="H28" s="115">
        <f>SUM(I28:K28)</f>
        <v>0</v>
      </c>
      <c r="I28" s="96"/>
      <c r="J28" s="97"/>
      <c r="K28" s="98"/>
      <c r="L28" s="115">
        <f>SUM(M28:Z28)</f>
        <v>107.86139999999999</v>
      </c>
      <c r="M28" s="97"/>
      <c r="N28" s="97"/>
      <c r="O28" s="97"/>
      <c r="P28" s="97"/>
      <c r="Q28" s="97"/>
      <c r="R28" s="97"/>
      <c r="S28" s="97"/>
      <c r="T28" s="97"/>
      <c r="U28" s="97"/>
      <c r="V28" s="97"/>
      <c r="W28" s="97"/>
      <c r="X28" s="97">
        <f>X26</f>
        <v>68.430399999999992</v>
      </c>
      <c r="Y28" s="97">
        <f>Y26</f>
        <v>1.0509999999999999</v>
      </c>
      <c r="Z28" s="98">
        <f>Z26</f>
        <v>38.379999999999995</v>
      </c>
      <c r="AA28" s="115">
        <v>0</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107.86139999999999</v>
      </c>
    </row>
    <row r="29" spans="1:43" s="49" customFormat="1" ht="12.75" customHeight="1" thickBot="1">
      <c r="A29" s="50" t="s">
        <v>12</v>
      </c>
      <c r="B29" s="51"/>
      <c r="C29" s="52">
        <f t="shared" ref="C29:AQ29" si="25">C30+C45+C56+C58+C65+C70+C71</f>
        <v>420.61548379772006</v>
      </c>
      <c r="D29" s="53">
        <f t="shared" si="25"/>
        <v>352.417731979</v>
      </c>
      <c r="E29" s="54">
        <f t="shared" si="25"/>
        <v>61.6429033</v>
      </c>
      <c r="F29" s="55">
        <f t="shared" si="25"/>
        <v>0</v>
      </c>
      <c r="G29" s="55">
        <f t="shared" si="25"/>
        <v>6.5548485187200001</v>
      </c>
      <c r="H29" s="56">
        <f t="shared" si="25"/>
        <v>272.04676887972482</v>
      </c>
      <c r="I29" s="53">
        <f t="shared" si="25"/>
        <v>0.43437387972480002</v>
      </c>
      <c r="J29" s="53">
        <f t="shared" si="25"/>
        <v>186.33046500000003</v>
      </c>
      <c r="K29" s="53">
        <f t="shared" si="25"/>
        <v>85.281929999999988</v>
      </c>
      <c r="L29" s="56">
        <f t="shared" si="25"/>
        <v>8544.2313841284013</v>
      </c>
      <c r="M29" s="54">
        <f t="shared" si="25"/>
        <v>0</v>
      </c>
      <c r="N29" s="54">
        <f t="shared" ref="N29" si="26">N30+N45+N56+N58+N65+N70+N71</f>
        <v>0</v>
      </c>
      <c r="O29" s="54">
        <f t="shared" si="25"/>
        <v>0</v>
      </c>
      <c r="P29" s="54">
        <f t="shared" si="25"/>
        <v>1885.6565578153775</v>
      </c>
      <c r="Q29" s="54">
        <f t="shared" si="25"/>
        <v>912.78892638618049</v>
      </c>
      <c r="R29" s="54">
        <f t="shared" si="25"/>
        <v>1043.328817244168</v>
      </c>
      <c r="S29" s="54">
        <f t="shared" si="25"/>
        <v>369.27361103004654</v>
      </c>
      <c r="T29" s="54">
        <f t="shared" si="25"/>
        <v>160.53187285093543</v>
      </c>
      <c r="U29" s="54">
        <f t="shared" si="25"/>
        <v>3900.4088874071203</v>
      </c>
      <c r="V29" s="54">
        <f t="shared" si="25"/>
        <v>271.1917113945716</v>
      </c>
      <c r="W29" s="54">
        <f t="shared" si="25"/>
        <v>1.0510000000000019</v>
      </c>
      <c r="X29" s="54">
        <f t="shared" si="25"/>
        <v>0</v>
      </c>
      <c r="Y29" s="54">
        <f t="shared" si="25"/>
        <v>0</v>
      </c>
      <c r="Z29" s="54">
        <f t="shared" si="25"/>
        <v>0</v>
      </c>
      <c r="AA29" s="47">
        <f t="shared" si="25"/>
        <v>1452.3179025266859</v>
      </c>
      <c r="AB29" s="57">
        <f t="shared" si="25"/>
        <v>218.12645147536739</v>
      </c>
      <c r="AC29" s="58">
        <f t="shared" si="25"/>
        <v>0</v>
      </c>
      <c r="AD29" s="54">
        <f t="shared" si="25"/>
        <v>0</v>
      </c>
      <c r="AE29" s="54">
        <f t="shared" si="25"/>
        <v>180.13431495144519</v>
      </c>
      <c r="AF29" s="54">
        <f t="shared" ref="AF29" si="27">AF30+AF45+AF56+AF58+AF65+AF70+AF71</f>
        <v>0</v>
      </c>
      <c r="AG29" s="54">
        <f t="shared" si="25"/>
        <v>0</v>
      </c>
      <c r="AH29" s="54">
        <f t="shared" si="25"/>
        <v>5.1844809950484425</v>
      </c>
      <c r="AI29" s="54">
        <f t="shared" si="25"/>
        <v>18.031926141023998</v>
      </c>
      <c r="AJ29" s="54">
        <f t="shared" ref="AJ29" si="28">AJ30+AJ45+AJ56+AJ58+AJ65+AJ70+AJ71</f>
        <v>3.5100642127679991</v>
      </c>
      <c r="AK29" s="54">
        <f t="shared" si="25"/>
        <v>0</v>
      </c>
      <c r="AL29" s="54">
        <f t="shared" ref="AL29" si="29">AL30+AL45+AL56+AL58+AL65+AL70+AL71</f>
        <v>1.4249856413053441</v>
      </c>
      <c r="AM29" s="217">
        <f t="shared" si="25"/>
        <v>9.840679533776445</v>
      </c>
      <c r="AN29" s="53">
        <f t="shared" si="25"/>
        <v>0</v>
      </c>
      <c r="AO29" s="56">
        <f t="shared" si="25"/>
        <v>2224.1644820783522</v>
      </c>
      <c r="AP29" s="57">
        <f t="shared" si="25"/>
        <v>0</v>
      </c>
      <c r="AQ29" s="48">
        <f t="shared" si="25"/>
        <v>13131.502472886254</v>
      </c>
    </row>
    <row r="30" spans="1:43" s="49" customFormat="1" ht="12.75" customHeight="1">
      <c r="A30" s="164" t="s">
        <v>43</v>
      </c>
      <c r="B30" s="117"/>
      <c r="C30" s="118">
        <f>SUM(C31:C44)</f>
        <v>185.76954267900004</v>
      </c>
      <c r="D30" s="120">
        <v>185.76954267899998</v>
      </c>
      <c r="E30" s="120">
        <v>0</v>
      </c>
      <c r="F30" s="121"/>
      <c r="G30" s="121"/>
      <c r="H30" s="122">
        <f>SUM(H31:H44)</f>
        <v>0.7267538797248001</v>
      </c>
      <c r="I30" s="119">
        <f t="shared" ref="I30:K30" si="30">SUM(I31:I44)</f>
        <v>0.43437387972480002</v>
      </c>
      <c r="J30" s="120">
        <f t="shared" si="30"/>
        <v>0</v>
      </c>
      <c r="K30" s="120">
        <f t="shared" si="30"/>
        <v>0.29238000000000003</v>
      </c>
      <c r="L30" s="122">
        <f>SUM(L31:L44)</f>
        <v>810.98565389337386</v>
      </c>
      <c r="M30" s="120">
        <f>SUM(M31:M44)</f>
        <v>0</v>
      </c>
      <c r="N30" s="120">
        <f>SUM(N31:N44)</f>
        <v>0</v>
      </c>
      <c r="O30" s="120">
        <f>SUM(O31:O44)</f>
        <v>0</v>
      </c>
      <c r="P30" s="120">
        <f>SUM(P31:P44)</f>
        <v>0</v>
      </c>
      <c r="Q30" s="120">
        <v>20.361877425767275</v>
      </c>
      <c r="R30" s="120">
        <f>SUM(R31:R44)</f>
        <v>0</v>
      </c>
      <c r="S30" s="120">
        <v>359.42461103004655</v>
      </c>
      <c r="T30" s="120">
        <v>41.738339933244013</v>
      </c>
      <c r="U30" s="120">
        <v>149.19256546843795</v>
      </c>
      <c r="V30" s="120">
        <v>239.21726003587821</v>
      </c>
      <c r="W30" s="120">
        <f>SUM(W31:W44)</f>
        <v>1.0510000000000019</v>
      </c>
      <c r="X30" s="120">
        <f>SUM(X31:X44)</f>
        <v>0</v>
      </c>
      <c r="Y30" s="120">
        <f>SUM(Y31:Y44)</f>
        <v>0</v>
      </c>
      <c r="Z30" s="121">
        <f>SUM(Z31:Z44)</f>
        <v>0</v>
      </c>
      <c r="AA30" s="122">
        <v>564.69912863433694</v>
      </c>
      <c r="AB30" s="123">
        <f t="shared" ref="AB30:AN30" si="31">SUM(AB31:AB44)</f>
        <v>152.56414774216739</v>
      </c>
      <c r="AC30" s="176">
        <f t="shared" si="31"/>
        <v>0</v>
      </c>
      <c r="AD30" s="120">
        <f t="shared" si="31"/>
        <v>0</v>
      </c>
      <c r="AE30" s="120">
        <f t="shared" si="31"/>
        <v>151.1192682829674</v>
      </c>
      <c r="AF30" s="120">
        <f t="shared" ref="AF30" si="32">SUM(AF31:AF44)</f>
        <v>0</v>
      </c>
      <c r="AG30" s="120">
        <f t="shared" si="31"/>
        <v>0</v>
      </c>
      <c r="AH30" s="120">
        <f t="shared" si="31"/>
        <v>1.4448794591999998</v>
      </c>
      <c r="AI30" s="120">
        <f t="shared" si="31"/>
        <v>0</v>
      </c>
      <c r="AJ30" s="120">
        <f t="shared" ref="AJ30" si="33">SUM(AJ31:AJ44)</f>
        <v>0</v>
      </c>
      <c r="AK30" s="120">
        <f t="shared" si="31"/>
        <v>0</v>
      </c>
      <c r="AL30" s="120">
        <f t="shared" ref="AL30" si="34">SUM(AL31:AL44)</f>
        <v>0</v>
      </c>
      <c r="AM30" s="228">
        <f t="shared" si="31"/>
        <v>0</v>
      </c>
      <c r="AN30" s="119">
        <f t="shared" si="31"/>
        <v>0</v>
      </c>
      <c r="AO30" s="122">
        <v>632.8520695054068</v>
      </c>
      <c r="AP30" s="123">
        <f>SUM(AP31:AP44)</f>
        <v>0</v>
      </c>
      <c r="AQ30" s="59">
        <f t="shared" ref="AQ30" si="35">C30+H30+L30+AA30+AB30+AN30+AO30+AP30</f>
        <v>2347.5972963340096</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35.329127585722361</v>
      </c>
      <c r="M31" s="127"/>
      <c r="N31" s="127"/>
      <c r="O31" s="127"/>
      <c r="P31" s="127"/>
      <c r="Q31" s="127">
        <v>0.95331162230735889</v>
      </c>
      <c r="R31" s="127"/>
      <c r="S31" s="127">
        <v>6.9464817749918071</v>
      </c>
      <c r="T31" s="127">
        <v>0.39469718002180559</v>
      </c>
      <c r="U31" s="127">
        <v>27.034637008401393</v>
      </c>
      <c r="V31" s="127">
        <v>0</v>
      </c>
      <c r="W31" s="127"/>
      <c r="X31" s="127"/>
      <c r="Y31" s="127"/>
      <c r="Z31" s="128"/>
      <c r="AA31" s="70">
        <v>11.462232898333276</v>
      </c>
      <c r="AB31" s="131">
        <f t="shared" ref="AB31:AB43" si="39">SUM(AC31:AM31)</f>
        <v>0</v>
      </c>
      <c r="AC31" s="132"/>
      <c r="AD31" s="127"/>
      <c r="AE31" s="127"/>
      <c r="AF31" s="127"/>
      <c r="AG31" s="127"/>
      <c r="AH31" s="127"/>
      <c r="AI31" s="127"/>
      <c r="AJ31" s="127"/>
      <c r="AK31" s="64"/>
      <c r="AL31" s="64"/>
      <c r="AM31" s="229"/>
      <c r="AN31" s="223"/>
      <c r="AO31" s="130">
        <v>48.268195109455576</v>
      </c>
      <c r="AP31" s="131"/>
      <c r="AQ31" s="71">
        <f t="shared" si="24"/>
        <v>95.05955559351122</v>
      </c>
    </row>
    <row r="32" spans="1:43" ht="12.75" customHeight="1">
      <c r="A32" s="166" t="s">
        <v>111</v>
      </c>
      <c r="B32" s="206">
        <v>15</v>
      </c>
      <c r="C32" s="19">
        <f t="shared" si="36"/>
        <v>15.981243844000002</v>
      </c>
      <c r="D32" s="127">
        <v>15.981243844000002</v>
      </c>
      <c r="E32" s="25"/>
      <c r="F32" s="22"/>
      <c r="G32" s="22"/>
      <c r="H32" s="23">
        <f t="shared" si="37"/>
        <v>0.43437387972480002</v>
      </c>
      <c r="I32" s="24">
        <v>0.43437387972480002</v>
      </c>
      <c r="J32" s="25"/>
      <c r="K32" s="22"/>
      <c r="L32" s="23">
        <f t="shared" si="38"/>
        <v>108.9696718231867</v>
      </c>
      <c r="M32" s="25"/>
      <c r="N32" s="25"/>
      <c r="O32" s="25"/>
      <c r="P32" s="127"/>
      <c r="Q32" s="127">
        <v>10.746188775517732</v>
      </c>
      <c r="R32" s="25"/>
      <c r="S32" s="127">
        <v>78.304095673437629</v>
      </c>
      <c r="T32" s="127">
        <v>4.6991305772407417</v>
      </c>
      <c r="U32" s="127">
        <v>15.220256796990601</v>
      </c>
      <c r="V32" s="127">
        <v>0</v>
      </c>
      <c r="W32" s="25"/>
      <c r="X32" s="25"/>
      <c r="Y32" s="25"/>
      <c r="Z32" s="22"/>
      <c r="AA32" s="28">
        <v>119.15130881145465</v>
      </c>
      <c r="AB32" s="26">
        <f t="shared" si="39"/>
        <v>58.825176259199999</v>
      </c>
      <c r="AC32" s="27"/>
      <c r="AD32" s="25"/>
      <c r="AE32" s="25">
        <v>57.380296799999996</v>
      </c>
      <c r="AF32" s="25"/>
      <c r="AG32" s="127"/>
      <c r="AH32" s="127">
        <v>1.4448794591999998</v>
      </c>
      <c r="AI32" s="25"/>
      <c r="AJ32" s="25"/>
      <c r="AK32" s="25"/>
      <c r="AL32" s="25"/>
      <c r="AM32" s="229"/>
      <c r="AN32" s="212"/>
      <c r="AO32" s="130">
        <v>118.97426395094439</v>
      </c>
      <c r="AP32" s="26"/>
      <c r="AQ32" s="29">
        <f t="shared" si="24"/>
        <v>422.33603856851062</v>
      </c>
    </row>
    <row r="33" spans="1:43" ht="12.75" customHeight="1">
      <c r="A33" s="166" t="s">
        <v>16</v>
      </c>
      <c r="B33" s="133" t="s">
        <v>17</v>
      </c>
      <c r="C33" s="19">
        <f t="shared" si="36"/>
        <v>0</v>
      </c>
      <c r="D33" s="127">
        <v>0</v>
      </c>
      <c r="E33" s="25"/>
      <c r="F33" s="22"/>
      <c r="G33" s="22"/>
      <c r="H33" s="23">
        <f t="shared" si="37"/>
        <v>0</v>
      </c>
      <c r="I33" s="24"/>
      <c r="J33" s="25"/>
      <c r="K33" s="22"/>
      <c r="L33" s="23">
        <f t="shared" si="38"/>
        <v>2.4035035721008904</v>
      </c>
      <c r="M33" s="25"/>
      <c r="N33" s="25"/>
      <c r="O33" s="25"/>
      <c r="P33" s="127"/>
      <c r="Q33" s="127">
        <v>0.16267116076267002</v>
      </c>
      <c r="R33" s="25"/>
      <c r="S33" s="127">
        <v>1.1853335542261194</v>
      </c>
      <c r="T33" s="127">
        <v>0.31836423482890919</v>
      </c>
      <c r="U33" s="127">
        <v>0.73713462228319193</v>
      </c>
      <c r="V33" s="127">
        <v>0</v>
      </c>
      <c r="W33" s="25"/>
      <c r="X33" s="25"/>
      <c r="Y33" s="25"/>
      <c r="Z33" s="22"/>
      <c r="AA33" s="28">
        <v>0.23447525991869789</v>
      </c>
      <c r="AB33" s="26">
        <f t="shared" si="39"/>
        <v>0</v>
      </c>
      <c r="AC33" s="27"/>
      <c r="AD33" s="25"/>
      <c r="AE33" s="25"/>
      <c r="AF33" s="25"/>
      <c r="AG33" s="127"/>
      <c r="AH33" s="127"/>
      <c r="AI33" s="25"/>
      <c r="AJ33" s="25"/>
      <c r="AK33" s="25"/>
      <c r="AL33" s="25"/>
      <c r="AM33" s="229"/>
      <c r="AN33" s="212"/>
      <c r="AO33" s="130">
        <v>6.0804319804847049</v>
      </c>
      <c r="AP33" s="26"/>
      <c r="AQ33" s="29">
        <f t="shared" si="24"/>
        <v>8.7184108125042936</v>
      </c>
    </row>
    <row r="34" spans="1:43" ht="12.75" customHeight="1">
      <c r="A34" s="166" t="s">
        <v>18</v>
      </c>
      <c r="B34" s="133" t="s">
        <v>19</v>
      </c>
      <c r="C34" s="305">
        <f t="shared" si="36"/>
        <v>0</v>
      </c>
      <c r="D34" s="304">
        <v>0</v>
      </c>
      <c r="E34" s="25"/>
      <c r="F34" s="22"/>
      <c r="G34" s="22"/>
      <c r="H34" s="23">
        <f t="shared" si="37"/>
        <v>0</v>
      </c>
      <c r="I34" s="24"/>
      <c r="J34" s="25"/>
      <c r="K34" s="22"/>
      <c r="L34" s="23">
        <f t="shared" si="38"/>
        <v>5.2488954753866874</v>
      </c>
      <c r="M34" s="25"/>
      <c r="N34" s="25"/>
      <c r="O34" s="25"/>
      <c r="P34" s="127"/>
      <c r="Q34" s="127">
        <v>0.49534101205209419</v>
      </c>
      <c r="R34" s="25"/>
      <c r="S34" s="127">
        <v>3.6093940660218768</v>
      </c>
      <c r="T34" s="127">
        <v>2.0479570661508777E-2</v>
      </c>
      <c r="U34" s="127">
        <v>1.1236808266512071</v>
      </c>
      <c r="V34" s="127">
        <v>0</v>
      </c>
      <c r="W34" s="25"/>
      <c r="X34" s="25"/>
      <c r="Y34" s="25"/>
      <c r="Z34" s="22"/>
      <c r="AA34" s="28">
        <v>2.397058618707304</v>
      </c>
      <c r="AB34" s="26">
        <f t="shared" si="39"/>
        <v>93.738971482967401</v>
      </c>
      <c r="AC34" s="27"/>
      <c r="AD34" s="25"/>
      <c r="AE34" s="25">
        <v>93.738971482967401</v>
      </c>
      <c r="AF34" s="25"/>
      <c r="AG34" s="127"/>
      <c r="AH34" s="127"/>
      <c r="AI34" s="25"/>
      <c r="AJ34" s="25"/>
      <c r="AK34" s="25"/>
      <c r="AL34" s="25"/>
      <c r="AM34" s="229"/>
      <c r="AN34" s="212"/>
      <c r="AO34" s="130">
        <v>27.816107557563207</v>
      </c>
      <c r="AP34" s="26"/>
      <c r="AQ34" s="29">
        <f t="shared" si="24"/>
        <v>129.20103313462459</v>
      </c>
    </row>
    <row r="35" spans="1:43" ht="12.75" customHeight="1">
      <c r="A35" s="166" t="s">
        <v>20</v>
      </c>
      <c r="B35" s="133" t="s">
        <v>21</v>
      </c>
      <c r="C35" s="305">
        <f t="shared" si="36"/>
        <v>0</v>
      </c>
      <c r="D35" s="304">
        <v>0</v>
      </c>
      <c r="E35" s="25"/>
      <c r="F35" s="22"/>
      <c r="G35" s="22"/>
      <c r="H35" s="23">
        <f t="shared" si="37"/>
        <v>0</v>
      </c>
      <c r="I35" s="24"/>
      <c r="J35" s="25"/>
      <c r="K35" s="22"/>
      <c r="L35" s="23">
        <f t="shared" si="38"/>
        <v>1.1220571952073124</v>
      </c>
      <c r="M35" s="25"/>
      <c r="N35" s="25"/>
      <c r="O35" s="25"/>
      <c r="P35" s="127"/>
      <c r="Q35" s="127">
        <v>5.8620238112673868E-2</v>
      </c>
      <c r="R35" s="25"/>
      <c r="S35" s="127">
        <v>0.42714722674815109</v>
      </c>
      <c r="T35" s="127">
        <v>1.4894233208370022E-2</v>
      </c>
      <c r="U35" s="127">
        <v>0.62139549713811759</v>
      </c>
      <c r="V35" s="127">
        <v>0</v>
      </c>
      <c r="W35" s="25"/>
      <c r="X35" s="25"/>
      <c r="Y35" s="25"/>
      <c r="Z35" s="22"/>
      <c r="AA35" s="28">
        <v>2.3303233524227518</v>
      </c>
      <c r="AB35" s="26">
        <f t="shared" si="39"/>
        <v>0</v>
      </c>
      <c r="AC35" s="27"/>
      <c r="AD35" s="25"/>
      <c r="AE35" s="25"/>
      <c r="AF35" s="25"/>
      <c r="AG35" s="127"/>
      <c r="AH35" s="127"/>
      <c r="AI35" s="25"/>
      <c r="AJ35" s="25"/>
      <c r="AK35" s="25"/>
      <c r="AL35" s="25"/>
      <c r="AM35" s="229"/>
      <c r="AN35" s="212"/>
      <c r="AO35" s="130">
        <v>13.627174516799695</v>
      </c>
      <c r="AP35" s="26"/>
      <c r="AQ35" s="29">
        <f t="shared" si="24"/>
        <v>17.079555064429758</v>
      </c>
    </row>
    <row r="36" spans="1:43" ht="12.75" customHeight="1">
      <c r="A36" s="166" t="s">
        <v>22</v>
      </c>
      <c r="B36" s="133" t="s">
        <v>23</v>
      </c>
      <c r="C36" s="19">
        <f t="shared" si="36"/>
        <v>0</v>
      </c>
      <c r="D36" s="127">
        <v>0</v>
      </c>
      <c r="E36" s="25"/>
      <c r="F36" s="22"/>
      <c r="G36" s="22"/>
      <c r="H36" s="23">
        <f t="shared" si="37"/>
        <v>0</v>
      </c>
      <c r="I36" s="24"/>
      <c r="J36" s="25"/>
      <c r="K36" s="22"/>
      <c r="L36" s="23">
        <f t="shared" si="38"/>
        <v>43.851460163786768</v>
      </c>
      <c r="M36" s="25"/>
      <c r="N36" s="25"/>
      <c r="O36" s="25"/>
      <c r="P36" s="127"/>
      <c r="Q36" s="127">
        <v>2.9020681630655609</v>
      </c>
      <c r="R36" s="25"/>
      <c r="S36" s="127">
        <v>21.14645739420066</v>
      </c>
      <c r="T36" s="127">
        <v>1.1319617238361215</v>
      </c>
      <c r="U36" s="127">
        <v>4.2587503330080754</v>
      </c>
      <c r="V36" s="127">
        <v>14.412222549676349</v>
      </c>
      <c r="W36" s="25"/>
      <c r="X36" s="25"/>
      <c r="Y36" s="25"/>
      <c r="Z36" s="22"/>
      <c r="AA36" s="130">
        <v>69.116092000650042</v>
      </c>
      <c r="AB36" s="26">
        <f t="shared" si="39"/>
        <v>0</v>
      </c>
      <c r="AC36" s="27"/>
      <c r="AD36" s="25"/>
      <c r="AE36" s="25">
        <v>0</v>
      </c>
      <c r="AF36" s="25"/>
      <c r="AG36" s="127"/>
      <c r="AH36" s="127"/>
      <c r="AI36" s="25"/>
      <c r="AJ36" s="25"/>
      <c r="AK36" s="25"/>
      <c r="AL36" s="25"/>
      <c r="AM36" s="229"/>
      <c r="AN36" s="212"/>
      <c r="AO36" s="130">
        <v>98.520666295493015</v>
      </c>
      <c r="AP36" s="26"/>
      <c r="AQ36" s="29">
        <f t="shared" si="24"/>
        <v>211.48821845992984</v>
      </c>
    </row>
    <row r="37" spans="1:43" ht="12.75" customHeight="1">
      <c r="A37" s="166" t="s">
        <v>24</v>
      </c>
      <c r="B37" s="133" t="s">
        <v>25</v>
      </c>
      <c r="C37" s="19">
        <f t="shared" si="36"/>
        <v>0</v>
      </c>
      <c r="D37" s="127">
        <v>0</v>
      </c>
      <c r="E37" s="25"/>
      <c r="F37" s="22"/>
      <c r="G37" s="22"/>
      <c r="H37" s="23">
        <f t="shared" si="37"/>
        <v>0</v>
      </c>
      <c r="I37" s="24"/>
      <c r="J37" s="25"/>
      <c r="K37" s="22"/>
      <c r="L37" s="23">
        <f t="shared" si="38"/>
        <v>5.8471713525347209</v>
      </c>
      <c r="M37" s="25"/>
      <c r="N37" s="25"/>
      <c r="O37" s="25"/>
      <c r="P37" s="127"/>
      <c r="Q37" s="127">
        <v>8.6098474727989746E-2</v>
      </c>
      <c r="R37" s="25"/>
      <c r="S37" s="127">
        <v>0.62737248928634692</v>
      </c>
      <c r="T37" s="127">
        <v>3.7998912472854016</v>
      </c>
      <c r="U37" s="127">
        <v>1.3338091412349828</v>
      </c>
      <c r="V37" s="127">
        <v>0</v>
      </c>
      <c r="W37" s="25"/>
      <c r="X37" s="25"/>
      <c r="Y37" s="25"/>
      <c r="Z37" s="22"/>
      <c r="AA37" s="28">
        <v>5.6634793549593194</v>
      </c>
      <c r="AB37" s="26">
        <f t="shared" si="39"/>
        <v>0</v>
      </c>
      <c r="AC37" s="27"/>
      <c r="AD37" s="25"/>
      <c r="AE37" s="25"/>
      <c r="AF37" s="25"/>
      <c r="AG37" s="127"/>
      <c r="AH37" s="127"/>
      <c r="AI37" s="25"/>
      <c r="AJ37" s="25"/>
      <c r="AK37" s="25"/>
      <c r="AL37" s="25"/>
      <c r="AM37" s="229"/>
      <c r="AN37" s="212"/>
      <c r="AO37" s="130">
        <v>30.563740983241068</v>
      </c>
      <c r="AP37" s="26"/>
      <c r="AQ37" s="29">
        <f t="shared" si="24"/>
        <v>42.074391690735112</v>
      </c>
    </row>
    <row r="38" spans="1:43" ht="12.75" customHeight="1">
      <c r="A38" s="166" t="s">
        <v>26</v>
      </c>
      <c r="B38" s="133" t="s">
        <v>27</v>
      </c>
      <c r="C38" s="19">
        <f t="shared" si="36"/>
        <v>152.01190477899999</v>
      </c>
      <c r="D38" s="127">
        <v>152.01190477899999</v>
      </c>
      <c r="E38" s="25"/>
      <c r="F38" s="22"/>
      <c r="G38" s="22"/>
      <c r="H38" s="23">
        <f t="shared" si="37"/>
        <v>0</v>
      </c>
      <c r="I38" s="24"/>
      <c r="J38" s="25"/>
      <c r="K38" s="22"/>
      <c r="L38" s="23">
        <f t="shared" si="38"/>
        <v>263.70306197857178</v>
      </c>
      <c r="M38" s="25"/>
      <c r="N38" s="25"/>
      <c r="O38" s="25"/>
      <c r="P38" s="127"/>
      <c r="Q38" s="127">
        <v>2.3411457596249132</v>
      </c>
      <c r="R38" s="25"/>
      <c r="S38" s="127">
        <v>17.059192368254287</v>
      </c>
      <c r="T38" s="127">
        <v>1.5266589038579272</v>
      </c>
      <c r="U38" s="127">
        <v>17.971027460632754</v>
      </c>
      <c r="V38" s="127">
        <v>224.80503748620188</v>
      </c>
      <c r="W38" s="25"/>
      <c r="X38" s="25"/>
      <c r="Y38" s="25"/>
      <c r="Z38" s="22"/>
      <c r="AA38" s="28">
        <v>36.82163408646322</v>
      </c>
      <c r="AB38" s="26">
        <f t="shared" si="39"/>
        <v>0</v>
      </c>
      <c r="AC38" s="27"/>
      <c r="AD38" s="25"/>
      <c r="AE38" s="25">
        <v>0</v>
      </c>
      <c r="AF38" s="25">
        <v>0</v>
      </c>
      <c r="AG38" s="127"/>
      <c r="AH38" s="127"/>
      <c r="AI38" s="25"/>
      <c r="AJ38" s="25"/>
      <c r="AK38" s="25"/>
      <c r="AL38" s="25"/>
      <c r="AM38" s="229"/>
      <c r="AN38" s="212">
        <v>0</v>
      </c>
      <c r="AO38" s="130">
        <v>67.666230377136245</v>
      </c>
      <c r="AP38" s="26"/>
      <c r="AQ38" s="29">
        <f t="shared" si="24"/>
        <v>520.20283122117132</v>
      </c>
    </row>
    <row r="39" spans="1:43" ht="12.75" customHeight="1">
      <c r="A39" s="166" t="s">
        <v>28</v>
      </c>
      <c r="B39" s="133" t="s">
        <v>29</v>
      </c>
      <c r="C39" s="19">
        <f t="shared" si="36"/>
        <v>0</v>
      </c>
      <c r="D39" s="127">
        <v>0</v>
      </c>
      <c r="E39" s="25"/>
      <c r="F39" s="22"/>
      <c r="G39" s="22"/>
      <c r="H39" s="23">
        <f t="shared" si="37"/>
        <v>0</v>
      </c>
      <c r="I39" s="24"/>
      <c r="J39" s="25"/>
      <c r="K39" s="22"/>
      <c r="L39" s="23">
        <f t="shared" si="38"/>
        <v>227.11015811693829</v>
      </c>
      <c r="M39" s="25"/>
      <c r="N39" s="25"/>
      <c r="O39" s="25"/>
      <c r="P39" s="127"/>
      <c r="Q39" s="127">
        <v>0</v>
      </c>
      <c r="R39" s="25"/>
      <c r="S39" s="127">
        <v>222.887</v>
      </c>
      <c r="T39" s="127">
        <v>2.911822592236339</v>
      </c>
      <c r="U39" s="127">
        <v>1.3113355247019587</v>
      </c>
      <c r="V39" s="127">
        <v>0</v>
      </c>
      <c r="W39" s="25"/>
      <c r="X39" s="25"/>
      <c r="Y39" s="25"/>
      <c r="Z39" s="22"/>
      <c r="AA39" s="28">
        <v>196.56214862690808</v>
      </c>
      <c r="AB39" s="26">
        <f t="shared" si="39"/>
        <v>0</v>
      </c>
      <c r="AC39" s="27"/>
      <c r="AD39" s="25"/>
      <c r="AE39" s="127"/>
      <c r="AF39" s="127"/>
      <c r="AG39" s="127"/>
      <c r="AH39" s="25"/>
      <c r="AI39" s="25"/>
      <c r="AJ39" s="25"/>
      <c r="AK39" s="25"/>
      <c r="AL39" s="25"/>
      <c r="AM39" s="229"/>
      <c r="AN39" s="212"/>
      <c r="AO39" s="130">
        <v>41.667573266383208</v>
      </c>
      <c r="AP39" s="26"/>
      <c r="AQ39" s="29">
        <f t="shared" si="24"/>
        <v>465.33988001022959</v>
      </c>
    </row>
    <row r="40" spans="1:43" ht="12.75" customHeight="1">
      <c r="A40" s="166" t="s">
        <v>30</v>
      </c>
      <c r="B40" s="133" t="s">
        <v>31</v>
      </c>
      <c r="C40" s="19">
        <f t="shared" si="36"/>
        <v>6.6412431093399907E-2</v>
      </c>
      <c r="D40" s="127">
        <v>6.6412431093399907E-2</v>
      </c>
      <c r="E40" s="25"/>
      <c r="F40" s="22"/>
      <c r="G40" s="22"/>
      <c r="H40" s="23">
        <f t="shared" si="37"/>
        <v>0</v>
      </c>
      <c r="I40" s="24"/>
      <c r="J40" s="25"/>
      <c r="K40" s="22"/>
      <c r="L40" s="23">
        <f t="shared" si="38"/>
        <v>4.163096686427525</v>
      </c>
      <c r="M40" s="25"/>
      <c r="N40" s="25"/>
      <c r="O40" s="25"/>
      <c r="P40" s="127"/>
      <c r="Q40" s="127">
        <v>0.23081718756865335</v>
      </c>
      <c r="R40" s="25"/>
      <c r="S40" s="127">
        <v>1.6818922053208449</v>
      </c>
      <c r="T40" s="127">
        <v>1.2604244852583131</v>
      </c>
      <c r="U40" s="127">
        <v>0.9899628082797135</v>
      </c>
      <c r="V40" s="127">
        <v>0</v>
      </c>
      <c r="W40" s="25"/>
      <c r="X40" s="25"/>
      <c r="Y40" s="25"/>
      <c r="Z40" s="22"/>
      <c r="AA40" s="28">
        <v>7.0685272586259789</v>
      </c>
      <c r="AB40" s="26">
        <f t="shared" si="39"/>
        <v>0</v>
      </c>
      <c r="AC40" s="27"/>
      <c r="AD40" s="25"/>
      <c r="AE40" s="127"/>
      <c r="AF40" s="127"/>
      <c r="AG40" s="127"/>
      <c r="AH40" s="25"/>
      <c r="AI40" s="25"/>
      <c r="AJ40" s="25"/>
      <c r="AK40" s="25"/>
      <c r="AL40" s="25"/>
      <c r="AM40" s="229"/>
      <c r="AN40" s="212"/>
      <c r="AO40" s="130">
        <v>14.683491956349934</v>
      </c>
      <c r="AP40" s="26"/>
      <c r="AQ40" s="29">
        <f t="shared" si="24"/>
        <v>25.981528332496836</v>
      </c>
    </row>
    <row r="41" spans="1:43" ht="12.75" customHeight="1">
      <c r="A41" s="166" t="s">
        <v>32</v>
      </c>
      <c r="B41" s="133" t="s">
        <v>33</v>
      </c>
      <c r="C41" s="305">
        <f t="shared" si="36"/>
        <v>0</v>
      </c>
      <c r="D41" s="304">
        <v>0</v>
      </c>
      <c r="E41" s="25"/>
      <c r="F41" s="22"/>
      <c r="G41" s="22"/>
      <c r="H41" s="23">
        <f t="shared" si="37"/>
        <v>0</v>
      </c>
      <c r="I41" s="24"/>
      <c r="J41" s="25"/>
      <c r="K41" s="22"/>
      <c r="L41" s="23">
        <f t="shared" si="38"/>
        <v>29.59322713468941</v>
      </c>
      <c r="M41" s="25"/>
      <c r="N41" s="25"/>
      <c r="O41" s="25"/>
      <c r="P41" s="127"/>
      <c r="Q41" s="127">
        <v>0.37333764148009169</v>
      </c>
      <c r="R41" s="25"/>
      <c r="S41" s="127">
        <v>2.7203939003522875</v>
      </c>
      <c r="T41" s="127">
        <v>23.011590306931684</v>
      </c>
      <c r="U41" s="127">
        <v>3.487905285925347</v>
      </c>
      <c r="V41" s="127">
        <v>0</v>
      </c>
      <c r="W41" s="25"/>
      <c r="X41" s="25"/>
      <c r="Y41" s="25"/>
      <c r="Z41" s="22"/>
      <c r="AA41" s="130">
        <v>108.17786664725961</v>
      </c>
      <c r="AB41" s="26">
        <f t="shared" si="39"/>
        <v>0</v>
      </c>
      <c r="AC41" s="27"/>
      <c r="AD41" s="25"/>
      <c r="AE41" s="127"/>
      <c r="AF41" s="127"/>
      <c r="AG41" s="127"/>
      <c r="AH41" s="25"/>
      <c r="AI41" s="25"/>
      <c r="AJ41" s="25"/>
      <c r="AK41" s="25"/>
      <c r="AL41" s="25"/>
      <c r="AM41" s="229"/>
      <c r="AN41" s="212"/>
      <c r="AO41" s="130">
        <v>86.753939363433673</v>
      </c>
      <c r="AP41" s="26"/>
      <c r="AQ41" s="29">
        <f t="shared" si="24"/>
        <v>224.52503314538268</v>
      </c>
    </row>
    <row r="42" spans="1:43" ht="12.75" customHeight="1">
      <c r="A42" s="166" t="s">
        <v>34</v>
      </c>
      <c r="B42" s="133" t="s">
        <v>35</v>
      </c>
      <c r="C42" s="19">
        <f t="shared" si="36"/>
        <v>0</v>
      </c>
      <c r="D42" s="127">
        <v>0</v>
      </c>
      <c r="E42" s="25"/>
      <c r="F42" s="22"/>
      <c r="G42" s="22"/>
      <c r="H42" s="23">
        <f t="shared" si="37"/>
        <v>0</v>
      </c>
      <c r="I42" s="24"/>
      <c r="J42" s="25"/>
      <c r="K42" s="22"/>
      <c r="L42" s="23">
        <f t="shared" si="38"/>
        <v>1.0654555236211816</v>
      </c>
      <c r="M42" s="25"/>
      <c r="N42" s="25"/>
      <c r="O42" s="25"/>
      <c r="P42" s="127"/>
      <c r="Q42" s="127">
        <v>0</v>
      </c>
      <c r="R42" s="25"/>
      <c r="S42" s="127">
        <v>0</v>
      </c>
      <c r="T42" s="127">
        <v>1.0407345454348551</v>
      </c>
      <c r="U42" s="127">
        <v>2.4720978186326556E-2</v>
      </c>
      <c r="V42" s="127">
        <v>0</v>
      </c>
      <c r="W42" s="25"/>
      <c r="X42" s="25"/>
      <c r="Y42" s="25"/>
      <c r="Z42" s="22"/>
      <c r="AA42" s="194">
        <v>3.8435906068211181</v>
      </c>
      <c r="AB42" s="26">
        <f t="shared" si="39"/>
        <v>0</v>
      </c>
      <c r="AC42" s="27"/>
      <c r="AD42" s="25"/>
      <c r="AE42" s="127"/>
      <c r="AF42" s="127"/>
      <c r="AG42" s="127"/>
      <c r="AH42" s="25"/>
      <c r="AI42" s="25"/>
      <c r="AJ42" s="25"/>
      <c r="AK42" s="25"/>
      <c r="AL42" s="25"/>
      <c r="AM42" s="229"/>
      <c r="AN42" s="212"/>
      <c r="AO42" s="130">
        <v>5.0437458872020153</v>
      </c>
      <c r="AP42" s="26"/>
      <c r="AQ42" s="29">
        <f t="shared" si="24"/>
        <v>9.952792017644315</v>
      </c>
    </row>
    <row r="43" spans="1:43" ht="12.75" customHeight="1">
      <c r="A43" s="166" t="s">
        <v>36</v>
      </c>
      <c r="B43" s="133" t="s">
        <v>142</v>
      </c>
      <c r="C43" s="305">
        <f t="shared" si="36"/>
        <v>17.709981624906639</v>
      </c>
      <c r="D43" s="316">
        <v>17.709981624906639</v>
      </c>
      <c r="E43" s="25"/>
      <c r="F43" s="22"/>
      <c r="G43" s="22"/>
      <c r="H43" s="23">
        <f t="shared" si="37"/>
        <v>0.29238000000000003</v>
      </c>
      <c r="I43" s="24"/>
      <c r="J43" s="25"/>
      <c r="K43" s="22">
        <v>0.29238000000000003</v>
      </c>
      <c r="L43" s="23">
        <f t="shared" si="38"/>
        <v>6.3533817271698245</v>
      </c>
      <c r="M43" s="25"/>
      <c r="N43" s="25"/>
      <c r="O43" s="25"/>
      <c r="P43" s="25"/>
      <c r="Q43" s="25">
        <v>0.38835907749646437</v>
      </c>
      <c r="R43" s="25"/>
      <c r="S43" s="25">
        <v>2.8298503772065011</v>
      </c>
      <c r="T43" s="25">
        <v>0.73912632296536229</v>
      </c>
      <c r="U43" s="25">
        <v>1.3450459495014948</v>
      </c>
      <c r="V43" s="25">
        <v>0</v>
      </c>
      <c r="W43" s="25">
        <v>1.0510000000000019</v>
      </c>
      <c r="X43" s="25"/>
      <c r="Y43" s="25"/>
      <c r="Z43" s="22"/>
      <c r="AA43" s="28">
        <v>1.8703911118129983</v>
      </c>
      <c r="AB43" s="26">
        <f t="shared" si="39"/>
        <v>0</v>
      </c>
      <c r="AC43" s="27"/>
      <c r="AD43" s="25"/>
      <c r="AE43" s="25"/>
      <c r="AF43" s="25"/>
      <c r="AG43" s="25"/>
      <c r="AH43" s="25"/>
      <c r="AI43" s="25"/>
      <c r="AJ43" s="25"/>
      <c r="AK43" s="25"/>
      <c r="AL43" s="25"/>
      <c r="AM43" s="215"/>
      <c r="AN43" s="212"/>
      <c r="AO43" s="28">
        <v>46.444745061911725</v>
      </c>
      <c r="AP43" s="26"/>
      <c r="AQ43" s="29">
        <f t="shared" si="24"/>
        <v>72.670879525801183</v>
      </c>
    </row>
    <row r="44" spans="1:43" ht="12.75" customHeight="1">
      <c r="A44" s="395" t="s">
        <v>172</v>
      </c>
      <c r="B44" s="396" t="s">
        <v>173</v>
      </c>
      <c r="C44" s="317">
        <f>SUM(D44:G44)</f>
        <v>0</v>
      </c>
      <c r="D44" s="397">
        <v>0</v>
      </c>
      <c r="E44" s="76"/>
      <c r="F44" s="77"/>
      <c r="G44" s="77"/>
      <c r="H44" s="78">
        <f>SUM(I44:K44)</f>
        <v>0</v>
      </c>
      <c r="I44" s="75"/>
      <c r="J44" s="76"/>
      <c r="K44" s="77"/>
      <c r="L44" s="78">
        <f>SUM(M44:Z44)</f>
        <v>76.225385558030524</v>
      </c>
      <c r="M44" s="76"/>
      <c r="N44" s="76"/>
      <c r="O44" s="76"/>
      <c r="P44" s="76"/>
      <c r="Q44" s="76">
        <v>1.6239183130510677</v>
      </c>
      <c r="R44" s="76"/>
      <c r="S44" s="76">
        <v>0</v>
      </c>
      <c r="T44" s="76">
        <v>0.86856400947667478</v>
      </c>
      <c r="U44" s="76">
        <v>73.732903235502775</v>
      </c>
      <c r="V44" s="76">
        <v>0</v>
      </c>
      <c r="W44" s="76"/>
      <c r="X44" s="76"/>
      <c r="Y44" s="76"/>
      <c r="Z44" s="77"/>
      <c r="AA44" s="81">
        <v>0</v>
      </c>
      <c r="AB44" s="79">
        <f>SUM(AC44:AM44)</f>
        <v>0</v>
      </c>
      <c r="AC44" s="80"/>
      <c r="AD44" s="76"/>
      <c r="AE44" s="76"/>
      <c r="AF44" s="76"/>
      <c r="AG44" s="76"/>
      <c r="AH44" s="76"/>
      <c r="AI44" s="76"/>
      <c r="AJ44" s="76"/>
      <c r="AK44" s="76"/>
      <c r="AL44" s="76"/>
      <c r="AM44" s="220"/>
      <c r="AN44" s="213"/>
      <c r="AO44" s="81">
        <v>26.741763199008329</v>
      </c>
      <c r="AP44" s="79"/>
      <c r="AQ44" s="82">
        <f>C44+H44+L44+AA44+AB44+AN44+AO44+AP44</f>
        <v>102.96714875703886</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5688.6941206646025</v>
      </c>
      <c r="M45" s="307">
        <f t="shared" si="40"/>
        <v>0</v>
      </c>
      <c r="N45" s="307">
        <f t="shared" ref="N45" si="41">SUM(N46:N55)</f>
        <v>0</v>
      </c>
      <c r="O45" s="307">
        <f t="shared" si="40"/>
        <v>0</v>
      </c>
      <c r="P45" s="307">
        <f t="shared" si="40"/>
        <v>1885.6565578153775</v>
      </c>
      <c r="Q45" s="307">
        <f t="shared" si="40"/>
        <v>0</v>
      </c>
      <c r="R45" s="307">
        <f t="shared" si="40"/>
        <v>1043.328817244168</v>
      </c>
      <c r="S45" s="307">
        <f t="shared" si="40"/>
        <v>0</v>
      </c>
      <c r="T45" s="307">
        <f t="shared" si="40"/>
        <v>1.1679731</v>
      </c>
      <c r="U45" s="307">
        <f>SUM(U46:U55)</f>
        <v>2758.5407725050559</v>
      </c>
      <c r="V45" s="307">
        <f t="shared" si="40"/>
        <v>0</v>
      </c>
      <c r="W45" s="307">
        <f t="shared" si="40"/>
        <v>0</v>
      </c>
      <c r="X45" s="307">
        <f t="shared" si="40"/>
        <v>0</v>
      </c>
      <c r="Y45" s="307">
        <f t="shared" si="40"/>
        <v>0</v>
      </c>
      <c r="Z45" s="308">
        <f t="shared" si="40"/>
        <v>0</v>
      </c>
      <c r="AA45" s="309">
        <f t="shared" si="40"/>
        <v>1.3408808636667622</v>
      </c>
      <c r="AB45" s="311">
        <f t="shared" si="40"/>
        <v>21.541990353791999</v>
      </c>
      <c r="AC45" s="312">
        <f t="shared" si="40"/>
        <v>0</v>
      </c>
      <c r="AD45" s="307">
        <f t="shared" si="40"/>
        <v>0</v>
      </c>
      <c r="AE45" s="307">
        <f t="shared" si="40"/>
        <v>0</v>
      </c>
      <c r="AF45" s="307">
        <f t="shared" ref="AF45" si="42">SUM(AF46:AF55)</f>
        <v>0</v>
      </c>
      <c r="AG45" s="307">
        <f t="shared" si="40"/>
        <v>0</v>
      </c>
      <c r="AH45" s="307">
        <f t="shared" si="40"/>
        <v>0</v>
      </c>
      <c r="AI45" s="307">
        <f t="shared" si="40"/>
        <v>18.031926141023998</v>
      </c>
      <c r="AJ45" s="307">
        <f t="shared" ref="AJ45" si="43">SUM(AJ46:AJ55)</f>
        <v>3.5100642127679991</v>
      </c>
      <c r="AK45" s="307">
        <f t="shared" si="40"/>
        <v>0</v>
      </c>
      <c r="AL45" s="307">
        <f t="shared" ref="AL45" si="44">SUM(AL46:AL55)</f>
        <v>0</v>
      </c>
      <c r="AM45" s="313">
        <f t="shared" si="40"/>
        <v>0</v>
      </c>
      <c r="AN45" s="311">
        <f t="shared" si="40"/>
        <v>0</v>
      </c>
      <c r="AO45" s="309">
        <f t="shared" si="40"/>
        <v>4.3849507139999995</v>
      </c>
      <c r="AP45" s="311">
        <f t="shared" si="40"/>
        <v>0</v>
      </c>
      <c r="AQ45" s="314">
        <f t="shared" si="24"/>
        <v>5715.9619425960618</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1137.7559806508755</v>
      </c>
      <c r="M46" s="64"/>
      <c r="N46" s="64"/>
      <c r="O46" s="64"/>
      <c r="P46" s="64"/>
      <c r="Q46" s="64"/>
      <c r="R46" s="64"/>
      <c r="S46" s="64"/>
      <c r="T46" s="64"/>
      <c r="U46" s="64">
        <v>1137.7559806508755</v>
      </c>
      <c r="V46" s="64"/>
      <c r="W46" s="64"/>
      <c r="X46" s="64"/>
      <c r="Y46" s="64"/>
      <c r="Z46" s="65"/>
      <c r="AA46" s="66">
        <v>0</v>
      </c>
      <c r="AB46" s="67">
        <f t="shared" ref="AB46:AB58" si="48">SUM(AC46:AM46)</f>
        <v>7.0682339134900865</v>
      </c>
      <c r="AC46" s="68"/>
      <c r="AD46" s="64"/>
      <c r="AE46" s="64"/>
      <c r="AF46" s="64"/>
      <c r="AG46" s="64"/>
      <c r="AH46" s="64"/>
      <c r="AI46" s="64">
        <v>7.0682339134900865</v>
      </c>
      <c r="AJ46" s="64">
        <v>0</v>
      </c>
      <c r="AK46" s="64"/>
      <c r="AL46" s="64"/>
      <c r="AM46" s="219"/>
      <c r="AN46" s="69"/>
      <c r="AO46" s="70"/>
      <c r="AP46" s="67"/>
      <c r="AQ46" s="92">
        <f t="shared" si="24"/>
        <v>1144.8242145643655</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2077.8219979394848</v>
      </c>
      <c r="M48" s="25"/>
      <c r="N48" s="25"/>
      <c r="O48" s="25"/>
      <c r="P48" s="25">
        <v>1559.4575701628412</v>
      </c>
      <c r="Q48" s="25"/>
      <c r="R48" s="25"/>
      <c r="S48" s="25"/>
      <c r="T48" s="25">
        <v>1.1679731</v>
      </c>
      <c r="U48" s="25">
        <v>517.19645467664384</v>
      </c>
      <c r="V48" s="25"/>
      <c r="W48" s="25"/>
      <c r="X48" s="25"/>
      <c r="Y48" s="25"/>
      <c r="Z48" s="22"/>
      <c r="AA48" s="23"/>
      <c r="AB48" s="26">
        <f t="shared" si="48"/>
        <v>7.6762254577538416</v>
      </c>
      <c r="AC48" s="27"/>
      <c r="AD48" s="25"/>
      <c r="AE48" s="25"/>
      <c r="AF48" s="25"/>
      <c r="AG48" s="25"/>
      <c r="AH48" s="25"/>
      <c r="AI48" s="25">
        <v>4.7709349431770089</v>
      </c>
      <c r="AJ48" s="25">
        <v>2.9052905145768326</v>
      </c>
      <c r="AK48" s="25"/>
      <c r="AL48" s="25"/>
      <c r="AM48" s="215"/>
      <c r="AN48" s="212"/>
      <c r="AO48" s="28">
        <v>0</v>
      </c>
      <c r="AP48" s="26"/>
      <c r="AQ48" s="29">
        <f t="shared" si="24"/>
        <v>2085.4982233972387</v>
      </c>
    </row>
    <row r="49" spans="1:43" ht="12.75" customHeight="1">
      <c r="A49" s="166" t="s">
        <v>72</v>
      </c>
      <c r="B49" s="18"/>
      <c r="C49" s="19">
        <f t="shared" si="45"/>
        <v>0</v>
      </c>
      <c r="D49" s="20"/>
      <c r="E49" s="21"/>
      <c r="F49" s="22"/>
      <c r="G49" s="22"/>
      <c r="H49" s="23">
        <f t="shared" si="46"/>
        <v>0</v>
      </c>
      <c r="I49" s="24"/>
      <c r="J49" s="25"/>
      <c r="K49" s="22"/>
      <c r="L49" s="23">
        <f t="shared" si="47"/>
        <v>166.89209495212566</v>
      </c>
      <c r="M49" s="25"/>
      <c r="N49" s="25"/>
      <c r="O49" s="25"/>
      <c r="P49" s="25">
        <v>42.416146244833378</v>
      </c>
      <c r="Q49" s="25"/>
      <c r="R49" s="25"/>
      <c r="S49" s="25"/>
      <c r="T49" s="25"/>
      <c r="U49" s="25">
        <v>124.47594870729229</v>
      </c>
      <c r="V49" s="25"/>
      <c r="W49" s="25"/>
      <c r="X49" s="25"/>
      <c r="Y49" s="25"/>
      <c r="Z49" s="22"/>
      <c r="AA49" s="23"/>
      <c r="AB49" s="26">
        <f t="shared" si="48"/>
        <v>0.85232046656936322</v>
      </c>
      <c r="AC49" s="27"/>
      <c r="AD49" s="25"/>
      <c r="AE49" s="25"/>
      <c r="AF49" s="25"/>
      <c r="AG49" s="25"/>
      <c r="AH49" s="25"/>
      <c r="AI49" s="25">
        <v>0.77329861326100413</v>
      </c>
      <c r="AJ49" s="25">
        <v>7.9021853308359119E-2</v>
      </c>
      <c r="AK49" s="25"/>
      <c r="AL49" s="25"/>
      <c r="AM49" s="215"/>
      <c r="AN49" s="212"/>
      <c r="AO49" s="28"/>
      <c r="AP49" s="26"/>
      <c r="AQ49" s="29">
        <f t="shared" si="24"/>
        <v>167.74441541869501</v>
      </c>
    </row>
    <row r="50" spans="1:43" ht="12.75" customHeight="1">
      <c r="A50" s="166" t="s">
        <v>38</v>
      </c>
      <c r="B50" s="18"/>
      <c r="C50" s="19">
        <f t="shared" si="45"/>
        <v>0</v>
      </c>
      <c r="D50" s="20"/>
      <c r="E50" s="21"/>
      <c r="F50" s="22"/>
      <c r="G50" s="22"/>
      <c r="H50" s="23">
        <f t="shared" si="46"/>
        <v>0</v>
      </c>
      <c r="I50" s="24"/>
      <c r="J50" s="25"/>
      <c r="K50" s="22"/>
      <c r="L50" s="23">
        <f t="shared" si="47"/>
        <v>43.061494416243654</v>
      </c>
      <c r="M50" s="25"/>
      <c r="N50" s="25"/>
      <c r="O50" s="25"/>
      <c r="P50" s="25"/>
      <c r="Q50" s="25"/>
      <c r="R50" s="135"/>
      <c r="S50" s="25"/>
      <c r="T50" s="25"/>
      <c r="U50" s="25">
        <v>43.061494416243654</v>
      </c>
      <c r="V50" s="25"/>
      <c r="W50" s="25"/>
      <c r="X50" s="25"/>
      <c r="Y50" s="25"/>
      <c r="Z50" s="22"/>
      <c r="AA50" s="23"/>
      <c r="AB50" s="26">
        <f t="shared" si="48"/>
        <v>0</v>
      </c>
      <c r="AC50" s="27"/>
      <c r="AD50" s="25"/>
      <c r="AE50" s="25"/>
      <c r="AF50" s="25"/>
      <c r="AG50" s="25"/>
      <c r="AH50" s="25"/>
      <c r="AI50" s="25">
        <v>0</v>
      </c>
      <c r="AJ50" s="25"/>
      <c r="AK50" s="25"/>
      <c r="AL50" s="25"/>
      <c r="AM50" s="215"/>
      <c r="AN50" s="212"/>
      <c r="AO50" s="28">
        <v>4.3849507139999995</v>
      </c>
      <c r="AP50" s="26"/>
      <c r="AQ50" s="29">
        <f t="shared" si="24"/>
        <v>47.446445130243653</v>
      </c>
    </row>
    <row r="51" spans="1:43" ht="12.75" customHeight="1">
      <c r="A51" s="166" t="s">
        <v>39</v>
      </c>
      <c r="B51" s="18"/>
      <c r="C51" s="19">
        <f t="shared" si="45"/>
        <v>0</v>
      </c>
      <c r="D51" s="20"/>
      <c r="E51" s="21"/>
      <c r="F51" s="22"/>
      <c r="G51" s="22"/>
      <c r="H51" s="23">
        <f t="shared" si="46"/>
        <v>0</v>
      </c>
      <c r="I51" s="24"/>
      <c r="J51" s="25"/>
      <c r="K51" s="22"/>
      <c r="L51" s="23">
        <f t="shared" si="47"/>
        <v>28.225283660848554</v>
      </c>
      <c r="M51" s="25"/>
      <c r="N51" s="25"/>
      <c r="O51" s="25"/>
      <c r="P51" s="25">
        <v>1.5777777777777775</v>
      </c>
      <c r="Q51" s="22"/>
      <c r="R51" s="25">
        <v>26.647505883070778</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28.225283660848554</v>
      </c>
    </row>
    <row r="52" spans="1:43" ht="12.75" customHeight="1">
      <c r="A52" s="166" t="s">
        <v>76</v>
      </c>
      <c r="B52" s="133"/>
      <c r="C52" s="134">
        <f t="shared" si="45"/>
        <v>0</v>
      </c>
      <c r="D52" s="135"/>
      <c r="E52" s="135"/>
      <c r="F52" s="136"/>
      <c r="G52" s="136"/>
      <c r="H52" s="137">
        <f t="shared" si="46"/>
        <v>0</v>
      </c>
      <c r="I52" s="138"/>
      <c r="J52" s="135"/>
      <c r="K52" s="136"/>
      <c r="L52" s="137">
        <f t="shared" si="47"/>
        <v>1016.6813113610972</v>
      </c>
      <c r="M52" s="135"/>
      <c r="N52" s="135"/>
      <c r="O52" s="135"/>
      <c r="P52" s="127"/>
      <c r="Q52" s="127"/>
      <c r="R52" s="135">
        <v>1016.6813113610972</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1016.6813113610972</v>
      </c>
    </row>
    <row r="53" spans="1:43" ht="12.75" customHeight="1">
      <c r="A53" s="166" t="s">
        <v>73</v>
      </c>
      <c r="B53" s="133"/>
      <c r="C53" s="134">
        <f t="shared" si="45"/>
        <v>0</v>
      </c>
      <c r="D53" s="138"/>
      <c r="E53" s="135"/>
      <c r="F53" s="136"/>
      <c r="G53" s="136"/>
      <c r="H53" s="137">
        <f t="shared" si="46"/>
        <v>0</v>
      </c>
      <c r="I53" s="138"/>
      <c r="J53" s="135"/>
      <c r="K53" s="136"/>
      <c r="L53" s="137">
        <f t="shared" si="47"/>
        <v>517.89659014060157</v>
      </c>
      <c r="M53" s="135"/>
      <c r="N53" s="135"/>
      <c r="O53" s="135"/>
      <c r="P53" s="105">
        <v>83.221560945063501</v>
      </c>
      <c r="Q53" s="105"/>
      <c r="R53" s="135"/>
      <c r="S53" s="127"/>
      <c r="T53" s="135"/>
      <c r="U53" s="135">
        <v>434.67502919553812</v>
      </c>
      <c r="V53" s="135"/>
      <c r="W53" s="135"/>
      <c r="X53" s="135"/>
      <c r="Y53" s="135"/>
      <c r="Z53" s="136"/>
      <c r="AA53" s="130"/>
      <c r="AB53" s="139">
        <f t="shared" si="48"/>
        <v>2.855432812995363</v>
      </c>
      <c r="AC53" s="140"/>
      <c r="AD53" s="135"/>
      <c r="AE53" s="127"/>
      <c r="AF53" s="127"/>
      <c r="AG53" s="135"/>
      <c r="AH53" s="135"/>
      <c r="AI53" s="25">
        <v>2.7003899210000886</v>
      </c>
      <c r="AJ53" s="25">
        <v>0.15504289199527463</v>
      </c>
      <c r="AK53" s="135"/>
      <c r="AL53" s="135"/>
      <c r="AM53" s="229"/>
      <c r="AN53" s="224"/>
      <c r="AO53" s="194"/>
      <c r="AP53" s="139"/>
      <c r="AQ53" s="141">
        <f t="shared" si="24"/>
        <v>520.75202295359691</v>
      </c>
    </row>
    <row r="54" spans="1:43" ht="12.75" customHeight="1">
      <c r="A54" s="17" t="s">
        <v>134</v>
      </c>
      <c r="B54" s="241"/>
      <c r="C54" s="134">
        <f t="shared" si="45"/>
        <v>0</v>
      </c>
      <c r="D54" s="138"/>
      <c r="E54" s="135"/>
      <c r="F54" s="136"/>
      <c r="G54" s="136"/>
      <c r="H54" s="137">
        <f t="shared" si="46"/>
        <v>0</v>
      </c>
      <c r="I54" s="138"/>
      <c r="J54" s="135"/>
      <c r="K54" s="136"/>
      <c r="L54" s="137">
        <f t="shared" si="47"/>
        <v>63.694151139559608</v>
      </c>
      <c r="M54" s="135"/>
      <c r="N54" s="135"/>
      <c r="O54" s="135"/>
      <c r="P54" s="105"/>
      <c r="Q54" s="105"/>
      <c r="R54" s="135"/>
      <c r="S54" s="127"/>
      <c r="T54" s="135"/>
      <c r="U54" s="135">
        <v>63.694151139559608</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63.694151139559608</v>
      </c>
    </row>
    <row r="55" spans="1:43" ht="12.75" customHeight="1">
      <c r="A55" s="72" t="s">
        <v>74</v>
      </c>
      <c r="B55" s="193"/>
      <c r="C55" s="74">
        <f t="shared" si="45"/>
        <v>0</v>
      </c>
      <c r="D55" s="150"/>
      <c r="E55" s="151"/>
      <c r="F55" s="77"/>
      <c r="G55" s="77"/>
      <c r="H55" s="78">
        <f t="shared" si="46"/>
        <v>0</v>
      </c>
      <c r="I55" s="75"/>
      <c r="J55" s="76"/>
      <c r="K55" s="77"/>
      <c r="L55" s="78">
        <f t="shared" si="47"/>
        <v>636.66521640376504</v>
      </c>
      <c r="M55" s="76"/>
      <c r="N55" s="76"/>
      <c r="O55" s="76"/>
      <c r="P55" s="76">
        <v>198.98350268486192</v>
      </c>
      <c r="Q55" s="76"/>
      <c r="R55" s="76"/>
      <c r="S55" s="25">
        <v>0</v>
      </c>
      <c r="T55" s="76"/>
      <c r="U55" s="76">
        <v>437.6817137189031</v>
      </c>
      <c r="V55" s="76"/>
      <c r="W55" s="76"/>
      <c r="X55" s="76"/>
      <c r="Y55" s="76"/>
      <c r="Z55" s="77"/>
      <c r="AA55" s="296">
        <v>1.3408808636667622</v>
      </c>
      <c r="AB55" s="79">
        <f t="shared" si="48"/>
        <v>3.0897777029833442</v>
      </c>
      <c r="AC55" s="80"/>
      <c r="AD55" s="76"/>
      <c r="AE55" s="76"/>
      <c r="AF55" s="76"/>
      <c r="AG55" s="76"/>
      <c r="AH55" s="76"/>
      <c r="AI55" s="76">
        <v>2.7190687500958113</v>
      </c>
      <c r="AJ55" s="76">
        <v>0.37070895288753286</v>
      </c>
      <c r="AK55" s="76"/>
      <c r="AL55" s="76"/>
      <c r="AM55" s="232"/>
      <c r="AN55" s="213"/>
      <c r="AO55" s="81"/>
      <c r="AP55" s="79"/>
      <c r="AQ55" s="82">
        <f t="shared" si="24"/>
        <v>641.09587497041514</v>
      </c>
    </row>
    <row r="56" spans="1:43" s="49" customFormat="1" ht="12.75" customHeight="1">
      <c r="A56" s="168" t="s">
        <v>40</v>
      </c>
      <c r="B56" s="152"/>
      <c r="C56" s="142">
        <f t="shared" si="45"/>
        <v>208.11462116672004</v>
      </c>
      <c r="D56" s="146">
        <v>142.15659780000001</v>
      </c>
      <c r="E56" s="22">
        <v>60.098928200000003</v>
      </c>
      <c r="F56" s="144"/>
      <c r="G56" s="144">
        <v>5.8590951667200004</v>
      </c>
      <c r="H56" s="145">
        <f t="shared" si="46"/>
        <v>271.32001500000001</v>
      </c>
      <c r="I56" s="146"/>
      <c r="J56" s="143">
        <v>186.33046500000003</v>
      </c>
      <c r="K56" s="144">
        <v>84.989549999999994</v>
      </c>
      <c r="L56" s="145">
        <f t="shared" si="47"/>
        <v>1474.833492167686</v>
      </c>
      <c r="M56" s="143"/>
      <c r="N56" s="143"/>
      <c r="O56" s="143"/>
      <c r="P56" s="143">
        <v>0</v>
      </c>
      <c r="Q56" s="143">
        <v>861.65765079946993</v>
      </c>
      <c r="R56" s="143"/>
      <c r="S56" s="143">
        <v>0</v>
      </c>
      <c r="T56" s="143">
        <v>46.917958287897861</v>
      </c>
      <c r="U56" s="143">
        <v>534.28343172162488</v>
      </c>
      <c r="V56" s="143">
        <v>31.9744513586934</v>
      </c>
      <c r="W56" s="143"/>
      <c r="X56" s="143"/>
      <c r="Y56" s="143"/>
      <c r="Z56" s="144"/>
      <c r="AA56" s="145">
        <v>592.92497351999998</v>
      </c>
      <c r="AB56" s="147">
        <f t="shared" si="48"/>
        <v>31.391570625766583</v>
      </c>
      <c r="AC56" s="177"/>
      <c r="AD56" s="143"/>
      <c r="AE56" s="143">
        <v>23.200729051098445</v>
      </c>
      <c r="AF56" s="143"/>
      <c r="AG56" s="143"/>
      <c r="AH56" s="143"/>
      <c r="AI56" s="143"/>
      <c r="AJ56" s="143"/>
      <c r="AK56" s="143"/>
      <c r="AL56" s="143">
        <v>1.387316612905344</v>
      </c>
      <c r="AM56" s="231">
        <v>6.8035249617627942</v>
      </c>
      <c r="AN56" s="147"/>
      <c r="AO56" s="145">
        <v>693.41283999999996</v>
      </c>
      <c r="AP56" s="147"/>
      <c r="AQ56" s="91">
        <f t="shared" si="24"/>
        <v>3271.9975124801726</v>
      </c>
    </row>
    <row r="57" spans="1:43" s="49" customFormat="1" ht="12.75" customHeight="1">
      <c r="A57" s="168" t="s">
        <v>193</v>
      </c>
      <c r="B57" s="152"/>
      <c r="C57" s="142">
        <f>C58+C65</f>
        <v>26.731319952000003</v>
      </c>
      <c r="D57" s="143">
        <f t="shared" ref="D57:AP57" si="49">D58+D65</f>
        <v>24.491591500000002</v>
      </c>
      <c r="E57" s="143">
        <f t="shared" si="49"/>
        <v>1.5439750999999999</v>
      </c>
      <c r="F57" s="144">
        <f t="shared" si="49"/>
        <v>0</v>
      </c>
      <c r="G57" s="144">
        <f t="shared" si="49"/>
        <v>0.69575335199999999</v>
      </c>
      <c r="H57" s="145">
        <f t="shared" si="49"/>
        <v>0</v>
      </c>
      <c r="I57" s="146">
        <f t="shared" si="49"/>
        <v>0</v>
      </c>
      <c r="J57" s="146">
        <f t="shared" si="49"/>
        <v>0</v>
      </c>
      <c r="K57" s="146">
        <f t="shared" si="49"/>
        <v>0</v>
      </c>
      <c r="L57" s="145">
        <f t="shared" si="49"/>
        <v>275.16742511453242</v>
      </c>
      <c r="M57" s="143">
        <f t="shared" si="49"/>
        <v>0</v>
      </c>
      <c r="N57" s="143">
        <f t="shared" ref="N57" si="50">N58+N65</f>
        <v>0</v>
      </c>
      <c r="O57" s="143">
        <f t="shared" si="49"/>
        <v>0</v>
      </c>
      <c r="P57" s="143">
        <f t="shared" si="49"/>
        <v>0</v>
      </c>
      <c r="Q57" s="143">
        <f t="shared" si="49"/>
        <v>30.769398160943215</v>
      </c>
      <c r="R57" s="143">
        <f t="shared" si="49"/>
        <v>0</v>
      </c>
      <c r="S57" s="143">
        <f t="shared" si="49"/>
        <v>9.8490000000000002</v>
      </c>
      <c r="T57" s="143">
        <f t="shared" si="49"/>
        <v>70.707601529793536</v>
      </c>
      <c r="U57" s="143">
        <f t="shared" si="49"/>
        <v>163.84142542379561</v>
      </c>
      <c r="V57" s="143">
        <f t="shared" si="49"/>
        <v>0</v>
      </c>
      <c r="W57" s="143">
        <f t="shared" si="49"/>
        <v>0</v>
      </c>
      <c r="X57" s="143">
        <f t="shared" si="49"/>
        <v>0</v>
      </c>
      <c r="Y57" s="143">
        <f t="shared" si="49"/>
        <v>0</v>
      </c>
      <c r="Z57" s="144">
        <f t="shared" si="49"/>
        <v>0</v>
      </c>
      <c r="AA57" s="145">
        <f t="shared" si="49"/>
        <v>293.35291950868202</v>
      </c>
      <c r="AB57" s="147">
        <f t="shared" si="49"/>
        <v>12.628742753641429</v>
      </c>
      <c r="AC57" s="177">
        <f t="shared" si="49"/>
        <v>0</v>
      </c>
      <c r="AD57" s="143">
        <f t="shared" si="49"/>
        <v>0</v>
      </c>
      <c r="AE57" s="143">
        <f t="shared" si="49"/>
        <v>5.8143176173793343</v>
      </c>
      <c r="AF57" s="143">
        <f t="shared" ref="AF57" si="51">AF58+AF65</f>
        <v>0</v>
      </c>
      <c r="AG57" s="143">
        <f t="shared" si="49"/>
        <v>0</v>
      </c>
      <c r="AH57" s="143">
        <f t="shared" si="49"/>
        <v>3.7396015358484425</v>
      </c>
      <c r="AI57" s="143">
        <f t="shared" si="49"/>
        <v>0</v>
      </c>
      <c r="AJ57" s="143">
        <f t="shared" ref="AJ57" si="52">AJ58+AJ65</f>
        <v>0</v>
      </c>
      <c r="AK57" s="143">
        <f t="shared" si="49"/>
        <v>0</v>
      </c>
      <c r="AL57" s="143">
        <f t="shared" ref="AL57" si="53">AL58+AL65</f>
        <v>3.7669028399999992E-2</v>
      </c>
      <c r="AM57" s="231">
        <f t="shared" si="49"/>
        <v>3.0371545720136517</v>
      </c>
      <c r="AN57" s="146">
        <f t="shared" si="49"/>
        <v>0</v>
      </c>
      <c r="AO57" s="145">
        <f t="shared" si="49"/>
        <v>845.28582185894584</v>
      </c>
      <c r="AP57" s="147">
        <f t="shared" si="49"/>
        <v>0</v>
      </c>
      <c r="AQ57" s="148">
        <f t="shared" si="24"/>
        <v>1453.1662291878015</v>
      </c>
    </row>
    <row r="58" spans="1:43" s="49" customFormat="1" ht="12.75" customHeight="1">
      <c r="A58" s="168" t="s">
        <v>194</v>
      </c>
      <c r="B58" s="152"/>
      <c r="C58" s="142">
        <f t="shared" si="45"/>
        <v>26.731319952000003</v>
      </c>
      <c r="D58" s="143">
        <v>24.491591500000002</v>
      </c>
      <c r="E58" s="143">
        <v>1.5439750999999999</v>
      </c>
      <c r="F58" s="144">
        <f>SUM(F59:F64)</f>
        <v>0</v>
      </c>
      <c r="G58" s="144">
        <v>0.69575335199999999</v>
      </c>
      <c r="H58" s="145">
        <f t="shared" si="46"/>
        <v>0</v>
      </c>
      <c r="I58" s="146">
        <f>SUM(I59:I64)</f>
        <v>0</v>
      </c>
      <c r="J58" s="146">
        <f>SUM(J59:J64)</f>
        <v>0</v>
      </c>
      <c r="K58" s="146">
        <f>SUM(K59:K64)</f>
        <v>0</v>
      </c>
      <c r="L58" s="145">
        <f t="shared" si="47"/>
        <v>160.02783377734619</v>
      </c>
      <c r="M58" s="143">
        <f t="shared" ref="M58:AN58" si="54">SUM(M59:M64)</f>
        <v>0</v>
      </c>
      <c r="N58" s="143">
        <f t="shared" ref="N58" si="55">SUM(N59:N64)</f>
        <v>0</v>
      </c>
      <c r="O58" s="143">
        <f t="shared" si="54"/>
        <v>0</v>
      </c>
      <c r="P58" s="143">
        <f t="shared" si="54"/>
        <v>0</v>
      </c>
      <c r="Q58" s="143">
        <v>13.809808378132232</v>
      </c>
      <c r="R58" s="143">
        <f t="shared" si="54"/>
        <v>0</v>
      </c>
      <c r="S58" s="143">
        <v>0.96086171731592895</v>
      </c>
      <c r="T58" s="143">
        <v>55.632845401979125</v>
      </c>
      <c r="U58" s="143">
        <v>89.624318279918882</v>
      </c>
      <c r="V58" s="143">
        <f t="shared" si="54"/>
        <v>0</v>
      </c>
      <c r="W58" s="143">
        <f t="shared" si="54"/>
        <v>0</v>
      </c>
      <c r="X58" s="143">
        <f t="shared" si="54"/>
        <v>0</v>
      </c>
      <c r="Y58" s="143">
        <f t="shared" si="54"/>
        <v>0</v>
      </c>
      <c r="Z58" s="144">
        <f t="shared" si="54"/>
        <v>0</v>
      </c>
      <c r="AA58" s="145">
        <v>172.21783212229994</v>
      </c>
      <c r="AB58" s="147">
        <f t="shared" si="48"/>
        <v>8.8891412177929858</v>
      </c>
      <c r="AC58" s="177">
        <f t="shared" si="54"/>
        <v>0</v>
      </c>
      <c r="AD58" s="143">
        <f t="shared" si="54"/>
        <v>0</v>
      </c>
      <c r="AE58" s="143">
        <v>5.8143176173793343</v>
      </c>
      <c r="AF58" s="143"/>
      <c r="AG58" s="143">
        <f t="shared" si="54"/>
        <v>0</v>
      </c>
      <c r="AH58" s="143">
        <f t="shared" si="54"/>
        <v>0</v>
      </c>
      <c r="AI58" s="143">
        <f t="shared" si="54"/>
        <v>0</v>
      </c>
      <c r="AJ58" s="143">
        <f t="shared" ref="AJ58" si="56">SUM(AJ59:AJ64)</f>
        <v>0</v>
      </c>
      <c r="AK58" s="143"/>
      <c r="AL58" s="143">
        <v>3.7669028399999992E-2</v>
      </c>
      <c r="AM58" s="231">
        <v>3.0371545720136517</v>
      </c>
      <c r="AN58" s="146">
        <f t="shared" si="54"/>
        <v>0</v>
      </c>
      <c r="AO58" s="145">
        <v>585.6618860622433</v>
      </c>
      <c r="AP58" s="147">
        <f t="shared" ref="AP58" si="57">SUM(AP59:AP64)</f>
        <v>0</v>
      </c>
      <c r="AQ58" s="148">
        <f t="shared" si="24"/>
        <v>953.52801313168243</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0</v>
      </c>
      <c r="I65" s="146"/>
      <c r="J65" s="146">
        <v>0</v>
      </c>
      <c r="K65" s="146">
        <v>0</v>
      </c>
      <c r="L65" s="78">
        <f>SUM(M65:Z65)</f>
        <v>115.1395913371862</v>
      </c>
      <c r="M65" s="76"/>
      <c r="N65" s="76"/>
      <c r="O65" s="76"/>
      <c r="P65" s="76"/>
      <c r="Q65" s="76">
        <v>16.959589782810983</v>
      </c>
      <c r="R65" s="76"/>
      <c r="S65" s="143">
        <v>8.8881382826840714</v>
      </c>
      <c r="T65" s="143">
        <v>15.074756127814412</v>
      </c>
      <c r="U65" s="143">
        <v>74.217107143876731</v>
      </c>
      <c r="V65" s="76">
        <f>SUM(V66:V69)</f>
        <v>0</v>
      </c>
      <c r="W65" s="76"/>
      <c r="X65" s="76"/>
      <c r="Y65" s="76"/>
      <c r="Z65" s="77"/>
      <c r="AA65" s="145">
        <v>121.13508738638205</v>
      </c>
      <c r="AB65" s="79">
        <f>SUM(AC65:AM65)</f>
        <v>3.7396015358484425</v>
      </c>
      <c r="AC65" s="80"/>
      <c r="AD65" s="76"/>
      <c r="AE65" s="76"/>
      <c r="AF65" s="76"/>
      <c r="AG65" s="76"/>
      <c r="AH65" s="76">
        <v>3.7396015358484425</v>
      </c>
      <c r="AI65" s="76"/>
      <c r="AJ65" s="76"/>
      <c r="AK65" s="76"/>
      <c r="AL65" s="76"/>
      <c r="AM65" s="220"/>
      <c r="AN65" s="213"/>
      <c r="AO65" s="145">
        <v>259.62393579670254</v>
      </c>
      <c r="AP65" s="79"/>
      <c r="AQ65" s="340">
        <f t="shared" si="24"/>
        <v>499.63821605611923</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255.61724575833256</v>
      </c>
      <c r="M70" s="154"/>
      <c r="N70" s="154"/>
      <c r="O70" s="154"/>
      <c r="P70" s="154">
        <v>0</v>
      </c>
      <c r="Q70" s="154">
        <v>0</v>
      </c>
      <c r="R70" s="154"/>
      <c r="S70" s="154"/>
      <c r="T70" s="154">
        <v>0</v>
      </c>
      <c r="U70" s="154">
        <v>255.61724575833256</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48.228799999999993</v>
      </c>
      <c r="AP70" s="100"/>
      <c r="AQ70" s="91">
        <f t="shared" si="24"/>
        <v>303.84604575833254</v>
      </c>
    </row>
    <row r="71" spans="1:43" s="49" customFormat="1" ht="12.75" customHeight="1" thickBot="1">
      <c r="A71" s="242" t="s">
        <v>133</v>
      </c>
      <c r="B71" s="73"/>
      <c r="C71" s="74">
        <f>SUM(D71:G71)</f>
        <v>0</v>
      </c>
      <c r="D71" s="75"/>
      <c r="E71" s="76"/>
      <c r="F71" s="77"/>
      <c r="G71" s="77"/>
      <c r="H71" s="78">
        <f>SUM(I71:K71)</f>
        <v>0</v>
      </c>
      <c r="I71" s="75"/>
      <c r="J71" s="76"/>
      <c r="K71" s="77"/>
      <c r="L71" s="78">
        <f>SUM(M71:Z71)</f>
        <v>38.933446529873791</v>
      </c>
      <c r="M71" s="76"/>
      <c r="N71" s="76"/>
      <c r="O71" s="76"/>
      <c r="P71" s="76"/>
      <c r="Q71" s="76"/>
      <c r="R71" s="76"/>
      <c r="S71" s="76"/>
      <c r="T71" s="76"/>
      <c r="U71" s="76">
        <v>38.933446529873791</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38.933446529873791</v>
      </c>
    </row>
    <row r="72" spans="1:43" ht="12.75" customHeight="1" thickBot="1">
      <c r="A72" s="42" t="s">
        <v>42</v>
      </c>
      <c r="B72" s="43"/>
      <c r="C72" s="44">
        <f t="shared" ref="C72:AP72" si="58">C26-C27-C29</f>
        <v>22.693903694900143</v>
      </c>
      <c r="D72" s="108">
        <f t="shared" si="58"/>
        <v>24.866611074900447</v>
      </c>
      <c r="E72" s="46">
        <f t="shared" si="58"/>
        <v>-2.1727073799999985</v>
      </c>
      <c r="F72" s="109">
        <f t="shared" si="58"/>
        <v>0</v>
      </c>
      <c r="G72" s="109">
        <f t="shared" si="58"/>
        <v>0</v>
      </c>
      <c r="H72" s="47">
        <f t="shared" si="58"/>
        <v>-0.56274493284075788</v>
      </c>
      <c r="I72" s="108">
        <f t="shared" si="58"/>
        <v>-0.24473693284077802</v>
      </c>
      <c r="J72" s="46">
        <f t="shared" si="58"/>
        <v>-0.31800800000002027</v>
      </c>
      <c r="K72" s="109">
        <f t="shared" si="58"/>
        <v>0</v>
      </c>
      <c r="L72" s="47">
        <f t="shared" si="58"/>
        <v>-202.68937352676403</v>
      </c>
      <c r="M72" s="46">
        <f t="shared" si="58"/>
        <v>4.5474735088646412E-13</v>
      </c>
      <c r="N72" s="46">
        <f t="shared" ref="N72" si="59">N26-N27-N29</f>
        <v>-0.23997538500000104</v>
      </c>
      <c r="O72" s="46">
        <f t="shared" si="58"/>
        <v>0</v>
      </c>
      <c r="P72" s="46">
        <f t="shared" si="58"/>
        <v>-140.30299886444436</v>
      </c>
      <c r="Q72" s="46">
        <f t="shared" si="58"/>
        <v>-46.758087105737332</v>
      </c>
      <c r="R72" s="46">
        <f t="shared" si="58"/>
        <v>-74.826120908247844</v>
      </c>
      <c r="S72" s="46">
        <f t="shared" si="58"/>
        <v>1.7346582799637531</v>
      </c>
      <c r="T72" s="46">
        <f t="shared" si="58"/>
        <v>-5.4797228285524682</v>
      </c>
      <c r="U72" s="46">
        <f t="shared" si="58"/>
        <v>64.233873285257232</v>
      </c>
      <c r="V72" s="46">
        <f t="shared" si="58"/>
        <v>0</v>
      </c>
      <c r="W72" s="46">
        <f t="shared" si="58"/>
        <v>-1.0510000000000019</v>
      </c>
      <c r="X72" s="46">
        <f t="shared" si="58"/>
        <v>0</v>
      </c>
      <c r="Y72" s="46">
        <f t="shared" si="58"/>
        <v>0</v>
      </c>
      <c r="Z72" s="109">
        <f t="shared" si="58"/>
        <v>0</v>
      </c>
      <c r="AA72" s="47">
        <f t="shared" si="58"/>
        <v>-11.540853078108057</v>
      </c>
      <c r="AB72" s="45">
        <f t="shared" si="58"/>
        <v>4.4961474143974556E-2</v>
      </c>
      <c r="AC72" s="110">
        <f t="shared" si="58"/>
        <v>0</v>
      </c>
      <c r="AD72" s="46">
        <f t="shared" si="58"/>
        <v>0</v>
      </c>
      <c r="AE72" s="46">
        <f t="shared" si="58"/>
        <v>0</v>
      </c>
      <c r="AF72" s="46">
        <f t="shared" ref="AF72" si="60">AF26-AF27-AF29</f>
        <v>0</v>
      </c>
      <c r="AG72" s="46">
        <f t="shared" si="58"/>
        <v>0</v>
      </c>
      <c r="AH72" s="46">
        <f t="shared" si="58"/>
        <v>0</v>
      </c>
      <c r="AI72" s="46">
        <f t="shared" si="58"/>
        <v>8.2630502543999285E-2</v>
      </c>
      <c r="AJ72" s="46">
        <f t="shared" ref="AJ72" si="61">AJ26-AJ27-AJ29</f>
        <v>0</v>
      </c>
      <c r="AK72" s="46">
        <f t="shared" si="58"/>
        <v>0</v>
      </c>
      <c r="AL72" s="46">
        <f t="shared" ref="AL72" si="62">AL26-AL27-AL29</f>
        <v>-3.7669028400000082E-2</v>
      </c>
      <c r="AM72" s="226">
        <f t="shared" si="58"/>
        <v>0</v>
      </c>
      <c r="AN72" s="45">
        <f t="shared" si="58"/>
        <v>0</v>
      </c>
      <c r="AO72" s="47">
        <f t="shared" si="58"/>
        <v>-2.8432797867026238E-2</v>
      </c>
      <c r="AP72" s="45">
        <f t="shared" si="58"/>
        <v>0</v>
      </c>
      <c r="AQ72" s="48">
        <f t="shared" si="24"/>
        <v>-192.08253916653575</v>
      </c>
    </row>
    <row r="73" spans="1:43" s="49" customFormat="1" ht="27.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3" ht="12.75" customHeight="1">
      <c r="A74" s="162" t="s">
        <v>116</v>
      </c>
      <c r="B74" s="89"/>
      <c r="F74" s="89"/>
      <c r="G74" s="89"/>
      <c r="I74" s="89"/>
      <c r="J74" s="89"/>
      <c r="K74" s="89"/>
      <c r="L74" s="205"/>
      <c r="M74" s="89"/>
      <c r="N74" s="89"/>
      <c r="O74" s="49"/>
      <c r="P74" s="49"/>
      <c r="Q74" s="89"/>
      <c r="R74" s="89"/>
      <c r="S74" s="89"/>
      <c r="T74" s="89"/>
      <c r="U74" s="89"/>
      <c r="V74" s="89"/>
      <c r="W74" s="83"/>
      <c r="X74" s="83"/>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1171.5276583548293</v>
      </c>
      <c r="D86" s="89">
        <f t="shared" ref="D86:AN86" si="63">D10+D22</f>
        <v>1171.5276583548293</v>
      </c>
      <c r="E86" s="89">
        <f t="shared" si="63"/>
        <v>0</v>
      </c>
      <c r="F86" s="89">
        <f t="shared" si="63"/>
        <v>0</v>
      </c>
      <c r="G86" s="89">
        <f t="shared" si="63"/>
        <v>0</v>
      </c>
      <c r="H86" s="89">
        <f t="shared" si="63"/>
        <v>449.1883571256148</v>
      </c>
      <c r="I86" s="89">
        <f t="shared" si="63"/>
        <v>449.1883571256148</v>
      </c>
      <c r="J86" s="89">
        <f t="shared" si="63"/>
        <v>0</v>
      </c>
      <c r="K86" s="89">
        <f t="shared" si="63"/>
        <v>0</v>
      </c>
      <c r="L86" s="89">
        <f t="shared" si="63"/>
        <v>390.014465132287</v>
      </c>
      <c r="M86" s="89">
        <f t="shared" si="63"/>
        <v>0</v>
      </c>
      <c r="N86" s="89">
        <f t="shared" si="63"/>
        <v>0</v>
      </c>
      <c r="O86" s="89">
        <f t="shared" si="63"/>
        <v>0</v>
      </c>
      <c r="P86" s="89">
        <f t="shared" si="63"/>
        <v>0</v>
      </c>
      <c r="Q86" s="89">
        <f t="shared" si="63"/>
        <v>0</v>
      </c>
      <c r="R86" s="89">
        <f t="shared" si="63"/>
        <v>0</v>
      </c>
      <c r="S86" s="89">
        <f t="shared" si="63"/>
        <v>376.16129045649643</v>
      </c>
      <c r="T86" s="89">
        <f t="shared" si="63"/>
        <v>0</v>
      </c>
      <c r="U86" s="89">
        <f t="shared" si="63"/>
        <v>13.853174675790584</v>
      </c>
      <c r="V86" s="89">
        <f t="shared" si="63"/>
        <v>0</v>
      </c>
      <c r="W86" s="89">
        <f t="shared" si="63"/>
        <v>0</v>
      </c>
      <c r="X86" s="89">
        <f t="shared" si="63"/>
        <v>0</v>
      </c>
      <c r="Y86" s="89">
        <f t="shared" si="63"/>
        <v>0</v>
      </c>
      <c r="Z86" s="89">
        <f t="shared" si="63"/>
        <v>0</v>
      </c>
      <c r="AA86" s="89">
        <f t="shared" si="63"/>
        <v>2501.49484762056</v>
      </c>
      <c r="AB86" s="89">
        <f>AB10-AB22</f>
        <v>262.21238193060594</v>
      </c>
      <c r="AC86" s="89">
        <f>AC10-AC22</f>
        <v>57.325498036572782</v>
      </c>
      <c r="AD86" s="89">
        <f>AD10-AD22</f>
        <v>168.41986729999999</v>
      </c>
      <c r="AE86" s="89">
        <f>AE10-AE22</f>
        <v>8.8356000000000004E-2</v>
      </c>
      <c r="AF86" s="89">
        <f t="shared" ref="AF86:AM86" si="64">AF10-AF22</f>
        <v>0</v>
      </c>
      <c r="AG86" s="89">
        <f t="shared" si="64"/>
        <v>36.378660594033143</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
    <pageSetUpPr fitToPage="1"/>
  </sheetPr>
  <dimension ref="A1:AS86"/>
  <sheetViews>
    <sheetView zoomScale="118" zoomScaleNormal="118" workbookViewId="0">
      <pane xSplit="2" ySplit="1" topLeftCell="O38"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75</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23</v>
      </c>
    </row>
    <row r="2" spans="1:45" ht="12.75" customHeight="1">
      <c r="A2" s="3" t="s">
        <v>65</v>
      </c>
      <c r="B2" s="4"/>
      <c r="C2" s="5">
        <f>SUM(D2:G2)</f>
        <v>0</v>
      </c>
      <c r="D2" s="6">
        <v>0</v>
      </c>
      <c r="E2" s="7"/>
      <c r="F2" s="8"/>
      <c r="G2" s="8"/>
      <c r="H2" s="9">
        <f>SUM(I2:K2)</f>
        <v>825.92442635613736</v>
      </c>
      <c r="I2" s="10">
        <v>630.23682635613739</v>
      </c>
      <c r="J2" s="11">
        <v>195.6876</v>
      </c>
      <c r="K2" s="8"/>
      <c r="L2" s="9">
        <f>SUM(M2:Z2)</f>
        <v>0</v>
      </c>
      <c r="M2" s="10"/>
      <c r="N2" s="393"/>
      <c r="O2" s="12"/>
      <c r="P2" s="12"/>
      <c r="Q2" s="12"/>
      <c r="R2" s="12"/>
      <c r="S2" s="12"/>
      <c r="T2" s="12"/>
      <c r="U2" s="12"/>
      <c r="V2" s="12"/>
      <c r="W2" s="12"/>
      <c r="X2" s="11"/>
      <c r="Y2" s="11"/>
      <c r="Z2" s="8"/>
      <c r="AA2" s="9">
        <v>431.8837969256715</v>
      </c>
      <c r="AB2" s="13">
        <f>SUM(AC2:AM2)</f>
        <v>428.25981703755389</v>
      </c>
      <c r="AC2" s="14">
        <v>62.287476096051357</v>
      </c>
      <c r="AD2" s="11">
        <v>139.49554319999999</v>
      </c>
      <c r="AE2" s="11">
        <v>181.22806968049844</v>
      </c>
      <c r="AF2" s="11">
        <v>0</v>
      </c>
      <c r="AG2" s="11">
        <v>25.412018892827923</v>
      </c>
      <c r="AH2" s="11">
        <v>9.6322028426400035</v>
      </c>
      <c r="AI2" s="11">
        <v>2.1883692559679995</v>
      </c>
      <c r="AJ2" s="11">
        <v>0.64438592457599997</v>
      </c>
      <c r="AK2" s="11">
        <v>0</v>
      </c>
      <c r="AL2" s="11">
        <v>0.61747214128934402</v>
      </c>
      <c r="AM2" s="214">
        <v>6.7542790037028411</v>
      </c>
      <c r="AN2" s="211">
        <v>0</v>
      </c>
      <c r="AO2" s="15"/>
      <c r="AP2" s="13"/>
      <c r="AQ2" s="16">
        <f>C2+H2+L2+AA2+AB2+AN2+AO2+AP2</f>
        <v>1686.0680403193626</v>
      </c>
    </row>
    <row r="3" spans="1:45" ht="12.75" customHeight="1">
      <c r="A3" s="17" t="s">
        <v>1</v>
      </c>
      <c r="B3" s="18"/>
      <c r="C3" s="19">
        <f>SUM(D3:G3)</f>
        <v>1640.1158232327768</v>
      </c>
      <c r="D3" s="20">
        <v>1595.1071078259768</v>
      </c>
      <c r="E3" s="169">
        <v>38.949035021999997</v>
      </c>
      <c r="F3" s="22"/>
      <c r="G3" s="22">
        <v>6.0596803848</v>
      </c>
      <c r="H3" s="23">
        <f>SUM(I3:K3)</f>
        <v>0</v>
      </c>
      <c r="I3" s="24"/>
      <c r="J3" s="25"/>
      <c r="K3" s="22"/>
      <c r="L3" s="23">
        <f>SUM(M3:Z3)</f>
        <v>10791.837601136776</v>
      </c>
      <c r="M3" s="24">
        <v>3254.9357999999997</v>
      </c>
      <c r="N3" s="24">
        <v>12.78</v>
      </c>
      <c r="O3" s="25">
        <v>0</v>
      </c>
      <c r="P3" s="25">
        <v>1245.8071057355778</v>
      </c>
      <c r="Q3" s="25">
        <v>450.0085657458518</v>
      </c>
      <c r="R3" s="25">
        <v>1213.8021487091266</v>
      </c>
      <c r="S3" s="25">
        <v>1037.0041239815259</v>
      </c>
      <c r="T3" s="25">
        <v>131.86382510000001</v>
      </c>
      <c r="U3" s="25">
        <v>2829.4619110659378</v>
      </c>
      <c r="V3" s="25">
        <v>261.45252079875553</v>
      </c>
      <c r="W3" s="25">
        <v>0</v>
      </c>
      <c r="X3" s="25">
        <v>314.2396</v>
      </c>
      <c r="Y3" s="25">
        <v>2.1019999999999999</v>
      </c>
      <c r="Z3" s="22">
        <v>38.380000000000003</v>
      </c>
      <c r="AA3" s="23">
        <v>3608.3780139802434</v>
      </c>
      <c r="AB3" s="26">
        <f>SUM(AC3:AM3)</f>
        <v>1.8800169983999997</v>
      </c>
      <c r="AC3" s="27"/>
      <c r="AD3" s="25"/>
      <c r="AE3" s="25">
        <v>1.8800169983999997</v>
      </c>
      <c r="AF3" s="25"/>
      <c r="AG3" s="25"/>
      <c r="AH3" s="25"/>
      <c r="AI3" s="25">
        <v>0</v>
      </c>
      <c r="AJ3" s="25">
        <v>0</v>
      </c>
      <c r="AK3" s="25"/>
      <c r="AL3" s="25"/>
      <c r="AM3" s="215"/>
      <c r="AN3" s="212"/>
      <c r="AO3" s="28">
        <v>153.67402945857143</v>
      </c>
      <c r="AP3" s="26"/>
      <c r="AQ3" s="29">
        <f t="shared" ref="AQ3:AQ20" si="0">C3+H3+L3+AA3+AB3+AN3+AO3+AP3</f>
        <v>16195.885484806768</v>
      </c>
    </row>
    <row r="4" spans="1:45" ht="12.75" customHeight="1">
      <c r="A4" s="17" t="s">
        <v>2</v>
      </c>
      <c r="B4" s="18"/>
      <c r="C4" s="19">
        <f>SUM(D4:G4)</f>
        <v>5.8162000000000003</v>
      </c>
      <c r="D4" s="20">
        <v>1.9947000000000001</v>
      </c>
      <c r="E4" s="21">
        <v>3.8214999999999999</v>
      </c>
      <c r="F4" s="22"/>
      <c r="G4" s="22">
        <v>0</v>
      </c>
      <c r="H4" s="23">
        <f>SUM(I4:K4)</f>
        <v>9.6374649999999988</v>
      </c>
      <c r="I4" s="24"/>
      <c r="J4" s="25"/>
      <c r="K4" s="22">
        <v>9.6374649999999988</v>
      </c>
      <c r="L4" s="23">
        <f>SUM(M4:Z4)</f>
        <v>1325.2822800061365</v>
      </c>
      <c r="M4" s="24">
        <v>0</v>
      </c>
      <c r="N4" s="24">
        <v>0</v>
      </c>
      <c r="O4" s="25"/>
      <c r="P4" s="25">
        <v>99.370304250000004</v>
      </c>
      <c r="Q4" s="25">
        <v>8.3228310780159998</v>
      </c>
      <c r="R4" s="25">
        <v>0</v>
      </c>
      <c r="S4" s="25">
        <v>1065.4379471333364</v>
      </c>
      <c r="T4" s="25">
        <v>17.756124005200004</v>
      </c>
      <c r="U4" s="25">
        <v>123.7550998344</v>
      </c>
      <c r="V4" s="25">
        <v>0.41276970518400002</v>
      </c>
      <c r="W4" s="25">
        <v>3.1572039999999997</v>
      </c>
      <c r="X4" s="25">
        <v>0</v>
      </c>
      <c r="Y4" s="25">
        <v>0</v>
      </c>
      <c r="Z4" s="22">
        <v>7.07</v>
      </c>
      <c r="AA4" s="23">
        <v>0</v>
      </c>
      <c r="AB4" s="26">
        <f>SUM(AC4:AM4)</f>
        <v>0</v>
      </c>
      <c r="AC4" s="27"/>
      <c r="AD4" s="25"/>
      <c r="AE4" s="25">
        <v>0</v>
      </c>
      <c r="AF4" s="25"/>
      <c r="AG4" s="25"/>
      <c r="AH4" s="25"/>
      <c r="AI4" s="25">
        <v>0</v>
      </c>
      <c r="AJ4" s="25">
        <v>0</v>
      </c>
      <c r="AK4" s="25"/>
      <c r="AL4" s="25"/>
      <c r="AM4" s="215"/>
      <c r="AN4" s="212"/>
      <c r="AO4" s="28">
        <v>0.77653472714285721</v>
      </c>
      <c r="AP4" s="26"/>
      <c r="AQ4" s="29">
        <f t="shared" si="0"/>
        <v>1341.5124797332794</v>
      </c>
    </row>
    <row r="5" spans="1:45" ht="12.75" customHeight="1">
      <c r="A5" s="17" t="s">
        <v>3</v>
      </c>
      <c r="B5" s="18"/>
      <c r="C5" s="19">
        <f>SUM(D5:G5)</f>
        <v>0</v>
      </c>
      <c r="D5" s="20"/>
      <c r="E5" s="21"/>
      <c r="F5" s="22"/>
      <c r="G5" s="22"/>
      <c r="H5" s="23">
        <f>SUM(I5:K5)</f>
        <v>0</v>
      </c>
      <c r="I5" s="24"/>
      <c r="J5" s="25"/>
      <c r="K5" s="22"/>
      <c r="L5" s="23">
        <f>SUM(M5:Z5)</f>
        <v>129.9608859115383</v>
      </c>
      <c r="M5" s="24"/>
      <c r="N5" s="24"/>
      <c r="O5" s="25"/>
      <c r="P5" s="25"/>
      <c r="Q5" s="25"/>
      <c r="R5" s="25"/>
      <c r="S5" s="25">
        <v>48.504987687570626</v>
      </c>
      <c r="T5" s="25"/>
      <c r="U5" s="25">
        <v>81.455898223967665</v>
      </c>
      <c r="V5" s="25"/>
      <c r="W5" s="25"/>
      <c r="X5" s="25"/>
      <c r="Y5" s="25"/>
      <c r="Z5" s="22"/>
      <c r="AA5" s="23"/>
      <c r="AB5" s="26">
        <f>SUM(AC5:AM5)</f>
        <v>0</v>
      </c>
      <c r="AC5" s="27"/>
      <c r="AD5" s="25"/>
      <c r="AE5" s="25"/>
      <c r="AF5" s="25"/>
      <c r="AG5" s="25"/>
      <c r="AH5" s="25"/>
      <c r="AI5" s="25"/>
      <c r="AJ5" s="25"/>
      <c r="AK5" s="25"/>
      <c r="AL5" s="25"/>
      <c r="AM5" s="215"/>
      <c r="AN5" s="212"/>
      <c r="AO5" s="28"/>
      <c r="AP5" s="26"/>
      <c r="AQ5" s="29">
        <f t="shared" si="0"/>
        <v>129.9608859115383</v>
      </c>
    </row>
    <row r="6" spans="1:45" ht="12.75" customHeight="1" thickBot="1">
      <c r="A6" s="30" t="s">
        <v>4</v>
      </c>
      <c r="B6" s="31"/>
      <c r="C6" s="19">
        <f>SUM(D6:G6)</f>
        <v>-3.6186122155999039</v>
      </c>
      <c r="D6" s="32">
        <v>2.6229906060000965</v>
      </c>
      <c r="E6" s="22">
        <v>-4.5490763000000003</v>
      </c>
      <c r="F6" s="33"/>
      <c r="G6" s="33">
        <v>-1.6925265216000001</v>
      </c>
      <c r="H6" s="34">
        <f>SUM(I6:K6)</f>
        <v>-57.321980130407951</v>
      </c>
      <c r="I6" s="35">
        <v>-47.488772130407945</v>
      </c>
      <c r="J6" s="35">
        <v>0.15023999999999998</v>
      </c>
      <c r="K6" s="33">
        <v>-9.983448000000001</v>
      </c>
      <c r="L6" s="34">
        <f>SUM(M6:Z6)</f>
        <v>-27.454075458788981</v>
      </c>
      <c r="M6" s="24">
        <v>-51.129999999999995</v>
      </c>
      <c r="N6" s="24">
        <v>-1.0649999999999999</v>
      </c>
      <c r="O6" s="25"/>
      <c r="P6" s="25">
        <v>4.3816214072140571</v>
      </c>
      <c r="Q6" s="25">
        <v>-33.85359991249593</v>
      </c>
      <c r="R6" s="25">
        <v>64.28591934449112</v>
      </c>
      <c r="S6" s="25">
        <v>-15.196544213253951</v>
      </c>
      <c r="T6" s="25">
        <v>-1.8602545213000095</v>
      </c>
      <c r="U6" s="25">
        <v>-3.9943629884122789</v>
      </c>
      <c r="V6" s="25">
        <v>14.623178431968</v>
      </c>
      <c r="W6" s="25">
        <v>-3.6450330070000052</v>
      </c>
      <c r="X6" s="36">
        <v>0</v>
      </c>
      <c r="Y6" s="36">
        <v>0</v>
      </c>
      <c r="Z6" s="33">
        <v>0</v>
      </c>
      <c r="AA6" s="34">
        <v>-71.414664394604003</v>
      </c>
      <c r="AB6" s="37">
        <f>SUM(AC6:AM6)</f>
        <v>0.11640607843199999</v>
      </c>
      <c r="AC6" s="38"/>
      <c r="AD6" s="36"/>
      <c r="AE6" s="36">
        <v>-6.7287153599999996E-2</v>
      </c>
      <c r="AF6" s="36"/>
      <c r="AG6" s="36"/>
      <c r="AH6" s="36"/>
      <c r="AI6" s="36">
        <v>0.18414430612799998</v>
      </c>
      <c r="AJ6" s="36">
        <v>-4.5107409599999998E-4</v>
      </c>
      <c r="AK6" s="36"/>
      <c r="AL6" s="36"/>
      <c r="AM6" s="216"/>
      <c r="AN6" s="39"/>
      <c r="AO6" s="40"/>
      <c r="AP6" s="37"/>
      <c r="AQ6" s="41">
        <f t="shared" si="0"/>
        <v>-159.69292612096885</v>
      </c>
    </row>
    <row r="7" spans="1:45" s="49" customFormat="1" ht="12.75" customHeight="1">
      <c r="A7" s="50" t="s">
        <v>66</v>
      </c>
      <c r="B7" s="51"/>
      <c r="C7" s="52">
        <f t="shared" ref="C7:AP7" si="1">C2+C3-C4-C5+C6</f>
        <v>1630.6810110171771</v>
      </c>
      <c r="D7" s="57">
        <f t="shared" si="1"/>
        <v>1595.7353984319768</v>
      </c>
      <c r="E7" s="54">
        <f t="shared" si="1"/>
        <v>30.578458721999997</v>
      </c>
      <c r="F7" s="54">
        <f t="shared" si="1"/>
        <v>0</v>
      </c>
      <c r="G7" s="54">
        <f t="shared" si="1"/>
        <v>4.3671538632000004</v>
      </c>
      <c r="H7" s="56">
        <f t="shared" si="1"/>
        <v>758.96498122572939</v>
      </c>
      <c r="I7" s="57">
        <f t="shared" si="1"/>
        <v>582.74805422572945</v>
      </c>
      <c r="J7" s="54">
        <f t="shared" si="1"/>
        <v>195.83784</v>
      </c>
      <c r="K7" s="57">
        <f t="shared" si="1"/>
        <v>-19.620913000000002</v>
      </c>
      <c r="L7" s="56">
        <f t="shared" si="1"/>
        <v>9309.140359760313</v>
      </c>
      <c r="M7" s="57">
        <f t="shared" si="1"/>
        <v>3203.8057999999996</v>
      </c>
      <c r="N7" s="57">
        <f t="shared" ref="N7" si="2">N2+N3-N4-N5+N6</f>
        <v>11.715</v>
      </c>
      <c r="O7" s="54">
        <f t="shared" si="1"/>
        <v>0</v>
      </c>
      <c r="P7" s="54">
        <f t="shared" si="1"/>
        <v>1150.8184228927917</v>
      </c>
      <c r="Q7" s="54">
        <f t="shared" si="1"/>
        <v>407.83213475533984</v>
      </c>
      <c r="R7" s="54">
        <f t="shared" si="1"/>
        <v>1278.0880680536177</v>
      </c>
      <c r="S7" s="54">
        <f t="shared" si="1"/>
        <v>-92.13535505263502</v>
      </c>
      <c r="T7" s="54">
        <f t="shared" si="1"/>
        <v>112.2474465735</v>
      </c>
      <c r="U7" s="54">
        <f t="shared" si="1"/>
        <v>2620.2565500191577</v>
      </c>
      <c r="V7" s="54">
        <f t="shared" si="1"/>
        <v>275.66292952553954</v>
      </c>
      <c r="W7" s="54">
        <f t="shared" si="1"/>
        <v>-6.8022370070000049</v>
      </c>
      <c r="X7" s="54">
        <f t="shared" si="1"/>
        <v>314.2396</v>
      </c>
      <c r="Y7" s="54">
        <f t="shared" si="1"/>
        <v>2.1019999999999999</v>
      </c>
      <c r="Z7" s="57">
        <f t="shared" si="1"/>
        <v>31.310000000000002</v>
      </c>
      <c r="AA7" s="56">
        <f t="shared" si="1"/>
        <v>3968.8471465113107</v>
      </c>
      <c r="AB7" s="56">
        <f t="shared" si="1"/>
        <v>430.25624011438589</v>
      </c>
      <c r="AC7" s="57">
        <f t="shared" si="1"/>
        <v>62.287476096051357</v>
      </c>
      <c r="AD7" s="54">
        <f t="shared" si="1"/>
        <v>139.49554319999999</v>
      </c>
      <c r="AE7" s="54">
        <f t="shared" si="1"/>
        <v>183.04079952529844</v>
      </c>
      <c r="AF7" s="54">
        <f t="shared" ref="AF7" si="3">AF2+AF3-AF4-AF5+AF6</f>
        <v>0</v>
      </c>
      <c r="AG7" s="54">
        <f t="shared" si="1"/>
        <v>25.412018892827923</v>
      </c>
      <c r="AH7" s="54">
        <f t="shared" si="1"/>
        <v>9.6322028426400035</v>
      </c>
      <c r="AI7" s="54">
        <f t="shared" si="1"/>
        <v>2.3725135620959996</v>
      </c>
      <c r="AJ7" s="54">
        <f t="shared" ref="AJ7" si="4">AJ2+AJ3-AJ4-AJ5+AJ6</f>
        <v>0.64393485047999999</v>
      </c>
      <c r="AK7" s="54">
        <f t="shared" si="1"/>
        <v>0</v>
      </c>
      <c r="AL7" s="54">
        <f t="shared" ref="AL7" si="5">AL2+AL3-AL4-AL5+AL6</f>
        <v>0.61747214128934402</v>
      </c>
      <c r="AM7" s="217">
        <f t="shared" si="1"/>
        <v>6.7542790037028411</v>
      </c>
      <c r="AN7" s="57">
        <f t="shared" si="1"/>
        <v>0</v>
      </c>
      <c r="AO7" s="56">
        <f t="shared" si="1"/>
        <v>152.89749473142857</v>
      </c>
      <c r="AP7" s="182">
        <f t="shared" si="1"/>
        <v>0</v>
      </c>
      <c r="AQ7" s="111">
        <f t="shared" si="0"/>
        <v>16250.787233360345</v>
      </c>
    </row>
    <row r="8" spans="1:45" s="49" customFormat="1" ht="12.75" customHeight="1" thickBot="1">
      <c r="A8" s="183" t="s">
        <v>67</v>
      </c>
      <c r="B8" s="184"/>
      <c r="C8" s="187">
        <f t="shared" ref="C8:AP8" si="6">C7-C27</f>
        <v>1630.6810110171771</v>
      </c>
      <c r="D8" s="185">
        <f t="shared" si="6"/>
        <v>1595.7353984319768</v>
      </c>
      <c r="E8" s="188">
        <f t="shared" si="6"/>
        <v>30.578458721999997</v>
      </c>
      <c r="F8" s="189">
        <f t="shared" si="6"/>
        <v>0</v>
      </c>
      <c r="G8" s="189">
        <f t="shared" si="6"/>
        <v>4.3671538632000004</v>
      </c>
      <c r="H8" s="190">
        <f t="shared" si="6"/>
        <v>758.96498122572939</v>
      </c>
      <c r="I8" s="185">
        <f t="shared" si="6"/>
        <v>582.74805422572945</v>
      </c>
      <c r="J8" s="188">
        <f t="shared" si="6"/>
        <v>195.83784</v>
      </c>
      <c r="K8" s="185">
        <f t="shared" si="6"/>
        <v>-19.620913000000002</v>
      </c>
      <c r="L8" s="190">
        <f t="shared" si="6"/>
        <v>8961.4887597603138</v>
      </c>
      <c r="M8" s="185">
        <f t="shared" si="6"/>
        <v>3203.8057999999996</v>
      </c>
      <c r="N8" s="185">
        <f t="shared" si="6"/>
        <v>11.715</v>
      </c>
      <c r="O8" s="188">
        <f t="shared" si="6"/>
        <v>0</v>
      </c>
      <c r="P8" s="188">
        <f t="shared" si="6"/>
        <v>1150.8184228927917</v>
      </c>
      <c r="Q8" s="188">
        <f t="shared" si="6"/>
        <v>407.83213475533984</v>
      </c>
      <c r="R8" s="188">
        <f t="shared" si="6"/>
        <v>1278.0880680536177</v>
      </c>
      <c r="S8" s="188">
        <f t="shared" si="6"/>
        <v>-92.13535505263502</v>
      </c>
      <c r="T8" s="188">
        <f t="shared" si="6"/>
        <v>112.2474465735</v>
      </c>
      <c r="U8" s="188">
        <f t="shared" si="6"/>
        <v>2620.2565500191577</v>
      </c>
      <c r="V8" s="188">
        <f t="shared" si="6"/>
        <v>275.66292952553954</v>
      </c>
      <c r="W8" s="188">
        <f t="shared" si="6"/>
        <v>-6.8022370070000049</v>
      </c>
      <c r="X8" s="188">
        <f t="shared" si="6"/>
        <v>0</v>
      </c>
      <c r="Y8" s="188">
        <f t="shared" si="6"/>
        <v>0</v>
      </c>
      <c r="Z8" s="185">
        <f t="shared" si="6"/>
        <v>0</v>
      </c>
      <c r="AA8" s="190">
        <f t="shared" si="6"/>
        <v>3968.8471465113107</v>
      </c>
      <c r="AB8" s="196">
        <f t="shared" si="6"/>
        <v>430.25624011438589</v>
      </c>
      <c r="AC8" s="185">
        <f t="shared" si="6"/>
        <v>62.287476096051357</v>
      </c>
      <c r="AD8" s="188">
        <f t="shared" si="6"/>
        <v>139.49554319999999</v>
      </c>
      <c r="AE8" s="188">
        <f t="shared" si="6"/>
        <v>183.04079952529844</v>
      </c>
      <c r="AF8" s="188">
        <f t="shared" si="6"/>
        <v>0</v>
      </c>
      <c r="AG8" s="188">
        <f t="shared" si="6"/>
        <v>25.412018892827923</v>
      </c>
      <c r="AH8" s="188">
        <f t="shared" si="6"/>
        <v>9.6322028426400035</v>
      </c>
      <c r="AI8" s="188">
        <f t="shared" si="6"/>
        <v>2.3725135620959996</v>
      </c>
      <c r="AJ8" s="188">
        <f t="shared" ref="AJ8" si="7">AJ7-AJ27</f>
        <v>0.64393485047999999</v>
      </c>
      <c r="AK8" s="188">
        <f t="shared" si="6"/>
        <v>0</v>
      </c>
      <c r="AL8" s="188">
        <f t="shared" si="6"/>
        <v>0.61747214128934402</v>
      </c>
      <c r="AM8" s="218">
        <f t="shared" si="6"/>
        <v>6.7542790037028411</v>
      </c>
      <c r="AN8" s="185">
        <f t="shared" si="6"/>
        <v>0</v>
      </c>
      <c r="AO8" s="190">
        <f t="shared" si="6"/>
        <v>152.89749473142857</v>
      </c>
      <c r="AP8" s="185">
        <f t="shared" si="6"/>
        <v>0</v>
      </c>
      <c r="AQ8" s="186">
        <f t="shared" si="0"/>
        <v>15903.135633360347</v>
      </c>
    </row>
    <row r="9" spans="1:45" s="49" customFormat="1" ht="12.75" customHeight="1">
      <c r="A9" s="50" t="s">
        <v>5</v>
      </c>
      <c r="B9" s="51"/>
      <c r="C9" s="52">
        <f t="shared" ref="C9:AP9" si="8">SUM(C10:C14)</f>
        <v>1216.9917359319766</v>
      </c>
      <c r="D9" s="53">
        <f t="shared" si="8"/>
        <v>1216.9917359319766</v>
      </c>
      <c r="E9" s="54">
        <f t="shared" si="8"/>
        <v>0</v>
      </c>
      <c r="F9" s="55">
        <f t="shared" si="8"/>
        <v>0</v>
      </c>
      <c r="G9" s="55">
        <f t="shared" si="8"/>
        <v>0</v>
      </c>
      <c r="H9" s="56">
        <f t="shared" si="8"/>
        <v>565.85332381215073</v>
      </c>
      <c r="I9" s="53">
        <f t="shared" si="8"/>
        <v>565.85332381215073</v>
      </c>
      <c r="J9" s="54">
        <f t="shared" si="8"/>
        <v>0</v>
      </c>
      <c r="K9" s="55">
        <f t="shared" si="8"/>
        <v>0</v>
      </c>
      <c r="L9" s="56">
        <f t="shared" si="8"/>
        <v>3898.8566217221228</v>
      </c>
      <c r="M9" s="54">
        <f t="shared" si="8"/>
        <v>3202.7831999999999</v>
      </c>
      <c r="N9" s="54">
        <f t="shared" ref="N9" si="9">SUM(N10:N14)</f>
        <v>9.5849999999999991</v>
      </c>
      <c r="O9" s="54">
        <f t="shared" si="8"/>
        <v>7.079892920639999</v>
      </c>
      <c r="P9" s="54">
        <f t="shared" si="8"/>
        <v>0</v>
      </c>
      <c r="Q9" s="54">
        <f t="shared" si="8"/>
        <v>0</v>
      </c>
      <c r="R9" s="54">
        <f t="shared" si="8"/>
        <v>0</v>
      </c>
      <c r="S9" s="54">
        <f t="shared" si="8"/>
        <v>625.32213918547609</v>
      </c>
      <c r="T9" s="54">
        <f t="shared" si="8"/>
        <v>0.12802116050380796</v>
      </c>
      <c r="U9" s="54">
        <f t="shared" si="8"/>
        <v>53.958368455502999</v>
      </c>
      <c r="V9" s="54">
        <f t="shared" si="8"/>
        <v>0</v>
      </c>
      <c r="W9" s="54">
        <f t="shared" si="8"/>
        <v>0</v>
      </c>
      <c r="X9" s="54">
        <f t="shared" si="8"/>
        <v>0</v>
      </c>
      <c r="Y9" s="54">
        <f t="shared" si="8"/>
        <v>0</v>
      </c>
      <c r="Z9" s="55">
        <f t="shared" si="8"/>
        <v>0</v>
      </c>
      <c r="AA9" s="56">
        <f t="shared" si="8"/>
        <v>2411.1703802890142</v>
      </c>
      <c r="AB9" s="57">
        <f t="shared" si="8"/>
        <v>31.614963410438445</v>
      </c>
      <c r="AC9" s="58">
        <f t="shared" si="8"/>
        <v>0</v>
      </c>
      <c r="AD9" s="54">
        <f t="shared" si="8"/>
        <v>0</v>
      </c>
      <c r="AE9" s="54">
        <f t="shared" si="8"/>
        <v>2.6805777599999998</v>
      </c>
      <c r="AF9" s="54">
        <f t="shared" ref="AF9" si="10">SUM(AF10:AF14)</f>
        <v>0</v>
      </c>
      <c r="AG9" s="54">
        <f t="shared" si="8"/>
        <v>25.412018892827923</v>
      </c>
      <c r="AH9" s="120">
        <f t="shared" si="8"/>
        <v>3.5223667576105213</v>
      </c>
      <c r="AI9" s="120">
        <f t="shared" si="8"/>
        <v>0</v>
      </c>
      <c r="AJ9" s="120">
        <f t="shared" ref="AJ9" si="11">SUM(AJ10:AJ14)</f>
        <v>0</v>
      </c>
      <c r="AK9" s="54">
        <f t="shared" si="8"/>
        <v>0</v>
      </c>
      <c r="AL9" s="54">
        <f t="shared" ref="AL9" si="12">SUM(AL10:AL14)</f>
        <v>0</v>
      </c>
      <c r="AM9" s="217">
        <f t="shared" si="8"/>
        <v>0</v>
      </c>
      <c r="AN9" s="57">
        <f t="shared" si="8"/>
        <v>0</v>
      </c>
      <c r="AO9" s="56">
        <f t="shared" si="8"/>
        <v>61.663557813828568</v>
      </c>
      <c r="AP9" s="57">
        <f t="shared" si="8"/>
        <v>0</v>
      </c>
      <c r="AQ9" s="59">
        <f t="shared" si="0"/>
        <v>8186.1505829795315</v>
      </c>
    </row>
    <row r="10" spans="1:45" ht="12.75" customHeight="1">
      <c r="A10" s="60" t="s">
        <v>221</v>
      </c>
      <c r="B10" s="61"/>
      <c r="C10" s="62">
        <f>SUM(D10:G10)</f>
        <v>1216.9917359319766</v>
      </c>
      <c r="D10" s="63">
        <v>1216.9917359319766</v>
      </c>
      <c r="E10" s="64"/>
      <c r="F10" s="65"/>
      <c r="G10" s="65"/>
      <c r="H10" s="66">
        <f>SUM(I10:K10)</f>
        <v>453.09128191752654</v>
      </c>
      <c r="I10" s="63">
        <v>453.09128191752654</v>
      </c>
      <c r="J10" s="64">
        <v>0</v>
      </c>
      <c r="K10" s="65"/>
      <c r="L10" s="66">
        <f>SUM(M10:Z10)</f>
        <v>679.28050764097907</v>
      </c>
      <c r="M10" s="64"/>
      <c r="N10" s="64"/>
      <c r="O10" s="64"/>
      <c r="P10" s="64"/>
      <c r="Q10" s="64"/>
      <c r="R10" s="64"/>
      <c r="S10" s="64">
        <v>625.32213918547609</v>
      </c>
      <c r="T10" s="64"/>
      <c r="U10" s="64">
        <v>53.958368455502999</v>
      </c>
      <c r="V10" s="64"/>
      <c r="W10" s="64"/>
      <c r="X10" s="64"/>
      <c r="Y10" s="64"/>
      <c r="Z10" s="65"/>
      <c r="AA10" s="66">
        <v>2227.1127537156481</v>
      </c>
      <c r="AB10" s="67">
        <f>SUM(AC10:AM10)</f>
        <v>25.649386092827925</v>
      </c>
      <c r="AC10" s="68"/>
      <c r="AD10" s="64"/>
      <c r="AE10" s="64">
        <v>0.23736719999999997</v>
      </c>
      <c r="AF10" s="64">
        <v>0</v>
      </c>
      <c r="AG10" s="64">
        <v>25.412018892827923</v>
      </c>
      <c r="AI10" s="64"/>
      <c r="AJ10" s="64"/>
      <c r="AK10" s="64"/>
      <c r="AL10" s="64"/>
      <c r="AM10" s="219"/>
      <c r="AN10" s="69">
        <v>0</v>
      </c>
      <c r="AO10" s="70"/>
      <c r="AP10" s="67"/>
      <c r="AQ10" s="71">
        <f t="shared" si="0"/>
        <v>4602.1256652989578</v>
      </c>
    </row>
    <row r="11" spans="1:45" ht="12.75" customHeight="1">
      <c r="A11" s="17" t="s">
        <v>222</v>
      </c>
      <c r="B11" s="18"/>
      <c r="C11" s="19">
        <f>SUM(D11:G11)</f>
        <v>0</v>
      </c>
      <c r="D11" s="24">
        <v>0</v>
      </c>
      <c r="E11" s="25"/>
      <c r="F11" s="22"/>
      <c r="G11" s="22"/>
      <c r="H11" s="23">
        <f>SUM(I11:K11)</f>
        <v>9.2348071577820967</v>
      </c>
      <c r="I11" s="24">
        <v>9.2348071577820967</v>
      </c>
      <c r="J11" s="25"/>
      <c r="K11" s="22"/>
      <c r="L11" s="23">
        <f>SUM(M11:Z11)</f>
        <v>7.2079140811438069</v>
      </c>
      <c r="M11" s="25"/>
      <c r="N11" s="25"/>
      <c r="O11" s="25">
        <v>7.079892920639999</v>
      </c>
      <c r="P11" s="25"/>
      <c r="Q11" s="25"/>
      <c r="R11" s="25"/>
      <c r="S11" s="25">
        <v>0</v>
      </c>
      <c r="T11" s="25">
        <v>0.12802116050380796</v>
      </c>
      <c r="U11" s="25">
        <v>0</v>
      </c>
      <c r="V11" s="25"/>
      <c r="W11" s="25"/>
      <c r="X11" s="25"/>
      <c r="Y11" s="25"/>
      <c r="Z11" s="22"/>
      <c r="AA11" s="23">
        <v>184.05762657336606</v>
      </c>
      <c r="AB11" s="26">
        <f>SUM(AC11:AM11)</f>
        <v>5.9655773176105207</v>
      </c>
      <c r="AC11" s="27"/>
      <c r="AD11" s="25"/>
      <c r="AE11" s="25">
        <v>2.4432105599999998</v>
      </c>
      <c r="AF11" s="25"/>
      <c r="AG11" s="25"/>
      <c r="AH11" s="25">
        <v>3.5223667576105213</v>
      </c>
      <c r="AI11" s="25"/>
      <c r="AJ11" s="25"/>
      <c r="AK11" s="25"/>
      <c r="AL11" s="25"/>
      <c r="AM11" s="215"/>
      <c r="AN11" s="212"/>
      <c r="AO11" s="28"/>
      <c r="AP11" s="26"/>
      <c r="AQ11" s="29">
        <f t="shared" si="0"/>
        <v>206.4659251299025</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49.183074413828571</v>
      </c>
      <c r="AP12" s="26"/>
      <c r="AQ12" s="29">
        <f t="shared" si="0"/>
        <v>49.183074413828571</v>
      </c>
    </row>
    <row r="13" spans="1:45" ht="12.75" customHeight="1">
      <c r="A13" s="17" t="s">
        <v>224</v>
      </c>
      <c r="B13" s="18"/>
      <c r="C13" s="19">
        <f>SUM(D13:G13)</f>
        <v>0</v>
      </c>
      <c r="D13" s="24"/>
      <c r="E13" s="22"/>
      <c r="F13" s="22"/>
      <c r="G13" s="22"/>
      <c r="H13" s="23">
        <f>SUM(I13:K13)</f>
        <v>103.5272347368421</v>
      </c>
      <c r="I13" s="24">
        <v>103.5272347368421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103.5272347368421</v>
      </c>
    </row>
    <row r="14" spans="1:45" ht="12.75" customHeight="1">
      <c r="A14" s="72" t="s">
        <v>225</v>
      </c>
      <c r="B14" s="73"/>
      <c r="C14" s="74">
        <f>SUM(D14:G14)</f>
        <v>0</v>
      </c>
      <c r="D14" s="75"/>
      <c r="E14" s="76"/>
      <c r="F14" s="77"/>
      <c r="G14" s="77"/>
      <c r="H14" s="78">
        <f>SUM(I14:K14)</f>
        <v>0</v>
      </c>
      <c r="I14" s="75"/>
      <c r="J14" s="76"/>
      <c r="K14" s="77"/>
      <c r="L14" s="78">
        <f>SUM(M14:Z14)</f>
        <v>3212.3681999999999</v>
      </c>
      <c r="M14" s="76">
        <v>3202.7831999999999</v>
      </c>
      <c r="N14" s="76">
        <v>9.5849999999999991</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12.480483399999997</v>
      </c>
      <c r="AP14" s="79"/>
      <c r="AQ14" s="82">
        <f t="shared" si="0"/>
        <v>3224.8486834</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98.350872999999993</v>
      </c>
      <c r="I15" s="85">
        <f t="shared" si="13"/>
        <v>0</v>
      </c>
      <c r="J15" s="86">
        <f t="shared" si="13"/>
        <v>0</v>
      </c>
      <c r="K15" s="87">
        <f t="shared" si="13"/>
        <v>98.350872999999993</v>
      </c>
      <c r="L15" s="88">
        <f t="shared" si="13"/>
        <v>3328.8594054507753</v>
      </c>
      <c r="M15" s="86">
        <f t="shared" si="13"/>
        <v>0</v>
      </c>
      <c r="N15" s="86">
        <f t="shared" si="13"/>
        <v>0</v>
      </c>
      <c r="O15" s="86">
        <f t="shared" si="13"/>
        <v>105.62673039365551</v>
      </c>
      <c r="P15" s="86">
        <f t="shared" si="13"/>
        <v>676.67235469499997</v>
      </c>
      <c r="Q15" s="86">
        <f t="shared" si="13"/>
        <v>240.95930389439999</v>
      </c>
      <c r="R15" s="86">
        <f t="shared" si="13"/>
        <v>0</v>
      </c>
      <c r="S15" s="86">
        <f t="shared" si="13"/>
        <v>1083.4894158060001</v>
      </c>
      <c r="T15" s="86">
        <f t="shared" si="13"/>
        <v>55.698524650719996</v>
      </c>
      <c r="U15" s="86">
        <f t="shared" si="13"/>
        <v>1157.514981048</v>
      </c>
      <c r="V15" s="86">
        <f t="shared" si="13"/>
        <v>0</v>
      </c>
      <c r="W15" s="86">
        <f t="shared" si="13"/>
        <v>8.8980949629999984</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2161.4465570369457</v>
      </c>
      <c r="AP15" s="89">
        <f t="shared" si="13"/>
        <v>0</v>
      </c>
      <c r="AQ15" s="91">
        <f t="shared" si="0"/>
        <v>5588.6568354877209</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1993.4934159999998</v>
      </c>
      <c r="AP16" s="67"/>
      <c r="AQ16" s="92">
        <f>C16+H16+L16+AA16+AO16+AP16</f>
        <v>1993.4934159999998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136.66432808399998</v>
      </c>
      <c r="AP17" s="26"/>
      <c r="AQ17" s="29">
        <f>C17+H17+L17+AA17+AO17+AP17</f>
        <v>136.66432808399998</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31.288812952945985</v>
      </c>
      <c r="AP18" s="26"/>
      <c r="AQ18" s="29">
        <f t="shared" si="0"/>
        <v>31.288812952945985</v>
      </c>
    </row>
    <row r="19" spans="1:43" ht="12.75" customHeight="1">
      <c r="A19" s="17" t="s">
        <v>229</v>
      </c>
      <c r="B19" s="18"/>
      <c r="C19" s="19"/>
      <c r="D19" s="24"/>
      <c r="E19" s="25"/>
      <c r="F19" s="22"/>
      <c r="G19" s="22"/>
      <c r="H19" s="23">
        <f>SUM(I19:K19)</f>
        <v>98.350872999999993</v>
      </c>
      <c r="I19" s="24"/>
      <c r="J19" s="25"/>
      <c r="K19" s="22">
        <v>98.350872999999993</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98.350872999999993</v>
      </c>
    </row>
    <row r="20" spans="1:43" ht="12.75" customHeight="1">
      <c r="A20" s="72" t="s">
        <v>230</v>
      </c>
      <c r="B20" s="73"/>
      <c r="C20" s="74"/>
      <c r="D20" s="75"/>
      <c r="E20" s="76"/>
      <c r="F20" s="77"/>
      <c r="G20" s="77"/>
      <c r="H20" s="78">
        <f>SUM(I20:K20)</f>
        <v>0</v>
      </c>
      <c r="I20" s="75"/>
      <c r="J20" s="76"/>
      <c r="K20" s="77"/>
      <c r="L20" s="78">
        <f>SUM(M20:Z20)</f>
        <v>3328.8594054507753</v>
      </c>
      <c r="M20" s="76"/>
      <c r="N20" s="76"/>
      <c r="O20" s="76">
        <v>105.62673039365551</v>
      </c>
      <c r="P20" s="76">
        <v>676.67235469499997</v>
      </c>
      <c r="Q20" s="76">
        <v>240.95930389439999</v>
      </c>
      <c r="R20" s="76">
        <v>0</v>
      </c>
      <c r="S20" s="76">
        <v>1083.4894158060001</v>
      </c>
      <c r="T20" s="76">
        <v>55.698524650719996</v>
      </c>
      <c r="U20" s="76">
        <v>1157.514981048</v>
      </c>
      <c r="V20" s="76"/>
      <c r="W20" s="76">
        <v>8.8980949629999984</v>
      </c>
      <c r="X20" s="76"/>
      <c r="Y20" s="76"/>
      <c r="Z20" s="77"/>
      <c r="AA20" s="78"/>
      <c r="AB20" s="79">
        <f>SUM(AC20:AL20)</f>
        <v>0</v>
      </c>
      <c r="AC20" s="80"/>
      <c r="AD20" s="76"/>
      <c r="AE20" s="76"/>
      <c r="AF20" s="76"/>
      <c r="AG20" s="76"/>
      <c r="AH20" s="76"/>
      <c r="AI20" s="76"/>
      <c r="AJ20" s="76"/>
      <c r="AK20" s="76"/>
      <c r="AL20" s="76"/>
      <c r="AM20" s="220"/>
      <c r="AN20" s="213"/>
      <c r="AO20" s="81"/>
      <c r="AP20" s="79"/>
      <c r="AQ20" s="82">
        <f t="shared" si="0"/>
        <v>3328.8594054507753</v>
      </c>
    </row>
    <row r="21" spans="1:43" ht="12.75" customHeight="1">
      <c r="A21" s="93" t="s">
        <v>7</v>
      </c>
      <c r="B21" s="94"/>
      <c r="C21" s="95">
        <f>SUM(C22:C24)</f>
        <v>12.367631616000001</v>
      </c>
      <c r="D21" s="96">
        <f>SUM(D22:D24)</f>
        <v>-10.64</v>
      </c>
      <c r="E21" s="97">
        <f>SUM(E22:E24)</f>
        <v>23.007631616000001</v>
      </c>
      <c r="F21" s="98">
        <f>SUM(F22:F24)</f>
        <v>0</v>
      </c>
      <c r="G21" s="98">
        <f>SUM(G22:G24)</f>
        <v>0</v>
      </c>
      <c r="H21" s="99">
        <f>SUM(I21:K21)</f>
        <v>0</v>
      </c>
      <c r="I21" s="96">
        <f>SUM(I22:I24)</f>
        <v>0</v>
      </c>
      <c r="J21" s="97">
        <f>SUM(J22:J24)</f>
        <v>0</v>
      </c>
      <c r="K21" s="98">
        <f>SUM(K22:K24)</f>
        <v>0</v>
      </c>
      <c r="L21" s="99">
        <f>SUM(M21:Z21)</f>
        <v>-22.950112703717593</v>
      </c>
      <c r="M21" s="97">
        <f t="shared" ref="M21:AA21" si="15">SUM(M22:M24)</f>
        <v>0</v>
      </c>
      <c r="N21" s="97">
        <f t="shared" ref="N21" si="16">SUM(N22:N24)</f>
        <v>0</v>
      </c>
      <c r="O21" s="97">
        <f t="shared" si="15"/>
        <v>0</v>
      </c>
      <c r="P21" s="97">
        <f t="shared" si="15"/>
        <v>-11.403108833333334</v>
      </c>
      <c r="Q21" s="97">
        <f t="shared" si="15"/>
        <v>274.8076288048</v>
      </c>
      <c r="R21" s="97">
        <f t="shared" si="15"/>
        <v>-274.52297946767999</v>
      </c>
      <c r="S21" s="97">
        <f t="shared" si="15"/>
        <v>2.7828850296610206</v>
      </c>
      <c r="T21" s="97">
        <f t="shared" si="15"/>
        <v>0</v>
      </c>
      <c r="U21" s="97">
        <f t="shared" si="15"/>
        <v>-2.2469066211653246</v>
      </c>
      <c r="V21" s="97">
        <f t="shared" si="15"/>
        <v>-12.367631616000001</v>
      </c>
      <c r="W21" s="97">
        <f t="shared" si="15"/>
        <v>0</v>
      </c>
      <c r="X21" s="97">
        <f t="shared" si="15"/>
        <v>0</v>
      </c>
      <c r="Y21" s="97">
        <f t="shared" si="15"/>
        <v>0</v>
      </c>
      <c r="Z21" s="98">
        <f t="shared" si="15"/>
        <v>0</v>
      </c>
      <c r="AA21" s="99">
        <f t="shared" si="15"/>
        <v>0</v>
      </c>
      <c r="AB21" s="100">
        <f t="shared" ref="AB21:AQ21" si="17">SUM(AB22:AB24)</f>
        <v>-201.78301929605135</v>
      </c>
      <c r="AC21" s="101">
        <f t="shared" si="17"/>
        <v>-62.287476096051357</v>
      </c>
      <c r="AD21" s="97">
        <f t="shared" si="17"/>
        <v>-139.49554319999999</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201.78301929605135</v>
      </c>
      <c r="AP21" s="100">
        <f t="shared" si="17"/>
        <v>0</v>
      </c>
      <c r="AQ21" s="102">
        <f t="shared" si="17"/>
        <v>-10.582481087717593</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-201.78301929605135</v>
      </c>
      <c r="AC22" s="68">
        <f>-AC2</f>
        <v>-62.287476096051357</v>
      </c>
      <c r="AD22" s="64">
        <f>-AD2</f>
        <v>-139.49554319999999</v>
      </c>
      <c r="AE22" s="64"/>
      <c r="AF22" s="64"/>
      <c r="AG22" s="127"/>
      <c r="AH22" s="2"/>
      <c r="AI22" s="64"/>
      <c r="AJ22" s="64"/>
      <c r="AK22" s="64">
        <v>0</v>
      </c>
      <c r="AL22" s="64"/>
      <c r="AM22" s="219"/>
      <c r="AN22" s="69"/>
      <c r="AO22" s="66">
        <f>-(C22+H22+L22+AA22+AB22)</f>
        <v>201.78301929605135</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12.367631616000001</v>
      </c>
      <c r="D24" s="207">
        <v>-10.64</v>
      </c>
      <c r="E24" s="36">
        <f>-D24-V24</f>
        <v>23.007631616000001</v>
      </c>
      <c r="F24" s="33"/>
      <c r="G24" s="33"/>
      <c r="H24" s="34"/>
      <c r="I24" s="39"/>
      <c r="J24" s="36"/>
      <c r="K24" s="33"/>
      <c r="L24" s="34">
        <f>SUM(N24:Z24)</f>
        <v>-22.950112703717593</v>
      </c>
      <c r="M24" s="36"/>
      <c r="N24" s="36">
        <v>0</v>
      </c>
      <c r="O24" s="36"/>
      <c r="P24" s="36">
        <v>-11.403108833333334</v>
      </c>
      <c r="Q24" s="36">
        <v>274.8076288048</v>
      </c>
      <c r="R24" s="36">
        <v>-274.52297946767999</v>
      </c>
      <c r="S24" s="36">
        <v>2.7828850296610206</v>
      </c>
      <c r="T24" s="36"/>
      <c r="U24" s="36">
        <v>-2.2469066211653246</v>
      </c>
      <c r="V24" s="33">
        <v>-12.367631616000001</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-10.582481087717593</v>
      </c>
    </row>
    <row r="25" spans="1:43" ht="12.75" customHeight="1" thickBot="1">
      <c r="A25" s="83" t="s">
        <v>8</v>
      </c>
      <c r="B25" s="1"/>
      <c r="C25" s="84">
        <f>SUM(D25:G25)</f>
        <v>0</v>
      </c>
      <c r="D25" s="85"/>
      <c r="E25" s="86"/>
      <c r="F25" s="104"/>
      <c r="G25" s="104"/>
      <c r="H25" s="88">
        <f>SUM(I25:K25)</f>
        <v>16.719426863427415</v>
      </c>
      <c r="I25" s="104">
        <v>16.719426863427415</v>
      </c>
      <c r="J25" s="105"/>
      <c r="K25" s="104"/>
      <c r="L25" s="88">
        <f>SUM(O25:Z25)</f>
        <v>137.82402400465449</v>
      </c>
      <c r="M25" s="105"/>
      <c r="N25" s="105"/>
      <c r="O25" s="105">
        <v>98.546837473015501</v>
      </c>
      <c r="P25" s="105"/>
      <c r="Q25" s="105"/>
      <c r="R25" s="105"/>
      <c r="S25" s="105">
        <v>32.616639906095322</v>
      </c>
      <c r="T25" s="105">
        <v>5.6463303806400029</v>
      </c>
      <c r="U25" s="105">
        <v>1.0142162449036685</v>
      </c>
      <c r="V25" s="105"/>
      <c r="W25" s="105"/>
      <c r="X25" s="105"/>
      <c r="Y25" s="105"/>
      <c r="Z25" s="104"/>
      <c r="AA25" s="88">
        <v>86.566719359999993</v>
      </c>
      <c r="AB25" s="89">
        <f>SUM(AC25:AI25)</f>
        <v>0</v>
      </c>
      <c r="AC25" s="90"/>
      <c r="AD25" s="105"/>
      <c r="AE25" s="105"/>
      <c r="AF25" s="105"/>
      <c r="AG25" s="105"/>
      <c r="AH25" s="105"/>
      <c r="AI25" s="105"/>
      <c r="AJ25" s="105"/>
      <c r="AK25" s="105"/>
      <c r="AL25" s="105"/>
      <c r="AM25" s="225"/>
      <c r="AN25" s="106"/>
      <c r="AO25" s="88">
        <v>298.64932506449668</v>
      </c>
      <c r="AP25" s="89"/>
      <c r="AQ25" s="107">
        <f>C25+H25+L25+AA25+AB25+AN25+AO25+AP25</f>
        <v>539.75949529257855</v>
      </c>
    </row>
    <row r="26" spans="1:43" s="49" customFormat="1" ht="12.75" customHeight="1" thickBot="1">
      <c r="A26" s="42" t="s">
        <v>9</v>
      </c>
      <c r="B26" s="43"/>
      <c r="C26" s="44">
        <f t="shared" ref="C26:AP26" si="20">C7-C9+C15+C21-C25</f>
        <v>426.05690670120049</v>
      </c>
      <c r="D26" s="108">
        <f t="shared" si="20"/>
        <v>368.10366250000027</v>
      </c>
      <c r="E26" s="46">
        <f t="shared" si="20"/>
        <v>53.586090337999998</v>
      </c>
      <c r="F26" s="46">
        <f t="shared" si="20"/>
        <v>0</v>
      </c>
      <c r="G26" s="46">
        <f t="shared" si="20"/>
        <v>4.3671538632000004</v>
      </c>
      <c r="H26" s="47">
        <f t="shared" si="20"/>
        <v>274.7431035501512</v>
      </c>
      <c r="I26" s="108">
        <f t="shared" si="20"/>
        <v>0.17530355015129828</v>
      </c>
      <c r="J26" s="46">
        <f t="shared" si="20"/>
        <v>195.83784</v>
      </c>
      <c r="K26" s="109">
        <f t="shared" si="20"/>
        <v>78.729959999999991</v>
      </c>
      <c r="L26" s="47">
        <f t="shared" si="20"/>
        <v>8578.3690067805928</v>
      </c>
      <c r="M26" s="46">
        <f t="shared" si="20"/>
        <v>1.0225999999997839</v>
      </c>
      <c r="N26" s="46">
        <f t="shared" si="20"/>
        <v>2.1300000000000008</v>
      </c>
      <c r="O26" s="46">
        <f t="shared" si="20"/>
        <v>0</v>
      </c>
      <c r="P26" s="46">
        <f t="shared" si="20"/>
        <v>1816.0876687544583</v>
      </c>
      <c r="Q26" s="46">
        <f t="shared" si="20"/>
        <v>923.59906745453986</v>
      </c>
      <c r="R26" s="46">
        <f t="shared" si="20"/>
        <v>1003.5650885859377</v>
      </c>
      <c r="S26" s="46">
        <f t="shared" si="20"/>
        <v>336.19816669145467</v>
      </c>
      <c r="T26" s="46">
        <f t="shared" si="20"/>
        <v>162.17161968307619</v>
      </c>
      <c r="U26" s="46">
        <f t="shared" si="20"/>
        <v>3720.5520397455857</v>
      </c>
      <c r="V26" s="46">
        <f t="shared" si="20"/>
        <v>263.29529790953956</v>
      </c>
      <c r="W26" s="46">
        <f t="shared" si="20"/>
        <v>2.0958579559999935</v>
      </c>
      <c r="X26" s="46">
        <f t="shared" si="20"/>
        <v>314.2396</v>
      </c>
      <c r="Y26" s="46">
        <f t="shared" si="20"/>
        <v>2.1019999999999999</v>
      </c>
      <c r="Z26" s="109">
        <f t="shared" si="20"/>
        <v>31.310000000000002</v>
      </c>
      <c r="AA26" s="47">
        <f t="shared" si="20"/>
        <v>1471.1100468622965</v>
      </c>
      <c r="AB26" s="45">
        <f t="shared" si="20"/>
        <v>196.85825740789608</v>
      </c>
      <c r="AC26" s="110">
        <f t="shared" si="20"/>
        <v>0</v>
      </c>
      <c r="AD26" s="110">
        <f t="shared" si="20"/>
        <v>0</v>
      </c>
      <c r="AE26" s="110">
        <f t="shared" si="20"/>
        <v>180.36022176529843</v>
      </c>
      <c r="AF26" s="110">
        <f t="shared" si="20"/>
        <v>0</v>
      </c>
      <c r="AG26" s="110">
        <f t="shared" si="20"/>
        <v>0</v>
      </c>
      <c r="AH26" s="110">
        <f t="shared" si="20"/>
        <v>6.1098360850294817</v>
      </c>
      <c r="AI26" s="110">
        <f t="shared" si="20"/>
        <v>2.3725135620959996</v>
      </c>
      <c r="AJ26" s="110">
        <f t="shared" ref="AJ26" si="21">AJ7-AJ9+AJ15+AJ21-AJ25</f>
        <v>0.64393485047999999</v>
      </c>
      <c r="AK26" s="110">
        <f t="shared" si="20"/>
        <v>0</v>
      </c>
      <c r="AL26" s="110">
        <f t="shared" si="20"/>
        <v>0.61747214128934402</v>
      </c>
      <c r="AM26" s="226">
        <f t="shared" si="20"/>
        <v>6.7542790037028411</v>
      </c>
      <c r="AN26" s="45">
        <f t="shared" si="20"/>
        <v>0</v>
      </c>
      <c r="AO26" s="47">
        <f t="shared" si="20"/>
        <v>2155.8141881861006</v>
      </c>
      <c r="AP26" s="45">
        <f t="shared" si="20"/>
        <v>0</v>
      </c>
      <c r="AQ26" s="48">
        <f>C26+H26+L26+AA26+AB26+AN26+AO26+AP26</f>
        <v>13102.951509488239</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347.65159999999997</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314.2396</v>
      </c>
      <c r="Y27" s="54">
        <f t="shared" si="23"/>
        <v>2.1019999999999999</v>
      </c>
      <c r="Z27" s="55">
        <f t="shared" si="23"/>
        <v>31.310000000000002</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347.65159999999997</v>
      </c>
    </row>
    <row r="28" spans="1:43" ht="12.75" customHeight="1" thickBot="1">
      <c r="A28" s="112" t="s">
        <v>11</v>
      </c>
      <c r="B28" s="113"/>
      <c r="C28" s="114">
        <f>SUM(D28:G28)</f>
        <v>0</v>
      </c>
      <c r="D28" s="96"/>
      <c r="E28" s="97"/>
      <c r="F28" s="98"/>
      <c r="G28" s="98"/>
      <c r="H28" s="115">
        <f>SUM(I28:K28)</f>
        <v>0</v>
      </c>
      <c r="I28" s="96"/>
      <c r="J28" s="97"/>
      <c r="K28" s="98"/>
      <c r="L28" s="115">
        <f>SUM(M28:Z28)</f>
        <v>347.65159999999997</v>
      </c>
      <c r="M28" s="97"/>
      <c r="N28" s="97"/>
      <c r="O28" s="97"/>
      <c r="P28" s="97"/>
      <c r="Q28" s="97"/>
      <c r="R28" s="97"/>
      <c r="S28" s="97"/>
      <c r="T28" s="97"/>
      <c r="U28" s="97"/>
      <c r="V28" s="97"/>
      <c r="W28" s="97"/>
      <c r="X28" s="97">
        <f>X26</f>
        <v>314.2396</v>
      </c>
      <c r="Y28" s="97">
        <f>Y26</f>
        <v>2.1019999999999999</v>
      </c>
      <c r="Z28" s="98">
        <f>Z26</f>
        <v>31.310000000000002</v>
      </c>
      <c r="AA28" s="115">
        <v>0</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347.65159999999997</v>
      </c>
    </row>
    <row r="29" spans="1:43" s="49" customFormat="1" ht="12.75" customHeight="1" thickBot="1">
      <c r="A29" s="50" t="s">
        <v>12</v>
      </c>
      <c r="B29" s="51"/>
      <c r="C29" s="52">
        <f t="shared" ref="C29:AQ29" si="25">C30+C45+C56+C58+C65+C70+C71</f>
        <v>428.21016268520003</v>
      </c>
      <c r="D29" s="53">
        <f t="shared" si="25"/>
        <v>365.75875010000004</v>
      </c>
      <c r="E29" s="54">
        <f t="shared" si="25"/>
        <v>58.084258722000001</v>
      </c>
      <c r="F29" s="55">
        <f t="shared" si="25"/>
        <v>0</v>
      </c>
      <c r="G29" s="55">
        <f t="shared" si="25"/>
        <v>4.3671538631999995</v>
      </c>
      <c r="H29" s="56">
        <f t="shared" si="25"/>
        <v>284.23623939999999</v>
      </c>
      <c r="I29" s="53">
        <f t="shared" si="25"/>
        <v>0.33145439999999998</v>
      </c>
      <c r="J29" s="53">
        <f t="shared" si="25"/>
        <v>195.53736000000001</v>
      </c>
      <c r="K29" s="53">
        <f t="shared" si="25"/>
        <v>88.367425000000011</v>
      </c>
      <c r="L29" s="56">
        <f t="shared" si="25"/>
        <v>8340.2102181863247</v>
      </c>
      <c r="M29" s="54">
        <f t="shared" si="25"/>
        <v>0</v>
      </c>
      <c r="N29" s="54">
        <f t="shared" ref="N29" si="26">N30+N45+N56+N58+N65+N70+N71</f>
        <v>0</v>
      </c>
      <c r="O29" s="54">
        <f t="shared" si="25"/>
        <v>0</v>
      </c>
      <c r="P29" s="54">
        <f t="shared" si="25"/>
        <v>1849.3952682279328</v>
      </c>
      <c r="Q29" s="54">
        <f t="shared" si="25"/>
        <v>915.79803516216305</v>
      </c>
      <c r="R29" s="54">
        <f t="shared" si="25"/>
        <v>987.87953111854915</v>
      </c>
      <c r="S29" s="54">
        <f t="shared" si="25"/>
        <v>381.42688578243548</v>
      </c>
      <c r="T29" s="54">
        <f t="shared" si="25"/>
        <v>162.17255809999995</v>
      </c>
      <c r="U29" s="54">
        <f t="shared" si="25"/>
        <v>3779.191641885704</v>
      </c>
      <c r="V29" s="54">
        <f t="shared" si="25"/>
        <v>263.2952979095395</v>
      </c>
      <c r="W29" s="54">
        <f t="shared" si="25"/>
        <v>1.0510000000000019</v>
      </c>
      <c r="X29" s="54">
        <f t="shared" si="25"/>
        <v>0</v>
      </c>
      <c r="Y29" s="54">
        <f t="shared" si="25"/>
        <v>0</v>
      </c>
      <c r="Z29" s="54">
        <f t="shared" si="25"/>
        <v>0</v>
      </c>
      <c r="AA29" s="47">
        <f t="shared" si="25"/>
        <v>1469.6228870308828</v>
      </c>
      <c r="AB29" s="57">
        <f t="shared" si="25"/>
        <v>196.7290204908401</v>
      </c>
      <c r="AC29" s="58">
        <f t="shared" si="25"/>
        <v>0</v>
      </c>
      <c r="AD29" s="54">
        <f t="shared" si="25"/>
        <v>0</v>
      </c>
      <c r="AE29" s="54">
        <f t="shared" si="25"/>
        <v>180.55249015249842</v>
      </c>
      <c r="AF29" s="54">
        <f t="shared" ref="AF29" si="27">AF30+AF45+AF56+AF58+AF65+AF70+AF71</f>
        <v>0</v>
      </c>
      <c r="AG29" s="54">
        <f t="shared" si="25"/>
        <v>0</v>
      </c>
      <c r="AH29" s="54">
        <f t="shared" si="25"/>
        <v>6.1098360850294817</v>
      </c>
      <c r="AI29" s="54">
        <f t="shared" si="25"/>
        <v>2.0172233496479994</v>
      </c>
      <c r="AJ29" s="54">
        <f t="shared" ref="AJ29" si="28">AJ30+AJ45+AJ56+AJ58+AJ65+AJ70+AJ71</f>
        <v>0.64483699867199995</v>
      </c>
      <c r="AK29" s="54">
        <f t="shared" si="25"/>
        <v>0</v>
      </c>
      <c r="AL29" s="54">
        <f t="shared" ref="AL29" si="29">AL30+AL45+AL56+AL58+AL65+AL70+AL71</f>
        <v>0.65035490128934403</v>
      </c>
      <c r="AM29" s="217">
        <f t="shared" si="25"/>
        <v>6.7542790037028393</v>
      </c>
      <c r="AN29" s="53">
        <f t="shared" si="25"/>
        <v>0</v>
      </c>
      <c r="AO29" s="56">
        <f t="shared" si="25"/>
        <v>2225.4613488888222</v>
      </c>
      <c r="AP29" s="57">
        <f t="shared" si="25"/>
        <v>0</v>
      </c>
      <c r="AQ29" s="48">
        <f t="shared" si="25"/>
        <v>12944.469876682069</v>
      </c>
    </row>
    <row r="30" spans="1:43" s="49" customFormat="1" ht="12.75" customHeight="1">
      <c r="A30" s="164" t="s">
        <v>43</v>
      </c>
      <c r="B30" s="117"/>
      <c r="C30" s="118">
        <f>SUM(C31:C44)</f>
        <v>182.62409360000004</v>
      </c>
      <c r="D30" s="120">
        <v>182.62409360000001</v>
      </c>
      <c r="E30" s="120">
        <v>0</v>
      </c>
      <c r="F30" s="121"/>
      <c r="G30" s="121"/>
      <c r="H30" s="122">
        <f>SUM(H31:H44)</f>
        <v>0.33145439999999998</v>
      </c>
      <c r="I30" s="119">
        <f t="shared" ref="I30:K30" si="30">SUM(I31:I44)</f>
        <v>0.33145439999999998</v>
      </c>
      <c r="J30" s="120">
        <f t="shared" si="30"/>
        <v>0</v>
      </c>
      <c r="K30" s="120">
        <f t="shared" si="30"/>
        <v>0</v>
      </c>
      <c r="L30" s="122">
        <f>SUM(L31:L44)</f>
        <v>837.22485991910844</v>
      </c>
      <c r="M30" s="120">
        <f>SUM(M31:M44)</f>
        <v>0</v>
      </c>
      <c r="N30" s="120">
        <f>SUM(N31:N44)</f>
        <v>0</v>
      </c>
      <c r="O30" s="120">
        <f>SUM(O31:O44)</f>
        <v>0</v>
      </c>
      <c r="P30" s="120">
        <f>SUM(P31:P44)</f>
        <v>0</v>
      </c>
      <c r="Q30" s="120">
        <v>27.043265661216306</v>
      </c>
      <c r="R30" s="120">
        <f>SUM(R31:R44)</f>
        <v>0</v>
      </c>
      <c r="S30" s="120">
        <v>371.57788578243549</v>
      </c>
      <c r="T30" s="120">
        <v>44.599848538974463</v>
      </c>
      <c r="U30" s="120">
        <v>158.1760837702769</v>
      </c>
      <c r="V30" s="120">
        <v>234.77677616620511</v>
      </c>
      <c r="W30" s="120">
        <f>SUM(W31:W44)</f>
        <v>1.0510000000000019</v>
      </c>
      <c r="X30" s="120">
        <f>SUM(X31:X44)</f>
        <v>0</v>
      </c>
      <c r="Y30" s="120">
        <f>SUM(Y31:Y44)</f>
        <v>0</v>
      </c>
      <c r="Z30" s="121">
        <f>SUM(Z31:Z44)</f>
        <v>0</v>
      </c>
      <c r="AA30" s="122">
        <v>544.98594048714074</v>
      </c>
      <c r="AB30" s="123">
        <f t="shared" ref="AB30:AN30" si="31">SUM(AB31:AB44)</f>
        <v>163.91161066768402</v>
      </c>
      <c r="AC30" s="176">
        <f t="shared" si="31"/>
        <v>0</v>
      </c>
      <c r="AD30" s="120">
        <f t="shared" si="31"/>
        <v>0</v>
      </c>
      <c r="AE30" s="120">
        <f t="shared" si="31"/>
        <v>162.39330593968401</v>
      </c>
      <c r="AF30" s="120">
        <f t="shared" ref="AF30" si="32">SUM(AF31:AF44)</f>
        <v>0</v>
      </c>
      <c r="AG30" s="120">
        <f t="shared" si="31"/>
        <v>0</v>
      </c>
      <c r="AH30" s="120">
        <f t="shared" si="31"/>
        <v>1.5183047279999999</v>
      </c>
      <c r="AI30" s="120">
        <f t="shared" si="31"/>
        <v>0</v>
      </c>
      <c r="AJ30" s="120">
        <f t="shared" ref="AJ30" si="33">SUM(AJ31:AJ44)</f>
        <v>0</v>
      </c>
      <c r="AK30" s="120">
        <f t="shared" si="31"/>
        <v>0</v>
      </c>
      <c r="AL30" s="120">
        <f t="shared" ref="AL30" si="34">SUM(AL31:AL44)</f>
        <v>0</v>
      </c>
      <c r="AM30" s="228">
        <f t="shared" si="31"/>
        <v>0</v>
      </c>
      <c r="AN30" s="119">
        <f t="shared" si="31"/>
        <v>0</v>
      </c>
      <c r="AO30" s="122">
        <v>662.53798469755748</v>
      </c>
      <c r="AP30" s="123">
        <f>SUM(AP31:AP44)</f>
        <v>0</v>
      </c>
      <c r="AQ30" s="59">
        <f t="shared" ref="AQ30" si="35">C30+H30+L30+AA30+AB30+AN30+AO30+AP30</f>
        <v>2391.6159437714905</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41.929945830799973</v>
      </c>
      <c r="M31" s="127"/>
      <c r="N31" s="127"/>
      <c r="O31" s="127"/>
      <c r="P31" s="127"/>
      <c r="Q31" s="127">
        <v>3.3210305394030422</v>
      </c>
      <c r="R31" s="127"/>
      <c r="S31" s="127">
        <v>16.313801337691991</v>
      </c>
      <c r="T31" s="127">
        <v>0.11591932179232338</v>
      </c>
      <c r="U31" s="127">
        <v>22.179194631912615</v>
      </c>
      <c r="V31" s="127">
        <v>0</v>
      </c>
      <c r="W31" s="127"/>
      <c r="X31" s="127"/>
      <c r="Y31" s="127"/>
      <c r="Z31" s="128"/>
      <c r="AA31" s="70">
        <v>18.988689128043813</v>
      </c>
      <c r="AB31" s="131">
        <f t="shared" ref="AB31:AB43" si="39">SUM(AC31:AM31)</f>
        <v>0</v>
      </c>
      <c r="AC31" s="132"/>
      <c r="AD31" s="127"/>
      <c r="AE31" s="127"/>
      <c r="AF31" s="127"/>
      <c r="AG31" s="127"/>
      <c r="AH31" s="127"/>
      <c r="AI31" s="127"/>
      <c r="AJ31" s="127"/>
      <c r="AK31" s="64"/>
      <c r="AL31" s="64"/>
      <c r="AM31" s="229"/>
      <c r="AN31" s="223"/>
      <c r="AO31" s="130">
        <v>47.571802266461866</v>
      </c>
      <c r="AP31" s="131"/>
      <c r="AQ31" s="71">
        <f t="shared" si="24"/>
        <v>108.49043722530564</v>
      </c>
    </row>
    <row r="32" spans="1:43" ht="12.75" customHeight="1">
      <c r="A32" s="166" t="s">
        <v>111</v>
      </c>
      <c r="B32" s="206">
        <v>15</v>
      </c>
      <c r="C32" s="19">
        <f t="shared" si="36"/>
        <v>24.741088576000006</v>
      </c>
      <c r="D32" s="127">
        <v>24.741088576000006</v>
      </c>
      <c r="E32" s="25"/>
      <c r="F32" s="22"/>
      <c r="G32" s="22"/>
      <c r="H32" s="23">
        <f t="shared" si="37"/>
        <v>0.33145439999999998</v>
      </c>
      <c r="I32" s="24">
        <v>0.33145439999999998</v>
      </c>
      <c r="J32" s="25"/>
      <c r="K32" s="22"/>
      <c r="L32" s="23">
        <f t="shared" si="38"/>
        <v>103.95519792987761</v>
      </c>
      <c r="M32" s="25"/>
      <c r="N32" s="25"/>
      <c r="O32" s="25"/>
      <c r="P32" s="127"/>
      <c r="Q32" s="127">
        <v>14.051004827474321</v>
      </c>
      <c r="R32" s="25"/>
      <c r="S32" s="127">
        <v>69.022340695358579</v>
      </c>
      <c r="T32" s="127">
        <v>4.997410761713498</v>
      </c>
      <c r="U32" s="127">
        <v>15.884441645331217</v>
      </c>
      <c r="V32" s="127">
        <v>0</v>
      </c>
      <c r="W32" s="25"/>
      <c r="X32" s="25"/>
      <c r="Y32" s="25"/>
      <c r="Z32" s="22"/>
      <c r="AA32" s="28">
        <v>158.73506451012369</v>
      </c>
      <c r="AB32" s="26">
        <f t="shared" si="39"/>
        <v>58.014893972684007</v>
      </c>
      <c r="AC32" s="27"/>
      <c r="AD32" s="25"/>
      <c r="AE32" s="25">
        <v>56.49658924468401</v>
      </c>
      <c r="AF32" s="25"/>
      <c r="AG32" s="127"/>
      <c r="AH32" s="127">
        <v>1.5183047279999999</v>
      </c>
      <c r="AI32" s="25"/>
      <c r="AJ32" s="25"/>
      <c r="AK32" s="25"/>
      <c r="AL32" s="25"/>
      <c r="AM32" s="229"/>
      <c r="AN32" s="212"/>
      <c r="AO32" s="130">
        <v>132.36231729317478</v>
      </c>
      <c r="AP32" s="26"/>
      <c r="AQ32" s="29">
        <f t="shared" si="24"/>
        <v>478.14001668186006</v>
      </c>
    </row>
    <row r="33" spans="1:43" ht="12.75" customHeight="1">
      <c r="A33" s="166" t="s">
        <v>16</v>
      </c>
      <c r="B33" s="133" t="s">
        <v>17</v>
      </c>
      <c r="C33" s="19">
        <f t="shared" si="36"/>
        <v>0</v>
      </c>
      <c r="D33" s="127">
        <v>0</v>
      </c>
      <c r="E33" s="25"/>
      <c r="F33" s="22"/>
      <c r="G33" s="22"/>
      <c r="H33" s="23">
        <f t="shared" si="37"/>
        <v>0</v>
      </c>
      <c r="I33" s="24"/>
      <c r="J33" s="25"/>
      <c r="K33" s="22"/>
      <c r="L33" s="23">
        <f t="shared" si="38"/>
        <v>3.6134837845512418</v>
      </c>
      <c r="M33" s="25"/>
      <c r="N33" s="25"/>
      <c r="O33" s="25"/>
      <c r="P33" s="127"/>
      <c r="Q33" s="127">
        <v>0.25897107995344976</v>
      </c>
      <c r="R33" s="25"/>
      <c r="S33" s="127">
        <v>1.2721360735597269</v>
      </c>
      <c r="T33" s="127">
        <v>0.33487804073337868</v>
      </c>
      <c r="U33" s="127">
        <v>1.7474985903046865</v>
      </c>
      <c r="V33" s="127">
        <v>0</v>
      </c>
      <c r="W33" s="25"/>
      <c r="X33" s="25"/>
      <c r="Y33" s="25"/>
      <c r="Z33" s="22"/>
      <c r="AA33" s="28">
        <v>0.26186231946135952</v>
      </c>
      <c r="AB33" s="26">
        <f t="shared" si="39"/>
        <v>0</v>
      </c>
      <c r="AC33" s="27"/>
      <c r="AD33" s="25"/>
      <c r="AE33" s="25"/>
      <c r="AF33" s="25"/>
      <c r="AG33" s="127"/>
      <c r="AH33" s="127"/>
      <c r="AI33" s="25"/>
      <c r="AJ33" s="25"/>
      <c r="AK33" s="25"/>
      <c r="AL33" s="25"/>
      <c r="AM33" s="229"/>
      <c r="AN33" s="212"/>
      <c r="AO33" s="130">
        <v>7.0024371151831586</v>
      </c>
      <c r="AP33" s="26"/>
      <c r="AQ33" s="29">
        <f t="shared" si="24"/>
        <v>10.877783219195759</v>
      </c>
    </row>
    <row r="34" spans="1:43" ht="12.75" customHeight="1">
      <c r="A34" s="166" t="s">
        <v>18</v>
      </c>
      <c r="B34" s="133" t="s">
        <v>19</v>
      </c>
      <c r="C34" s="305">
        <f t="shared" si="36"/>
        <v>0</v>
      </c>
      <c r="D34" s="304">
        <v>0</v>
      </c>
      <c r="E34" s="25"/>
      <c r="F34" s="22"/>
      <c r="G34" s="22"/>
      <c r="H34" s="23">
        <f t="shared" si="37"/>
        <v>0</v>
      </c>
      <c r="I34" s="24"/>
      <c r="J34" s="25"/>
      <c r="K34" s="22"/>
      <c r="L34" s="23">
        <f t="shared" si="38"/>
        <v>1.6571182797813711</v>
      </c>
      <c r="M34" s="25"/>
      <c r="N34" s="25"/>
      <c r="O34" s="25"/>
      <c r="P34" s="127"/>
      <c r="Q34" s="127">
        <v>9.8937894982215863E-2</v>
      </c>
      <c r="R34" s="25"/>
      <c r="S34" s="127">
        <v>0.4860097323282761</v>
      </c>
      <c r="T34" s="127">
        <v>3.6493119823509217E-2</v>
      </c>
      <c r="U34" s="127">
        <v>1.0356775326473697</v>
      </c>
      <c r="V34" s="127">
        <v>0</v>
      </c>
      <c r="W34" s="25"/>
      <c r="X34" s="25"/>
      <c r="Y34" s="25"/>
      <c r="Z34" s="22"/>
      <c r="AA34" s="28">
        <v>3.2940811401400922</v>
      </c>
      <c r="AB34" s="26">
        <f t="shared" si="39"/>
        <v>105.89671669500001</v>
      </c>
      <c r="AC34" s="27"/>
      <c r="AD34" s="25"/>
      <c r="AE34" s="25">
        <v>105.89671669500001</v>
      </c>
      <c r="AF34" s="25"/>
      <c r="AG34" s="127"/>
      <c r="AH34" s="127"/>
      <c r="AI34" s="25"/>
      <c r="AJ34" s="25"/>
      <c r="AK34" s="25"/>
      <c r="AL34" s="25"/>
      <c r="AM34" s="229"/>
      <c r="AN34" s="212"/>
      <c r="AO34" s="130">
        <v>26.858516886296833</v>
      </c>
      <c r="AP34" s="26"/>
      <c r="AQ34" s="29">
        <f t="shared" si="24"/>
        <v>137.7064330012183</v>
      </c>
    </row>
    <row r="35" spans="1:43" ht="12.75" customHeight="1">
      <c r="A35" s="166" t="s">
        <v>20</v>
      </c>
      <c r="B35" s="133" t="s">
        <v>21</v>
      </c>
      <c r="C35" s="305">
        <f t="shared" si="36"/>
        <v>0</v>
      </c>
      <c r="D35" s="304">
        <v>0</v>
      </c>
      <c r="E35" s="25"/>
      <c r="F35" s="22"/>
      <c r="G35" s="22"/>
      <c r="H35" s="23">
        <f t="shared" si="37"/>
        <v>0</v>
      </c>
      <c r="I35" s="24"/>
      <c r="J35" s="25"/>
      <c r="K35" s="22"/>
      <c r="L35" s="23">
        <f t="shared" si="38"/>
        <v>2.9108641058888196</v>
      </c>
      <c r="M35" s="25"/>
      <c r="N35" s="25"/>
      <c r="O35" s="25"/>
      <c r="P35" s="127"/>
      <c r="Q35" s="127">
        <v>0.29772555494648362</v>
      </c>
      <c r="R35" s="25"/>
      <c r="S35" s="127">
        <v>1.4625085493565173</v>
      </c>
      <c r="T35" s="127">
        <v>0</v>
      </c>
      <c r="U35" s="127">
        <v>1.1506300015858184</v>
      </c>
      <c r="V35" s="127">
        <v>0</v>
      </c>
      <c r="W35" s="25"/>
      <c r="X35" s="25"/>
      <c r="Y35" s="25"/>
      <c r="Z35" s="22"/>
      <c r="AA35" s="28">
        <v>6.2039343909770688</v>
      </c>
      <c r="AB35" s="26">
        <f t="shared" si="39"/>
        <v>0</v>
      </c>
      <c r="AC35" s="27"/>
      <c r="AD35" s="25"/>
      <c r="AE35" s="25"/>
      <c r="AF35" s="25"/>
      <c r="AG35" s="127"/>
      <c r="AH35" s="127"/>
      <c r="AI35" s="25"/>
      <c r="AJ35" s="25"/>
      <c r="AK35" s="25"/>
      <c r="AL35" s="25"/>
      <c r="AM35" s="229"/>
      <c r="AN35" s="212"/>
      <c r="AO35" s="130">
        <v>21.057944215721417</v>
      </c>
      <c r="AP35" s="26"/>
      <c r="AQ35" s="29">
        <f t="shared" si="24"/>
        <v>30.172742712587304</v>
      </c>
    </row>
    <row r="36" spans="1:43" ht="12.75" customHeight="1">
      <c r="A36" s="166" t="s">
        <v>22</v>
      </c>
      <c r="B36" s="133" t="s">
        <v>23</v>
      </c>
      <c r="C36" s="19">
        <f t="shared" si="36"/>
        <v>0</v>
      </c>
      <c r="D36" s="127">
        <v>0</v>
      </c>
      <c r="E36" s="25"/>
      <c r="F36" s="22"/>
      <c r="G36" s="22"/>
      <c r="H36" s="23">
        <f t="shared" si="37"/>
        <v>0</v>
      </c>
      <c r="I36" s="24"/>
      <c r="J36" s="25"/>
      <c r="K36" s="22"/>
      <c r="L36" s="23">
        <f t="shared" si="38"/>
        <v>39.073488688279049</v>
      </c>
      <c r="M36" s="25"/>
      <c r="N36" s="25"/>
      <c r="O36" s="25"/>
      <c r="P36" s="127"/>
      <c r="Q36" s="127">
        <v>2.6024769795322027</v>
      </c>
      <c r="R36" s="25"/>
      <c r="S36" s="127">
        <v>12.784071668800919</v>
      </c>
      <c r="T36" s="127">
        <v>4.8965180186720314</v>
      </c>
      <c r="U36" s="127">
        <v>3.7823783529554955</v>
      </c>
      <c r="V36" s="127">
        <v>15.0080436683184</v>
      </c>
      <c r="W36" s="25"/>
      <c r="X36" s="25"/>
      <c r="Y36" s="25"/>
      <c r="Z36" s="22"/>
      <c r="AA36" s="130">
        <v>95.112310126600704</v>
      </c>
      <c r="AB36" s="26">
        <f t="shared" si="39"/>
        <v>0</v>
      </c>
      <c r="AC36" s="27"/>
      <c r="AD36" s="25"/>
      <c r="AE36" s="25">
        <v>0</v>
      </c>
      <c r="AF36" s="25"/>
      <c r="AG36" s="127"/>
      <c r="AH36" s="127"/>
      <c r="AI36" s="25"/>
      <c r="AJ36" s="25"/>
      <c r="AK36" s="25"/>
      <c r="AL36" s="25"/>
      <c r="AM36" s="229"/>
      <c r="AN36" s="212"/>
      <c r="AO36" s="130">
        <v>100.82514554379667</v>
      </c>
      <c r="AP36" s="26"/>
      <c r="AQ36" s="29">
        <f t="shared" si="24"/>
        <v>235.0109443586764</v>
      </c>
    </row>
    <row r="37" spans="1:43" ht="12.75" customHeight="1">
      <c r="A37" s="166" t="s">
        <v>24</v>
      </c>
      <c r="B37" s="133" t="s">
        <v>25</v>
      </c>
      <c r="C37" s="19">
        <f t="shared" si="36"/>
        <v>5.8881948240000233</v>
      </c>
      <c r="D37" s="127">
        <v>5.8881948240000233</v>
      </c>
      <c r="E37" s="25"/>
      <c r="F37" s="22"/>
      <c r="G37" s="22"/>
      <c r="H37" s="23">
        <f t="shared" si="37"/>
        <v>0</v>
      </c>
      <c r="I37" s="24"/>
      <c r="J37" s="25"/>
      <c r="K37" s="22"/>
      <c r="L37" s="23">
        <f t="shared" si="38"/>
        <v>5.6252233432229755</v>
      </c>
      <c r="M37" s="25"/>
      <c r="N37" s="25"/>
      <c r="O37" s="25"/>
      <c r="P37" s="127"/>
      <c r="Q37" s="127">
        <v>0.13906017497500384</v>
      </c>
      <c r="R37" s="25"/>
      <c r="S37" s="127">
        <v>0.68310123668260003</v>
      </c>
      <c r="T37" s="127">
        <v>3.2478876642923202</v>
      </c>
      <c r="U37" s="127">
        <v>1.5551742672730513</v>
      </c>
      <c r="V37" s="127">
        <v>0</v>
      </c>
      <c r="W37" s="25"/>
      <c r="X37" s="25"/>
      <c r="Y37" s="25"/>
      <c r="Z37" s="22"/>
      <c r="AA37" s="28">
        <v>4.3146099926203432</v>
      </c>
      <c r="AB37" s="26">
        <f t="shared" si="39"/>
        <v>0</v>
      </c>
      <c r="AC37" s="27"/>
      <c r="AD37" s="25"/>
      <c r="AE37" s="25"/>
      <c r="AF37" s="25"/>
      <c r="AG37" s="127"/>
      <c r="AH37" s="127"/>
      <c r="AI37" s="25"/>
      <c r="AJ37" s="25"/>
      <c r="AK37" s="25"/>
      <c r="AL37" s="25"/>
      <c r="AM37" s="229"/>
      <c r="AN37" s="212"/>
      <c r="AO37" s="130">
        <v>32.876722069014818</v>
      </c>
      <c r="AP37" s="26"/>
      <c r="AQ37" s="29">
        <f t="shared" si="24"/>
        <v>48.70475022885816</v>
      </c>
    </row>
    <row r="38" spans="1:43" ht="12.75" customHeight="1">
      <c r="A38" s="166" t="s">
        <v>26</v>
      </c>
      <c r="B38" s="133" t="s">
        <v>27</v>
      </c>
      <c r="C38" s="19">
        <f t="shared" si="36"/>
        <v>151.99481020000002</v>
      </c>
      <c r="D38" s="127">
        <v>151.99481020000002</v>
      </c>
      <c r="E38" s="25"/>
      <c r="F38" s="22"/>
      <c r="G38" s="22"/>
      <c r="H38" s="23">
        <f t="shared" si="37"/>
        <v>0</v>
      </c>
      <c r="I38" s="24"/>
      <c r="J38" s="25"/>
      <c r="K38" s="22"/>
      <c r="L38" s="23">
        <f t="shared" si="38"/>
        <v>244.27561317377405</v>
      </c>
      <c r="M38" s="25"/>
      <c r="N38" s="25"/>
      <c r="O38" s="25"/>
      <c r="P38" s="127"/>
      <c r="Q38" s="127">
        <v>1.5141601347278284</v>
      </c>
      <c r="R38" s="25"/>
      <c r="S38" s="127">
        <v>7.4379646131898838</v>
      </c>
      <c r="T38" s="127">
        <v>2.3097998194174068</v>
      </c>
      <c r="U38" s="127">
        <v>13.244956108552222</v>
      </c>
      <c r="V38" s="127">
        <v>219.7687324978867</v>
      </c>
      <c r="W38" s="25"/>
      <c r="X38" s="25"/>
      <c r="Y38" s="25"/>
      <c r="Z38" s="22"/>
      <c r="AA38" s="28">
        <v>51.058257672171422</v>
      </c>
      <c r="AB38" s="26">
        <f t="shared" si="39"/>
        <v>0</v>
      </c>
      <c r="AC38" s="27"/>
      <c r="AD38" s="25"/>
      <c r="AE38" s="25">
        <v>0</v>
      </c>
      <c r="AF38" s="25">
        <v>0</v>
      </c>
      <c r="AG38" s="127"/>
      <c r="AH38" s="127"/>
      <c r="AI38" s="25"/>
      <c r="AJ38" s="25"/>
      <c r="AK38" s="25"/>
      <c r="AL38" s="25"/>
      <c r="AM38" s="229"/>
      <c r="AN38" s="212">
        <v>0</v>
      </c>
      <c r="AO38" s="130">
        <v>70.106094380881046</v>
      </c>
      <c r="AP38" s="26"/>
      <c r="AQ38" s="29">
        <f t="shared" si="24"/>
        <v>517.43477542682649</v>
      </c>
    </row>
    <row r="39" spans="1:43" ht="12.75" customHeight="1">
      <c r="A39" s="166" t="s">
        <v>28</v>
      </c>
      <c r="B39" s="133" t="s">
        <v>29</v>
      </c>
      <c r="C39" s="19">
        <f t="shared" si="36"/>
        <v>0</v>
      </c>
      <c r="D39" s="127">
        <v>0</v>
      </c>
      <c r="E39" s="25"/>
      <c r="F39" s="22"/>
      <c r="G39" s="22"/>
      <c r="H39" s="23">
        <f t="shared" si="37"/>
        <v>0</v>
      </c>
      <c r="I39" s="24"/>
      <c r="J39" s="25"/>
      <c r="K39" s="22"/>
      <c r="L39" s="23">
        <f t="shared" si="38"/>
        <v>252.45981974988976</v>
      </c>
      <c r="M39" s="25"/>
      <c r="N39" s="25"/>
      <c r="O39" s="25"/>
      <c r="P39" s="127"/>
      <c r="Q39" s="127">
        <v>0</v>
      </c>
      <c r="R39" s="25"/>
      <c r="S39" s="127">
        <v>247.95</v>
      </c>
      <c r="T39" s="127">
        <v>2.9623826680260423</v>
      </c>
      <c r="U39" s="127">
        <v>1.5474370818637324</v>
      </c>
      <c r="V39" s="127">
        <v>0</v>
      </c>
      <c r="W39" s="25"/>
      <c r="X39" s="25"/>
      <c r="Y39" s="25"/>
      <c r="Z39" s="22"/>
      <c r="AA39" s="28">
        <v>157.18742385604213</v>
      </c>
      <c r="AB39" s="26">
        <f t="shared" si="39"/>
        <v>0</v>
      </c>
      <c r="AC39" s="27"/>
      <c r="AD39" s="25"/>
      <c r="AE39" s="127"/>
      <c r="AF39" s="127"/>
      <c r="AG39" s="127"/>
      <c r="AH39" s="25"/>
      <c r="AI39" s="25"/>
      <c r="AJ39" s="25"/>
      <c r="AK39" s="25"/>
      <c r="AL39" s="25"/>
      <c r="AM39" s="229"/>
      <c r="AN39" s="212"/>
      <c r="AO39" s="130">
        <v>14.808782081341928</v>
      </c>
      <c r="AP39" s="26"/>
      <c r="AQ39" s="29">
        <f t="shared" si="24"/>
        <v>424.45602568727378</v>
      </c>
    </row>
    <row r="40" spans="1:43" ht="12.75" customHeight="1">
      <c r="A40" s="166" t="s">
        <v>30</v>
      </c>
      <c r="B40" s="133" t="s">
        <v>31</v>
      </c>
      <c r="C40" s="19">
        <f t="shared" si="36"/>
        <v>0</v>
      </c>
      <c r="D40" s="127">
        <v>0</v>
      </c>
      <c r="E40" s="25"/>
      <c r="F40" s="22"/>
      <c r="G40" s="22"/>
      <c r="H40" s="23">
        <f t="shared" si="37"/>
        <v>0</v>
      </c>
      <c r="I40" s="24"/>
      <c r="J40" s="25"/>
      <c r="K40" s="22"/>
      <c r="L40" s="23">
        <f t="shared" si="38"/>
        <v>4.1251608249142029</v>
      </c>
      <c r="M40" s="25"/>
      <c r="N40" s="25"/>
      <c r="O40" s="25"/>
      <c r="P40" s="127"/>
      <c r="Q40" s="127">
        <v>0.30593238494500841</v>
      </c>
      <c r="R40" s="25"/>
      <c r="S40" s="127">
        <v>1.5028227207017197</v>
      </c>
      <c r="T40" s="127">
        <v>1.4575781388331035</v>
      </c>
      <c r="U40" s="127">
        <v>0.85882758043437157</v>
      </c>
      <c r="V40" s="127">
        <v>0</v>
      </c>
      <c r="W40" s="25"/>
      <c r="X40" s="25"/>
      <c r="Y40" s="25"/>
      <c r="Z40" s="22"/>
      <c r="AA40" s="28">
        <v>8.7099812613362442</v>
      </c>
      <c r="AB40" s="26">
        <f t="shared" si="39"/>
        <v>0</v>
      </c>
      <c r="AC40" s="27"/>
      <c r="AD40" s="25"/>
      <c r="AE40" s="127"/>
      <c r="AF40" s="127"/>
      <c r="AG40" s="127"/>
      <c r="AH40" s="25"/>
      <c r="AI40" s="25"/>
      <c r="AJ40" s="25"/>
      <c r="AK40" s="25"/>
      <c r="AL40" s="25"/>
      <c r="AM40" s="229"/>
      <c r="AN40" s="212"/>
      <c r="AO40" s="130">
        <v>15.750375807346513</v>
      </c>
      <c r="AP40" s="26"/>
      <c r="AQ40" s="29">
        <f t="shared" si="24"/>
        <v>28.585517893596958</v>
      </c>
    </row>
    <row r="41" spans="1:43" ht="12.75" customHeight="1">
      <c r="A41" s="166" t="s">
        <v>32</v>
      </c>
      <c r="B41" s="133" t="s">
        <v>33</v>
      </c>
      <c r="C41" s="305">
        <f t="shared" si="36"/>
        <v>0</v>
      </c>
      <c r="D41" s="304">
        <v>0</v>
      </c>
      <c r="E41" s="25"/>
      <c r="F41" s="22"/>
      <c r="G41" s="22"/>
      <c r="H41" s="23">
        <f t="shared" si="37"/>
        <v>0</v>
      </c>
      <c r="I41" s="24"/>
      <c r="J41" s="25"/>
      <c r="K41" s="22"/>
      <c r="L41" s="23">
        <f t="shared" si="38"/>
        <v>41.169965517990441</v>
      </c>
      <c r="M41" s="25"/>
      <c r="N41" s="25"/>
      <c r="O41" s="25"/>
      <c r="P41" s="127"/>
      <c r="Q41" s="127">
        <v>1.81006194967464</v>
      </c>
      <c r="R41" s="25"/>
      <c r="S41" s="127">
        <v>8.8915144578030212</v>
      </c>
      <c r="T41" s="127">
        <v>21.979591404288875</v>
      </c>
      <c r="U41" s="127">
        <v>8.4887977062239042</v>
      </c>
      <c r="V41" s="127">
        <v>0</v>
      </c>
      <c r="W41" s="25"/>
      <c r="X41" s="25"/>
      <c r="Y41" s="25"/>
      <c r="Z41" s="22"/>
      <c r="AA41" s="130">
        <v>31.775891176507397</v>
      </c>
      <c r="AB41" s="26">
        <f t="shared" si="39"/>
        <v>0</v>
      </c>
      <c r="AC41" s="27"/>
      <c r="AD41" s="25"/>
      <c r="AE41" s="127"/>
      <c r="AF41" s="127"/>
      <c r="AG41" s="127"/>
      <c r="AH41" s="25"/>
      <c r="AI41" s="25"/>
      <c r="AJ41" s="25"/>
      <c r="AK41" s="25"/>
      <c r="AL41" s="25"/>
      <c r="AM41" s="229"/>
      <c r="AN41" s="212"/>
      <c r="AO41" s="130">
        <v>125.31191219572347</v>
      </c>
      <c r="AP41" s="26"/>
      <c r="AQ41" s="29">
        <f t="shared" si="24"/>
        <v>198.25776889022131</v>
      </c>
    </row>
    <row r="42" spans="1:43" ht="12.75" customHeight="1">
      <c r="A42" s="166" t="s">
        <v>34</v>
      </c>
      <c r="B42" s="133" t="s">
        <v>35</v>
      </c>
      <c r="C42" s="19">
        <f t="shared" si="36"/>
        <v>0</v>
      </c>
      <c r="D42" s="127">
        <v>0</v>
      </c>
      <c r="E42" s="25"/>
      <c r="F42" s="22"/>
      <c r="G42" s="22"/>
      <c r="H42" s="23">
        <f t="shared" si="37"/>
        <v>0</v>
      </c>
      <c r="I42" s="24"/>
      <c r="J42" s="25"/>
      <c r="K42" s="22"/>
      <c r="L42" s="23">
        <f t="shared" si="38"/>
        <v>1.8256517947284685</v>
      </c>
      <c r="M42" s="25"/>
      <c r="N42" s="25"/>
      <c r="O42" s="25"/>
      <c r="P42" s="127"/>
      <c r="Q42" s="127">
        <v>0.10167350498172412</v>
      </c>
      <c r="R42" s="25"/>
      <c r="S42" s="127">
        <v>0.49944778944334361</v>
      </c>
      <c r="T42" s="127">
        <v>0.74703562932830625</v>
      </c>
      <c r="U42" s="127">
        <v>0.47749487097509463</v>
      </c>
      <c r="V42" s="127">
        <v>0</v>
      </c>
      <c r="W42" s="25"/>
      <c r="X42" s="25"/>
      <c r="Y42" s="25"/>
      <c r="Z42" s="22"/>
      <c r="AA42" s="194">
        <v>7.1510439015522653</v>
      </c>
      <c r="AB42" s="26">
        <f t="shared" si="39"/>
        <v>0</v>
      </c>
      <c r="AC42" s="27"/>
      <c r="AD42" s="25"/>
      <c r="AE42" s="127"/>
      <c r="AF42" s="127"/>
      <c r="AG42" s="127"/>
      <c r="AH42" s="25"/>
      <c r="AI42" s="25"/>
      <c r="AJ42" s="25"/>
      <c r="AK42" s="25"/>
      <c r="AL42" s="25"/>
      <c r="AM42" s="229"/>
      <c r="AN42" s="212"/>
      <c r="AO42" s="130">
        <v>9.5154264084538873</v>
      </c>
      <c r="AP42" s="26"/>
      <c r="AQ42" s="29">
        <f t="shared" si="24"/>
        <v>18.492122104734619</v>
      </c>
    </row>
    <row r="43" spans="1:43" ht="12.75" customHeight="1">
      <c r="A43" s="166" t="s">
        <v>36</v>
      </c>
      <c r="B43" s="133" t="s">
        <v>142</v>
      </c>
      <c r="C43" s="305">
        <f t="shared" si="36"/>
        <v>0</v>
      </c>
      <c r="D43" s="316">
        <v>0</v>
      </c>
      <c r="E43" s="25"/>
      <c r="F43" s="22"/>
      <c r="G43" s="22"/>
      <c r="H43" s="23">
        <f t="shared" si="37"/>
        <v>0</v>
      </c>
      <c r="I43" s="24"/>
      <c r="J43" s="25"/>
      <c r="K43" s="22">
        <v>0</v>
      </c>
      <c r="L43" s="23">
        <f t="shared" si="38"/>
        <v>6.5402904013810357</v>
      </c>
      <c r="M43" s="25"/>
      <c r="N43" s="25"/>
      <c r="O43" s="25"/>
      <c r="P43" s="25"/>
      <c r="Q43" s="25">
        <v>0.6661210348802642</v>
      </c>
      <c r="R43" s="25"/>
      <c r="S43" s="25">
        <v>3.2721669075189461</v>
      </c>
      <c r="T43" s="25">
        <v>0.51090367752912902</v>
      </c>
      <c r="U43" s="25">
        <v>1.0400987814526945</v>
      </c>
      <c r="V43" s="25">
        <v>0</v>
      </c>
      <c r="W43" s="25">
        <v>1.0510000000000019</v>
      </c>
      <c r="X43" s="25"/>
      <c r="Y43" s="25"/>
      <c r="Z43" s="22"/>
      <c r="AA43" s="28">
        <v>2.1927910115642808</v>
      </c>
      <c r="AB43" s="26">
        <f t="shared" si="39"/>
        <v>0</v>
      </c>
      <c r="AC43" s="27"/>
      <c r="AD43" s="25"/>
      <c r="AE43" s="25"/>
      <c r="AF43" s="25"/>
      <c r="AG43" s="25"/>
      <c r="AH43" s="25"/>
      <c r="AI43" s="25"/>
      <c r="AJ43" s="25"/>
      <c r="AK43" s="25"/>
      <c r="AL43" s="25"/>
      <c r="AM43" s="215"/>
      <c r="AN43" s="212"/>
      <c r="AO43" s="28">
        <v>27.595802539677784</v>
      </c>
      <c r="AP43" s="26"/>
      <c r="AQ43" s="29">
        <f t="shared" si="24"/>
        <v>36.328883952623102</v>
      </c>
    </row>
    <row r="44" spans="1:43" ht="12.75" customHeight="1">
      <c r="A44" s="395" t="s">
        <v>172</v>
      </c>
      <c r="B44" s="396" t="s">
        <v>173</v>
      </c>
      <c r="C44" s="317">
        <f>SUM(D44:G44)</f>
        <v>0</v>
      </c>
      <c r="D44" s="397">
        <v>0</v>
      </c>
      <c r="E44" s="76"/>
      <c r="F44" s="77"/>
      <c r="G44" s="77"/>
      <c r="H44" s="78">
        <f>SUM(I44:K44)</f>
        <v>0</v>
      </c>
      <c r="I44" s="75"/>
      <c r="J44" s="76"/>
      <c r="K44" s="77"/>
      <c r="L44" s="78">
        <f>SUM(M44:Z44)</f>
        <v>88.063036494029291</v>
      </c>
      <c r="M44" s="76"/>
      <c r="N44" s="76"/>
      <c r="O44" s="76"/>
      <c r="P44" s="76"/>
      <c r="Q44" s="76">
        <v>1.8761096007401241</v>
      </c>
      <c r="R44" s="76"/>
      <c r="S44" s="76">
        <v>0</v>
      </c>
      <c r="T44" s="76">
        <v>1.0034502745245424</v>
      </c>
      <c r="U44" s="76">
        <v>85.18347661876463</v>
      </c>
      <c r="V44" s="76">
        <v>0</v>
      </c>
      <c r="W44" s="76"/>
      <c r="X44" s="76"/>
      <c r="Y44" s="76"/>
      <c r="Z44" s="77"/>
      <c r="AA44" s="81">
        <v>0</v>
      </c>
      <c r="AB44" s="79">
        <f>SUM(AC44:AM44)</f>
        <v>0</v>
      </c>
      <c r="AC44" s="80"/>
      <c r="AD44" s="76"/>
      <c r="AE44" s="76"/>
      <c r="AF44" s="76"/>
      <c r="AG44" s="76"/>
      <c r="AH44" s="76"/>
      <c r="AI44" s="76"/>
      <c r="AJ44" s="76"/>
      <c r="AK44" s="76"/>
      <c r="AL44" s="76"/>
      <c r="AM44" s="220"/>
      <c r="AN44" s="213"/>
      <c r="AO44" s="81">
        <v>30.894705894483458</v>
      </c>
      <c r="AP44" s="79"/>
      <c r="AQ44" s="82">
        <f>C44+H44+L44+AA44+AB44+AN44+AO44+AP44</f>
        <v>118.95774238851274</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5428.3005017847936</v>
      </c>
      <c r="M45" s="307">
        <f t="shared" si="40"/>
        <v>0</v>
      </c>
      <c r="N45" s="307">
        <f t="shared" ref="N45" si="41">SUM(N46:N55)</f>
        <v>0</v>
      </c>
      <c r="O45" s="307">
        <f t="shared" si="40"/>
        <v>0</v>
      </c>
      <c r="P45" s="307">
        <f t="shared" si="40"/>
        <v>1849.3952682279328</v>
      </c>
      <c r="Q45" s="307">
        <f t="shared" si="40"/>
        <v>0</v>
      </c>
      <c r="R45" s="307">
        <f t="shared" si="40"/>
        <v>987.87953111854915</v>
      </c>
      <c r="S45" s="307">
        <f t="shared" si="40"/>
        <v>0</v>
      </c>
      <c r="T45" s="307">
        <f t="shared" si="40"/>
        <v>0.87129265939705547</v>
      </c>
      <c r="U45" s="307">
        <f>SUM(U46:U55)</f>
        <v>2590.1544097789147</v>
      </c>
      <c r="V45" s="307">
        <f t="shared" si="40"/>
        <v>0</v>
      </c>
      <c r="W45" s="307">
        <f t="shared" si="40"/>
        <v>0</v>
      </c>
      <c r="X45" s="307">
        <f t="shared" si="40"/>
        <v>0</v>
      </c>
      <c r="Y45" s="307">
        <f t="shared" si="40"/>
        <v>0</v>
      </c>
      <c r="Z45" s="308">
        <f t="shared" si="40"/>
        <v>0</v>
      </c>
      <c r="AA45" s="309">
        <f t="shared" si="40"/>
        <v>1.8486672398968187</v>
      </c>
      <c r="AB45" s="311">
        <f t="shared" si="40"/>
        <v>2.6620603483199998</v>
      </c>
      <c r="AC45" s="312">
        <f t="shared" si="40"/>
        <v>0</v>
      </c>
      <c r="AD45" s="307">
        <f t="shared" si="40"/>
        <v>0</v>
      </c>
      <c r="AE45" s="307">
        <f t="shared" si="40"/>
        <v>0</v>
      </c>
      <c r="AF45" s="307">
        <f t="shared" ref="AF45" si="42">SUM(AF46:AF55)</f>
        <v>0</v>
      </c>
      <c r="AG45" s="307">
        <f t="shared" si="40"/>
        <v>0</v>
      </c>
      <c r="AH45" s="307">
        <f t="shared" si="40"/>
        <v>0</v>
      </c>
      <c r="AI45" s="307">
        <f t="shared" si="40"/>
        <v>2.0172233496479994</v>
      </c>
      <c r="AJ45" s="307">
        <f t="shared" ref="AJ45" si="43">SUM(AJ46:AJ55)</f>
        <v>0.64483699867199995</v>
      </c>
      <c r="AK45" s="307">
        <f t="shared" si="40"/>
        <v>0</v>
      </c>
      <c r="AL45" s="307">
        <f t="shared" ref="AL45" si="44">SUM(AL46:AL55)</f>
        <v>0</v>
      </c>
      <c r="AM45" s="313">
        <f t="shared" si="40"/>
        <v>0</v>
      </c>
      <c r="AN45" s="311">
        <f t="shared" si="40"/>
        <v>0</v>
      </c>
      <c r="AO45" s="309">
        <f t="shared" si="40"/>
        <v>4.8683887919999993</v>
      </c>
      <c r="AP45" s="311">
        <f t="shared" si="40"/>
        <v>0</v>
      </c>
      <c r="AQ45" s="314">
        <f t="shared" si="24"/>
        <v>5437.6796181650097</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1075.3869444758095</v>
      </c>
      <c r="M46" s="64"/>
      <c r="N46" s="64"/>
      <c r="O46" s="64"/>
      <c r="P46" s="64"/>
      <c r="Q46" s="64"/>
      <c r="R46" s="64"/>
      <c r="S46" s="64"/>
      <c r="T46" s="64"/>
      <c r="U46" s="64">
        <v>1075.3869444758095</v>
      </c>
      <c r="V46" s="64"/>
      <c r="W46" s="64"/>
      <c r="X46" s="64"/>
      <c r="Y46" s="64"/>
      <c r="Z46" s="65"/>
      <c r="AA46" s="66">
        <v>0</v>
      </c>
      <c r="AB46" s="67">
        <f t="shared" ref="AB46:AB58" si="48">SUM(AC46:AM46)</f>
        <v>0.30917082884100983</v>
      </c>
      <c r="AC46" s="68"/>
      <c r="AD46" s="64"/>
      <c r="AE46" s="64"/>
      <c r="AF46" s="64"/>
      <c r="AG46" s="64"/>
      <c r="AH46" s="64"/>
      <c r="AI46" s="64">
        <v>0.30917082884100983</v>
      </c>
      <c r="AJ46" s="64">
        <v>0</v>
      </c>
      <c r="AK46" s="64"/>
      <c r="AL46" s="64"/>
      <c r="AM46" s="219"/>
      <c r="AN46" s="69"/>
      <c r="AO46" s="70"/>
      <c r="AP46" s="67"/>
      <c r="AQ46" s="92">
        <f t="shared" si="24"/>
        <v>1075.6961153046504</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2003.6587684323283</v>
      </c>
      <c r="M48" s="25"/>
      <c r="N48" s="25"/>
      <c r="O48" s="25"/>
      <c r="P48" s="25">
        <v>1537.247513487423</v>
      </c>
      <c r="Q48" s="25"/>
      <c r="R48" s="25"/>
      <c r="S48" s="25"/>
      <c r="T48" s="25">
        <v>0.87129265939705547</v>
      </c>
      <c r="U48" s="25">
        <v>465.53996228550818</v>
      </c>
      <c r="V48" s="25"/>
      <c r="W48" s="25"/>
      <c r="X48" s="25"/>
      <c r="Y48" s="25"/>
      <c r="Z48" s="22"/>
      <c r="AA48" s="23"/>
      <c r="AB48" s="26">
        <f t="shared" si="48"/>
        <v>1.9775097176311518</v>
      </c>
      <c r="AC48" s="27"/>
      <c r="AD48" s="25"/>
      <c r="AE48" s="25"/>
      <c r="AF48" s="25"/>
      <c r="AG48" s="25"/>
      <c r="AH48" s="25"/>
      <c r="AI48" s="25">
        <v>1.4410383595131369</v>
      </c>
      <c r="AJ48" s="25">
        <v>0.53647135811801494</v>
      </c>
      <c r="AK48" s="25"/>
      <c r="AL48" s="25"/>
      <c r="AM48" s="215"/>
      <c r="AN48" s="212"/>
      <c r="AO48" s="28">
        <v>0</v>
      </c>
      <c r="AP48" s="26"/>
      <c r="AQ48" s="29">
        <f t="shared" si="24"/>
        <v>2005.6362781499595</v>
      </c>
    </row>
    <row r="49" spans="1:43" ht="12.75" customHeight="1">
      <c r="A49" s="166" t="s">
        <v>72</v>
      </c>
      <c r="B49" s="18"/>
      <c r="C49" s="19">
        <f t="shared" si="45"/>
        <v>0</v>
      </c>
      <c r="D49" s="20"/>
      <c r="E49" s="21"/>
      <c r="F49" s="22"/>
      <c r="G49" s="22"/>
      <c r="H49" s="23">
        <f t="shared" si="46"/>
        <v>0</v>
      </c>
      <c r="I49" s="24"/>
      <c r="J49" s="25"/>
      <c r="K49" s="22"/>
      <c r="L49" s="23">
        <f t="shared" si="47"/>
        <v>159.92579879484009</v>
      </c>
      <c r="M49" s="25"/>
      <c r="N49" s="25"/>
      <c r="O49" s="25"/>
      <c r="P49" s="25">
        <v>39.409377436424649</v>
      </c>
      <c r="Q49" s="25"/>
      <c r="R49" s="25"/>
      <c r="S49" s="25"/>
      <c r="T49" s="25"/>
      <c r="U49" s="25">
        <v>120.51642135841544</v>
      </c>
      <c r="V49" s="25"/>
      <c r="W49" s="25"/>
      <c r="X49" s="25"/>
      <c r="Y49" s="25"/>
      <c r="Z49" s="22"/>
      <c r="AA49" s="23"/>
      <c r="AB49" s="26">
        <f t="shared" si="48"/>
        <v>4.8401298450974947E-2</v>
      </c>
      <c r="AC49" s="27"/>
      <c r="AD49" s="25"/>
      <c r="AE49" s="25"/>
      <c r="AF49" s="25"/>
      <c r="AG49" s="25"/>
      <c r="AH49" s="25"/>
      <c r="AI49" s="25">
        <v>3.4648144160329117E-2</v>
      </c>
      <c r="AJ49" s="25">
        <v>1.375315429064583E-2</v>
      </c>
      <c r="AK49" s="25"/>
      <c r="AL49" s="25"/>
      <c r="AM49" s="215"/>
      <c r="AN49" s="212"/>
      <c r="AO49" s="28"/>
      <c r="AP49" s="26"/>
      <c r="AQ49" s="29">
        <f t="shared" si="24"/>
        <v>159.97420009329107</v>
      </c>
    </row>
    <row r="50" spans="1:43" ht="12.75" customHeight="1">
      <c r="A50" s="166" t="s">
        <v>38</v>
      </c>
      <c r="B50" s="18"/>
      <c r="C50" s="19">
        <f t="shared" si="45"/>
        <v>0</v>
      </c>
      <c r="D50" s="20"/>
      <c r="E50" s="21"/>
      <c r="F50" s="22"/>
      <c r="G50" s="22"/>
      <c r="H50" s="23">
        <f t="shared" si="46"/>
        <v>0</v>
      </c>
      <c r="I50" s="24"/>
      <c r="J50" s="25"/>
      <c r="K50" s="22"/>
      <c r="L50" s="23">
        <f t="shared" si="47"/>
        <v>39.81827411167513</v>
      </c>
      <c r="M50" s="25"/>
      <c r="N50" s="25"/>
      <c r="O50" s="25"/>
      <c r="P50" s="25"/>
      <c r="Q50" s="25"/>
      <c r="R50" s="135"/>
      <c r="S50" s="25"/>
      <c r="T50" s="25"/>
      <c r="U50" s="25">
        <v>39.81827411167513</v>
      </c>
      <c r="V50" s="25"/>
      <c r="W50" s="25"/>
      <c r="X50" s="25"/>
      <c r="Y50" s="25"/>
      <c r="Z50" s="22"/>
      <c r="AA50" s="23"/>
      <c r="AB50" s="26">
        <f t="shared" si="48"/>
        <v>0</v>
      </c>
      <c r="AC50" s="27"/>
      <c r="AD50" s="25"/>
      <c r="AE50" s="25"/>
      <c r="AF50" s="25"/>
      <c r="AG50" s="25"/>
      <c r="AH50" s="25"/>
      <c r="AI50" s="25">
        <v>0</v>
      </c>
      <c r="AJ50" s="25"/>
      <c r="AK50" s="25"/>
      <c r="AL50" s="25"/>
      <c r="AM50" s="215"/>
      <c r="AN50" s="212"/>
      <c r="AO50" s="28">
        <v>4.8683887919999993</v>
      </c>
      <c r="AP50" s="26"/>
      <c r="AQ50" s="29">
        <f t="shared" si="24"/>
        <v>44.686662903675128</v>
      </c>
    </row>
    <row r="51" spans="1:43" ht="12.75" customHeight="1">
      <c r="A51" s="166" t="s">
        <v>39</v>
      </c>
      <c r="B51" s="18"/>
      <c r="C51" s="19">
        <f t="shared" si="45"/>
        <v>0</v>
      </c>
      <c r="D51" s="20"/>
      <c r="E51" s="21"/>
      <c r="F51" s="22"/>
      <c r="G51" s="22"/>
      <c r="H51" s="23">
        <f t="shared" si="46"/>
        <v>0</v>
      </c>
      <c r="I51" s="24"/>
      <c r="J51" s="25"/>
      <c r="K51" s="22"/>
      <c r="L51" s="23">
        <f t="shared" si="47"/>
        <v>30.553735303350351</v>
      </c>
      <c r="M51" s="25"/>
      <c r="N51" s="25"/>
      <c r="O51" s="25"/>
      <c r="P51" s="25">
        <v>1.6282666666666668</v>
      </c>
      <c r="Q51" s="22"/>
      <c r="R51" s="25">
        <v>28.925468636683686</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30.553735303350351</v>
      </c>
    </row>
    <row r="52" spans="1:43" ht="12.75" customHeight="1">
      <c r="A52" s="166" t="s">
        <v>76</v>
      </c>
      <c r="B52" s="133"/>
      <c r="C52" s="134">
        <f t="shared" si="45"/>
        <v>0</v>
      </c>
      <c r="D52" s="135"/>
      <c r="E52" s="135"/>
      <c r="F52" s="136"/>
      <c r="G52" s="136"/>
      <c r="H52" s="137">
        <f t="shared" si="46"/>
        <v>0</v>
      </c>
      <c r="I52" s="138"/>
      <c r="J52" s="135"/>
      <c r="K52" s="136"/>
      <c r="L52" s="137">
        <f t="shared" si="47"/>
        <v>958.95406248186544</v>
      </c>
      <c r="M52" s="135"/>
      <c r="N52" s="135"/>
      <c r="O52" s="135"/>
      <c r="P52" s="127"/>
      <c r="Q52" s="127"/>
      <c r="R52" s="135">
        <v>958.95406248186544</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958.95406248186544</v>
      </c>
    </row>
    <row r="53" spans="1:43" ht="12.75" customHeight="1">
      <c r="A53" s="166" t="s">
        <v>73</v>
      </c>
      <c r="B53" s="133"/>
      <c r="C53" s="134">
        <f t="shared" si="45"/>
        <v>0</v>
      </c>
      <c r="D53" s="138"/>
      <c r="E53" s="135"/>
      <c r="F53" s="136"/>
      <c r="G53" s="136"/>
      <c r="H53" s="137">
        <f t="shared" si="46"/>
        <v>0</v>
      </c>
      <c r="I53" s="138"/>
      <c r="J53" s="135"/>
      <c r="K53" s="136"/>
      <c r="L53" s="137">
        <f t="shared" si="47"/>
        <v>407.04672150324313</v>
      </c>
      <c r="M53" s="135"/>
      <c r="N53" s="135"/>
      <c r="O53" s="135"/>
      <c r="P53" s="105">
        <v>71.655275298169741</v>
      </c>
      <c r="Q53" s="105"/>
      <c r="R53" s="135"/>
      <c r="S53" s="127"/>
      <c r="T53" s="135"/>
      <c r="U53" s="135">
        <v>335.39144620507341</v>
      </c>
      <c r="V53" s="135"/>
      <c r="W53" s="135"/>
      <c r="X53" s="135"/>
      <c r="Y53" s="135"/>
      <c r="Z53" s="136"/>
      <c r="AA53" s="130"/>
      <c r="AB53" s="139">
        <f t="shared" si="48"/>
        <v>0.12143051561390505</v>
      </c>
      <c r="AC53" s="140"/>
      <c r="AD53" s="135"/>
      <c r="AE53" s="127"/>
      <c r="AF53" s="127"/>
      <c r="AG53" s="135"/>
      <c r="AH53" s="135"/>
      <c r="AI53" s="25">
        <v>9.6424130813632047E-2</v>
      </c>
      <c r="AJ53" s="25">
        <v>2.5006384800273007E-2</v>
      </c>
      <c r="AK53" s="135"/>
      <c r="AL53" s="135"/>
      <c r="AM53" s="229"/>
      <c r="AN53" s="224"/>
      <c r="AO53" s="194"/>
      <c r="AP53" s="139"/>
      <c r="AQ53" s="141">
        <f t="shared" si="24"/>
        <v>407.16815201885703</v>
      </c>
    </row>
    <row r="54" spans="1:43" ht="12.75" customHeight="1">
      <c r="A54" s="17" t="s">
        <v>134</v>
      </c>
      <c r="B54" s="241"/>
      <c r="C54" s="134">
        <f t="shared" si="45"/>
        <v>0</v>
      </c>
      <c r="D54" s="138"/>
      <c r="E54" s="135"/>
      <c r="F54" s="136"/>
      <c r="G54" s="136"/>
      <c r="H54" s="137">
        <f t="shared" si="46"/>
        <v>0</v>
      </c>
      <c r="I54" s="138"/>
      <c r="J54" s="135"/>
      <c r="K54" s="136"/>
      <c r="L54" s="137">
        <f t="shared" si="47"/>
        <v>80.655555339809993</v>
      </c>
      <c r="M54" s="135"/>
      <c r="N54" s="135"/>
      <c r="O54" s="135"/>
      <c r="P54" s="105"/>
      <c r="Q54" s="105"/>
      <c r="R54" s="135"/>
      <c r="S54" s="127"/>
      <c r="T54" s="135"/>
      <c r="U54" s="135">
        <v>80.655555339809993</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80.655555339809993</v>
      </c>
    </row>
    <row r="55" spans="1:43" ht="12.75" customHeight="1">
      <c r="A55" s="72" t="s">
        <v>74</v>
      </c>
      <c r="B55" s="193"/>
      <c r="C55" s="74">
        <f t="shared" si="45"/>
        <v>0</v>
      </c>
      <c r="D55" s="150"/>
      <c r="E55" s="151"/>
      <c r="F55" s="77"/>
      <c r="G55" s="77"/>
      <c r="H55" s="78">
        <f t="shared" si="46"/>
        <v>0</v>
      </c>
      <c r="I55" s="75"/>
      <c r="J55" s="76"/>
      <c r="K55" s="77"/>
      <c r="L55" s="78">
        <f t="shared" si="47"/>
        <v>672.30064134187171</v>
      </c>
      <c r="M55" s="76"/>
      <c r="N55" s="76"/>
      <c r="O55" s="76"/>
      <c r="P55" s="76">
        <v>199.45483533924869</v>
      </c>
      <c r="Q55" s="76"/>
      <c r="R55" s="76"/>
      <c r="S55" s="25">
        <v>0</v>
      </c>
      <c r="T55" s="76"/>
      <c r="U55" s="76">
        <v>472.84580600262302</v>
      </c>
      <c r="V55" s="76"/>
      <c r="W55" s="76"/>
      <c r="X55" s="76"/>
      <c r="Y55" s="76"/>
      <c r="Z55" s="77"/>
      <c r="AA55" s="296">
        <v>1.8486672398968187</v>
      </c>
      <c r="AB55" s="79">
        <f t="shared" si="48"/>
        <v>0.20554798778295802</v>
      </c>
      <c r="AC55" s="80"/>
      <c r="AD55" s="76"/>
      <c r="AE55" s="76"/>
      <c r="AF55" s="76"/>
      <c r="AG55" s="76"/>
      <c r="AH55" s="76"/>
      <c r="AI55" s="76">
        <v>0.13594188631989182</v>
      </c>
      <c r="AJ55" s="76">
        <v>6.9606101463066186E-2</v>
      </c>
      <c r="AK55" s="76"/>
      <c r="AL55" s="76"/>
      <c r="AM55" s="232"/>
      <c r="AN55" s="213"/>
      <c r="AO55" s="81"/>
      <c r="AP55" s="79"/>
      <c r="AQ55" s="82">
        <f t="shared" si="24"/>
        <v>674.35485656955154</v>
      </c>
    </row>
    <row r="56" spans="1:43" s="49" customFormat="1" ht="12.75" customHeight="1">
      <c r="A56" s="168" t="s">
        <v>40</v>
      </c>
      <c r="B56" s="152"/>
      <c r="C56" s="142">
        <f t="shared" si="45"/>
        <v>218.85474913320002</v>
      </c>
      <c r="D56" s="146">
        <v>158.64306500000001</v>
      </c>
      <c r="E56" s="22">
        <v>56.540283622000004</v>
      </c>
      <c r="F56" s="144"/>
      <c r="G56" s="144">
        <v>3.6714005111999999</v>
      </c>
      <c r="H56" s="145">
        <f t="shared" si="46"/>
        <v>283.51538800000003</v>
      </c>
      <c r="I56" s="146"/>
      <c r="J56" s="143">
        <v>195.53736000000001</v>
      </c>
      <c r="K56" s="144">
        <v>87.978028000000009</v>
      </c>
      <c r="L56" s="145">
        <f t="shared" si="47"/>
        <v>1469.8098418957068</v>
      </c>
      <c r="M56" s="143"/>
      <c r="N56" s="143"/>
      <c r="O56" s="143"/>
      <c r="P56" s="143">
        <v>0</v>
      </c>
      <c r="Q56" s="143">
        <v>859.69986798978994</v>
      </c>
      <c r="R56" s="143"/>
      <c r="S56" s="143">
        <v>0</v>
      </c>
      <c r="T56" s="143">
        <v>49.885592584674313</v>
      </c>
      <c r="U56" s="143">
        <v>531.70585957790809</v>
      </c>
      <c r="V56" s="143">
        <v>28.518521743334404</v>
      </c>
      <c r="W56" s="143"/>
      <c r="X56" s="143"/>
      <c r="Y56" s="143"/>
      <c r="Z56" s="144"/>
      <c r="AA56" s="145">
        <v>632.08425720000002</v>
      </c>
      <c r="AB56" s="147">
        <f t="shared" si="48"/>
        <v>22.306157796998395</v>
      </c>
      <c r="AC56" s="177"/>
      <c r="AD56" s="143"/>
      <c r="AE56" s="143">
        <v>16.776758595214403</v>
      </c>
      <c r="AF56" s="143"/>
      <c r="AG56" s="143"/>
      <c r="AH56" s="143"/>
      <c r="AI56" s="143"/>
      <c r="AJ56" s="143"/>
      <c r="AK56" s="143"/>
      <c r="AL56" s="143">
        <v>0.61747214128934402</v>
      </c>
      <c r="AM56" s="231">
        <v>4.9119270604946488</v>
      </c>
      <c r="AN56" s="147"/>
      <c r="AO56" s="145">
        <v>695.11443599999996</v>
      </c>
      <c r="AP56" s="147"/>
      <c r="AQ56" s="91">
        <f t="shared" si="24"/>
        <v>3321.6848300259053</v>
      </c>
    </row>
    <row r="57" spans="1:43" s="49" customFormat="1" ht="12.75" customHeight="1">
      <c r="A57" s="168" t="s">
        <v>193</v>
      </c>
      <c r="B57" s="152"/>
      <c r="C57" s="142">
        <f>C58+C65</f>
        <v>26.731319952000003</v>
      </c>
      <c r="D57" s="143">
        <f t="shared" ref="D57:AP57" si="49">D58+D65</f>
        <v>24.491591500000002</v>
      </c>
      <c r="E57" s="143">
        <f t="shared" si="49"/>
        <v>1.5439750999999999</v>
      </c>
      <c r="F57" s="144">
        <f t="shared" si="49"/>
        <v>0</v>
      </c>
      <c r="G57" s="144">
        <f t="shared" si="49"/>
        <v>0.69575335199999999</v>
      </c>
      <c r="H57" s="145">
        <f t="shared" si="49"/>
        <v>0.38939699999999999</v>
      </c>
      <c r="I57" s="146">
        <f t="shared" si="49"/>
        <v>0</v>
      </c>
      <c r="J57" s="146">
        <f t="shared" si="49"/>
        <v>0</v>
      </c>
      <c r="K57" s="146">
        <f t="shared" si="49"/>
        <v>0.38939699999999999</v>
      </c>
      <c r="L57" s="145">
        <f t="shared" si="49"/>
        <v>293.91150321187718</v>
      </c>
      <c r="M57" s="143">
        <f t="shared" si="49"/>
        <v>0</v>
      </c>
      <c r="N57" s="143">
        <f t="shared" ref="N57" si="50">N58+N65</f>
        <v>0</v>
      </c>
      <c r="O57" s="143">
        <f t="shared" si="49"/>
        <v>0</v>
      </c>
      <c r="P57" s="143">
        <f t="shared" si="49"/>
        <v>0</v>
      </c>
      <c r="Q57" s="143">
        <f t="shared" si="49"/>
        <v>29.054901511156771</v>
      </c>
      <c r="R57" s="143">
        <f t="shared" si="49"/>
        <v>0</v>
      </c>
      <c r="S57" s="143">
        <f t="shared" si="49"/>
        <v>9.8490000000000002</v>
      </c>
      <c r="T57" s="143">
        <f t="shared" si="49"/>
        <v>66.815824316954135</v>
      </c>
      <c r="U57" s="143">
        <f t="shared" si="49"/>
        <v>188.19177738376629</v>
      </c>
      <c r="V57" s="143">
        <f t="shared" si="49"/>
        <v>0</v>
      </c>
      <c r="W57" s="143">
        <f t="shared" si="49"/>
        <v>0</v>
      </c>
      <c r="X57" s="143">
        <f t="shared" si="49"/>
        <v>0</v>
      </c>
      <c r="Y57" s="143">
        <f t="shared" si="49"/>
        <v>0</v>
      </c>
      <c r="Z57" s="144">
        <f t="shared" si="49"/>
        <v>0</v>
      </c>
      <c r="AA57" s="145">
        <f t="shared" si="49"/>
        <v>290.70402210384498</v>
      </c>
      <c r="AB57" s="147">
        <f t="shared" si="49"/>
        <v>7.8491916778376716</v>
      </c>
      <c r="AC57" s="177">
        <f t="shared" si="49"/>
        <v>0</v>
      </c>
      <c r="AD57" s="143">
        <f t="shared" si="49"/>
        <v>0</v>
      </c>
      <c r="AE57" s="143">
        <f t="shared" si="49"/>
        <v>1.3824256175999998</v>
      </c>
      <c r="AF57" s="143">
        <f t="shared" ref="AF57" si="51">AF58+AF65</f>
        <v>0</v>
      </c>
      <c r="AG57" s="143">
        <f t="shared" si="49"/>
        <v>0</v>
      </c>
      <c r="AH57" s="143">
        <f t="shared" si="49"/>
        <v>4.5915313570294813</v>
      </c>
      <c r="AI57" s="143">
        <f t="shared" si="49"/>
        <v>0</v>
      </c>
      <c r="AJ57" s="143">
        <f t="shared" ref="AJ57" si="52">AJ58+AJ65</f>
        <v>0</v>
      </c>
      <c r="AK57" s="143">
        <f t="shared" si="49"/>
        <v>0</v>
      </c>
      <c r="AL57" s="143">
        <f t="shared" ref="AL57" si="53">AL58+AL65</f>
        <v>3.2882759999999997E-2</v>
      </c>
      <c r="AM57" s="231">
        <f t="shared" si="49"/>
        <v>1.842351943208191</v>
      </c>
      <c r="AN57" s="146">
        <f t="shared" si="49"/>
        <v>0</v>
      </c>
      <c r="AO57" s="145">
        <f t="shared" si="49"/>
        <v>810.19673939926452</v>
      </c>
      <c r="AP57" s="147">
        <f t="shared" si="49"/>
        <v>0</v>
      </c>
      <c r="AQ57" s="148">
        <f t="shared" si="24"/>
        <v>1429.7821733448245</v>
      </c>
    </row>
    <row r="58" spans="1:43" s="49" customFormat="1" ht="12.75" customHeight="1">
      <c r="A58" s="168" t="s">
        <v>194</v>
      </c>
      <c r="B58" s="152"/>
      <c r="C58" s="142">
        <f t="shared" si="45"/>
        <v>26.731319952000003</v>
      </c>
      <c r="D58" s="143">
        <v>24.491591500000002</v>
      </c>
      <c r="E58" s="143">
        <v>1.5439750999999999</v>
      </c>
      <c r="F58" s="144">
        <f>SUM(F59:F64)</f>
        <v>0</v>
      </c>
      <c r="G58" s="144">
        <v>0.69575335199999999</v>
      </c>
      <c r="H58" s="145">
        <f t="shared" si="46"/>
        <v>0</v>
      </c>
      <c r="I58" s="146">
        <f>SUM(I59:I64)</f>
        <v>0</v>
      </c>
      <c r="J58" s="146">
        <f>SUM(J59:J64)</f>
        <v>0</v>
      </c>
      <c r="K58" s="146">
        <f>SUM(K59:K64)</f>
        <v>0</v>
      </c>
      <c r="L58" s="145">
        <f t="shared" si="47"/>
        <v>172.61188885982921</v>
      </c>
      <c r="M58" s="143">
        <f t="shared" ref="M58:AN58" si="54">SUM(M59:M64)</f>
        <v>0</v>
      </c>
      <c r="N58" s="143">
        <f t="shared" ref="N58" si="55">SUM(N59:N64)</f>
        <v>0</v>
      </c>
      <c r="O58" s="143">
        <f t="shared" si="54"/>
        <v>0</v>
      </c>
      <c r="P58" s="143">
        <f t="shared" si="54"/>
        <v>0</v>
      </c>
      <c r="Q58" s="143">
        <v>13.040314282906332</v>
      </c>
      <c r="R58" s="143">
        <f t="shared" si="54"/>
        <v>0</v>
      </c>
      <c r="S58" s="143">
        <v>0.96086171731592895</v>
      </c>
      <c r="T58" s="143">
        <v>52.509475932825623</v>
      </c>
      <c r="U58" s="143">
        <v>106.10123692678134</v>
      </c>
      <c r="V58" s="143">
        <f t="shared" si="54"/>
        <v>0</v>
      </c>
      <c r="W58" s="143">
        <f t="shared" si="54"/>
        <v>0</v>
      </c>
      <c r="X58" s="143">
        <f t="shared" si="54"/>
        <v>0</v>
      </c>
      <c r="Y58" s="143">
        <f t="shared" si="54"/>
        <v>0</v>
      </c>
      <c r="Z58" s="144">
        <f t="shared" si="54"/>
        <v>0</v>
      </c>
      <c r="AA58" s="145">
        <v>163.84389458007982</v>
      </c>
      <c r="AB58" s="147">
        <f t="shared" si="48"/>
        <v>3.2576603208081907</v>
      </c>
      <c r="AC58" s="177">
        <f t="shared" si="54"/>
        <v>0</v>
      </c>
      <c r="AD58" s="143">
        <f t="shared" si="54"/>
        <v>0</v>
      </c>
      <c r="AE58" s="143">
        <v>1.3824256175999998</v>
      </c>
      <c r="AF58" s="143"/>
      <c r="AG58" s="143">
        <f t="shared" si="54"/>
        <v>0</v>
      </c>
      <c r="AH58" s="143">
        <f t="shared" si="54"/>
        <v>0</v>
      </c>
      <c r="AI58" s="143">
        <f t="shared" si="54"/>
        <v>0</v>
      </c>
      <c r="AJ58" s="143">
        <f t="shared" ref="AJ58" si="56">SUM(AJ59:AJ64)</f>
        <v>0</v>
      </c>
      <c r="AK58" s="143"/>
      <c r="AL58" s="143">
        <v>3.2882759999999997E-2</v>
      </c>
      <c r="AM58" s="231">
        <v>1.842351943208191</v>
      </c>
      <c r="AN58" s="146">
        <f t="shared" si="54"/>
        <v>0</v>
      </c>
      <c r="AO58" s="145">
        <v>563.47420740514758</v>
      </c>
      <c r="AP58" s="147">
        <f t="shared" ref="AP58" si="57">SUM(AP59:AP64)</f>
        <v>0</v>
      </c>
      <c r="AQ58" s="148">
        <f t="shared" si="24"/>
        <v>929.91897111786488</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0.38939699999999999</v>
      </c>
      <c r="I65" s="146"/>
      <c r="J65" s="146">
        <v>0</v>
      </c>
      <c r="K65" s="146">
        <v>0.38939699999999999</v>
      </c>
      <c r="L65" s="78">
        <f>SUM(M65:Z65)</f>
        <v>121.299614352048</v>
      </c>
      <c r="M65" s="76"/>
      <c r="N65" s="76"/>
      <c r="O65" s="76"/>
      <c r="P65" s="76"/>
      <c r="Q65" s="76">
        <v>16.014587228250441</v>
      </c>
      <c r="R65" s="76"/>
      <c r="S65" s="143">
        <v>8.8881382826840714</v>
      </c>
      <c r="T65" s="143">
        <v>14.30634838412851</v>
      </c>
      <c r="U65" s="143">
        <v>82.090540456984968</v>
      </c>
      <c r="V65" s="76">
        <f>SUM(V66:V69)</f>
        <v>0</v>
      </c>
      <c r="W65" s="76"/>
      <c r="X65" s="76"/>
      <c r="Y65" s="76"/>
      <c r="Z65" s="77"/>
      <c r="AA65" s="145">
        <v>126.86012752376514</v>
      </c>
      <c r="AB65" s="79">
        <f>SUM(AC65:AM65)</f>
        <v>4.5915313570294813</v>
      </c>
      <c r="AC65" s="80"/>
      <c r="AD65" s="76"/>
      <c r="AE65" s="76"/>
      <c r="AF65" s="76"/>
      <c r="AG65" s="76"/>
      <c r="AH65" s="76">
        <v>4.5915313570294813</v>
      </c>
      <c r="AI65" s="76"/>
      <c r="AJ65" s="76"/>
      <c r="AK65" s="76"/>
      <c r="AL65" s="76"/>
      <c r="AM65" s="220"/>
      <c r="AN65" s="213"/>
      <c r="AO65" s="145">
        <v>246.72253199411693</v>
      </c>
      <c r="AP65" s="79"/>
      <c r="AQ65" s="340">
        <f t="shared" si="24"/>
        <v>499.86320222695952</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269.21494013907187</v>
      </c>
      <c r="M70" s="154"/>
      <c r="N70" s="154"/>
      <c r="O70" s="154"/>
      <c r="P70" s="154">
        <v>0</v>
      </c>
      <c r="Q70" s="154">
        <v>0</v>
      </c>
      <c r="R70" s="154"/>
      <c r="S70" s="154"/>
      <c r="T70" s="154">
        <v>0</v>
      </c>
      <c r="U70" s="154">
        <v>269.21494013907187</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52.743799999999993</v>
      </c>
      <c r="AP70" s="100"/>
      <c r="AQ70" s="91">
        <f t="shared" si="24"/>
        <v>321.95874013907189</v>
      </c>
    </row>
    <row r="71" spans="1:43" s="49" customFormat="1" ht="12.75" customHeight="1" thickBot="1">
      <c r="A71" s="242" t="s">
        <v>133</v>
      </c>
      <c r="B71" s="73"/>
      <c r="C71" s="74">
        <f>SUM(D71:G71)</f>
        <v>0</v>
      </c>
      <c r="D71" s="75"/>
      <c r="E71" s="76"/>
      <c r="F71" s="77"/>
      <c r="G71" s="77"/>
      <c r="H71" s="78">
        <f>SUM(I71:K71)</f>
        <v>0</v>
      </c>
      <c r="I71" s="75"/>
      <c r="J71" s="76"/>
      <c r="K71" s="77"/>
      <c r="L71" s="78">
        <f>SUM(M71:Z71)</f>
        <v>41.748571235766221</v>
      </c>
      <c r="M71" s="76"/>
      <c r="N71" s="76"/>
      <c r="O71" s="76"/>
      <c r="P71" s="76"/>
      <c r="Q71" s="76"/>
      <c r="R71" s="76"/>
      <c r="S71" s="76"/>
      <c r="T71" s="76"/>
      <c r="U71" s="76">
        <v>41.748571235766221</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41.748571235766221</v>
      </c>
    </row>
    <row r="72" spans="1:43" ht="12.75" customHeight="1" thickBot="1">
      <c r="A72" s="42" t="s">
        <v>42</v>
      </c>
      <c r="B72" s="43"/>
      <c r="C72" s="44">
        <f t="shared" ref="C72:AP72" si="58">C26-C27-C29</f>
        <v>-2.1532559839995429</v>
      </c>
      <c r="D72" s="108">
        <f t="shared" si="58"/>
        <v>2.3449124000002257</v>
      </c>
      <c r="E72" s="46">
        <f t="shared" si="58"/>
        <v>-4.4981683840000031</v>
      </c>
      <c r="F72" s="109">
        <f t="shared" si="58"/>
        <v>0</v>
      </c>
      <c r="G72" s="109">
        <f t="shared" si="58"/>
        <v>0</v>
      </c>
      <c r="H72" s="47">
        <f t="shared" si="58"/>
        <v>-9.4931358498487839</v>
      </c>
      <c r="I72" s="108">
        <f t="shared" si="58"/>
        <v>-0.1561508498487017</v>
      </c>
      <c r="J72" s="46">
        <f t="shared" si="58"/>
        <v>0.3004799999999932</v>
      </c>
      <c r="K72" s="109">
        <f t="shared" si="58"/>
        <v>-9.6374650000000202</v>
      </c>
      <c r="L72" s="47">
        <f t="shared" si="58"/>
        <v>-109.49281140573112</v>
      </c>
      <c r="M72" s="46">
        <f t="shared" si="58"/>
        <v>1.0225999999997839</v>
      </c>
      <c r="N72" s="46">
        <f t="shared" ref="N72" si="59">N26-N27-N29</f>
        <v>2.1300000000000008</v>
      </c>
      <c r="O72" s="46">
        <f t="shared" si="58"/>
        <v>0</v>
      </c>
      <c r="P72" s="46">
        <f t="shared" si="58"/>
        <v>-33.307599473474511</v>
      </c>
      <c r="Q72" s="46">
        <f t="shared" si="58"/>
        <v>7.8010322923768172</v>
      </c>
      <c r="R72" s="46">
        <f t="shared" si="58"/>
        <v>15.685557467388549</v>
      </c>
      <c r="S72" s="46">
        <f t="shared" si="58"/>
        <v>-45.228719090980803</v>
      </c>
      <c r="T72" s="46">
        <f t="shared" si="58"/>
        <v>-9.3841692375917773E-4</v>
      </c>
      <c r="U72" s="46">
        <f t="shared" si="58"/>
        <v>-58.639602140118313</v>
      </c>
      <c r="V72" s="46">
        <f t="shared" si="58"/>
        <v>0</v>
      </c>
      <c r="W72" s="46">
        <f t="shared" si="58"/>
        <v>1.0448579559999915</v>
      </c>
      <c r="X72" s="46">
        <f t="shared" si="58"/>
        <v>0</v>
      </c>
      <c r="Y72" s="46">
        <f t="shared" si="58"/>
        <v>0</v>
      </c>
      <c r="Z72" s="109">
        <f t="shared" si="58"/>
        <v>0</v>
      </c>
      <c r="AA72" s="47">
        <f t="shared" si="58"/>
        <v>1.4871598314136918</v>
      </c>
      <c r="AB72" s="45">
        <f t="shared" si="58"/>
        <v>0.12923691705597662</v>
      </c>
      <c r="AC72" s="110">
        <f t="shared" si="58"/>
        <v>0</v>
      </c>
      <c r="AD72" s="46">
        <f t="shared" si="58"/>
        <v>0</v>
      </c>
      <c r="AE72" s="46">
        <f t="shared" si="58"/>
        <v>-0.19226838719998796</v>
      </c>
      <c r="AF72" s="46">
        <f t="shared" ref="AF72" si="60">AF26-AF27-AF29</f>
        <v>0</v>
      </c>
      <c r="AG72" s="46">
        <f t="shared" si="58"/>
        <v>0</v>
      </c>
      <c r="AH72" s="46">
        <f t="shared" si="58"/>
        <v>0</v>
      </c>
      <c r="AI72" s="46">
        <f t="shared" si="58"/>
        <v>0.35529021244800019</v>
      </c>
      <c r="AJ72" s="46">
        <f t="shared" ref="AJ72" si="61">AJ26-AJ27-AJ29</f>
        <v>-9.0214819199996299E-4</v>
      </c>
      <c r="AK72" s="46">
        <f t="shared" si="58"/>
        <v>0</v>
      </c>
      <c r="AL72" s="46">
        <f t="shared" ref="AL72" si="62">AL26-AL27-AL29</f>
        <v>-3.2882760000000011E-2</v>
      </c>
      <c r="AM72" s="226">
        <f t="shared" si="58"/>
        <v>0</v>
      </c>
      <c r="AN72" s="45">
        <f t="shared" si="58"/>
        <v>0</v>
      </c>
      <c r="AO72" s="47">
        <f t="shared" si="58"/>
        <v>-69.647160702721521</v>
      </c>
      <c r="AP72" s="45">
        <f t="shared" si="58"/>
        <v>0</v>
      </c>
      <c r="AQ72" s="48">
        <f t="shared" si="24"/>
        <v>-189.1699671938313</v>
      </c>
    </row>
    <row r="73" spans="1:43" s="49" customFormat="1" ht="24"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3" ht="12.75" customHeight="1">
      <c r="A74" s="162" t="s">
        <v>112</v>
      </c>
      <c r="B74" s="89"/>
      <c r="F74" s="89"/>
      <c r="G74" s="89"/>
      <c r="I74" s="89"/>
      <c r="J74" s="89"/>
      <c r="K74" s="89"/>
      <c r="L74" s="205"/>
      <c r="M74" s="89"/>
      <c r="N74" s="89"/>
      <c r="O74" s="49"/>
      <c r="P74" s="49"/>
      <c r="Q74" s="89"/>
      <c r="R74" s="89"/>
      <c r="S74" s="89"/>
      <c r="T74" s="89"/>
      <c r="U74" s="89"/>
      <c r="V74" s="89"/>
      <c r="W74" s="83"/>
      <c r="X74" s="83"/>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156"/>
      <c r="C75" s="208"/>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1216.9917359319766</v>
      </c>
      <c r="D86" s="89">
        <f t="shared" ref="D86:AN86" si="63">D10+D22</f>
        <v>1216.9917359319766</v>
      </c>
      <c r="E86" s="89">
        <f t="shared" si="63"/>
        <v>0</v>
      </c>
      <c r="F86" s="89">
        <f t="shared" si="63"/>
        <v>0</v>
      </c>
      <c r="G86" s="89">
        <f t="shared" si="63"/>
        <v>0</v>
      </c>
      <c r="H86" s="89">
        <f t="shared" si="63"/>
        <v>453.09128191752654</v>
      </c>
      <c r="I86" s="89">
        <f t="shared" si="63"/>
        <v>453.09128191752654</v>
      </c>
      <c r="J86" s="89">
        <f t="shared" si="63"/>
        <v>0</v>
      </c>
      <c r="K86" s="89">
        <f t="shared" si="63"/>
        <v>0</v>
      </c>
      <c r="L86" s="89">
        <f t="shared" si="63"/>
        <v>679.28050764097907</v>
      </c>
      <c r="M86" s="89">
        <f t="shared" si="63"/>
        <v>0</v>
      </c>
      <c r="N86" s="89">
        <f t="shared" si="63"/>
        <v>0</v>
      </c>
      <c r="O86" s="89">
        <f t="shared" si="63"/>
        <v>0</v>
      </c>
      <c r="P86" s="89">
        <f t="shared" si="63"/>
        <v>0</v>
      </c>
      <c r="Q86" s="89">
        <f t="shared" si="63"/>
        <v>0</v>
      </c>
      <c r="R86" s="89">
        <f t="shared" si="63"/>
        <v>0</v>
      </c>
      <c r="S86" s="89">
        <f t="shared" si="63"/>
        <v>625.32213918547609</v>
      </c>
      <c r="T86" s="89">
        <f t="shared" si="63"/>
        <v>0</v>
      </c>
      <c r="U86" s="89">
        <f t="shared" si="63"/>
        <v>53.958368455502999</v>
      </c>
      <c r="V86" s="89">
        <f t="shared" si="63"/>
        <v>0</v>
      </c>
      <c r="W86" s="89">
        <f t="shared" si="63"/>
        <v>0</v>
      </c>
      <c r="X86" s="89">
        <f t="shared" si="63"/>
        <v>0</v>
      </c>
      <c r="Y86" s="89">
        <f t="shared" si="63"/>
        <v>0</v>
      </c>
      <c r="Z86" s="89">
        <f t="shared" si="63"/>
        <v>0</v>
      </c>
      <c r="AA86" s="89">
        <f t="shared" si="63"/>
        <v>2227.1127537156481</v>
      </c>
      <c r="AB86" s="89">
        <f>AB10-AB22</f>
        <v>227.43240538887926</v>
      </c>
      <c r="AC86" s="89">
        <f>AC10-AC22</f>
        <v>62.287476096051357</v>
      </c>
      <c r="AD86" s="89">
        <f>AD10-AD22</f>
        <v>139.49554319999999</v>
      </c>
      <c r="AE86" s="89">
        <f>AE10-AE22</f>
        <v>0.23736719999999997</v>
      </c>
      <c r="AF86" s="89">
        <f t="shared" ref="AF86:AM86" si="64">AF10-AF22</f>
        <v>0</v>
      </c>
      <c r="AG86" s="89">
        <f t="shared" si="64"/>
        <v>25.412018892827923</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pageSetUpPr fitToPage="1"/>
  </sheetPr>
  <dimension ref="A1:AS86"/>
  <sheetViews>
    <sheetView zoomScale="118" zoomScaleNormal="118" workbookViewId="0">
      <pane xSplit="2" ySplit="1" topLeftCell="C6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19" width="7.6328125" style="157" bestFit="1" customWidth="1"/>
    <col min="20"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64</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22</v>
      </c>
    </row>
    <row r="2" spans="1:45" ht="12.75" customHeight="1">
      <c r="A2" s="3" t="s">
        <v>65</v>
      </c>
      <c r="B2" s="4"/>
      <c r="C2" s="5">
        <f>SUM(D2:G2)</f>
        <v>0</v>
      </c>
      <c r="D2" s="6">
        <v>0</v>
      </c>
      <c r="E2" s="7"/>
      <c r="F2" s="8"/>
      <c r="G2" s="8"/>
      <c r="H2" s="9">
        <f>SUM(I2:K2)</f>
        <v>844.54624161155095</v>
      </c>
      <c r="I2" s="10">
        <v>661.44124161155094</v>
      </c>
      <c r="J2" s="11">
        <v>183.10499999999999</v>
      </c>
      <c r="K2" s="8"/>
      <c r="L2" s="9">
        <f>SUM(M2:Z2)</f>
        <v>0</v>
      </c>
      <c r="M2" s="10"/>
      <c r="N2" s="393"/>
      <c r="O2" s="12"/>
      <c r="P2" s="12"/>
      <c r="Q2" s="12"/>
      <c r="R2" s="12"/>
      <c r="S2" s="12"/>
      <c r="T2" s="12"/>
      <c r="U2" s="12"/>
      <c r="V2" s="12"/>
      <c r="W2" s="12"/>
      <c r="X2" s="11"/>
      <c r="Y2" s="11"/>
      <c r="Z2" s="8"/>
      <c r="AA2" s="9">
        <v>487.52856336465322</v>
      </c>
      <c r="AB2" s="13">
        <f>SUM(AC2:AM2)</f>
        <v>370.39006202829609</v>
      </c>
      <c r="AC2" s="14">
        <v>54.288359999999997</v>
      </c>
      <c r="AD2" s="11">
        <v>95.624259999999992</v>
      </c>
      <c r="AE2" s="11">
        <v>180.33306559969816</v>
      </c>
      <c r="AF2" s="11">
        <v>0</v>
      </c>
      <c r="AG2" s="11">
        <v>24.937049795473136</v>
      </c>
      <c r="AH2" s="11">
        <v>9.3320054999999993</v>
      </c>
      <c r="AI2" s="11">
        <v>1.1644107695999999</v>
      </c>
      <c r="AJ2" s="11">
        <v>1.2048892799999999E-2</v>
      </c>
      <c r="AK2" s="11">
        <v>0</v>
      </c>
      <c r="AL2" s="11">
        <v>0.46083361319999994</v>
      </c>
      <c r="AM2" s="214">
        <v>4.2380278575248154</v>
      </c>
      <c r="AN2" s="211">
        <v>0</v>
      </c>
      <c r="AO2" s="15"/>
      <c r="AP2" s="13"/>
      <c r="AQ2" s="16">
        <f>C2+H2+L2+AA2+AB2+AN2+AO2+AP2</f>
        <v>1702.4648670045003</v>
      </c>
    </row>
    <row r="3" spans="1:45" ht="12.75" customHeight="1">
      <c r="A3" s="17" t="s">
        <v>1</v>
      </c>
      <c r="B3" s="18"/>
      <c r="C3" s="19">
        <f>SUM(D3:G3)</f>
        <v>1906.1219177586049</v>
      </c>
      <c r="D3" s="20">
        <v>1844.1577284370048</v>
      </c>
      <c r="E3" s="169">
        <v>37.434860600000007</v>
      </c>
      <c r="F3" s="22"/>
      <c r="G3" s="22">
        <v>24.529328721599999</v>
      </c>
      <c r="H3" s="23">
        <f>SUM(I3:K3)</f>
        <v>0</v>
      </c>
      <c r="I3" s="24"/>
      <c r="J3" s="25"/>
      <c r="K3" s="22"/>
      <c r="L3" s="23">
        <f>SUM(M3:Z3)</f>
        <v>11219.927247483856</v>
      </c>
      <c r="M3" s="24">
        <v>3341.7312144940001</v>
      </c>
      <c r="N3" s="24">
        <v>5.6415041549999998</v>
      </c>
      <c r="O3" s="25">
        <v>0</v>
      </c>
      <c r="P3" s="25">
        <v>1272.4280019782079</v>
      </c>
      <c r="Q3" s="25">
        <v>425.97529815185339</v>
      </c>
      <c r="R3" s="25">
        <v>1177.1180692349767</v>
      </c>
      <c r="S3" s="25">
        <v>1115.4769792929001</v>
      </c>
      <c r="T3" s="25">
        <v>133.51610720000002</v>
      </c>
      <c r="U3" s="25">
        <v>2939.7859753436583</v>
      </c>
      <c r="V3" s="25">
        <v>324.81948439525922</v>
      </c>
      <c r="W3" s="25">
        <v>16.351813237999998</v>
      </c>
      <c r="X3" s="25">
        <v>361.96080000000001</v>
      </c>
      <c r="Y3" s="25">
        <v>2.1019999999999999</v>
      </c>
      <c r="Z3" s="22">
        <v>103.02</v>
      </c>
      <c r="AA3" s="23">
        <v>3015.7268712120003</v>
      </c>
      <c r="AB3" s="26">
        <f>SUM(AC3:AM3)</f>
        <v>0.127920384</v>
      </c>
      <c r="AC3" s="27"/>
      <c r="AD3" s="25"/>
      <c r="AE3" s="25">
        <v>0.127920384</v>
      </c>
      <c r="AF3" s="25"/>
      <c r="AG3" s="25"/>
      <c r="AH3" s="25"/>
      <c r="AI3" s="25">
        <v>0</v>
      </c>
      <c r="AJ3" s="25">
        <v>0</v>
      </c>
      <c r="AK3" s="25"/>
      <c r="AL3" s="25"/>
      <c r="AM3" s="215"/>
      <c r="AN3" s="212"/>
      <c r="AO3" s="28">
        <v>175.90526</v>
      </c>
      <c r="AP3" s="26"/>
      <c r="AQ3" s="29">
        <f t="shared" ref="AQ3:AQ20" si="0">C3+H3+L3+AA3+AB3+AN3+AO3+AP3</f>
        <v>16317.809216838461</v>
      </c>
    </row>
    <row r="4" spans="1:45" ht="12.75" customHeight="1">
      <c r="A4" s="17" t="s">
        <v>2</v>
      </c>
      <c r="B4" s="18"/>
      <c r="C4" s="19">
        <f>SUM(D4:G4)</f>
        <v>9.1026331999999996</v>
      </c>
      <c r="D4" s="20">
        <v>4.8989832000000009</v>
      </c>
      <c r="E4" s="21">
        <v>4.2036499999999997</v>
      </c>
      <c r="F4" s="22"/>
      <c r="G4" s="22">
        <v>0</v>
      </c>
      <c r="H4" s="23">
        <f>SUM(I4:K4)</f>
        <v>10.1004</v>
      </c>
      <c r="I4" s="24"/>
      <c r="J4" s="25"/>
      <c r="K4" s="22">
        <v>10.1004</v>
      </c>
      <c r="L4" s="23">
        <f>SUM(M4:Z4)</f>
        <v>1534.2916458870018</v>
      </c>
      <c r="M4" s="24">
        <v>0</v>
      </c>
      <c r="N4" s="24">
        <v>0</v>
      </c>
      <c r="O4" s="25"/>
      <c r="P4" s="25">
        <v>187.12604119500003</v>
      </c>
      <c r="Q4" s="25">
        <v>36.364429847199993</v>
      </c>
      <c r="R4" s="25">
        <v>0</v>
      </c>
      <c r="S4" s="25">
        <v>999.34098101669986</v>
      </c>
      <c r="T4" s="25">
        <v>22.538254143999996</v>
      </c>
      <c r="U4" s="25">
        <v>253.56663028800003</v>
      </c>
      <c r="V4" s="25">
        <v>6.3235294567019995</v>
      </c>
      <c r="W4" s="25">
        <v>22.971779939399998</v>
      </c>
      <c r="X4" s="25">
        <v>0</v>
      </c>
      <c r="Y4" s="25">
        <v>0</v>
      </c>
      <c r="Z4" s="22">
        <v>6.0600000000000005</v>
      </c>
      <c r="AA4" s="23">
        <v>0</v>
      </c>
      <c r="AB4" s="26">
        <f>SUM(AC4:AM4)</f>
        <v>0</v>
      </c>
      <c r="AC4" s="27"/>
      <c r="AD4" s="25"/>
      <c r="AE4" s="25">
        <v>0</v>
      </c>
      <c r="AF4" s="25"/>
      <c r="AG4" s="25"/>
      <c r="AH4" s="25"/>
      <c r="AI4" s="25">
        <v>0</v>
      </c>
      <c r="AJ4" s="25">
        <v>0</v>
      </c>
      <c r="AK4" s="25"/>
      <c r="AL4" s="25"/>
      <c r="AM4" s="215"/>
      <c r="AN4" s="212"/>
      <c r="AO4" s="28">
        <v>0.10836</v>
      </c>
      <c r="AP4" s="26"/>
      <c r="AQ4" s="29">
        <f t="shared" si="0"/>
        <v>1553.6030390870017</v>
      </c>
    </row>
    <row r="5" spans="1:45" ht="12.75" customHeight="1">
      <c r="A5" s="17" t="s">
        <v>3</v>
      </c>
      <c r="B5" s="18"/>
      <c r="C5" s="19">
        <f>SUM(D5:G5)</f>
        <v>0</v>
      </c>
      <c r="D5" s="20"/>
      <c r="E5" s="21"/>
      <c r="F5" s="22"/>
      <c r="G5" s="22"/>
      <c r="H5" s="23">
        <f>SUM(I5:K5)</f>
        <v>0</v>
      </c>
      <c r="I5" s="24"/>
      <c r="J5" s="25"/>
      <c r="K5" s="22"/>
      <c r="L5" s="23">
        <f>SUM(M5:Z5)</f>
        <v>106.73607942247085</v>
      </c>
      <c r="M5" s="24"/>
      <c r="N5" s="24"/>
      <c r="O5" s="25"/>
      <c r="P5" s="25"/>
      <c r="Q5" s="25"/>
      <c r="R5" s="25"/>
      <c r="S5" s="25">
        <v>23.733154997999996</v>
      </c>
      <c r="T5" s="25"/>
      <c r="U5" s="25">
        <v>83.002924424470848</v>
      </c>
      <c r="V5" s="25"/>
      <c r="W5" s="25"/>
      <c r="X5" s="25"/>
      <c r="Y5" s="25"/>
      <c r="Z5" s="22"/>
      <c r="AA5" s="23"/>
      <c r="AB5" s="26">
        <f>SUM(AC5:AM5)</f>
        <v>0</v>
      </c>
      <c r="AC5" s="27"/>
      <c r="AD5" s="25"/>
      <c r="AE5" s="25"/>
      <c r="AF5" s="25"/>
      <c r="AG5" s="25"/>
      <c r="AH5" s="25"/>
      <c r="AI5" s="25"/>
      <c r="AJ5" s="25"/>
      <c r="AK5" s="25"/>
      <c r="AL5" s="25"/>
      <c r="AM5" s="215"/>
      <c r="AN5" s="212"/>
      <c r="AO5" s="28"/>
      <c r="AP5" s="26"/>
      <c r="AQ5" s="29">
        <f t="shared" si="0"/>
        <v>106.73607942247085</v>
      </c>
    </row>
    <row r="6" spans="1:45" ht="12.75" customHeight="1" thickBot="1">
      <c r="A6" s="30" t="s">
        <v>4</v>
      </c>
      <c r="B6" s="31"/>
      <c r="C6" s="19">
        <f>SUM(D6:G6)</f>
        <v>-15.504863296800263</v>
      </c>
      <c r="D6" s="32">
        <v>-12.679084484000263</v>
      </c>
      <c r="E6" s="22">
        <v>-2.5261788999999997</v>
      </c>
      <c r="F6" s="33"/>
      <c r="G6" s="33">
        <v>-0.29959991279999998</v>
      </c>
      <c r="H6" s="34">
        <f>SUM(I6:K6)</f>
        <v>-43.07564715885249</v>
      </c>
      <c r="I6" s="35">
        <v>-48.753653158852487</v>
      </c>
      <c r="J6" s="35">
        <v>0.21847399999999997</v>
      </c>
      <c r="K6" s="33">
        <v>5.4595319999999994</v>
      </c>
      <c r="L6" s="34">
        <f>SUM(M6:Z6)</f>
        <v>16.521315659795011</v>
      </c>
      <c r="M6" s="24">
        <v>38.912847477799907</v>
      </c>
      <c r="N6" s="24">
        <v>-1.0649999999999999</v>
      </c>
      <c r="O6" s="25"/>
      <c r="P6" s="25">
        <v>17.467490912282951</v>
      </c>
      <c r="Q6" s="25">
        <v>37.043486987473422</v>
      </c>
      <c r="R6" s="25">
        <v>-51.646524263757634</v>
      </c>
      <c r="S6" s="25">
        <v>-1.9315479543636955</v>
      </c>
      <c r="T6" s="25">
        <v>-3.552328800299986</v>
      </c>
      <c r="U6" s="25">
        <v>3.1459807820840275</v>
      </c>
      <c r="V6" s="25">
        <v>-23.050309856423997</v>
      </c>
      <c r="W6" s="25">
        <v>1.1972203750000074</v>
      </c>
      <c r="X6" s="36">
        <v>0</v>
      </c>
      <c r="Y6" s="36">
        <v>0</v>
      </c>
      <c r="Z6" s="33">
        <v>0</v>
      </c>
      <c r="AA6" s="34">
        <v>0</v>
      </c>
      <c r="AB6" s="37">
        <f>SUM(AC6:AM6)</f>
        <v>-0.125996592096</v>
      </c>
      <c r="AC6" s="38"/>
      <c r="AD6" s="36"/>
      <c r="AE6" s="36">
        <v>-4.7712239999999996E-2</v>
      </c>
      <c r="AF6" s="36"/>
      <c r="AG6" s="36"/>
      <c r="AH6" s="36"/>
      <c r="AI6" s="36">
        <v>-7.4529957600000002E-2</v>
      </c>
      <c r="AJ6" s="36">
        <v>-3.7543944960000001E-3</v>
      </c>
      <c r="AK6" s="36"/>
      <c r="AL6" s="36"/>
      <c r="AM6" s="216"/>
      <c r="AN6" s="39"/>
      <c r="AO6" s="40"/>
      <c r="AP6" s="37"/>
      <c r="AQ6" s="41">
        <f t="shared" si="0"/>
        <v>-42.185191387953751</v>
      </c>
    </row>
    <row r="7" spans="1:45" s="49" customFormat="1" ht="12.75" customHeight="1">
      <c r="A7" s="50" t="s">
        <v>66</v>
      </c>
      <c r="B7" s="51"/>
      <c r="C7" s="52">
        <f t="shared" ref="C7:AP7" si="1">C2+C3-C4-C5+C6</f>
        <v>1881.5144212618047</v>
      </c>
      <c r="D7" s="57">
        <f t="shared" si="1"/>
        <v>1826.5796607530046</v>
      </c>
      <c r="E7" s="54">
        <f t="shared" si="1"/>
        <v>30.705031700000013</v>
      </c>
      <c r="F7" s="54">
        <f t="shared" si="1"/>
        <v>0</v>
      </c>
      <c r="G7" s="54">
        <f t="shared" si="1"/>
        <v>24.229728808799997</v>
      </c>
      <c r="H7" s="56">
        <f t="shared" si="1"/>
        <v>791.37019445269846</v>
      </c>
      <c r="I7" s="57">
        <f t="shared" si="1"/>
        <v>612.68758845269849</v>
      </c>
      <c r="J7" s="54">
        <f t="shared" si="1"/>
        <v>183.32347399999998</v>
      </c>
      <c r="K7" s="57">
        <f t="shared" si="1"/>
        <v>-4.6408680000000011</v>
      </c>
      <c r="L7" s="56">
        <f t="shared" si="1"/>
        <v>9595.4208378341773</v>
      </c>
      <c r="M7" s="57">
        <f t="shared" si="1"/>
        <v>3380.6440619718001</v>
      </c>
      <c r="N7" s="57">
        <f t="shared" ref="N7" si="2">N2+N3-N4-N5+N6</f>
        <v>4.5765041550000003</v>
      </c>
      <c r="O7" s="54">
        <f t="shared" si="1"/>
        <v>0</v>
      </c>
      <c r="P7" s="54">
        <f t="shared" si="1"/>
        <v>1102.7694516954909</v>
      </c>
      <c r="Q7" s="54">
        <f t="shared" si="1"/>
        <v>426.65435529212687</v>
      </c>
      <c r="R7" s="54">
        <f t="shared" si="1"/>
        <v>1125.4715449712191</v>
      </c>
      <c r="S7" s="54">
        <f t="shared" si="1"/>
        <v>90.471295323836515</v>
      </c>
      <c r="T7" s="54">
        <f t="shared" si="1"/>
        <v>107.42552425570004</v>
      </c>
      <c r="U7" s="54">
        <f t="shared" si="1"/>
        <v>2606.3624014132711</v>
      </c>
      <c r="V7" s="54">
        <f t="shared" si="1"/>
        <v>295.44564508213324</v>
      </c>
      <c r="W7" s="54">
        <f t="shared" si="1"/>
        <v>-5.4227463263999915</v>
      </c>
      <c r="X7" s="54">
        <f t="shared" si="1"/>
        <v>361.96080000000001</v>
      </c>
      <c r="Y7" s="54">
        <f t="shared" si="1"/>
        <v>2.1019999999999999</v>
      </c>
      <c r="Z7" s="57">
        <f t="shared" si="1"/>
        <v>96.96</v>
      </c>
      <c r="AA7" s="56">
        <f t="shared" si="1"/>
        <v>3503.2554345766534</v>
      </c>
      <c r="AB7" s="56">
        <f t="shared" si="1"/>
        <v>370.39198582020009</v>
      </c>
      <c r="AC7" s="57">
        <f t="shared" si="1"/>
        <v>54.288359999999997</v>
      </c>
      <c r="AD7" s="54">
        <f t="shared" si="1"/>
        <v>95.624259999999992</v>
      </c>
      <c r="AE7" s="54">
        <f t="shared" si="1"/>
        <v>180.41327374369814</v>
      </c>
      <c r="AF7" s="54">
        <f t="shared" ref="AF7" si="3">AF2+AF3-AF4-AF5+AF6</f>
        <v>0</v>
      </c>
      <c r="AG7" s="54">
        <f t="shared" si="1"/>
        <v>24.937049795473136</v>
      </c>
      <c r="AH7" s="54">
        <f t="shared" si="1"/>
        <v>9.3320054999999993</v>
      </c>
      <c r="AI7" s="54">
        <f t="shared" si="1"/>
        <v>1.0898808119999999</v>
      </c>
      <c r="AJ7" s="54">
        <f t="shared" ref="AJ7" si="4">AJ2+AJ3-AJ4-AJ5+AJ6</f>
        <v>8.2944983039999996E-3</v>
      </c>
      <c r="AK7" s="54">
        <f t="shared" si="1"/>
        <v>0</v>
      </c>
      <c r="AL7" s="54">
        <f t="shared" ref="AL7" si="5">AL2+AL3-AL4-AL5+AL6</f>
        <v>0.46083361319999994</v>
      </c>
      <c r="AM7" s="217">
        <f t="shared" si="1"/>
        <v>4.2380278575248154</v>
      </c>
      <c r="AN7" s="57">
        <f t="shared" si="1"/>
        <v>0</v>
      </c>
      <c r="AO7" s="56">
        <f t="shared" si="1"/>
        <v>175.79689999999999</v>
      </c>
      <c r="AP7" s="182">
        <f t="shared" si="1"/>
        <v>0</v>
      </c>
      <c r="AQ7" s="111">
        <f t="shared" si="0"/>
        <v>16317.749773945534</v>
      </c>
    </row>
    <row r="8" spans="1:45" s="49" customFormat="1" ht="12.75" customHeight="1" thickBot="1">
      <c r="A8" s="183" t="s">
        <v>67</v>
      </c>
      <c r="B8" s="184"/>
      <c r="C8" s="187">
        <f t="shared" ref="C8:AP8" si="6">C7-C27</f>
        <v>1881.5144212618047</v>
      </c>
      <c r="D8" s="185">
        <f t="shared" si="6"/>
        <v>1826.5796607530046</v>
      </c>
      <c r="E8" s="188">
        <f t="shared" si="6"/>
        <v>30.705031700000013</v>
      </c>
      <c r="F8" s="189">
        <f t="shared" si="6"/>
        <v>0</v>
      </c>
      <c r="G8" s="189">
        <f t="shared" si="6"/>
        <v>24.229728808799997</v>
      </c>
      <c r="H8" s="190">
        <f t="shared" si="6"/>
        <v>791.37019445269846</v>
      </c>
      <c r="I8" s="185">
        <f t="shared" si="6"/>
        <v>612.68758845269849</v>
      </c>
      <c r="J8" s="188">
        <f t="shared" si="6"/>
        <v>183.32347399999998</v>
      </c>
      <c r="K8" s="185">
        <f t="shared" si="6"/>
        <v>-4.6408680000000011</v>
      </c>
      <c r="L8" s="190">
        <f t="shared" si="6"/>
        <v>9134.3980378341766</v>
      </c>
      <c r="M8" s="185">
        <f t="shared" si="6"/>
        <v>3380.6440619718001</v>
      </c>
      <c r="N8" s="185">
        <f t="shared" si="6"/>
        <v>4.5765041550000003</v>
      </c>
      <c r="O8" s="188">
        <f t="shared" si="6"/>
        <v>0</v>
      </c>
      <c r="P8" s="188">
        <f t="shared" si="6"/>
        <v>1102.7694516954909</v>
      </c>
      <c r="Q8" s="188">
        <f t="shared" si="6"/>
        <v>426.65435529212687</v>
      </c>
      <c r="R8" s="188">
        <f t="shared" si="6"/>
        <v>1125.4715449712191</v>
      </c>
      <c r="S8" s="188">
        <f t="shared" si="6"/>
        <v>90.471295323836515</v>
      </c>
      <c r="T8" s="188">
        <f t="shared" si="6"/>
        <v>107.42552425570004</v>
      </c>
      <c r="U8" s="188">
        <f t="shared" si="6"/>
        <v>2606.3624014132711</v>
      </c>
      <c r="V8" s="188">
        <f t="shared" si="6"/>
        <v>295.44564508213324</v>
      </c>
      <c r="W8" s="188">
        <f t="shared" si="6"/>
        <v>-5.4227463263999915</v>
      </c>
      <c r="X8" s="188">
        <f t="shared" si="6"/>
        <v>0</v>
      </c>
      <c r="Y8" s="188">
        <f t="shared" si="6"/>
        <v>0</v>
      </c>
      <c r="Z8" s="185">
        <f t="shared" si="6"/>
        <v>0</v>
      </c>
      <c r="AA8" s="190">
        <f t="shared" si="6"/>
        <v>3503.2554345766534</v>
      </c>
      <c r="AB8" s="196">
        <f t="shared" si="6"/>
        <v>370.39198582020009</v>
      </c>
      <c r="AC8" s="185">
        <f t="shared" si="6"/>
        <v>54.288359999999997</v>
      </c>
      <c r="AD8" s="188">
        <f t="shared" si="6"/>
        <v>95.624259999999992</v>
      </c>
      <c r="AE8" s="188">
        <f t="shared" si="6"/>
        <v>180.41327374369814</v>
      </c>
      <c r="AF8" s="188">
        <f t="shared" si="6"/>
        <v>0</v>
      </c>
      <c r="AG8" s="188">
        <f t="shared" si="6"/>
        <v>24.937049795473136</v>
      </c>
      <c r="AH8" s="188">
        <f t="shared" si="6"/>
        <v>9.3320054999999993</v>
      </c>
      <c r="AI8" s="188">
        <f t="shared" si="6"/>
        <v>1.0898808119999999</v>
      </c>
      <c r="AJ8" s="188">
        <f t="shared" ref="AJ8" si="7">AJ7-AJ27</f>
        <v>8.2944983039999996E-3</v>
      </c>
      <c r="AK8" s="188">
        <f t="shared" si="6"/>
        <v>0</v>
      </c>
      <c r="AL8" s="188">
        <f t="shared" si="6"/>
        <v>0.46083361319999994</v>
      </c>
      <c r="AM8" s="218">
        <f t="shared" si="6"/>
        <v>4.2380278575248154</v>
      </c>
      <c r="AN8" s="185">
        <f t="shared" si="6"/>
        <v>0</v>
      </c>
      <c r="AO8" s="190">
        <f t="shared" si="6"/>
        <v>175.79689999999999</v>
      </c>
      <c r="AP8" s="185">
        <f t="shared" si="6"/>
        <v>0</v>
      </c>
      <c r="AQ8" s="186">
        <f t="shared" si="0"/>
        <v>15856.726973945533</v>
      </c>
    </row>
    <row r="9" spans="1:45" s="49" customFormat="1" ht="12.75" customHeight="1">
      <c r="A9" s="50" t="s">
        <v>5</v>
      </c>
      <c r="B9" s="51"/>
      <c r="C9" s="52">
        <f t="shared" ref="C9:AP9" si="8">SUM(C10:C14)</f>
        <v>1422.4835931569385</v>
      </c>
      <c r="D9" s="53">
        <f t="shared" si="8"/>
        <v>1422.4835931569385</v>
      </c>
      <c r="E9" s="54">
        <f t="shared" si="8"/>
        <v>0</v>
      </c>
      <c r="F9" s="55">
        <f t="shared" si="8"/>
        <v>0</v>
      </c>
      <c r="G9" s="55">
        <f t="shared" si="8"/>
        <v>0</v>
      </c>
      <c r="H9" s="56">
        <f t="shared" si="8"/>
        <v>596.5849327224912</v>
      </c>
      <c r="I9" s="53">
        <f t="shared" si="8"/>
        <v>596.5849327224912</v>
      </c>
      <c r="J9" s="54">
        <f t="shared" si="8"/>
        <v>0</v>
      </c>
      <c r="K9" s="55">
        <f t="shared" si="8"/>
        <v>0</v>
      </c>
      <c r="L9" s="56">
        <f t="shared" si="8"/>
        <v>4182.6682545818221</v>
      </c>
      <c r="M9" s="54">
        <f t="shared" si="8"/>
        <v>3383.7833999999998</v>
      </c>
      <c r="N9" s="54">
        <f t="shared" ref="N9" si="9">SUM(N10:N14)</f>
        <v>5.3249999999999993</v>
      </c>
      <c r="O9" s="54">
        <f t="shared" si="8"/>
        <v>8.0543935007999998</v>
      </c>
      <c r="P9" s="54">
        <f t="shared" si="8"/>
        <v>0</v>
      </c>
      <c r="Q9" s="54">
        <f t="shared" si="8"/>
        <v>0</v>
      </c>
      <c r="R9" s="54">
        <f t="shared" si="8"/>
        <v>0</v>
      </c>
      <c r="S9" s="54">
        <f t="shared" si="8"/>
        <v>717.51195648925875</v>
      </c>
      <c r="T9" s="54">
        <f t="shared" si="8"/>
        <v>0.12802116050380796</v>
      </c>
      <c r="U9" s="54">
        <f t="shared" si="8"/>
        <v>67.865483431260131</v>
      </c>
      <c r="V9" s="54">
        <f t="shared" si="8"/>
        <v>0</v>
      </c>
      <c r="W9" s="54">
        <f t="shared" si="8"/>
        <v>0</v>
      </c>
      <c r="X9" s="54">
        <f t="shared" si="8"/>
        <v>0</v>
      </c>
      <c r="Y9" s="54">
        <f t="shared" si="8"/>
        <v>0</v>
      </c>
      <c r="Z9" s="55">
        <f t="shared" si="8"/>
        <v>0</v>
      </c>
      <c r="AA9" s="56">
        <f t="shared" si="8"/>
        <v>2043.8707956064759</v>
      </c>
      <c r="AB9" s="57">
        <f t="shared" si="8"/>
        <v>29.792140355473137</v>
      </c>
      <c r="AC9" s="58">
        <f t="shared" si="8"/>
        <v>0</v>
      </c>
      <c r="AD9" s="54">
        <f t="shared" si="8"/>
        <v>0</v>
      </c>
      <c r="AE9" s="54">
        <f t="shared" si="8"/>
        <v>2.4432105599999998</v>
      </c>
      <c r="AF9" s="54">
        <f t="shared" ref="AF9" si="10">SUM(AF10:AF14)</f>
        <v>0</v>
      </c>
      <c r="AG9" s="54">
        <f t="shared" si="8"/>
        <v>24.937049795473136</v>
      </c>
      <c r="AH9" s="120">
        <f t="shared" si="8"/>
        <v>2.41188</v>
      </c>
      <c r="AI9" s="120">
        <f t="shared" si="8"/>
        <v>0</v>
      </c>
      <c r="AJ9" s="120">
        <f t="shared" ref="AJ9" si="11">SUM(AJ10:AJ14)</f>
        <v>0</v>
      </c>
      <c r="AK9" s="54">
        <f t="shared" si="8"/>
        <v>0</v>
      </c>
      <c r="AL9" s="54">
        <f t="shared" ref="AL9" si="12">SUM(AL10:AL14)</f>
        <v>0</v>
      </c>
      <c r="AM9" s="217">
        <f t="shared" si="8"/>
        <v>0</v>
      </c>
      <c r="AN9" s="57">
        <f t="shared" si="8"/>
        <v>0</v>
      </c>
      <c r="AO9" s="56">
        <f t="shared" si="8"/>
        <v>59.590775999999998</v>
      </c>
      <c r="AP9" s="57">
        <f t="shared" si="8"/>
        <v>0</v>
      </c>
      <c r="AQ9" s="59">
        <f t="shared" si="0"/>
        <v>8334.9904924231996</v>
      </c>
    </row>
    <row r="10" spans="1:45" ht="12.75" customHeight="1">
      <c r="A10" s="60" t="s">
        <v>221</v>
      </c>
      <c r="B10" s="61"/>
      <c r="C10" s="62">
        <f>SUM(D10:G10)</f>
        <v>1416.5364956530045</v>
      </c>
      <c r="D10" s="63">
        <v>1416.5364956530045</v>
      </c>
      <c r="E10" s="64"/>
      <c r="F10" s="65"/>
      <c r="G10" s="65"/>
      <c r="H10" s="66">
        <f>SUM(I10:K10)</f>
        <v>489.34957007738603</v>
      </c>
      <c r="I10" s="63">
        <v>489.34957007738603</v>
      </c>
      <c r="J10" s="64">
        <v>0</v>
      </c>
      <c r="K10" s="65"/>
      <c r="L10" s="66">
        <f>SUM(M10:Z10)</f>
        <v>785.3774399205189</v>
      </c>
      <c r="M10" s="64"/>
      <c r="N10" s="64"/>
      <c r="O10" s="64"/>
      <c r="P10" s="64"/>
      <c r="Q10" s="64"/>
      <c r="R10" s="64"/>
      <c r="S10" s="64">
        <v>717.51195648925875</v>
      </c>
      <c r="T10" s="64"/>
      <c r="U10" s="64">
        <v>67.865483431260131</v>
      </c>
      <c r="V10" s="64"/>
      <c r="W10" s="64"/>
      <c r="X10" s="64"/>
      <c r="Y10" s="64"/>
      <c r="Z10" s="65"/>
      <c r="AA10" s="66">
        <v>1958.5026779999998</v>
      </c>
      <c r="AB10" s="67">
        <f>SUM(AC10:AM10)</f>
        <v>24.937049795473136</v>
      </c>
      <c r="AC10" s="68"/>
      <c r="AD10" s="64"/>
      <c r="AE10" s="64">
        <v>0</v>
      </c>
      <c r="AF10" s="64">
        <v>0</v>
      </c>
      <c r="AG10" s="64">
        <v>24.937049795473136</v>
      </c>
      <c r="AI10" s="64"/>
      <c r="AJ10" s="64"/>
      <c r="AK10" s="64"/>
      <c r="AL10" s="64"/>
      <c r="AM10" s="219"/>
      <c r="AN10" s="69">
        <v>0</v>
      </c>
      <c r="AO10" s="70"/>
      <c r="AP10" s="67"/>
      <c r="AQ10" s="71">
        <f t="shared" si="0"/>
        <v>4674.703233446382</v>
      </c>
    </row>
    <row r="11" spans="1:45" ht="12.75" customHeight="1">
      <c r="A11" s="17" t="s">
        <v>222</v>
      </c>
      <c r="B11" s="18"/>
      <c r="C11" s="19">
        <f>SUM(D11:G11)</f>
        <v>5.9470975039338763</v>
      </c>
      <c r="D11" s="24">
        <v>5.9470975039338763</v>
      </c>
      <c r="E11" s="25"/>
      <c r="F11" s="22"/>
      <c r="G11" s="22"/>
      <c r="H11" s="23">
        <f>SUM(I11:K11)</f>
        <v>6.8207858029999029</v>
      </c>
      <c r="I11" s="24">
        <v>6.8207858029999029</v>
      </c>
      <c r="J11" s="25"/>
      <c r="K11" s="22"/>
      <c r="L11" s="23">
        <f>SUM(M11:Z11)</f>
        <v>8.1824146613038078</v>
      </c>
      <c r="M11" s="25"/>
      <c r="N11" s="25"/>
      <c r="O11" s="25">
        <v>8.0543935007999998</v>
      </c>
      <c r="P11" s="25"/>
      <c r="Q11" s="25"/>
      <c r="R11" s="25"/>
      <c r="S11" s="25">
        <v>0</v>
      </c>
      <c r="T11" s="25">
        <v>0.12802116050380796</v>
      </c>
      <c r="U11" s="25">
        <v>0</v>
      </c>
      <c r="V11" s="25"/>
      <c r="W11" s="25"/>
      <c r="X11" s="25"/>
      <c r="Y11" s="25"/>
      <c r="Z11" s="22"/>
      <c r="AA11" s="23">
        <v>85.368117606475948</v>
      </c>
      <c r="AB11" s="26">
        <f>SUM(AC11:AM11)</f>
        <v>4.8550905599999998</v>
      </c>
      <c r="AC11" s="27"/>
      <c r="AD11" s="25"/>
      <c r="AE11" s="25">
        <v>2.4432105599999998</v>
      </c>
      <c r="AF11" s="25"/>
      <c r="AG11" s="25"/>
      <c r="AH11" s="25">
        <v>2.41188</v>
      </c>
      <c r="AI11" s="25"/>
      <c r="AJ11" s="25"/>
      <c r="AK11" s="25"/>
      <c r="AL11" s="25"/>
      <c r="AM11" s="215"/>
      <c r="AN11" s="212"/>
      <c r="AO11" s="28"/>
      <c r="AP11" s="26"/>
      <c r="AQ11" s="29">
        <f t="shared" si="0"/>
        <v>111.17350613471352</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45.5886</v>
      </c>
      <c r="AP12" s="26"/>
      <c r="AQ12" s="29">
        <f t="shared" si="0"/>
        <v>45.5886</v>
      </c>
    </row>
    <row r="13" spans="1:45" ht="12.75" customHeight="1">
      <c r="A13" s="17" t="s">
        <v>224</v>
      </c>
      <c r="B13" s="18"/>
      <c r="C13" s="19">
        <f>SUM(D13:G13)</f>
        <v>0</v>
      </c>
      <c r="D13" s="24"/>
      <c r="E13" s="22"/>
      <c r="F13" s="22"/>
      <c r="G13" s="22"/>
      <c r="H13" s="23">
        <f>SUM(I13:K13)</f>
        <v>100.41457684210528</v>
      </c>
      <c r="I13" s="24">
        <v>100.41457684210528</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100.41457684210528</v>
      </c>
    </row>
    <row r="14" spans="1:45" ht="12.75" customHeight="1">
      <c r="A14" s="72" t="s">
        <v>225</v>
      </c>
      <c r="B14" s="73"/>
      <c r="C14" s="74">
        <f>SUM(D14:G14)</f>
        <v>0</v>
      </c>
      <c r="D14" s="75"/>
      <c r="E14" s="76"/>
      <c r="F14" s="77"/>
      <c r="G14" s="77"/>
      <c r="H14" s="78">
        <f>SUM(I14:K14)</f>
        <v>0</v>
      </c>
      <c r="I14" s="75"/>
      <c r="J14" s="76"/>
      <c r="K14" s="77"/>
      <c r="L14" s="78">
        <f>SUM(M14:Z14)</f>
        <v>3389.1083999999996</v>
      </c>
      <c r="M14" s="76">
        <v>3383.7833999999998</v>
      </c>
      <c r="N14" s="76">
        <v>5.3249999999999993</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14.002175999999999</v>
      </c>
      <c r="AP14" s="79"/>
      <c r="AQ14" s="82">
        <f t="shared" si="0"/>
        <v>3403.1105759999996</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95.393848000000006</v>
      </c>
      <c r="I15" s="85">
        <f t="shared" si="13"/>
        <v>0</v>
      </c>
      <c r="J15" s="86">
        <f t="shared" si="13"/>
        <v>0</v>
      </c>
      <c r="K15" s="87">
        <f t="shared" si="13"/>
        <v>95.393848000000006</v>
      </c>
      <c r="L15" s="88">
        <f t="shared" si="13"/>
        <v>3329.6777831008499</v>
      </c>
      <c r="M15" s="86">
        <f t="shared" si="13"/>
        <v>0</v>
      </c>
      <c r="N15" s="86">
        <f t="shared" si="13"/>
        <v>0</v>
      </c>
      <c r="O15" s="86">
        <f t="shared" si="13"/>
        <v>108.80715410326923</v>
      </c>
      <c r="P15" s="86">
        <f t="shared" si="13"/>
        <v>727.30105847999982</v>
      </c>
      <c r="Q15" s="86">
        <f t="shared" si="13"/>
        <v>252.23171111320005</v>
      </c>
      <c r="R15" s="86">
        <f t="shared" si="13"/>
        <v>0</v>
      </c>
      <c r="S15" s="86">
        <f t="shared" si="13"/>
        <v>1037.0755581311998</v>
      </c>
      <c r="T15" s="86">
        <f t="shared" si="13"/>
        <v>63.648268343100021</v>
      </c>
      <c r="U15" s="86">
        <f t="shared" si="13"/>
        <v>1135.1912866036805</v>
      </c>
      <c r="V15" s="86">
        <f t="shared" si="13"/>
        <v>0</v>
      </c>
      <c r="W15" s="86">
        <f t="shared" si="13"/>
        <v>5.4227463263999995</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2083.5641399999995</v>
      </c>
      <c r="AP15" s="89">
        <f t="shared" si="13"/>
        <v>0</v>
      </c>
      <c r="AQ15" s="91">
        <f t="shared" si="0"/>
        <v>5508.6357711008495</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1999.7834357899997</v>
      </c>
      <c r="AP16" s="67"/>
      <c r="AQ16" s="92">
        <f>C16+H16+L16+AA16+AO16+AP16</f>
        <v>1999.7834357899997</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54.204444209999991</v>
      </c>
      <c r="AP17" s="26"/>
      <c r="AQ17" s="29">
        <f>C17+H17+L17+AA17+AO17+AP17</f>
        <v>54.204444209999991</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29.576260000000001</v>
      </c>
      <c r="AP18" s="26"/>
      <c r="AQ18" s="29">
        <f t="shared" si="0"/>
        <v>29.576260000000001</v>
      </c>
    </row>
    <row r="19" spans="1:43" ht="12.75" customHeight="1">
      <c r="A19" s="17" t="s">
        <v>229</v>
      </c>
      <c r="B19" s="18"/>
      <c r="C19" s="19"/>
      <c r="D19" s="24"/>
      <c r="E19" s="25"/>
      <c r="F19" s="22"/>
      <c r="G19" s="22"/>
      <c r="H19" s="23">
        <f>SUM(I19:K19)</f>
        <v>95.393848000000006</v>
      </c>
      <c r="I19" s="24"/>
      <c r="J19" s="25"/>
      <c r="K19" s="22">
        <v>95.393848000000006</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95.393848000000006</v>
      </c>
    </row>
    <row r="20" spans="1:43" ht="12.75" customHeight="1">
      <c r="A20" s="72" t="s">
        <v>230</v>
      </c>
      <c r="B20" s="73"/>
      <c r="C20" s="74"/>
      <c r="D20" s="75"/>
      <c r="E20" s="76"/>
      <c r="F20" s="77"/>
      <c r="G20" s="77"/>
      <c r="H20" s="78">
        <f>SUM(I20:K20)</f>
        <v>0</v>
      </c>
      <c r="I20" s="75"/>
      <c r="J20" s="76"/>
      <c r="K20" s="77"/>
      <c r="L20" s="78">
        <f>SUM(M20:Z20)</f>
        <v>3329.6777831008499</v>
      </c>
      <c r="M20" s="76"/>
      <c r="N20" s="76"/>
      <c r="O20" s="76">
        <v>108.80715410326923</v>
      </c>
      <c r="P20" s="76">
        <v>727.30105847999982</v>
      </c>
      <c r="Q20" s="76">
        <v>252.23171111320005</v>
      </c>
      <c r="R20" s="76">
        <v>0</v>
      </c>
      <c r="S20" s="76">
        <v>1037.0755581311998</v>
      </c>
      <c r="T20" s="76">
        <v>63.648268343100021</v>
      </c>
      <c r="U20" s="76">
        <v>1135.1912866036805</v>
      </c>
      <c r="V20" s="76"/>
      <c r="W20" s="76">
        <v>5.4227463263999995</v>
      </c>
      <c r="X20" s="76"/>
      <c r="Y20" s="76"/>
      <c r="Z20" s="77"/>
      <c r="AA20" s="78"/>
      <c r="AB20" s="79">
        <f>SUM(AC20:AL20)</f>
        <v>0</v>
      </c>
      <c r="AC20" s="80"/>
      <c r="AD20" s="76"/>
      <c r="AE20" s="76"/>
      <c r="AF20" s="76"/>
      <c r="AG20" s="76"/>
      <c r="AH20" s="76"/>
      <c r="AI20" s="76"/>
      <c r="AJ20" s="76"/>
      <c r="AK20" s="76"/>
      <c r="AL20" s="76"/>
      <c r="AM20" s="220"/>
      <c r="AN20" s="213"/>
      <c r="AO20" s="81"/>
      <c r="AP20" s="79"/>
      <c r="AQ20" s="82">
        <f t="shared" si="0"/>
        <v>3329.6777831008499</v>
      </c>
    </row>
    <row r="21" spans="1:43" ht="12.75" customHeight="1">
      <c r="A21" s="93" t="s">
        <v>7</v>
      </c>
      <c r="B21" s="94"/>
      <c r="C21" s="95">
        <f>SUM(C22:C24)</f>
        <v>17.092719996</v>
      </c>
      <c r="D21" s="96">
        <f>SUM(D22:D24)</f>
        <v>-10.64</v>
      </c>
      <c r="E21" s="97">
        <f>SUM(E22:E24)</f>
        <v>27.732719996</v>
      </c>
      <c r="F21" s="98">
        <f>SUM(F22:F24)</f>
        <v>0</v>
      </c>
      <c r="G21" s="98">
        <f>SUM(G22:G24)</f>
        <v>0</v>
      </c>
      <c r="H21" s="99">
        <f>SUM(I21:K21)</f>
        <v>0</v>
      </c>
      <c r="I21" s="96">
        <f>SUM(I22:I24)</f>
        <v>0</v>
      </c>
      <c r="J21" s="97">
        <f>SUM(J22:J24)</f>
        <v>0</v>
      </c>
      <c r="K21" s="98">
        <f>SUM(K22:K24)</f>
        <v>0</v>
      </c>
      <c r="L21" s="99">
        <f>SUM(M21:Z21)</f>
        <v>-15.667446201679111</v>
      </c>
      <c r="M21" s="97">
        <f t="shared" ref="M21:AA21" si="15">SUM(M22:M24)</f>
        <v>0</v>
      </c>
      <c r="N21" s="97">
        <f t="shared" ref="N21" si="16">SUM(N22:N24)</f>
        <v>0</v>
      </c>
      <c r="O21" s="97">
        <f t="shared" si="15"/>
        <v>0</v>
      </c>
      <c r="P21" s="97">
        <f t="shared" si="15"/>
        <v>0.73562074444444447</v>
      </c>
      <c r="Q21" s="97">
        <f t="shared" si="15"/>
        <v>301.5833535166667</v>
      </c>
      <c r="R21" s="97">
        <f t="shared" si="15"/>
        <v>-301.32491760384607</v>
      </c>
      <c r="S21" s="97">
        <f t="shared" si="15"/>
        <v>12.740666400000002</v>
      </c>
      <c r="T21" s="97">
        <f t="shared" si="15"/>
        <v>0</v>
      </c>
      <c r="U21" s="97">
        <f t="shared" si="15"/>
        <v>-12.309449262944161</v>
      </c>
      <c r="V21" s="97">
        <f t="shared" si="15"/>
        <v>-17.092719996</v>
      </c>
      <c r="W21" s="97">
        <f t="shared" si="15"/>
        <v>0</v>
      </c>
      <c r="X21" s="97">
        <f t="shared" si="15"/>
        <v>0</v>
      </c>
      <c r="Y21" s="97">
        <f t="shared" si="15"/>
        <v>0</v>
      </c>
      <c r="Z21" s="98">
        <f t="shared" si="15"/>
        <v>0</v>
      </c>
      <c r="AA21" s="99">
        <f t="shared" si="15"/>
        <v>0</v>
      </c>
      <c r="AB21" s="100">
        <f t="shared" ref="AB21:AQ21" si="17">SUM(AB22:AB24)</f>
        <v>-149.91262</v>
      </c>
      <c r="AC21" s="101">
        <f t="shared" si="17"/>
        <v>-54.288359999999997</v>
      </c>
      <c r="AD21" s="97">
        <f t="shared" si="17"/>
        <v>-95.624259999999992</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149.91262</v>
      </c>
      <c r="AP21" s="100">
        <f t="shared" si="17"/>
        <v>0</v>
      </c>
      <c r="AQ21" s="102">
        <f t="shared" si="17"/>
        <v>1.4252737943208889</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-149.91262</v>
      </c>
      <c r="AC22" s="68">
        <f>-AC2</f>
        <v>-54.288359999999997</v>
      </c>
      <c r="AD22" s="64">
        <f>-AD2</f>
        <v>-95.624259999999992</v>
      </c>
      <c r="AE22" s="64"/>
      <c r="AF22" s="64"/>
      <c r="AG22" s="127"/>
      <c r="AH22" s="2"/>
      <c r="AI22" s="64"/>
      <c r="AJ22" s="64"/>
      <c r="AK22" s="64">
        <v>0</v>
      </c>
      <c r="AL22" s="64"/>
      <c r="AM22" s="219"/>
      <c r="AN22" s="69"/>
      <c r="AO22" s="66">
        <f>-(C22+H22+L22+AA22+AB22)</f>
        <v>149.91262</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17.092719996</v>
      </c>
      <c r="D24" s="207">
        <v>-10.64</v>
      </c>
      <c r="E24" s="36">
        <f>-D24-V24</f>
        <v>27.732719996</v>
      </c>
      <c r="F24" s="33"/>
      <c r="G24" s="33"/>
      <c r="H24" s="34"/>
      <c r="I24" s="39"/>
      <c r="J24" s="36"/>
      <c r="K24" s="33"/>
      <c r="L24" s="34">
        <f>SUM(N24:Z24)</f>
        <v>-15.667446201679111</v>
      </c>
      <c r="M24" s="36"/>
      <c r="N24" s="36">
        <v>0</v>
      </c>
      <c r="O24" s="36"/>
      <c r="P24" s="36">
        <v>0.73562074444444447</v>
      </c>
      <c r="Q24" s="36">
        <v>301.5833535166667</v>
      </c>
      <c r="R24" s="36">
        <v>-301.32491760384607</v>
      </c>
      <c r="S24" s="36">
        <v>12.740666400000002</v>
      </c>
      <c r="T24" s="36"/>
      <c r="U24" s="36">
        <v>-12.309449262944161</v>
      </c>
      <c r="V24" s="33">
        <v>-17.092719996</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1.4252737943208889</v>
      </c>
    </row>
    <row r="25" spans="1:43" ht="12.75" customHeight="1" thickBot="1">
      <c r="A25" s="83" t="s">
        <v>8</v>
      </c>
      <c r="B25" s="1"/>
      <c r="C25" s="84">
        <f>SUM(D25:G25)</f>
        <v>0</v>
      </c>
      <c r="D25" s="85"/>
      <c r="E25" s="86"/>
      <c r="F25" s="104"/>
      <c r="G25" s="104"/>
      <c r="H25" s="88">
        <f>SUM(I25:K25)</f>
        <v>15.914515465840484</v>
      </c>
      <c r="I25" s="104">
        <v>15.914515465840484</v>
      </c>
      <c r="J25" s="105"/>
      <c r="K25" s="104"/>
      <c r="L25" s="88">
        <f>SUM(O25:Z25)</f>
        <v>144.02339487956979</v>
      </c>
      <c r="M25" s="105"/>
      <c r="N25" s="105"/>
      <c r="O25" s="105">
        <v>100.75276060246922</v>
      </c>
      <c r="P25" s="105"/>
      <c r="Q25" s="105"/>
      <c r="R25" s="105"/>
      <c r="S25" s="105">
        <v>29.969230177719272</v>
      </c>
      <c r="T25" s="105">
        <v>7.4464792301937797</v>
      </c>
      <c r="U25" s="105">
        <v>5.8549248691875402</v>
      </c>
      <c r="V25" s="105"/>
      <c r="W25" s="105"/>
      <c r="X25" s="105"/>
      <c r="Y25" s="105"/>
      <c r="Z25" s="104"/>
      <c r="AA25" s="88">
        <v>90.376377504821988</v>
      </c>
      <c r="AB25" s="89">
        <f>SUM(AC25:AI25)</f>
        <v>0</v>
      </c>
      <c r="AC25" s="90"/>
      <c r="AD25" s="105"/>
      <c r="AE25" s="105"/>
      <c r="AF25" s="105"/>
      <c r="AG25" s="105"/>
      <c r="AH25" s="105"/>
      <c r="AI25" s="105"/>
      <c r="AJ25" s="105"/>
      <c r="AK25" s="105"/>
      <c r="AL25" s="105"/>
      <c r="AM25" s="225"/>
      <c r="AN25" s="106"/>
      <c r="AO25" s="88">
        <v>276.30336883204006</v>
      </c>
      <c r="AP25" s="89"/>
      <c r="AQ25" s="107">
        <f>C25+H25+L25+AA25+AB25+AN25+AO25+AP25</f>
        <v>526.61765668227235</v>
      </c>
    </row>
    <row r="26" spans="1:43" s="49" customFormat="1" ht="12.75" customHeight="1" thickBot="1">
      <c r="A26" s="42" t="s">
        <v>9</v>
      </c>
      <c r="B26" s="43"/>
      <c r="C26" s="44">
        <f t="shared" ref="C26:AP26" si="20">C7-C9+C15+C21-C25</f>
        <v>476.12354810086629</v>
      </c>
      <c r="D26" s="108">
        <f t="shared" si="20"/>
        <v>393.45606759606619</v>
      </c>
      <c r="E26" s="46">
        <f t="shared" si="20"/>
        <v>58.437751696000014</v>
      </c>
      <c r="F26" s="46">
        <f t="shared" si="20"/>
        <v>0</v>
      </c>
      <c r="G26" s="46">
        <f t="shared" si="20"/>
        <v>24.229728808799997</v>
      </c>
      <c r="H26" s="47">
        <f t="shared" si="20"/>
        <v>274.26459426436674</v>
      </c>
      <c r="I26" s="108">
        <f t="shared" si="20"/>
        <v>0.18814026436680464</v>
      </c>
      <c r="J26" s="46">
        <f t="shared" si="20"/>
        <v>183.32347399999998</v>
      </c>
      <c r="K26" s="109">
        <f t="shared" si="20"/>
        <v>90.752980000000008</v>
      </c>
      <c r="L26" s="47">
        <f t="shared" si="20"/>
        <v>8582.7395252719543</v>
      </c>
      <c r="M26" s="46">
        <f t="shared" si="20"/>
        <v>-3.1393380281997452</v>
      </c>
      <c r="N26" s="46">
        <f t="shared" si="20"/>
        <v>-0.74849584499999899</v>
      </c>
      <c r="O26" s="46">
        <f t="shared" si="20"/>
        <v>0</v>
      </c>
      <c r="P26" s="46">
        <f t="shared" si="20"/>
        <v>1830.8061309199352</v>
      </c>
      <c r="Q26" s="46">
        <f t="shared" si="20"/>
        <v>980.46941992199368</v>
      </c>
      <c r="R26" s="46">
        <f t="shared" si="20"/>
        <v>824.14662736737307</v>
      </c>
      <c r="S26" s="46">
        <f t="shared" si="20"/>
        <v>392.80633318805837</v>
      </c>
      <c r="T26" s="46">
        <f t="shared" si="20"/>
        <v>163.49929220810247</v>
      </c>
      <c r="U26" s="46">
        <f t="shared" si="20"/>
        <v>3655.5238304535596</v>
      </c>
      <c r="V26" s="46">
        <f t="shared" si="20"/>
        <v>278.35292508613327</v>
      </c>
      <c r="W26" s="46">
        <f t="shared" si="20"/>
        <v>7.9936057773011271E-15</v>
      </c>
      <c r="X26" s="46">
        <f t="shared" si="20"/>
        <v>361.96080000000001</v>
      </c>
      <c r="Y26" s="46">
        <f t="shared" si="20"/>
        <v>2.1019999999999999</v>
      </c>
      <c r="Z26" s="109">
        <f t="shared" si="20"/>
        <v>96.96</v>
      </c>
      <c r="AA26" s="47">
        <f t="shared" si="20"/>
        <v>1369.0082614653556</v>
      </c>
      <c r="AB26" s="45">
        <f t="shared" si="20"/>
        <v>190.68722546472696</v>
      </c>
      <c r="AC26" s="110">
        <f t="shared" si="20"/>
        <v>0</v>
      </c>
      <c r="AD26" s="110">
        <f t="shared" si="20"/>
        <v>0</v>
      </c>
      <c r="AE26" s="110">
        <f t="shared" si="20"/>
        <v>177.97006318369813</v>
      </c>
      <c r="AF26" s="110">
        <f t="shared" si="20"/>
        <v>0</v>
      </c>
      <c r="AG26" s="110">
        <f t="shared" si="20"/>
        <v>0</v>
      </c>
      <c r="AH26" s="110">
        <f t="shared" si="20"/>
        <v>6.9201254999999993</v>
      </c>
      <c r="AI26" s="110">
        <f t="shared" si="20"/>
        <v>1.0898808119999999</v>
      </c>
      <c r="AJ26" s="110">
        <f t="shared" ref="AJ26" si="21">AJ7-AJ9+AJ15+AJ21-AJ25</f>
        <v>8.2944983039999996E-3</v>
      </c>
      <c r="AK26" s="110">
        <f t="shared" si="20"/>
        <v>0</v>
      </c>
      <c r="AL26" s="110">
        <f t="shared" si="20"/>
        <v>0.46083361319999994</v>
      </c>
      <c r="AM26" s="226">
        <f t="shared" si="20"/>
        <v>4.2380278575248154</v>
      </c>
      <c r="AN26" s="45">
        <f t="shared" si="20"/>
        <v>0</v>
      </c>
      <c r="AO26" s="47">
        <f t="shared" si="20"/>
        <v>2073.3795151679592</v>
      </c>
      <c r="AP26" s="45">
        <f t="shared" si="20"/>
        <v>0</v>
      </c>
      <c r="AQ26" s="48">
        <f>C26+H26+L26+AA26+AB26+AN26+AO26+AP26</f>
        <v>12966.20266973523</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461.02279999999996</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361.96080000000001</v>
      </c>
      <c r="Y27" s="54">
        <f t="shared" si="23"/>
        <v>2.1019999999999999</v>
      </c>
      <c r="Z27" s="55">
        <f t="shared" si="23"/>
        <v>96.96</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461.02279999999996</v>
      </c>
    </row>
    <row r="28" spans="1:43" ht="12.75" customHeight="1" thickBot="1">
      <c r="A28" s="112" t="s">
        <v>11</v>
      </c>
      <c r="B28" s="113"/>
      <c r="C28" s="114">
        <f>SUM(D28:G28)</f>
        <v>0</v>
      </c>
      <c r="D28" s="96"/>
      <c r="E28" s="97"/>
      <c r="F28" s="98"/>
      <c r="G28" s="98"/>
      <c r="H28" s="115">
        <f>SUM(I28:K28)</f>
        <v>0</v>
      </c>
      <c r="I28" s="96"/>
      <c r="J28" s="97"/>
      <c r="K28" s="98"/>
      <c r="L28" s="115">
        <f>SUM(M28:Z28)</f>
        <v>461.02279999999996</v>
      </c>
      <c r="M28" s="97"/>
      <c r="N28" s="97"/>
      <c r="O28" s="97"/>
      <c r="P28" s="97"/>
      <c r="Q28" s="97"/>
      <c r="R28" s="97"/>
      <c r="S28" s="97"/>
      <c r="T28" s="97"/>
      <c r="U28" s="97"/>
      <c r="V28" s="97"/>
      <c r="W28" s="97"/>
      <c r="X28" s="97">
        <f>X26</f>
        <v>361.96080000000001</v>
      </c>
      <c r="Y28" s="97">
        <f>Y26</f>
        <v>2.1019999999999999</v>
      </c>
      <c r="Z28" s="98">
        <f>Z26</f>
        <v>96.96</v>
      </c>
      <c r="AA28" s="115">
        <v>0</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461.02279999999996</v>
      </c>
    </row>
    <row r="29" spans="1:43" s="49" customFormat="1" ht="12.75" customHeight="1" thickBot="1">
      <c r="A29" s="50" t="s">
        <v>12</v>
      </c>
      <c r="B29" s="51"/>
      <c r="C29" s="52">
        <f t="shared" ref="C29:AQ29" si="25">C30+C45+C56+C58+C65+C70+C71</f>
        <v>484.34478870880002</v>
      </c>
      <c r="D29" s="53">
        <f t="shared" si="25"/>
        <v>399.42931320000008</v>
      </c>
      <c r="E29" s="54">
        <f t="shared" si="25"/>
        <v>60.685746699999996</v>
      </c>
      <c r="F29" s="55">
        <f t="shared" si="25"/>
        <v>0</v>
      </c>
      <c r="G29" s="55">
        <f t="shared" si="25"/>
        <v>24.229728808800001</v>
      </c>
      <c r="H29" s="56">
        <f t="shared" si="25"/>
        <v>273.91692972191998</v>
      </c>
      <c r="I29" s="53">
        <f t="shared" si="25"/>
        <v>0.37194972191999992</v>
      </c>
      <c r="J29" s="53">
        <f t="shared" si="25"/>
        <v>182.792</v>
      </c>
      <c r="K29" s="53">
        <f t="shared" si="25"/>
        <v>90.752980000000008</v>
      </c>
      <c r="L29" s="56">
        <f t="shared" si="25"/>
        <v>8196.4488397809637</v>
      </c>
      <c r="M29" s="54">
        <f t="shared" si="25"/>
        <v>0</v>
      </c>
      <c r="N29" s="54">
        <f t="shared" ref="N29" si="26">N30+N45+N56+N58+N65+N70+N71</f>
        <v>0</v>
      </c>
      <c r="O29" s="54">
        <f t="shared" si="25"/>
        <v>0</v>
      </c>
      <c r="P29" s="54">
        <f t="shared" si="25"/>
        <v>1821.9412918450889</v>
      </c>
      <c r="Q29" s="54">
        <f t="shared" si="25"/>
        <v>919.26035183936119</v>
      </c>
      <c r="R29" s="54">
        <f t="shared" si="25"/>
        <v>857.04134079574783</v>
      </c>
      <c r="S29" s="54">
        <f t="shared" si="25"/>
        <v>499.62406549630617</v>
      </c>
      <c r="T29" s="54">
        <f t="shared" si="25"/>
        <v>166.10447140000002</v>
      </c>
      <c r="U29" s="54">
        <f t="shared" si="25"/>
        <v>3653.0730670027633</v>
      </c>
      <c r="V29" s="54">
        <f t="shared" si="25"/>
        <v>278.35325140169675</v>
      </c>
      <c r="W29" s="54">
        <f t="shared" si="25"/>
        <v>1.0510000000000019</v>
      </c>
      <c r="X29" s="54">
        <f t="shared" si="25"/>
        <v>0</v>
      </c>
      <c r="Y29" s="54">
        <f t="shared" si="25"/>
        <v>0</v>
      </c>
      <c r="Z29" s="54">
        <f t="shared" si="25"/>
        <v>0</v>
      </c>
      <c r="AA29" s="47">
        <f t="shared" si="25"/>
        <v>1369.0889960569177</v>
      </c>
      <c r="AB29" s="57">
        <f t="shared" si="25"/>
        <v>188.26864196027896</v>
      </c>
      <c r="AC29" s="58">
        <f t="shared" si="25"/>
        <v>0</v>
      </c>
      <c r="AD29" s="54">
        <f t="shared" si="25"/>
        <v>0</v>
      </c>
      <c r="AE29" s="54">
        <f t="shared" si="25"/>
        <v>175.55147967925015</v>
      </c>
      <c r="AF29" s="54">
        <f t="shared" ref="AF29" si="27">AF30+AF45+AF56+AF58+AF65+AF70+AF71</f>
        <v>0</v>
      </c>
      <c r="AG29" s="54">
        <f t="shared" si="25"/>
        <v>0</v>
      </c>
      <c r="AH29" s="54">
        <f t="shared" si="25"/>
        <v>6.9201254999999993</v>
      </c>
      <c r="AI29" s="54">
        <f t="shared" si="25"/>
        <v>1.0898808120000001</v>
      </c>
      <c r="AJ29" s="54">
        <f t="shared" ref="AJ29" si="28">AJ30+AJ45+AJ56+AJ58+AJ65+AJ70+AJ71</f>
        <v>8.2944983039999996E-3</v>
      </c>
      <c r="AK29" s="54">
        <f t="shared" si="25"/>
        <v>0</v>
      </c>
      <c r="AL29" s="54">
        <f t="shared" ref="AL29" si="29">AL30+AL45+AL56+AL58+AL65+AL70+AL71</f>
        <v>0.46083361319999994</v>
      </c>
      <c r="AM29" s="217">
        <f t="shared" si="25"/>
        <v>4.2380278575248163</v>
      </c>
      <c r="AN29" s="53">
        <f t="shared" si="25"/>
        <v>0</v>
      </c>
      <c r="AO29" s="56">
        <f t="shared" si="25"/>
        <v>2094.2722086698213</v>
      </c>
      <c r="AP29" s="57">
        <f t="shared" si="25"/>
        <v>0</v>
      </c>
      <c r="AQ29" s="48">
        <f t="shared" si="25"/>
        <v>12606.340404898703</v>
      </c>
    </row>
    <row r="30" spans="1:43" s="49" customFormat="1" ht="12.75" customHeight="1">
      <c r="A30" s="164" t="s">
        <v>43</v>
      </c>
      <c r="B30" s="117"/>
      <c r="C30" s="118">
        <f>SUM(C31:C44)</f>
        <v>211.69285670000005</v>
      </c>
      <c r="D30" s="120">
        <v>211.69285670000005</v>
      </c>
      <c r="E30" s="120">
        <v>0</v>
      </c>
      <c r="F30" s="121"/>
      <c r="G30" s="121"/>
      <c r="H30" s="122">
        <f>SUM(H31:H44)</f>
        <v>0.37194972191999992</v>
      </c>
      <c r="I30" s="119">
        <f t="shared" ref="I30:K30" si="30">SUM(I31:I44)</f>
        <v>0.37194972191999992</v>
      </c>
      <c r="J30" s="120">
        <f t="shared" si="30"/>
        <v>0</v>
      </c>
      <c r="K30" s="120">
        <f t="shared" si="30"/>
        <v>0</v>
      </c>
      <c r="L30" s="122">
        <f>SUM(L31:L44)</f>
        <v>964.53859883521659</v>
      </c>
      <c r="M30" s="120">
        <f>SUM(M31:M44)</f>
        <v>0</v>
      </c>
      <c r="N30" s="120">
        <f>SUM(N31:N44)</f>
        <v>0</v>
      </c>
      <c r="O30" s="120">
        <f>SUM(O31:O44)</f>
        <v>0</v>
      </c>
      <c r="P30" s="120">
        <f>SUM(P31:P44)</f>
        <v>0</v>
      </c>
      <c r="Q30" s="120">
        <v>33.78477624894105</v>
      </c>
      <c r="R30" s="120">
        <f>SUM(R31:R44)</f>
        <v>0</v>
      </c>
      <c r="S30" s="120">
        <v>472.04686549630617</v>
      </c>
      <c r="T30" s="120">
        <v>48.124881221085083</v>
      </c>
      <c r="U30" s="120">
        <v>172.4970043825364</v>
      </c>
      <c r="V30" s="120">
        <v>237.03407148634798</v>
      </c>
      <c r="W30" s="120">
        <f>SUM(W31:W44)</f>
        <v>1.0510000000000019</v>
      </c>
      <c r="X30" s="120">
        <f>SUM(X31:X44)</f>
        <v>0</v>
      </c>
      <c r="Y30" s="120">
        <f>SUM(Y31:Y44)</f>
        <v>0</v>
      </c>
      <c r="Z30" s="121">
        <f>SUM(Z31:Z44)</f>
        <v>0</v>
      </c>
      <c r="AA30" s="122">
        <v>491.13929836904066</v>
      </c>
      <c r="AB30" s="123">
        <f t="shared" ref="AB30:AN30" si="31">SUM(AB31:AB44)</f>
        <v>163.379765155</v>
      </c>
      <c r="AC30" s="176">
        <f t="shared" si="31"/>
        <v>0</v>
      </c>
      <c r="AD30" s="120">
        <f t="shared" si="31"/>
        <v>0</v>
      </c>
      <c r="AE30" s="120">
        <f t="shared" si="31"/>
        <v>159.430311655</v>
      </c>
      <c r="AF30" s="120">
        <f t="shared" ref="AF30" si="32">SUM(AF31:AF44)</f>
        <v>0</v>
      </c>
      <c r="AG30" s="120">
        <f t="shared" si="31"/>
        <v>0</v>
      </c>
      <c r="AH30" s="120">
        <f t="shared" si="31"/>
        <v>3.9494534999999993</v>
      </c>
      <c r="AI30" s="120">
        <f t="shared" si="31"/>
        <v>0</v>
      </c>
      <c r="AJ30" s="120">
        <f t="shared" ref="AJ30" si="33">SUM(AJ31:AJ44)</f>
        <v>0</v>
      </c>
      <c r="AK30" s="120">
        <f t="shared" si="31"/>
        <v>0</v>
      </c>
      <c r="AL30" s="120">
        <f t="shared" ref="AL30" si="34">SUM(AL31:AL44)</f>
        <v>0</v>
      </c>
      <c r="AM30" s="228">
        <f t="shared" si="31"/>
        <v>0</v>
      </c>
      <c r="AN30" s="119">
        <f t="shared" si="31"/>
        <v>0</v>
      </c>
      <c r="AO30" s="122">
        <v>654.52139354913731</v>
      </c>
      <c r="AP30" s="123">
        <f>SUM(AP31:AP44)</f>
        <v>0</v>
      </c>
      <c r="AQ30" s="59">
        <f t="shared" ref="AQ30" si="35">C30+H30+L30+AA30+AB30+AN30+AO30+AP30</f>
        <v>2485.6438623303147</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39.211451189530059</v>
      </c>
      <c r="M31" s="127"/>
      <c r="N31" s="127"/>
      <c r="O31" s="127"/>
      <c r="P31" s="127"/>
      <c r="Q31" s="127">
        <v>2.9599331919418006</v>
      </c>
      <c r="R31" s="127"/>
      <c r="S31" s="127">
        <v>11.725000497710127</v>
      </c>
      <c r="T31" s="127">
        <v>2.2850618794215242E-2</v>
      </c>
      <c r="U31" s="127">
        <v>24.503666881083916</v>
      </c>
      <c r="V31" s="127">
        <v>0</v>
      </c>
      <c r="W31" s="127"/>
      <c r="X31" s="127"/>
      <c r="Y31" s="127"/>
      <c r="Z31" s="128"/>
      <c r="AA31" s="70">
        <v>25.073416731614333</v>
      </c>
      <c r="AB31" s="131">
        <f t="shared" ref="AB31:AB43" si="39">SUM(AC31:AM31)</f>
        <v>0</v>
      </c>
      <c r="AC31" s="132"/>
      <c r="AD31" s="127"/>
      <c r="AE31" s="127"/>
      <c r="AF31" s="127"/>
      <c r="AG31" s="127"/>
      <c r="AH31" s="127"/>
      <c r="AI31" s="127"/>
      <c r="AJ31" s="127"/>
      <c r="AK31" s="64"/>
      <c r="AL31" s="64"/>
      <c r="AM31" s="229"/>
      <c r="AN31" s="223"/>
      <c r="AO31" s="130">
        <v>47.521854421435094</v>
      </c>
      <c r="AP31" s="131"/>
      <c r="AQ31" s="71">
        <f t="shared" si="24"/>
        <v>111.80672234257949</v>
      </c>
    </row>
    <row r="32" spans="1:43" ht="12.75" customHeight="1">
      <c r="A32" s="166" t="s">
        <v>111</v>
      </c>
      <c r="B32" s="206">
        <v>15</v>
      </c>
      <c r="C32" s="19">
        <f t="shared" si="36"/>
        <v>44.283869270000004</v>
      </c>
      <c r="D32" s="127">
        <v>44.283869270000004</v>
      </c>
      <c r="E32" s="25"/>
      <c r="F32" s="22"/>
      <c r="G32" s="22"/>
      <c r="H32" s="23">
        <f t="shared" si="37"/>
        <v>0.37194972191999992</v>
      </c>
      <c r="I32" s="24">
        <v>0.37194972191999992</v>
      </c>
      <c r="J32" s="25"/>
      <c r="K32" s="22"/>
      <c r="L32" s="23">
        <f t="shared" si="38"/>
        <v>90.679437932707557</v>
      </c>
      <c r="M32" s="25"/>
      <c r="N32" s="25"/>
      <c r="O32" s="25"/>
      <c r="P32" s="127"/>
      <c r="Q32" s="127">
        <v>12.947190764752229</v>
      </c>
      <c r="R32" s="25"/>
      <c r="S32" s="127">
        <v>51.286906938963341</v>
      </c>
      <c r="T32" s="127">
        <v>11.057414434520755</v>
      </c>
      <c r="U32" s="127">
        <v>15.387925794471231</v>
      </c>
      <c r="V32" s="127">
        <v>0</v>
      </c>
      <c r="W32" s="25"/>
      <c r="X32" s="25"/>
      <c r="Y32" s="25"/>
      <c r="Z32" s="22"/>
      <c r="AA32" s="28">
        <v>188.96079210845218</v>
      </c>
      <c r="AB32" s="26">
        <f t="shared" si="39"/>
        <v>54.028997500000003</v>
      </c>
      <c r="AC32" s="27"/>
      <c r="AD32" s="25"/>
      <c r="AE32" s="25">
        <v>50.079544000000006</v>
      </c>
      <c r="AF32" s="25"/>
      <c r="AG32" s="127"/>
      <c r="AH32" s="127">
        <v>3.9494534999999993</v>
      </c>
      <c r="AI32" s="25"/>
      <c r="AJ32" s="25"/>
      <c r="AK32" s="25"/>
      <c r="AL32" s="25"/>
      <c r="AM32" s="229"/>
      <c r="AN32" s="212"/>
      <c r="AO32" s="130">
        <v>134.7073443171538</v>
      </c>
      <c r="AP32" s="26"/>
      <c r="AQ32" s="29">
        <f t="shared" si="24"/>
        <v>513.03239085023347</v>
      </c>
    </row>
    <row r="33" spans="1:43" ht="12.75" customHeight="1">
      <c r="A33" s="166" t="s">
        <v>16</v>
      </c>
      <c r="B33" s="133" t="s">
        <v>17</v>
      </c>
      <c r="C33" s="19">
        <f t="shared" si="36"/>
        <v>9.1129750954475064</v>
      </c>
      <c r="D33" s="127">
        <v>9.1129750954475064</v>
      </c>
      <c r="E33" s="25"/>
      <c r="F33" s="22"/>
      <c r="G33" s="22"/>
      <c r="H33" s="23">
        <f t="shared" si="37"/>
        <v>0</v>
      </c>
      <c r="I33" s="24"/>
      <c r="J33" s="25"/>
      <c r="K33" s="22"/>
      <c r="L33" s="23">
        <f t="shared" si="38"/>
        <v>7.0385328671094314</v>
      </c>
      <c r="M33" s="25"/>
      <c r="N33" s="25"/>
      <c r="O33" s="25"/>
      <c r="P33" s="127"/>
      <c r="Q33" s="127">
        <v>0.4115213238796635</v>
      </c>
      <c r="R33" s="25"/>
      <c r="S33" s="127">
        <v>1.630133997768372</v>
      </c>
      <c r="T33" s="127">
        <v>2.9500148863331876</v>
      </c>
      <c r="U33" s="127">
        <v>2.0468626591282084</v>
      </c>
      <c r="V33" s="127">
        <v>0</v>
      </c>
      <c r="W33" s="25"/>
      <c r="X33" s="25"/>
      <c r="Y33" s="25"/>
      <c r="Z33" s="22"/>
      <c r="AA33" s="28">
        <v>1.4058966024973836</v>
      </c>
      <c r="AB33" s="26">
        <f t="shared" si="39"/>
        <v>0</v>
      </c>
      <c r="AC33" s="27"/>
      <c r="AD33" s="25"/>
      <c r="AE33" s="25"/>
      <c r="AF33" s="25"/>
      <c r="AG33" s="127"/>
      <c r="AH33" s="127"/>
      <c r="AI33" s="25"/>
      <c r="AJ33" s="25"/>
      <c r="AK33" s="25"/>
      <c r="AL33" s="25"/>
      <c r="AM33" s="229"/>
      <c r="AN33" s="212"/>
      <c r="AO33" s="130">
        <v>7.449818672296324</v>
      </c>
      <c r="AP33" s="26"/>
      <c r="AQ33" s="29">
        <f t="shared" si="24"/>
        <v>25.007223237350644</v>
      </c>
    </row>
    <row r="34" spans="1:43" ht="12.75" customHeight="1">
      <c r="A34" s="166" t="s">
        <v>18</v>
      </c>
      <c r="B34" s="133" t="s">
        <v>19</v>
      </c>
      <c r="C34" s="305">
        <f t="shared" si="36"/>
        <v>0</v>
      </c>
      <c r="D34" s="304">
        <v>0</v>
      </c>
      <c r="E34" s="25"/>
      <c r="F34" s="22"/>
      <c r="G34" s="22"/>
      <c r="H34" s="23">
        <f t="shared" si="37"/>
        <v>0</v>
      </c>
      <c r="I34" s="24"/>
      <c r="J34" s="25"/>
      <c r="K34" s="22"/>
      <c r="L34" s="23">
        <f t="shared" si="38"/>
        <v>2.3468433844575678</v>
      </c>
      <c r="M34" s="25"/>
      <c r="N34" s="25"/>
      <c r="O34" s="25"/>
      <c r="P34" s="127"/>
      <c r="Q34" s="127">
        <v>0.16548946204946716</v>
      </c>
      <c r="R34" s="25"/>
      <c r="S34" s="127">
        <v>0.65554318258881028</v>
      </c>
      <c r="T34" s="127">
        <v>0</v>
      </c>
      <c r="U34" s="127">
        <v>1.5258107398192902</v>
      </c>
      <c r="V34" s="127">
        <v>0</v>
      </c>
      <c r="W34" s="25"/>
      <c r="X34" s="25"/>
      <c r="Y34" s="25"/>
      <c r="Z34" s="22"/>
      <c r="AA34" s="28">
        <v>3.6534183820000021</v>
      </c>
      <c r="AB34" s="26">
        <f t="shared" si="39"/>
        <v>109.350767655</v>
      </c>
      <c r="AC34" s="27"/>
      <c r="AD34" s="25"/>
      <c r="AE34" s="25">
        <v>109.350767655</v>
      </c>
      <c r="AF34" s="25"/>
      <c r="AG34" s="127"/>
      <c r="AH34" s="127"/>
      <c r="AI34" s="25"/>
      <c r="AJ34" s="25"/>
      <c r="AK34" s="25"/>
      <c r="AL34" s="25"/>
      <c r="AM34" s="229"/>
      <c r="AN34" s="212"/>
      <c r="AO34" s="130">
        <v>26.907601523564725</v>
      </c>
      <c r="AP34" s="26"/>
      <c r="AQ34" s="29">
        <f t="shared" si="24"/>
        <v>142.2586309450223</v>
      </c>
    </row>
    <row r="35" spans="1:43" ht="12.75" customHeight="1">
      <c r="A35" s="166" t="s">
        <v>20</v>
      </c>
      <c r="B35" s="133" t="s">
        <v>21</v>
      </c>
      <c r="C35" s="305">
        <f t="shared" si="36"/>
        <v>0</v>
      </c>
      <c r="D35" s="304">
        <v>0</v>
      </c>
      <c r="E35" s="25"/>
      <c r="F35" s="22"/>
      <c r="G35" s="22"/>
      <c r="H35" s="23">
        <f t="shared" si="37"/>
        <v>0</v>
      </c>
      <c r="I35" s="24"/>
      <c r="J35" s="25"/>
      <c r="K35" s="22"/>
      <c r="L35" s="23">
        <f t="shared" si="38"/>
        <v>4.882779315275819</v>
      </c>
      <c r="M35" s="25"/>
      <c r="N35" s="25"/>
      <c r="O35" s="25"/>
      <c r="P35" s="127"/>
      <c r="Q35" s="127">
        <v>0.43669082381114144</v>
      </c>
      <c r="R35" s="25"/>
      <c r="S35" s="127">
        <v>1.7298363829529821</v>
      </c>
      <c r="T35" s="127">
        <v>0.46843768528141244</v>
      </c>
      <c r="U35" s="127">
        <v>2.2478144232302828</v>
      </c>
      <c r="V35" s="127">
        <v>0</v>
      </c>
      <c r="W35" s="25"/>
      <c r="X35" s="25"/>
      <c r="Y35" s="25"/>
      <c r="Z35" s="22"/>
      <c r="AA35" s="28">
        <v>9.7838926826858721</v>
      </c>
      <c r="AB35" s="26">
        <f t="shared" si="39"/>
        <v>0</v>
      </c>
      <c r="AC35" s="27"/>
      <c r="AD35" s="25"/>
      <c r="AE35" s="25"/>
      <c r="AF35" s="25"/>
      <c r="AG35" s="127"/>
      <c r="AH35" s="127"/>
      <c r="AI35" s="25"/>
      <c r="AJ35" s="25"/>
      <c r="AK35" s="25"/>
      <c r="AL35" s="25"/>
      <c r="AM35" s="229"/>
      <c r="AN35" s="212"/>
      <c r="AO35" s="130">
        <v>22.459026822337908</v>
      </c>
      <c r="AP35" s="26"/>
      <c r="AQ35" s="29">
        <f t="shared" si="24"/>
        <v>37.125698820299597</v>
      </c>
    </row>
    <row r="36" spans="1:43" ht="12.75" customHeight="1">
      <c r="A36" s="166" t="s">
        <v>22</v>
      </c>
      <c r="B36" s="133" t="s">
        <v>23</v>
      </c>
      <c r="C36" s="19">
        <f t="shared" si="36"/>
        <v>0</v>
      </c>
      <c r="D36" s="127">
        <v>0</v>
      </c>
      <c r="E36" s="25"/>
      <c r="F36" s="22"/>
      <c r="G36" s="22"/>
      <c r="H36" s="23">
        <f t="shared" si="37"/>
        <v>0</v>
      </c>
      <c r="I36" s="24"/>
      <c r="J36" s="25"/>
      <c r="K36" s="22"/>
      <c r="L36" s="23">
        <f t="shared" si="38"/>
        <v>43.971611531017487</v>
      </c>
      <c r="M36" s="25"/>
      <c r="N36" s="25"/>
      <c r="O36" s="25"/>
      <c r="P36" s="127"/>
      <c r="Q36" s="127">
        <v>4.3228616132313276</v>
      </c>
      <c r="R36" s="25"/>
      <c r="S36" s="127">
        <v>17.123884655456752</v>
      </c>
      <c r="T36" s="127">
        <v>0.57812065549364555</v>
      </c>
      <c r="U36" s="127">
        <v>7.3783085775177559</v>
      </c>
      <c r="V36" s="127">
        <v>14.568436029318001</v>
      </c>
      <c r="W36" s="25"/>
      <c r="X36" s="25"/>
      <c r="Y36" s="25"/>
      <c r="Z36" s="22"/>
      <c r="AA36" s="130">
        <v>127.01526629637361</v>
      </c>
      <c r="AB36" s="26">
        <f t="shared" si="39"/>
        <v>0</v>
      </c>
      <c r="AC36" s="27"/>
      <c r="AD36" s="25"/>
      <c r="AE36" s="25">
        <v>0</v>
      </c>
      <c r="AF36" s="25"/>
      <c r="AG36" s="127"/>
      <c r="AH36" s="127"/>
      <c r="AI36" s="25"/>
      <c r="AJ36" s="25"/>
      <c r="AK36" s="25"/>
      <c r="AL36" s="25"/>
      <c r="AM36" s="229"/>
      <c r="AN36" s="212"/>
      <c r="AO36" s="130">
        <v>102.0213769535047</v>
      </c>
      <c r="AP36" s="26"/>
      <c r="AQ36" s="29">
        <f t="shared" si="24"/>
        <v>273.00825478089575</v>
      </c>
    </row>
    <row r="37" spans="1:43" ht="12.75" customHeight="1">
      <c r="A37" s="166" t="s">
        <v>24</v>
      </c>
      <c r="B37" s="133" t="s">
        <v>25</v>
      </c>
      <c r="C37" s="19">
        <f t="shared" si="36"/>
        <v>2.0188164290121806</v>
      </c>
      <c r="D37" s="127">
        <v>2.0188164290121806</v>
      </c>
      <c r="E37" s="25"/>
      <c r="F37" s="22"/>
      <c r="G37" s="22"/>
      <c r="H37" s="23">
        <f t="shared" si="37"/>
        <v>0</v>
      </c>
      <c r="I37" s="24"/>
      <c r="J37" s="25"/>
      <c r="K37" s="22"/>
      <c r="L37" s="23">
        <f t="shared" si="38"/>
        <v>3.976657210059499</v>
      </c>
      <c r="M37" s="25"/>
      <c r="N37" s="25"/>
      <c r="O37" s="25"/>
      <c r="P37" s="127"/>
      <c r="Q37" s="127">
        <v>8.6205537265311771E-2</v>
      </c>
      <c r="R37" s="25"/>
      <c r="S37" s="127">
        <v>0.34148066925728893</v>
      </c>
      <c r="T37" s="127">
        <v>0.97572142251299065</v>
      </c>
      <c r="U37" s="127">
        <v>2.5732495810239078</v>
      </c>
      <c r="V37" s="127">
        <v>0</v>
      </c>
      <c r="W37" s="25"/>
      <c r="X37" s="25"/>
      <c r="Y37" s="25"/>
      <c r="Z37" s="22"/>
      <c r="AA37" s="28">
        <v>8.6712897024781945</v>
      </c>
      <c r="AB37" s="26">
        <f t="shared" si="39"/>
        <v>0</v>
      </c>
      <c r="AC37" s="27"/>
      <c r="AD37" s="25"/>
      <c r="AE37" s="25"/>
      <c r="AF37" s="25"/>
      <c r="AG37" s="127"/>
      <c r="AH37" s="127"/>
      <c r="AI37" s="25"/>
      <c r="AJ37" s="25"/>
      <c r="AK37" s="25"/>
      <c r="AL37" s="25"/>
      <c r="AM37" s="229"/>
      <c r="AN37" s="212"/>
      <c r="AO37" s="130">
        <v>31.669947167668042</v>
      </c>
      <c r="AP37" s="26"/>
      <c r="AQ37" s="29">
        <f t="shared" si="24"/>
        <v>46.336710509217916</v>
      </c>
    </row>
    <row r="38" spans="1:43" ht="12.75" customHeight="1">
      <c r="A38" s="166" t="s">
        <v>26</v>
      </c>
      <c r="B38" s="133" t="s">
        <v>27</v>
      </c>
      <c r="C38" s="19">
        <f t="shared" si="36"/>
        <v>155.01307720700004</v>
      </c>
      <c r="D38" s="127">
        <v>155.01307720700004</v>
      </c>
      <c r="E38" s="25"/>
      <c r="F38" s="22"/>
      <c r="G38" s="22"/>
      <c r="H38" s="23">
        <f t="shared" si="37"/>
        <v>0</v>
      </c>
      <c r="I38" s="24"/>
      <c r="J38" s="25"/>
      <c r="K38" s="22"/>
      <c r="L38" s="23">
        <f t="shared" si="38"/>
        <v>262.5049016723795</v>
      </c>
      <c r="M38" s="25"/>
      <c r="N38" s="25"/>
      <c r="O38" s="25"/>
      <c r="P38" s="127"/>
      <c r="Q38" s="127">
        <v>2.815208567335802</v>
      </c>
      <c r="R38" s="25"/>
      <c r="S38" s="127">
        <v>11.151711782898619</v>
      </c>
      <c r="T38" s="127">
        <v>3.505284923032618</v>
      </c>
      <c r="U38" s="127">
        <v>22.567060942082509</v>
      </c>
      <c r="V38" s="127">
        <v>222.46563545702998</v>
      </c>
      <c r="W38" s="25"/>
      <c r="X38" s="25"/>
      <c r="Y38" s="25"/>
      <c r="Z38" s="22"/>
      <c r="AA38" s="28">
        <v>62.812654782326405</v>
      </c>
      <c r="AB38" s="26">
        <f t="shared" si="39"/>
        <v>0</v>
      </c>
      <c r="AC38" s="27"/>
      <c r="AD38" s="25"/>
      <c r="AE38" s="25">
        <v>0</v>
      </c>
      <c r="AF38" s="25">
        <v>0</v>
      </c>
      <c r="AG38" s="127"/>
      <c r="AH38" s="127"/>
      <c r="AI38" s="25"/>
      <c r="AJ38" s="25"/>
      <c r="AK38" s="25"/>
      <c r="AL38" s="25"/>
      <c r="AM38" s="229"/>
      <c r="AN38" s="212">
        <v>0</v>
      </c>
      <c r="AO38" s="130">
        <v>60.645448619523606</v>
      </c>
      <c r="AP38" s="26"/>
      <c r="AQ38" s="29">
        <f t="shared" si="24"/>
        <v>540.97608228122954</v>
      </c>
    </row>
    <row r="39" spans="1:43" ht="12.75" customHeight="1">
      <c r="A39" s="166" t="s">
        <v>28</v>
      </c>
      <c r="B39" s="133" t="s">
        <v>29</v>
      </c>
      <c r="C39" s="19">
        <f t="shared" si="36"/>
        <v>0</v>
      </c>
      <c r="D39" s="127">
        <v>0</v>
      </c>
      <c r="E39" s="25"/>
      <c r="F39" s="22"/>
      <c r="G39" s="22"/>
      <c r="H39" s="23">
        <f t="shared" si="37"/>
        <v>0</v>
      </c>
      <c r="I39" s="24"/>
      <c r="J39" s="25"/>
      <c r="K39" s="22"/>
      <c r="L39" s="23">
        <f t="shared" si="38"/>
        <v>350.77502457414613</v>
      </c>
      <c r="M39" s="25"/>
      <c r="N39" s="25"/>
      <c r="O39" s="25"/>
      <c r="P39" s="127"/>
      <c r="Q39" s="127">
        <v>0</v>
      </c>
      <c r="R39" s="25"/>
      <c r="S39" s="127">
        <v>345.37</v>
      </c>
      <c r="T39" s="127">
        <v>2.7055132652350844</v>
      </c>
      <c r="U39" s="127">
        <v>2.6995113089110516</v>
      </c>
      <c r="V39" s="127">
        <v>0</v>
      </c>
      <c r="W39" s="25"/>
      <c r="X39" s="25"/>
      <c r="Y39" s="25"/>
      <c r="Z39" s="22"/>
      <c r="AA39" s="28">
        <v>7.1155583146806345</v>
      </c>
      <c r="AB39" s="26">
        <f t="shared" si="39"/>
        <v>0</v>
      </c>
      <c r="AC39" s="27"/>
      <c r="AD39" s="25"/>
      <c r="AE39" s="127"/>
      <c r="AF39" s="127"/>
      <c r="AG39" s="127"/>
      <c r="AH39" s="25"/>
      <c r="AI39" s="25"/>
      <c r="AJ39" s="25"/>
      <c r="AK39" s="25"/>
      <c r="AL39" s="25"/>
      <c r="AM39" s="229"/>
      <c r="AN39" s="212"/>
      <c r="AO39" s="130">
        <v>39.83496437007652</v>
      </c>
      <c r="AP39" s="26"/>
      <c r="AQ39" s="29">
        <f t="shared" si="24"/>
        <v>397.7255472589033</v>
      </c>
    </row>
    <row r="40" spans="1:43" ht="12.75" customHeight="1">
      <c r="A40" s="166" t="s">
        <v>30</v>
      </c>
      <c r="B40" s="133" t="s">
        <v>31</v>
      </c>
      <c r="C40" s="19">
        <f t="shared" si="36"/>
        <v>0.84903494678082359</v>
      </c>
      <c r="D40" s="127">
        <v>0.84903494678082359</v>
      </c>
      <c r="E40" s="25"/>
      <c r="F40" s="22"/>
      <c r="G40" s="22"/>
      <c r="H40" s="23">
        <f t="shared" si="37"/>
        <v>0</v>
      </c>
      <c r="I40" s="24"/>
      <c r="J40" s="25"/>
      <c r="K40" s="22"/>
      <c r="L40" s="23">
        <f t="shared" si="38"/>
        <v>4.7793169755217573</v>
      </c>
      <c r="M40" s="25"/>
      <c r="N40" s="25"/>
      <c r="O40" s="25"/>
      <c r="P40" s="127"/>
      <c r="Q40" s="127">
        <v>0.44612938628544563</v>
      </c>
      <c r="R40" s="25"/>
      <c r="S40" s="127">
        <v>1.7672247773972107</v>
      </c>
      <c r="T40" s="127">
        <v>1.5629823255243225</v>
      </c>
      <c r="U40" s="127">
        <v>1.0029804863147782</v>
      </c>
      <c r="V40" s="127">
        <v>0</v>
      </c>
      <c r="W40" s="25"/>
      <c r="X40" s="25"/>
      <c r="Y40" s="25"/>
      <c r="Z40" s="22"/>
      <c r="AA40" s="28">
        <v>12.7295808022042</v>
      </c>
      <c r="AB40" s="26">
        <f t="shared" si="39"/>
        <v>0</v>
      </c>
      <c r="AC40" s="27"/>
      <c r="AD40" s="25"/>
      <c r="AE40" s="127"/>
      <c r="AF40" s="127"/>
      <c r="AG40" s="127"/>
      <c r="AH40" s="25"/>
      <c r="AI40" s="25"/>
      <c r="AJ40" s="25"/>
      <c r="AK40" s="25"/>
      <c r="AL40" s="25"/>
      <c r="AM40" s="229"/>
      <c r="AN40" s="212"/>
      <c r="AO40" s="130">
        <v>14.981317399563672</v>
      </c>
      <c r="AP40" s="26"/>
      <c r="AQ40" s="29">
        <f t="shared" si="24"/>
        <v>33.339250124070453</v>
      </c>
    </row>
    <row r="41" spans="1:43" ht="12.75" customHeight="1">
      <c r="A41" s="166" t="s">
        <v>32</v>
      </c>
      <c r="B41" s="133" t="s">
        <v>33</v>
      </c>
      <c r="C41" s="305">
        <f t="shared" si="36"/>
        <v>0</v>
      </c>
      <c r="D41" s="304">
        <v>0</v>
      </c>
      <c r="E41" s="25"/>
      <c r="F41" s="22"/>
      <c r="G41" s="22"/>
      <c r="H41" s="23">
        <f t="shared" si="37"/>
        <v>0</v>
      </c>
      <c r="I41" s="24"/>
      <c r="J41" s="25"/>
      <c r="K41" s="22"/>
      <c r="L41" s="23">
        <f t="shared" si="38"/>
        <v>59.776362612397975</v>
      </c>
      <c r="M41" s="25"/>
      <c r="N41" s="25"/>
      <c r="O41" s="25"/>
      <c r="P41" s="127"/>
      <c r="Q41" s="127">
        <v>6.3836144201210807</v>
      </c>
      <c r="R41" s="25"/>
      <c r="S41" s="127">
        <v>25.28701744244669</v>
      </c>
      <c r="T41" s="127">
        <v>22.201661220459524</v>
      </c>
      <c r="U41" s="127">
        <v>5.9040695293706795</v>
      </c>
      <c r="V41" s="127">
        <v>0</v>
      </c>
      <c r="W41" s="25"/>
      <c r="X41" s="25"/>
      <c r="Y41" s="25"/>
      <c r="Z41" s="22"/>
      <c r="AA41" s="130">
        <v>34.876437259232141</v>
      </c>
      <c r="AB41" s="26">
        <f t="shared" si="39"/>
        <v>0</v>
      </c>
      <c r="AC41" s="27"/>
      <c r="AD41" s="25"/>
      <c r="AE41" s="127"/>
      <c r="AF41" s="127"/>
      <c r="AG41" s="127"/>
      <c r="AH41" s="25"/>
      <c r="AI41" s="25"/>
      <c r="AJ41" s="25"/>
      <c r="AK41" s="25"/>
      <c r="AL41" s="25"/>
      <c r="AM41" s="229"/>
      <c r="AN41" s="212"/>
      <c r="AO41" s="130">
        <v>110.63165006532842</v>
      </c>
      <c r="AP41" s="26"/>
      <c r="AQ41" s="29">
        <f t="shared" si="24"/>
        <v>205.28444993695854</v>
      </c>
    </row>
    <row r="42" spans="1:43" ht="12.75" customHeight="1">
      <c r="A42" s="166" t="s">
        <v>34</v>
      </c>
      <c r="B42" s="133" t="s">
        <v>35</v>
      </c>
      <c r="C42" s="19">
        <f t="shared" si="36"/>
        <v>0</v>
      </c>
      <c r="D42" s="127">
        <v>0</v>
      </c>
      <c r="E42" s="25"/>
      <c r="F42" s="22"/>
      <c r="G42" s="22"/>
      <c r="H42" s="23">
        <f t="shared" si="37"/>
        <v>0</v>
      </c>
      <c r="I42" s="24"/>
      <c r="J42" s="25"/>
      <c r="K42" s="22"/>
      <c r="L42" s="23">
        <f t="shared" si="38"/>
        <v>2.3422293365261928</v>
      </c>
      <c r="M42" s="25"/>
      <c r="N42" s="25"/>
      <c r="O42" s="25"/>
      <c r="P42" s="127"/>
      <c r="Q42" s="127">
        <v>0.18436658699807557</v>
      </c>
      <c r="R42" s="25"/>
      <c r="S42" s="127">
        <v>0.73031997147726757</v>
      </c>
      <c r="T42" s="127">
        <v>0.76778079148563205</v>
      </c>
      <c r="U42" s="127">
        <v>0.65976198656521756</v>
      </c>
      <c r="V42" s="127">
        <v>0</v>
      </c>
      <c r="W42" s="25"/>
      <c r="X42" s="25"/>
      <c r="Y42" s="25"/>
      <c r="Z42" s="22"/>
      <c r="AA42" s="194">
        <v>6.5672267599651013</v>
      </c>
      <c r="AB42" s="26">
        <f t="shared" si="39"/>
        <v>0</v>
      </c>
      <c r="AC42" s="27"/>
      <c r="AD42" s="25"/>
      <c r="AE42" s="127"/>
      <c r="AF42" s="127"/>
      <c r="AG42" s="127"/>
      <c r="AH42" s="25"/>
      <c r="AI42" s="25"/>
      <c r="AJ42" s="25"/>
      <c r="AK42" s="25"/>
      <c r="AL42" s="25"/>
      <c r="AM42" s="229"/>
      <c r="AN42" s="212"/>
      <c r="AO42" s="130">
        <v>8.7208400155039847</v>
      </c>
      <c r="AP42" s="26"/>
      <c r="AQ42" s="29">
        <f t="shared" si="24"/>
        <v>17.630296111995278</v>
      </c>
    </row>
    <row r="43" spans="1:43" ht="12.75" customHeight="1">
      <c r="A43" s="166" t="s">
        <v>36</v>
      </c>
      <c r="B43" s="133" t="s">
        <v>142</v>
      </c>
      <c r="C43" s="305">
        <f t="shared" si="36"/>
        <v>0.41508375175951373</v>
      </c>
      <c r="D43" s="316">
        <v>0.41508375175951373</v>
      </c>
      <c r="E43" s="25"/>
      <c r="F43" s="22"/>
      <c r="G43" s="22"/>
      <c r="H43" s="23">
        <f t="shared" si="37"/>
        <v>0</v>
      </c>
      <c r="I43" s="24"/>
      <c r="J43" s="25"/>
      <c r="K43" s="22">
        <v>0</v>
      </c>
      <c r="L43" s="23">
        <f t="shared" si="38"/>
        <v>7.4968791400921084</v>
      </c>
      <c r="M43" s="25"/>
      <c r="N43" s="25"/>
      <c r="O43" s="25"/>
      <c r="P43" s="25"/>
      <c r="Q43" s="25">
        <v>0.81989646026789231</v>
      </c>
      <c r="R43" s="25"/>
      <c r="S43" s="25">
        <v>3.2478051973886677</v>
      </c>
      <c r="T43" s="25">
        <v>0.3633248388280223</v>
      </c>
      <c r="U43" s="25">
        <v>2.0148526436075245</v>
      </c>
      <c r="V43" s="25">
        <v>0</v>
      </c>
      <c r="W43" s="25">
        <v>1.0510000000000019</v>
      </c>
      <c r="X43" s="25"/>
      <c r="Y43" s="25"/>
      <c r="Z43" s="22"/>
      <c r="AA43" s="28">
        <v>2.4738679445305434</v>
      </c>
      <c r="AB43" s="26">
        <f t="shared" si="39"/>
        <v>0</v>
      </c>
      <c r="AC43" s="27"/>
      <c r="AD43" s="25"/>
      <c r="AE43" s="25"/>
      <c r="AF43" s="25"/>
      <c r="AG43" s="25"/>
      <c r="AH43" s="25"/>
      <c r="AI43" s="25"/>
      <c r="AJ43" s="25"/>
      <c r="AK43" s="25"/>
      <c r="AL43" s="25"/>
      <c r="AM43" s="215"/>
      <c r="AN43" s="212"/>
      <c r="AO43" s="28">
        <v>17.235487697117701</v>
      </c>
      <c r="AP43" s="26"/>
      <c r="AQ43" s="29">
        <f t="shared" si="24"/>
        <v>27.621318533499867</v>
      </c>
    </row>
    <row r="44" spans="1:43" ht="12.75" customHeight="1">
      <c r="A44" s="395" t="s">
        <v>172</v>
      </c>
      <c r="B44" s="396" t="s">
        <v>173</v>
      </c>
      <c r="C44" s="317">
        <f>SUM(D44:G44)</f>
        <v>0</v>
      </c>
      <c r="D44" s="397">
        <v>0</v>
      </c>
      <c r="E44" s="76"/>
      <c r="F44" s="77"/>
      <c r="G44" s="77"/>
      <c r="H44" s="78">
        <f>SUM(I44:K44)</f>
        <v>0</v>
      </c>
      <c r="I44" s="75"/>
      <c r="J44" s="76"/>
      <c r="K44" s="77"/>
      <c r="L44" s="78">
        <f>SUM(M44:Z44)</f>
        <v>84.756571093995532</v>
      </c>
      <c r="M44" s="76"/>
      <c r="N44" s="76"/>
      <c r="O44" s="76"/>
      <c r="P44" s="76"/>
      <c r="Q44" s="76">
        <v>1.8056681110018167</v>
      </c>
      <c r="R44" s="76"/>
      <c r="S44" s="76">
        <v>0</v>
      </c>
      <c r="T44" s="76">
        <v>0.96577415358366692</v>
      </c>
      <c r="U44" s="76">
        <v>81.985128829410044</v>
      </c>
      <c r="V44" s="76">
        <v>0</v>
      </c>
      <c r="W44" s="76"/>
      <c r="X44" s="76"/>
      <c r="Y44" s="76"/>
      <c r="Z44" s="77"/>
      <c r="AA44" s="81">
        <v>0</v>
      </c>
      <c r="AB44" s="79">
        <f>SUM(AC44:AM44)</f>
        <v>0</v>
      </c>
      <c r="AC44" s="80"/>
      <c r="AD44" s="76"/>
      <c r="AE44" s="76"/>
      <c r="AF44" s="76"/>
      <c r="AG44" s="76"/>
      <c r="AH44" s="76"/>
      <c r="AI44" s="76"/>
      <c r="AJ44" s="76"/>
      <c r="AK44" s="76"/>
      <c r="AL44" s="76"/>
      <c r="AM44" s="220"/>
      <c r="AN44" s="213"/>
      <c r="AO44" s="81">
        <v>29.734715504062905</v>
      </c>
      <c r="AP44" s="79"/>
      <c r="AQ44" s="82">
        <f>C44+H44+L44+AA44+AB44+AN44+AO44+AP44</f>
        <v>114.49128659805844</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5076.0676587546468</v>
      </c>
      <c r="M45" s="307">
        <f t="shared" si="40"/>
        <v>0</v>
      </c>
      <c r="N45" s="307">
        <f t="shared" ref="N45" si="41">SUM(N46:N55)</f>
        <v>0</v>
      </c>
      <c r="O45" s="307">
        <f t="shared" si="40"/>
        <v>0</v>
      </c>
      <c r="P45" s="307">
        <f t="shared" si="40"/>
        <v>1821.9412918450889</v>
      </c>
      <c r="Q45" s="307">
        <f t="shared" si="40"/>
        <v>0</v>
      </c>
      <c r="R45" s="307">
        <f t="shared" si="40"/>
        <v>857.04134079574783</v>
      </c>
      <c r="S45" s="307">
        <f t="shared" si="40"/>
        <v>17.728200000000001</v>
      </c>
      <c r="T45" s="307">
        <f t="shared" si="40"/>
        <v>1.0187138624429903</v>
      </c>
      <c r="U45" s="307">
        <f>SUM(U46:U55)</f>
        <v>2378.3381122513674</v>
      </c>
      <c r="V45" s="307">
        <f t="shared" si="40"/>
        <v>0</v>
      </c>
      <c r="W45" s="307">
        <f t="shared" si="40"/>
        <v>0</v>
      </c>
      <c r="X45" s="307">
        <f t="shared" si="40"/>
        <v>0</v>
      </c>
      <c r="Y45" s="307">
        <f t="shared" si="40"/>
        <v>0</v>
      </c>
      <c r="Z45" s="308">
        <f t="shared" si="40"/>
        <v>0</v>
      </c>
      <c r="AA45" s="309">
        <f t="shared" si="40"/>
        <v>2.2034149433935228</v>
      </c>
      <c r="AB45" s="311">
        <f t="shared" si="40"/>
        <v>1.0981753103040002</v>
      </c>
      <c r="AC45" s="312">
        <f t="shared" si="40"/>
        <v>0</v>
      </c>
      <c r="AD45" s="307">
        <f t="shared" si="40"/>
        <v>0</v>
      </c>
      <c r="AE45" s="307">
        <f t="shared" si="40"/>
        <v>0</v>
      </c>
      <c r="AF45" s="307">
        <f t="shared" ref="AF45" si="42">SUM(AF46:AF55)</f>
        <v>0</v>
      </c>
      <c r="AG45" s="307">
        <f t="shared" si="40"/>
        <v>0</v>
      </c>
      <c r="AH45" s="307">
        <f t="shared" si="40"/>
        <v>0</v>
      </c>
      <c r="AI45" s="307">
        <f t="shared" si="40"/>
        <v>1.0898808120000001</v>
      </c>
      <c r="AJ45" s="307">
        <f t="shared" ref="AJ45" si="43">SUM(AJ46:AJ55)</f>
        <v>8.2944983039999996E-3</v>
      </c>
      <c r="AK45" s="307">
        <f t="shared" si="40"/>
        <v>0</v>
      </c>
      <c r="AL45" s="307">
        <f t="shared" ref="AL45" si="44">SUM(AL46:AL55)</f>
        <v>0</v>
      </c>
      <c r="AM45" s="313">
        <f t="shared" si="40"/>
        <v>0</v>
      </c>
      <c r="AN45" s="311">
        <f t="shared" si="40"/>
        <v>0</v>
      </c>
      <c r="AO45" s="309">
        <f t="shared" si="40"/>
        <v>5.0653999999999995</v>
      </c>
      <c r="AP45" s="311">
        <f t="shared" si="40"/>
        <v>0</v>
      </c>
      <c r="AQ45" s="314">
        <f t="shared" si="24"/>
        <v>5084.4346490083453</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1111.5337189006655</v>
      </c>
      <c r="M46" s="64"/>
      <c r="N46" s="64"/>
      <c r="O46" s="64"/>
      <c r="P46" s="64"/>
      <c r="Q46" s="64"/>
      <c r="R46" s="64"/>
      <c r="S46" s="64"/>
      <c r="T46" s="64"/>
      <c r="U46" s="64">
        <v>1111.5337189006655</v>
      </c>
      <c r="V46" s="64"/>
      <c r="W46" s="64"/>
      <c r="X46" s="64"/>
      <c r="Y46" s="64"/>
      <c r="Z46" s="65"/>
      <c r="AA46" s="66">
        <v>0</v>
      </c>
      <c r="AB46" s="67">
        <f t="shared" ref="AB46:AB58" si="48">SUM(AC46:AM46)</f>
        <v>0.37176218928007476</v>
      </c>
      <c r="AC46" s="68"/>
      <c r="AD46" s="64"/>
      <c r="AE46" s="64"/>
      <c r="AF46" s="64"/>
      <c r="AG46" s="64"/>
      <c r="AH46" s="64"/>
      <c r="AI46" s="64">
        <v>0.37176218928007476</v>
      </c>
      <c r="AJ46" s="64">
        <v>0</v>
      </c>
      <c r="AK46" s="64"/>
      <c r="AL46" s="64"/>
      <c r="AM46" s="219"/>
      <c r="AN46" s="69"/>
      <c r="AO46" s="70"/>
      <c r="AP46" s="67"/>
      <c r="AQ46" s="92">
        <f t="shared" si="24"/>
        <v>1111.9054810899456</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1891.0233101996334</v>
      </c>
      <c r="M48" s="25"/>
      <c r="N48" s="25"/>
      <c r="O48" s="25"/>
      <c r="P48" s="25">
        <v>1499.8111620335926</v>
      </c>
      <c r="Q48" s="25"/>
      <c r="R48" s="25"/>
      <c r="S48" s="25"/>
      <c r="T48" s="25">
        <v>1.0187138624429903</v>
      </c>
      <c r="U48" s="25">
        <v>390.19343430359777</v>
      </c>
      <c r="V48" s="25"/>
      <c r="W48" s="25"/>
      <c r="X48" s="25"/>
      <c r="Y48" s="25"/>
      <c r="Z48" s="22"/>
      <c r="AA48" s="23"/>
      <c r="AB48" s="26">
        <f t="shared" si="48"/>
        <v>0.46171086728498967</v>
      </c>
      <c r="AC48" s="27"/>
      <c r="AD48" s="25"/>
      <c r="AE48" s="25"/>
      <c r="AF48" s="25"/>
      <c r="AG48" s="25"/>
      <c r="AH48" s="25"/>
      <c r="AI48" s="25">
        <v>0.45487701906270883</v>
      </c>
      <c r="AJ48" s="25">
        <v>6.8338482222808283E-3</v>
      </c>
      <c r="AK48" s="25"/>
      <c r="AL48" s="25"/>
      <c r="AM48" s="215"/>
      <c r="AN48" s="212"/>
      <c r="AO48" s="28">
        <v>0</v>
      </c>
      <c r="AP48" s="26"/>
      <c r="AQ48" s="29">
        <f t="shared" si="24"/>
        <v>1891.4850210669185</v>
      </c>
    </row>
    <row r="49" spans="1:43" ht="12.75" customHeight="1">
      <c r="A49" s="166" t="s">
        <v>72</v>
      </c>
      <c r="B49" s="18"/>
      <c r="C49" s="19">
        <f t="shared" si="45"/>
        <v>0</v>
      </c>
      <c r="D49" s="20"/>
      <c r="E49" s="21"/>
      <c r="F49" s="22"/>
      <c r="G49" s="22"/>
      <c r="H49" s="23">
        <f t="shared" si="46"/>
        <v>0</v>
      </c>
      <c r="I49" s="24"/>
      <c r="J49" s="25"/>
      <c r="K49" s="22"/>
      <c r="L49" s="23">
        <f t="shared" si="47"/>
        <v>157.36226017629122</v>
      </c>
      <c r="M49" s="25"/>
      <c r="N49" s="25"/>
      <c r="O49" s="25"/>
      <c r="P49" s="25">
        <v>37.168403495961911</v>
      </c>
      <c r="Q49" s="25"/>
      <c r="R49" s="25"/>
      <c r="S49" s="25"/>
      <c r="T49" s="25"/>
      <c r="U49" s="25">
        <v>120.19385668032932</v>
      </c>
      <c r="V49" s="25"/>
      <c r="W49" s="25"/>
      <c r="X49" s="25"/>
      <c r="Y49" s="25"/>
      <c r="Z49" s="22"/>
      <c r="AA49" s="23"/>
      <c r="AB49" s="26">
        <f t="shared" si="48"/>
        <v>4.0369245066519531E-2</v>
      </c>
      <c r="AC49" s="27"/>
      <c r="AD49" s="25"/>
      <c r="AE49" s="25"/>
      <c r="AF49" s="25"/>
      <c r="AG49" s="25"/>
      <c r="AH49" s="25"/>
      <c r="AI49" s="25">
        <v>4.019988826041903E-2</v>
      </c>
      <c r="AJ49" s="25">
        <v>1.6935680610050472E-4</v>
      </c>
      <c r="AK49" s="25"/>
      <c r="AL49" s="25"/>
      <c r="AM49" s="215"/>
      <c r="AN49" s="212"/>
      <c r="AO49" s="28"/>
      <c r="AP49" s="26"/>
      <c r="AQ49" s="29">
        <f t="shared" si="24"/>
        <v>157.40262942135774</v>
      </c>
    </row>
    <row r="50" spans="1:43" ht="12.75" customHeight="1">
      <c r="A50" s="166" t="s">
        <v>38</v>
      </c>
      <c r="B50" s="18"/>
      <c r="C50" s="19">
        <f t="shared" si="45"/>
        <v>0</v>
      </c>
      <c r="D50" s="20"/>
      <c r="E50" s="21"/>
      <c r="F50" s="22"/>
      <c r="G50" s="22"/>
      <c r="H50" s="23">
        <f t="shared" si="46"/>
        <v>0</v>
      </c>
      <c r="I50" s="24"/>
      <c r="J50" s="25"/>
      <c r="K50" s="22"/>
      <c r="L50" s="23">
        <f t="shared" si="47"/>
        <v>39.81827411167513</v>
      </c>
      <c r="M50" s="25"/>
      <c r="N50" s="25"/>
      <c r="O50" s="25"/>
      <c r="P50" s="25"/>
      <c r="Q50" s="25"/>
      <c r="R50" s="135"/>
      <c r="S50" s="25"/>
      <c r="T50" s="25"/>
      <c r="U50" s="25">
        <v>39.81827411167513</v>
      </c>
      <c r="V50" s="25"/>
      <c r="W50" s="25"/>
      <c r="X50" s="25"/>
      <c r="Y50" s="25"/>
      <c r="Z50" s="22"/>
      <c r="AA50" s="23"/>
      <c r="AB50" s="26">
        <f t="shared" si="48"/>
        <v>0</v>
      </c>
      <c r="AC50" s="27"/>
      <c r="AD50" s="25"/>
      <c r="AE50" s="25"/>
      <c r="AF50" s="25"/>
      <c r="AG50" s="25"/>
      <c r="AH50" s="25"/>
      <c r="AI50" s="25">
        <v>0</v>
      </c>
      <c r="AJ50" s="25"/>
      <c r="AK50" s="25"/>
      <c r="AL50" s="25"/>
      <c r="AM50" s="215"/>
      <c r="AN50" s="212"/>
      <c r="AO50" s="28">
        <v>5.0653999999999995</v>
      </c>
      <c r="AP50" s="26"/>
      <c r="AQ50" s="29">
        <f t="shared" si="24"/>
        <v>44.883674111675127</v>
      </c>
    </row>
    <row r="51" spans="1:43" ht="12.75" customHeight="1">
      <c r="A51" s="166" t="s">
        <v>39</v>
      </c>
      <c r="B51" s="18"/>
      <c r="C51" s="19">
        <f t="shared" si="45"/>
        <v>0</v>
      </c>
      <c r="D51" s="20"/>
      <c r="E51" s="21"/>
      <c r="F51" s="22"/>
      <c r="G51" s="22"/>
      <c r="H51" s="23">
        <f t="shared" si="46"/>
        <v>0</v>
      </c>
      <c r="I51" s="24"/>
      <c r="J51" s="25"/>
      <c r="K51" s="22"/>
      <c r="L51" s="23">
        <f t="shared" si="47"/>
        <v>26.629999433659489</v>
      </c>
      <c r="M51" s="25"/>
      <c r="N51" s="25"/>
      <c r="O51" s="25"/>
      <c r="P51" s="25">
        <v>1.5641433962264151</v>
      </c>
      <c r="Q51" s="22"/>
      <c r="R51" s="25">
        <v>25.065856037433072</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26.629999433659489</v>
      </c>
    </row>
    <row r="52" spans="1:43" ht="12.75" customHeight="1">
      <c r="A52" s="166" t="s">
        <v>76</v>
      </c>
      <c r="B52" s="133"/>
      <c r="C52" s="134">
        <f t="shared" si="45"/>
        <v>0</v>
      </c>
      <c r="D52" s="135"/>
      <c r="E52" s="135"/>
      <c r="F52" s="136"/>
      <c r="G52" s="136"/>
      <c r="H52" s="137">
        <f t="shared" si="46"/>
        <v>0</v>
      </c>
      <c r="I52" s="138"/>
      <c r="J52" s="135"/>
      <c r="K52" s="136"/>
      <c r="L52" s="137">
        <f t="shared" si="47"/>
        <v>831.97548475831479</v>
      </c>
      <c r="M52" s="135"/>
      <c r="N52" s="135"/>
      <c r="O52" s="135"/>
      <c r="P52" s="127"/>
      <c r="Q52" s="127"/>
      <c r="R52" s="135">
        <v>831.97548475831479</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831.97548475831479</v>
      </c>
    </row>
    <row r="53" spans="1:43" ht="12.75" customHeight="1">
      <c r="A53" s="166" t="s">
        <v>73</v>
      </c>
      <c r="B53" s="133"/>
      <c r="C53" s="134">
        <f t="shared" si="45"/>
        <v>0</v>
      </c>
      <c r="D53" s="138"/>
      <c r="E53" s="135"/>
      <c r="F53" s="136"/>
      <c r="G53" s="136"/>
      <c r="H53" s="137">
        <f t="shared" si="46"/>
        <v>0</v>
      </c>
      <c r="I53" s="138"/>
      <c r="J53" s="135"/>
      <c r="K53" s="136"/>
      <c r="L53" s="137">
        <f t="shared" si="47"/>
        <v>387.16069043301485</v>
      </c>
      <c r="M53" s="135"/>
      <c r="N53" s="135"/>
      <c r="O53" s="135"/>
      <c r="P53" s="105">
        <v>72.101638326503902</v>
      </c>
      <c r="Q53" s="105"/>
      <c r="R53" s="135"/>
      <c r="S53" s="127"/>
      <c r="T53" s="135"/>
      <c r="U53" s="135">
        <v>315.05905210651093</v>
      </c>
      <c r="V53" s="135"/>
      <c r="W53" s="135"/>
      <c r="X53" s="135"/>
      <c r="Y53" s="135"/>
      <c r="Z53" s="136"/>
      <c r="AA53" s="130"/>
      <c r="AB53" s="139">
        <f t="shared" si="48"/>
        <v>0.10570278901030145</v>
      </c>
      <c r="AC53" s="140"/>
      <c r="AD53" s="135"/>
      <c r="AE53" s="127"/>
      <c r="AF53" s="127"/>
      <c r="AG53" s="135"/>
      <c r="AH53" s="135"/>
      <c r="AI53" s="25">
        <v>0.10537425988251911</v>
      </c>
      <c r="AJ53" s="25">
        <v>3.2852912778233998E-4</v>
      </c>
      <c r="AK53" s="135"/>
      <c r="AL53" s="135"/>
      <c r="AM53" s="229"/>
      <c r="AN53" s="224"/>
      <c r="AO53" s="194"/>
      <c r="AP53" s="139"/>
      <c r="AQ53" s="141">
        <f t="shared" si="24"/>
        <v>387.26639322202516</v>
      </c>
    </row>
    <row r="54" spans="1:43" ht="12.75" customHeight="1">
      <c r="A54" s="17" t="s">
        <v>134</v>
      </c>
      <c r="B54" s="241"/>
      <c r="C54" s="134">
        <f t="shared" si="45"/>
        <v>0</v>
      </c>
      <c r="D54" s="138"/>
      <c r="E54" s="135"/>
      <c r="F54" s="136"/>
      <c r="G54" s="136"/>
      <c r="H54" s="137">
        <f t="shared" si="46"/>
        <v>0</v>
      </c>
      <c r="I54" s="138"/>
      <c r="J54" s="135"/>
      <c r="K54" s="136"/>
      <c r="L54" s="137">
        <f t="shared" si="47"/>
        <v>49.725233968695029</v>
      </c>
      <c r="M54" s="135"/>
      <c r="N54" s="135"/>
      <c r="O54" s="135"/>
      <c r="P54" s="105"/>
      <c r="Q54" s="105"/>
      <c r="R54" s="135"/>
      <c r="S54" s="127"/>
      <c r="T54" s="135"/>
      <c r="U54" s="135">
        <v>49.725233968695029</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49.725233968695029</v>
      </c>
    </row>
    <row r="55" spans="1:43" ht="12.75" customHeight="1">
      <c r="A55" s="72" t="s">
        <v>74</v>
      </c>
      <c r="B55" s="193"/>
      <c r="C55" s="74">
        <f t="shared" si="45"/>
        <v>0</v>
      </c>
      <c r="D55" s="150"/>
      <c r="E55" s="151"/>
      <c r="F55" s="77"/>
      <c r="G55" s="77"/>
      <c r="H55" s="78">
        <f t="shared" si="46"/>
        <v>0</v>
      </c>
      <c r="I55" s="75"/>
      <c r="J55" s="76"/>
      <c r="K55" s="77"/>
      <c r="L55" s="78">
        <f t="shared" si="47"/>
        <v>580.83868677269766</v>
      </c>
      <c r="M55" s="76"/>
      <c r="N55" s="76"/>
      <c r="O55" s="76"/>
      <c r="P55" s="76">
        <v>211.29594459280403</v>
      </c>
      <c r="Q55" s="76"/>
      <c r="R55" s="76"/>
      <c r="S55" s="25">
        <v>17.728200000000001</v>
      </c>
      <c r="T55" s="76"/>
      <c r="U55" s="76">
        <v>351.81454217989358</v>
      </c>
      <c r="V55" s="76"/>
      <c r="W55" s="76"/>
      <c r="X55" s="76"/>
      <c r="Y55" s="76"/>
      <c r="Z55" s="77"/>
      <c r="AA55" s="296">
        <v>2.2034149433935228</v>
      </c>
      <c r="AB55" s="79">
        <f t="shared" si="48"/>
        <v>0.11863021966211471</v>
      </c>
      <c r="AC55" s="80"/>
      <c r="AD55" s="76"/>
      <c r="AE55" s="76"/>
      <c r="AF55" s="76"/>
      <c r="AG55" s="76"/>
      <c r="AH55" s="76"/>
      <c r="AI55" s="76">
        <v>0.11766745551427837</v>
      </c>
      <c r="AJ55" s="76">
        <v>9.6276414783632636E-4</v>
      </c>
      <c r="AK55" s="76"/>
      <c r="AL55" s="76"/>
      <c r="AM55" s="232"/>
      <c r="AN55" s="213"/>
      <c r="AO55" s="81"/>
      <c r="AP55" s="79"/>
      <c r="AQ55" s="82">
        <f t="shared" si="24"/>
        <v>583.16073193575335</v>
      </c>
    </row>
    <row r="56" spans="1:43" s="49" customFormat="1" ht="12.75" customHeight="1">
      <c r="A56" s="168" t="s">
        <v>40</v>
      </c>
      <c r="B56" s="152"/>
      <c r="C56" s="142">
        <f t="shared" si="45"/>
        <v>245.9206120568</v>
      </c>
      <c r="D56" s="146">
        <v>163.244865</v>
      </c>
      <c r="E56" s="22">
        <v>59.141771599999998</v>
      </c>
      <c r="F56" s="144"/>
      <c r="G56" s="144">
        <v>23.5339754568</v>
      </c>
      <c r="H56" s="145">
        <f t="shared" si="46"/>
        <v>273.08824700000002</v>
      </c>
      <c r="I56" s="146"/>
      <c r="J56" s="143">
        <v>182.792</v>
      </c>
      <c r="K56" s="144">
        <v>90.296247000000008</v>
      </c>
      <c r="L56" s="145">
        <f t="shared" si="47"/>
        <v>1506.6993368814726</v>
      </c>
      <c r="M56" s="143"/>
      <c r="N56" s="143"/>
      <c r="O56" s="143"/>
      <c r="P56" s="143">
        <v>0</v>
      </c>
      <c r="Q56" s="143">
        <v>858.13362426732374</v>
      </c>
      <c r="R56" s="143"/>
      <c r="S56" s="143">
        <v>0</v>
      </c>
      <c r="T56" s="143">
        <v>53.015469229307953</v>
      </c>
      <c r="U56" s="143">
        <v>554.23106346949214</v>
      </c>
      <c r="V56" s="143">
        <v>41.319179915348762</v>
      </c>
      <c r="W56" s="143"/>
      <c r="X56" s="143"/>
      <c r="Y56" s="143"/>
      <c r="Z56" s="144"/>
      <c r="AA56" s="145">
        <v>606.79657896000003</v>
      </c>
      <c r="AB56" s="147">
        <f t="shared" si="48"/>
        <v>19.761274170011152</v>
      </c>
      <c r="AC56" s="177"/>
      <c r="AD56" s="143"/>
      <c r="AE56" s="143">
        <v>15.948922539450159</v>
      </c>
      <c r="AF56" s="143"/>
      <c r="AG56" s="143"/>
      <c r="AH56" s="143"/>
      <c r="AI56" s="143"/>
      <c r="AJ56" s="143"/>
      <c r="AK56" s="143"/>
      <c r="AL56" s="143">
        <v>0.46083361319999994</v>
      </c>
      <c r="AM56" s="231">
        <v>3.3515180173609935</v>
      </c>
      <c r="AN56" s="147"/>
      <c r="AO56" s="145">
        <v>645.9974021999999</v>
      </c>
      <c r="AP56" s="147"/>
      <c r="AQ56" s="91">
        <f t="shared" si="24"/>
        <v>3298.2634512682835</v>
      </c>
    </row>
    <row r="57" spans="1:43" s="49" customFormat="1" ht="12.75" customHeight="1">
      <c r="A57" s="168" t="s">
        <v>193</v>
      </c>
      <c r="B57" s="152"/>
      <c r="C57" s="142">
        <f>C58+C65</f>
        <v>26.731319952000003</v>
      </c>
      <c r="D57" s="143">
        <f t="shared" ref="D57:AP57" si="49">D58+D65</f>
        <v>24.491591500000002</v>
      </c>
      <c r="E57" s="143">
        <f t="shared" si="49"/>
        <v>1.5439750999999999</v>
      </c>
      <c r="F57" s="144">
        <f t="shared" si="49"/>
        <v>0</v>
      </c>
      <c r="G57" s="144">
        <f t="shared" si="49"/>
        <v>0.69575335199999999</v>
      </c>
      <c r="H57" s="145">
        <f t="shared" si="49"/>
        <v>0.45673299999999994</v>
      </c>
      <c r="I57" s="146">
        <f t="shared" si="49"/>
        <v>0</v>
      </c>
      <c r="J57" s="146">
        <f t="shared" si="49"/>
        <v>0</v>
      </c>
      <c r="K57" s="146">
        <f t="shared" si="49"/>
        <v>0.45673299999999994</v>
      </c>
      <c r="L57" s="145">
        <f t="shared" si="49"/>
        <v>321.57787525233823</v>
      </c>
      <c r="M57" s="143">
        <f t="shared" si="49"/>
        <v>0</v>
      </c>
      <c r="N57" s="143">
        <f t="shared" ref="N57" si="50">N58+N65</f>
        <v>0</v>
      </c>
      <c r="O57" s="143">
        <f t="shared" si="49"/>
        <v>0</v>
      </c>
      <c r="P57" s="143">
        <f t="shared" si="49"/>
        <v>0</v>
      </c>
      <c r="Q57" s="143">
        <f t="shared" si="49"/>
        <v>27.341951323096431</v>
      </c>
      <c r="R57" s="143">
        <f t="shared" si="49"/>
        <v>0</v>
      </c>
      <c r="S57" s="143">
        <f t="shared" si="49"/>
        <v>9.8490000000000002</v>
      </c>
      <c r="T57" s="143">
        <f t="shared" si="49"/>
        <v>63.945407087163993</v>
      </c>
      <c r="U57" s="143">
        <f t="shared" si="49"/>
        <v>220.44151684207779</v>
      </c>
      <c r="V57" s="143">
        <f t="shared" si="49"/>
        <v>0</v>
      </c>
      <c r="W57" s="143">
        <f t="shared" si="49"/>
        <v>0</v>
      </c>
      <c r="X57" s="143">
        <f t="shared" si="49"/>
        <v>0</v>
      </c>
      <c r="Y57" s="143">
        <f t="shared" si="49"/>
        <v>0</v>
      </c>
      <c r="Z57" s="144">
        <f t="shared" si="49"/>
        <v>0</v>
      </c>
      <c r="AA57" s="145">
        <f t="shared" si="49"/>
        <v>268.94970378448369</v>
      </c>
      <c r="AB57" s="147">
        <f t="shared" si="49"/>
        <v>4.0294273249638231</v>
      </c>
      <c r="AC57" s="177">
        <f t="shared" si="49"/>
        <v>0</v>
      </c>
      <c r="AD57" s="143">
        <f t="shared" si="49"/>
        <v>0</v>
      </c>
      <c r="AE57" s="143">
        <f t="shared" si="49"/>
        <v>0.17224548480000001</v>
      </c>
      <c r="AF57" s="143">
        <f t="shared" ref="AF57" si="51">AF58+AF65</f>
        <v>0</v>
      </c>
      <c r="AG57" s="143">
        <f t="shared" si="49"/>
        <v>0</v>
      </c>
      <c r="AH57" s="143">
        <f t="shared" si="49"/>
        <v>2.970672</v>
      </c>
      <c r="AI57" s="143">
        <f t="shared" si="49"/>
        <v>0</v>
      </c>
      <c r="AJ57" s="143">
        <f t="shared" ref="AJ57" si="52">AJ58+AJ65</f>
        <v>0</v>
      </c>
      <c r="AK57" s="143">
        <f t="shared" si="49"/>
        <v>0</v>
      </c>
      <c r="AL57" s="143">
        <f t="shared" ref="AL57" si="53">AL58+AL65</f>
        <v>0</v>
      </c>
      <c r="AM57" s="231">
        <f t="shared" si="49"/>
        <v>0.8865098401638225</v>
      </c>
      <c r="AN57" s="146">
        <f t="shared" si="49"/>
        <v>0</v>
      </c>
      <c r="AO57" s="145">
        <f t="shared" si="49"/>
        <v>733.36158331259935</v>
      </c>
      <c r="AP57" s="147">
        <f t="shared" si="49"/>
        <v>0</v>
      </c>
      <c r="AQ57" s="148">
        <f t="shared" si="24"/>
        <v>1355.1066426263851</v>
      </c>
    </row>
    <row r="58" spans="1:43" s="49" customFormat="1" ht="12.75" customHeight="1">
      <c r="A58" s="168" t="s">
        <v>194</v>
      </c>
      <c r="B58" s="152"/>
      <c r="C58" s="142">
        <f t="shared" si="45"/>
        <v>26.731319952000003</v>
      </c>
      <c r="D58" s="143">
        <v>24.491591500000002</v>
      </c>
      <c r="E58" s="143">
        <v>1.5439750999999999</v>
      </c>
      <c r="F58" s="144">
        <f>SUM(F59:F64)</f>
        <v>0</v>
      </c>
      <c r="G58" s="144">
        <v>0.69575335199999999</v>
      </c>
      <c r="H58" s="145">
        <f t="shared" si="46"/>
        <v>0</v>
      </c>
      <c r="I58" s="146">
        <f>SUM(I59:I64)</f>
        <v>0</v>
      </c>
      <c r="J58" s="146">
        <f>SUM(J59:J64)</f>
        <v>0</v>
      </c>
      <c r="K58" s="146">
        <f>SUM(K59:K64)</f>
        <v>0</v>
      </c>
      <c r="L58" s="145">
        <f t="shared" si="47"/>
        <v>190.7647831692955</v>
      </c>
      <c r="M58" s="143">
        <f t="shared" ref="M58:AN58" si="54">SUM(M59:M64)</f>
        <v>0</v>
      </c>
      <c r="N58" s="143">
        <f t="shared" ref="N58" si="55">SUM(N59:N64)</f>
        <v>0</v>
      </c>
      <c r="O58" s="143">
        <f t="shared" si="54"/>
        <v>0</v>
      </c>
      <c r="P58" s="143">
        <f t="shared" si="54"/>
        <v>0</v>
      </c>
      <c r="Q58" s="143">
        <v>12.271514264957792</v>
      </c>
      <c r="R58" s="143">
        <f t="shared" si="54"/>
        <v>0</v>
      </c>
      <c r="S58" s="143">
        <v>0.96086171731592895</v>
      </c>
      <c r="T58" s="143">
        <v>50.188993522331067</v>
      </c>
      <c r="U58" s="143">
        <v>127.34341366469071</v>
      </c>
      <c r="V58" s="143">
        <f t="shared" si="54"/>
        <v>0</v>
      </c>
      <c r="W58" s="143">
        <f t="shared" si="54"/>
        <v>0</v>
      </c>
      <c r="X58" s="143">
        <f t="shared" si="54"/>
        <v>0</v>
      </c>
      <c r="Y58" s="143">
        <f t="shared" si="54"/>
        <v>0</v>
      </c>
      <c r="Z58" s="144">
        <f t="shared" si="54"/>
        <v>0</v>
      </c>
      <c r="AA58" s="145">
        <v>145.48753420396392</v>
      </c>
      <c r="AB58" s="147">
        <f t="shared" si="48"/>
        <v>1.0587553249638226</v>
      </c>
      <c r="AC58" s="177">
        <f t="shared" si="54"/>
        <v>0</v>
      </c>
      <c r="AD58" s="143">
        <f t="shared" si="54"/>
        <v>0</v>
      </c>
      <c r="AE58" s="143">
        <v>0.17224548480000001</v>
      </c>
      <c r="AF58" s="143"/>
      <c r="AG58" s="143">
        <f t="shared" si="54"/>
        <v>0</v>
      </c>
      <c r="AH58" s="143">
        <f t="shared" si="54"/>
        <v>0</v>
      </c>
      <c r="AI58" s="143">
        <f t="shared" si="54"/>
        <v>0</v>
      </c>
      <c r="AJ58" s="143">
        <f t="shared" ref="AJ58" si="56">SUM(AJ59:AJ64)</f>
        <v>0</v>
      </c>
      <c r="AK58" s="143"/>
      <c r="AL58" s="143">
        <v>0</v>
      </c>
      <c r="AM58" s="231">
        <v>0.8865098401638225</v>
      </c>
      <c r="AN58" s="146">
        <f t="shared" si="54"/>
        <v>0</v>
      </c>
      <c r="AO58" s="145">
        <v>512.11773308507452</v>
      </c>
      <c r="AP58" s="147">
        <f t="shared" ref="AP58" si="57">SUM(AP59:AP64)</f>
        <v>0</v>
      </c>
      <c r="AQ58" s="148">
        <f t="shared" si="24"/>
        <v>876.16012573529781</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0.45673299999999994</v>
      </c>
      <c r="I65" s="146"/>
      <c r="J65" s="146">
        <v>0</v>
      </c>
      <c r="K65" s="146">
        <v>0.45673299999999994</v>
      </c>
      <c r="L65" s="78">
        <f>SUM(M65:Z65)</f>
        <v>130.8130920830427</v>
      </c>
      <c r="M65" s="76"/>
      <c r="N65" s="76"/>
      <c r="O65" s="76"/>
      <c r="P65" s="76"/>
      <c r="Q65" s="76">
        <v>15.070437058138639</v>
      </c>
      <c r="R65" s="76"/>
      <c r="S65" s="143">
        <v>8.8881382826840714</v>
      </c>
      <c r="T65" s="143">
        <v>13.756413564832926</v>
      </c>
      <c r="U65" s="143">
        <v>93.098103177387074</v>
      </c>
      <c r="V65" s="76">
        <f>SUM(V66:V69)</f>
        <v>0</v>
      </c>
      <c r="W65" s="76"/>
      <c r="X65" s="76"/>
      <c r="Y65" s="76"/>
      <c r="Z65" s="77"/>
      <c r="AA65" s="145">
        <v>123.46216958051976</v>
      </c>
      <c r="AB65" s="79">
        <f>SUM(AC65:AM65)</f>
        <v>2.970672</v>
      </c>
      <c r="AC65" s="80"/>
      <c r="AD65" s="76"/>
      <c r="AE65" s="76"/>
      <c r="AF65" s="76"/>
      <c r="AG65" s="76"/>
      <c r="AH65" s="76">
        <v>2.970672</v>
      </c>
      <c r="AI65" s="76"/>
      <c r="AJ65" s="76"/>
      <c r="AK65" s="76"/>
      <c r="AL65" s="76"/>
      <c r="AM65" s="220"/>
      <c r="AN65" s="213"/>
      <c r="AO65" s="145">
        <v>221.24385022752483</v>
      </c>
      <c r="AP65" s="79"/>
      <c r="AQ65" s="340">
        <f t="shared" si="24"/>
        <v>478.9465168910873</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280.82735756885558</v>
      </c>
      <c r="M70" s="154"/>
      <c r="N70" s="154"/>
      <c r="O70" s="154"/>
      <c r="P70" s="154">
        <v>0</v>
      </c>
      <c r="Q70" s="154">
        <v>0</v>
      </c>
      <c r="R70" s="154"/>
      <c r="S70" s="154"/>
      <c r="T70" s="154">
        <v>0</v>
      </c>
      <c r="U70" s="154">
        <v>280.82735756885558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55.326429608084815</v>
      </c>
      <c r="AP70" s="100"/>
      <c r="AQ70" s="91">
        <f t="shared" si="24"/>
        <v>336.1537871769404</v>
      </c>
    </row>
    <row r="71" spans="1:43" s="49" customFormat="1" ht="12.75" customHeight="1" thickBot="1">
      <c r="A71" s="242" t="s">
        <v>133</v>
      </c>
      <c r="B71" s="73"/>
      <c r="C71" s="74">
        <f>SUM(D71:G71)</f>
        <v>0</v>
      </c>
      <c r="D71" s="75"/>
      <c r="E71" s="76"/>
      <c r="F71" s="77"/>
      <c r="G71" s="77"/>
      <c r="H71" s="78">
        <f>SUM(I71:K71)</f>
        <v>0</v>
      </c>
      <c r="I71" s="75"/>
      <c r="J71" s="76"/>
      <c r="K71" s="77"/>
      <c r="L71" s="78">
        <f>SUM(M71:Z71)</f>
        <v>46.738012488434123</v>
      </c>
      <c r="M71" s="76"/>
      <c r="N71" s="76"/>
      <c r="O71" s="76"/>
      <c r="P71" s="76"/>
      <c r="Q71" s="76"/>
      <c r="R71" s="76"/>
      <c r="S71" s="76"/>
      <c r="T71" s="76"/>
      <c r="U71" s="76">
        <v>46.738012488434123</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46.738012488434123</v>
      </c>
    </row>
    <row r="72" spans="1:43" ht="12.75" customHeight="1" thickBot="1">
      <c r="A72" s="42" t="s">
        <v>42</v>
      </c>
      <c r="B72" s="43"/>
      <c r="C72" s="44">
        <f t="shared" ref="C72:AP72" si="58">C26-C27-C29</f>
        <v>-8.221240607933737</v>
      </c>
      <c r="D72" s="108">
        <f t="shared" si="58"/>
        <v>-5.9732456039338899</v>
      </c>
      <c r="E72" s="46">
        <f t="shared" si="58"/>
        <v>-2.2479950039999821</v>
      </c>
      <c r="F72" s="109">
        <f t="shared" si="58"/>
        <v>0</v>
      </c>
      <c r="G72" s="109">
        <f t="shared" si="58"/>
        <v>0</v>
      </c>
      <c r="H72" s="47">
        <f t="shared" si="58"/>
        <v>0.3476645424467506</v>
      </c>
      <c r="I72" s="108">
        <f t="shared" si="58"/>
        <v>-0.18380945755319528</v>
      </c>
      <c r="J72" s="46">
        <f t="shared" si="58"/>
        <v>0.53147399999997447</v>
      </c>
      <c r="K72" s="109">
        <f t="shared" si="58"/>
        <v>0</v>
      </c>
      <c r="L72" s="47">
        <f t="shared" si="58"/>
        <v>-74.732114509009079</v>
      </c>
      <c r="M72" s="46">
        <f t="shared" si="58"/>
        <v>-3.1393380281997452</v>
      </c>
      <c r="N72" s="46">
        <f t="shared" ref="N72" si="59">N26-N27-N29</f>
        <v>-0.74849584499999899</v>
      </c>
      <c r="O72" s="46">
        <f t="shared" si="58"/>
        <v>0</v>
      </c>
      <c r="P72" s="46">
        <f t="shared" si="58"/>
        <v>8.8648390748462589</v>
      </c>
      <c r="Q72" s="46">
        <f t="shared" si="58"/>
        <v>61.209068082632484</v>
      </c>
      <c r="R72" s="46">
        <f t="shared" si="58"/>
        <v>-32.894713428374757</v>
      </c>
      <c r="S72" s="46">
        <f t="shared" si="58"/>
        <v>-106.8177323082478</v>
      </c>
      <c r="T72" s="46">
        <f t="shared" si="58"/>
        <v>-2.6051791918975482</v>
      </c>
      <c r="U72" s="46">
        <f t="shared" si="58"/>
        <v>2.4507634507963303</v>
      </c>
      <c r="V72" s="46">
        <f t="shared" si="58"/>
        <v>-3.2631556348405866E-4</v>
      </c>
      <c r="W72" s="46">
        <f t="shared" si="58"/>
        <v>-1.0509999999999939</v>
      </c>
      <c r="X72" s="46">
        <f t="shared" si="58"/>
        <v>0</v>
      </c>
      <c r="Y72" s="46">
        <f t="shared" si="58"/>
        <v>0</v>
      </c>
      <c r="Z72" s="109">
        <f t="shared" si="58"/>
        <v>0</v>
      </c>
      <c r="AA72" s="47">
        <f t="shared" si="58"/>
        <v>-8.0734591562077185E-2</v>
      </c>
      <c r="AB72" s="45">
        <f t="shared" si="58"/>
        <v>2.4185835044480086</v>
      </c>
      <c r="AC72" s="110">
        <f t="shared" si="58"/>
        <v>0</v>
      </c>
      <c r="AD72" s="46">
        <f t="shared" si="58"/>
        <v>0</v>
      </c>
      <c r="AE72" s="46">
        <f t="shared" si="58"/>
        <v>2.4185835044479802</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-20.892693501862141</v>
      </c>
      <c r="AP72" s="45">
        <f t="shared" si="58"/>
        <v>0</v>
      </c>
      <c r="AQ72" s="48">
        <f t="shared" si="24"/>
        <v>-101.16053516347228</v>
      </c>
    </row>
    <row r="73" spans="1:43" s="49" customFormat="1" ht="25.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row>
    <row r="74" spans="1:43" s="49" customFormat="1" ht="12.75" customHeight="1">
      <c r="A74" s="162" t="s">
        <v>113</v>
      </c>
      <c r="B74" s="89"/>
      <c r="C74" s="89"/>
      <c r="D74" s="89"/>
      <c r="E74" s="89"/>
      <c r="F74" s="89"/>
      <c r="G74" s="89"/>
      <c r="H74" s="89"/>
      <c r="I74" s="89"/>
      <c r="J74" s="89"/>
      <c r="K74" s="89"/>
      <c r="L74" s="89"/>
      <c r="M74" s="89"/>
      <c r="N74" s="89"/>
      <c r="Q74" s="89"/>
      <c r="R74" s="89"/>
      <c r="S74" s="89"/>
      <c r="T74" s="89"/>
      <c r="U74" s="89"/>
      <c r="V74" s="89"/>
      <c r="W74" s="83"/>
      <c r="X74" s="83"/>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3"/>
      <c r="X75" s="83"/>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1416.5364956530045</v>
      </c>
      <c r="D86" s="89">
        <f t="shared" ref="D86:AN86" si="63">D10+D22</f>
        <v>1416.5364956530045</v>
      </c>
      <c r="E86" s="89">
        <f t="shared" si="63"/>
        <v>0</v>
      </c>
      <c r="F86" s="89">
        <f t="shared" si="63"/>
        <v>0</v>
      </c>
      <c r="G86" s="89">
        <f t="shared" si="63"/>
        <v>0</v>
      </c>
      <c r="H86" s="89">
        <f t="shared" si="63"/>
        <v>489.34957007738603</v>
      </c>
      <c r="I86" s="89">
        <f t="shared" si="63"/>
        <v>489.34957007738603</v>
      </c>
      <c r="J86" s="89">
        <f t="shared" si="63"/>
        <v>0</v>
      </c>
      <c r="K86" s="89">
        <f t="shared" si="63"/>
        <v>0</v>
      </c>
      <c r="L86" s="89">
        <f t="shared" si="63"/>
        <v>785.3774399205189</v>
      </c>
      <c r="M86" s="89">
        <f t="shared" si="63"/>
        <v>0</v>
      </c>
      <c r="N86" s="89">
        <f t="shared" si="63"/>
        <v>0</v>
      </c>
      <c r="O86" s="89">
        <f t="shared" si="63"/>
        <v>0</v>
      </c>
      <c r="P86" s="89">
        <f t="shared" si="63"/>
        <v>0</v>
      </c>
      <c r="Q86" s="89">
        <f t="shared" si="63"/>
        <v>0</v>
      </c>
      <c r="R86" s="89">
        <f t="shared" si="63"/>
        <v>0</v>
      </c>
      <c r="S86" s="89">
        <f t="shared" si="63"/>
        <v>717.51195648925875</v>
      </c>
      <c r="T86" s="89">
        <f t="shared" si="63"/>
        <v>0</v>
      </c>
      <c r="U86" s="89">
        <f t="shared" si="63"/>
        <v>67.865483431260131</v>
      </c>
      <c r="V86" s="89">
        <f t="shared" si="63"/>
        <v>0</v>
      </c>
      <c r="W86" s="89">
        <f t="shared" si="63"/>
        <v>0</v>
      </c>
      <c r="X86" s="89">
        <f t="shared" si="63"/>
        <v>0</v>
      </c>
      <c r="Y86" s="89">
        <f t="shared" si="63"/>
        <v>0</v>
      </c>
      <c r="Z86" s="89">
        <f t="shared" si="63"/>
        <v>0</v>
      </c>
      <c r="AA86" s="89">
        <f t="shared" si="63"/>
        <v>1958.5026779999998</v>
      </c>
      <c r="AB86" s="89">
        <f>AB10-AB22</f>
        <v>174.84966979547315</v>
      </c>
      <c r="AC86" s="89">
        <f>AC10-AC22</f>
        <v>54.288359999999997</v>
      </c>
      <c r="AD86" s="89">
        <f>AD10-AD22</f>
        <v>95.624259999999992</v>
      </c>
      <c r="AE86" s="89">
        <f>AE10-AE22</f>
        <v>0</v>
      </c>
      <c r="AF86" s="89">
        <f t="shared" ref="AF86:AM86" si="64">AF10-AF22</f>
        <v>0</v>
      </c>
      <c r="AG86" s="89">
        <f t="shared" si="64"/>
        <v>24.937049795473136</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
    <pageSetUpPr fitToPage="1"/>
  </sheetPr>
  <dimension ref="A1:AS86"/>
  <sheetViews>
    <sheetView zoomScale="118" zoomScaleNormal="118" workbookViewId="0">
      <pane xSplit="2" ySplit="1" topLeftCell="O38"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44</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21</v>
      </c>
    </row>
    <row r="2" spans="1:45" ht="12.75" customHeight="1">
      <c r="A2" s="3" t="s">
        <v>65</v>
      </c>
      <c r="B2" s="4"/>
      <c r="C2" s="5">
        <f>SUM(D2:G2)</f>
        <v>0</v>
      </c>
      <c r="D2" s="6">
        <v>0</v>
      </c>
      <c r="E2" s="7"/>
      <c r="F2" s="8"/>
      <c r="G2" s="8"/>
      <c r="H2" s="9">
        <f>SUM(I2:K2)</f>
        <v>905.87985988023684</v>
      </c>
      <c r="I2" s="10">
        <v>728.72185988023682</v>
      </c>
      <c r="J2" s="11">
        <v>177.15799999999999</v>
      </c>
      <c r="K2" s="8"/>
      <c r="L2" s="9">
        <f>SUM(M2:Z2)</f>
        <v>0</v>
      </c>
      <c r="M2" s="10"/>
      <c r="N2" s="393"/>
      <c r="O2" s="12"/>
      <c r="P2" s="12"/>
      <c r="Q2" s="12"/>
      <c r="R2" s="12"/>
      <c r="S2" s="12"/>
      <c r="T2" s="12"/>
      <c r="U2" s="12"/>
      <c r="V2" s="12"/>
      <c r="W2" s="12"/>
      <c r="X2" s="11"/>
      <c r="Y2" s="11"/>
      <c r="Z2" s="8"/>
      <c r="AA2" s="9">
        <v>690.06606015600005</v>
      </c>
      <c r="AB2" s="13">
        <f>SUM(AC2:AM2)</f>
        <v>284.14429887559049</v>
      </c>
      <c r="AC2" s="14">
        <v>54.179999999999993</v>
      </c>
      <c r="AD2" s="11">
        <v>56.33</v>
      </c>
      <c r="AE2" s="11">
        <v>141.20168248301442</v>
      </c>
      <c r="AF2" s="11">
        <v>0</v>
      </c>
      <c r="AG2" s="11">
        <v>19.939799999999998</v>
      </c>
      <c r="AH2" s="11">
        <v>9.9101999999999997</v>
      </c>
      <c r="AI2" s="11">
        <v>0</v>
      </c>
      <c r="AJ2" s="11">
        <v>0</v>
      </c>
      <c r="AK2" s="11">
        <v>0</v>
      </c>
      <c r="AL2" s="11">
        <v>0.28655999999999998</v>
      </c>
      <c r="AM2" s="214">
        <v>2.2960563925760793</v>
      </c>
      <c r="AN2" s="211">
        <v>0</v>
      </c>
      <c r="AO2" s="15"/>
      <c r="AP2" s="13"/>
      <c r="AQ2" s="16">
        <f>C2+H2+L2+AA2+AB2+AN2+AO2+AP2</f>
        <v>1880.0902189118274</v>
      </c>
    </row>
    <row r="3" spans="1:45" ht="12.75" customHeight="1">
      <c r="A3" s="17" t="s">
        <v>1</v>
      </c>
      <c r="B3" s="18"/>
      <c r="C3" s="19">
        <f>SUM(D3:G3)</f>
        <v>1856.9962568303336</v>
      </c>
      <c r="D3" s="20">
        <v>1795.6958912303335</v>
      </c>
      <c r="E3" s="169">
        <v>41.895000000000003</v>
      </c>
      <c r="F3" s="22"/>
      <c r="G3" s="22">
        <v>19.4053656</v>
      </c>
      <c r="H3" s="23">
        <f>SUM(I3:K3)</f>
        <v>0</v>
      </c>
      <c r="I3" s="24"/>
      <c r="J3" s="25"/>
      <c r="K3" s="22"/>
      <c r="L3" s="23">
        <f>SUM(M3:Z3)</f>
        <v>10201.541266156059</v>
      </c>
      <c r="M3" s="24">
        <v>2959.4043999999999</v>
      </c>
      <c r="N3" s="24">
        <v>18.105</v>
      </c>
      <c r="O3" s="25">
        <v>0</v>
      </c>
      <c r="P3" s="25">
        <v>1267.3499999999999</v>
      </c>
      <c r="Q3" s="25">
        <v>404.29480000000001</v>
      </c>
      <c r="R3" s="25">
        <v>1016.4345</v>
      </c>
      <c r="S3" s="25">
        <v>1298.0981999999999</v>
      </c>
      <c r="T3" s="25">
        <v>126.1456</v>
      </c>
      <c r="U3" s="25">
        <v>2596.3440000000001</v>
      </c>
      <c r="V3" s="25">
        <v>270.93036615606002</v>
      </c>
      <c r="W3" s="25">
        <v>0</v>
      </c>
      <c r="X3" s="25">
        <v>207.9924</v>
      </c>
      <c r="Y3" s="25">
        <v>2.1019999999999999</v>
      </c>
      <c r="Z3" s="22">
        <v>34.340000000000003</v>
      </c>
      <c r="AA3" s="23">
        <v>2965.3529114879998</v>
      </c>
      <c r="AB3" s="26">
        <f>SUM(AC3:AM3)</f>
        <v>0</v>
      </c>
      <c r="AC3" s="27"/>
      <c r="AD3" s="25"/>
      <c r="AE3" s="25">
        <v>0</v>
      </c>
      <c r="AF3" s="25"/>
      <c r="AG3" s="25"/>
      <c r="AH3" s="25"/>
      <c r="AI3" s="25">
        <v>0</v>
      </c>
      <c r="AJ3" s="25">
        <v>0</v>
      </c>
      <c r="AK3" s="25"/>
      <c r="AL3" s="25"/>
      <c r="AM3" s="215"/>
      <c r="AN3" s="212"/>
      <c r="AO3" s="28">
        <v>135.36399999999998</v>
      </c>
      <c r="AP3" s="26"/>
      <c r="AQ3" s="29">
        <f t="shared" ref="AQ3:AQ20" si="0">C3+H3+L3+AA3+AB3+AN3+AO3+AP3</f>
        <v>15159.254434474393</v>
      </c>
    </row>
    <row r="4" spans="1:45" ht="12.75" customHeight="1">
      <c r="A4" s="17" t="s">
        <v>2</v>
      </c>
      <c r="B4" s="18"/>
      <c r="C4" s="19">
        <f>SUM(D4:G4)</f>
        <v>8.6745999999999999</v>
      </c>
      <c r="D4" s="20">
        <v>3.3245000000000005</v>
      </c>
      <c r="E4" s="21">
        <v>5.3500999999999994</v>
      </c>
      <c r="F4" s="22"/>
      <c r="G4" s="22">
        <v>0</v>
      </c>
      <c r="H4" s="23">
        <f>SUM(I4:K4)</f>
        <v>10.189</v>
      </c>
      <c r="I4" s="24"/>
      <c r="J4" s="25"/>
      <c r="K4" s="22">
        <v>10.189</v>
      </c>
      <c r="L4" s="23">
        <f>SUM(M4:Z4)</f>
        <v>1255.6061999999999</v>
      </c>
      <c r="M4" s="24">
        <v>0</v>
      </c>
      <c r="N4" s="24">
        <v>0</v>
      </c>
      <c r="O4" s="25"/>
      <c r="P4" s="25">
        <v>129.93</v>
      </c>
      <c r="Q4" s="25">
        <v>13.722800000000001</v>
      </c>
      <c r="R4" s="25">
        <v>0</v>
      </c>
      <c r="S4" s="25">
        <v>927.7758</v>
      </c>
      <c r="T4" s="25">
        <v>22.526000000000003</v>
      </c>
      <c r="U4" s="25">
        <v>128.26560000000001</v>
      </c>
      <c r="V4" s="25">
        <v>0</v>
      </c>
      <c r="W4" s="25">
        <v>27.325999999999997</v>
      </c>
      <c r="X4" s="25">
        <v>0</v>
      </c>
      <c r="Y4" s="25">
        <v>0</v>
      </c>
      <c r="Z4" s="22">
        <v>6.0600000000000005</v>
      </c>
      <c r="AA4" s="23">
        <v>0</v>
      </c>
      <c r="AB4" s="26">
        <f>SUM(AC4:AM4)</f>
        <v>0</v>
      </c>
      <c r="AC4" s="27"/>
      <c r="AD4" s="25"/>
      <c r="AE4" s="25">
        <v>0</v>
      </c>
      <c r="AF4" s="25"/>
      <c r="AG4" s="25"/>
      <c r="AH4" s="25"/>
      <c r="AI4" s="25">
        <v>0</v>
      </c>
      <c r="AJ4" s="25">
        <v>0</v>
      </c>
      <c r="AK4" s="25"/>
      <c r="AL4" s="25"/>
      <c r="AM4" s="215"/>
      <c r="AN4" s="212"/>
      <c r="AO4" s="28">
        <v>0</v>
      </c>
      <c r="AP4" s="26"/>
      <c r="AQ4" s="29">
        <f t="shared" si="0"/>
        <v>1274.4697999999999</v>
      </c>
    </row>
    <row r="5" spans="1:45" ht="12.75" customHeight="1">
      <c r="A5" s="17" t="s">
        <v>3</v>
      </c>
      <c r="B5" s="18"/>
      <c r="C5" s="19">
        <f>SUM(D5:G5)</f>
        <v>0</v>
      </c>
      <c r="D5" s="20"/>
      <c r="E5" s="21"/>
      <c r="F5" s="22"/>
      <c r="G5" s="22"/>
      <c r="H5" s="23">
        <f>SUM(I5:K5)</f>
        <v>0</v>
      </c>
      <c r="I5" s="24"/>
      <c r="J5" s="25"/>
      <c r="K5" s="22"/>
      <c r="L5" s="23">
        <f>SUM(M5:Z5)</f>
        <v>152.7345</v>
      </c>
      <c r="M5" s="24"/>
      <c r="N5" s="24"/>
      <c r="O5" s="25"/>
      <c r="P5" s="25"/>
      <c r="Q5" s="25"/>
      <c r="R5" s="25"/>
      <c r="S5" s="25">
        <v>48.260100000000001</v>
      </c>
      <c r="T5" s="25"/>
      <c r="U5" s="25">
        <v>104.4744</v>
      </c>
      <c r="V5" s="25"/>
      <c r="W5" s="25"/>
      <c r="X5" s="25"/>
      <c r="Y5" s="25"/>
      <c r="Z5" s="22"/>
      <c r="AA5" s="23"/>
      <c r="AB5" s="26">
        <f>SUM(AC5:AM5)</f>
        <v>0</v>
      </c>
      <c r="AC5" s="27"/>
      <c r="AD5" s="25"/>
      <c r="AE5" s="25"/>
      <c r="AF5" s="25"/>
      <c r="AG5" s="25"/>
      <c r="AH5" s="25"/>
      <c r="AI5" s="25"/>
      <c r="AJ5" s="25"/>
      <c r="AK5" s="25"/>
      <c r="AL5" s="25"/>
      <c r="AM5" s="215"/>
      <c r="AN5" s="212"/>
      <c r="AO5" s="28"/>
      <c r="AP5" s="26"/>
      <c r="AQ5" s="29">
        <f t="shared" si="0"/>
        <v>152.7345</v>
      </c>
    </row>
    <row r="6" spans="1:45" ht="12.75" customHeight="1" thickBot="1">
      <c r="A6" s="30" t="s">
        <v>4</v>
      </c>
      <c r="B6" s="31"/>
      <c r="C6" s="19">
        <f>SUM(D6:G6)</f>
        <v>-49.600752499999928</v>
      </c>
      <c r="D6" s="32">
        <v>-43.918639699999929</v>
      </c>
      <c r="E6" s="22">
        <v>-1.8957000000000002</v>
      </c>
      <c r="F6" s="33"/>
      <c r="G6" s="33">
        <v>-3.7864127999999999</v>
      </c>
      <c r="H6" s="34">
        <f>SUM(I6:K6)</f>
        <v>-312.70724379154859</v>
      </c>
      <c r="I6" s="35">
        <v>-321.25424379154862</v>
      </c>
      <c r="J6" s="35">
        <v>-0.313</v>
      </c>
      <c r="K6" s="33">
        <v>8.86</v>
      </c>
      <c r="L6" s="34">
        <f>SUM(M6:Z6)</f>
        <v>141.26738762805005</v>
      </c>
      <c r="M6" s="24">
        <v>32.723199999999999</v>
      </c>
      <c r="N6" s="24">
        <v>-1.0649999999999999</v>
      </c>
      <c r="O6" s="25"/>
      <c r="P6" s="25">
        <v>85.199999999999989</v>
      </c>
      <c r="Q6" s="25">
        <v>-2.1112000000000002</v>
      </c>
      <c r="R6" s="25">
        <v>71.624399999999994</v>
      </c>
      <c r="S6" s="25">
        <v>-53.184600000000003</v>
      </c>
      <c r="T6" s="25">
        <v>0</v>
      </c>
      <c r="U6" s="25">
        <v>14.4816</v>
      </c>
      <c r="V6" s="25">
        <v>-12.707012371949999</v>
      </c>
      <c r="W6" s="25">
        <v>6.3059999999999992</v>
      </c>
      <c r="X6" s="36">
        <v>0</v>
      </c>
      <c r="Y6" s="36">
        <v>0</v>
      </c>
      <c r="Z6" s="33">
        <v>0</v>
      </c>
      <c r="AA6" s="34">
        <v>-2.4212844215999998</v>
      </c>
      <c r="AB6" s="37">
        <f>SUM(AC6:AM6)</f>
        <v>0</v>
      </c>
      <c r="AC6" s="38"/>
      <c r="AD6" s="36"/>
      <c r="AE6" s="36">
        <v>0</v>
      </c>
      <c r="AF6" s="36"/>
      <c r="AG6" s="36"/>
      <c r="AH6" s="36"/>
      <c r="AI6" s="36">
        <v>0</v>
      </c>
      <c r="AJ6" s="36">
        <v>0</v>
      </c>
      <c r="AK6" s="36"/>
      <c r="AL6" s="36"/>
      <c r="AM6" s="216"/>
      <c r="AN6" s="39"/>
      <c r="AO6" s="40"/>
      <c r="AP6" s="37"/>
      <c r="AQ6" s="41">
        <f t="shared" si="0"/>
        <v>-223.4618930850985</v>
      </c>
    </row>
    <row r="7" spans="1:45" s="49" customFormat="1" ht="12.75" customHeight="1" thickBot="1">
      <c r="A7" s="50" t="s">
        <v>66</v>
      </c>
      <c r="B7" s="51"/>
      <c r="C7" s="52">
        <f t="shared" ref="C7:AP7" si="1">C2+C3-C4-C5+C6</f>
        <v>1798.7209043303335</v>
      </c>
      <c r="D7" s="57">
        <f t="shared" si="1"/>
        <v>1748.4527515303337</v>
      </c>
      <c r="E7" s="54">
        <f t="shared" si="1"/>
        <v>34.649200000000008</v>
      </c>
      <c r="F7" s="54">
        <f t="shared" si="1"/>
        <v>0</v>
      </c>
      <c r="G7" s="54">
        <f t="shared" si="1"/>
        <v>15.618952799999999</v>
      </c>
      <c r="H7" s="56">
        <f t="shared" si="1"/>
        <v>582.98361608868822</v>
      </c>
      <c r="I7" s="57">
        <f t="shared" si="1"/>
        <v>407.4676160886882</v>
      </c>
      <c r="J7" s="54">
        <f t="shared" si="1"/>
        <v>176.845</v>
      </c>
      <c r="K7" s="57">
        <f t="shared" si="1"/>
        <v>-1.3290000000000006</v>
      </c>
      <c r="L7" s="56">
        <f t="shared" si="1"/>
        <v>8934.4679537841075</v>
      </c>
      <c r="M7" s="57">
        <f t="shared" si="1"/>
        <v>2992.1275999999998</v>
      </c>
      <c r="N7" s="57">
        <f t="shared" ref="N7" si="2">N2+N3-N4-N5+N6</f>
        <v>17.04</v>
      </c>
      <c r="O7" s="54">
        <f t="shared" si="1"/>
        <v>0</v>
      </c>
      <c r="P7" s="54">
        <f t="shared" si="1"/>
        <v>1222.6199999999999</v>
      </c>
      <c r="Q7" s="54">
        <f t="shared" si="1"/>
        <v>388.46080000000001</v>
      </c>
      <c r="R7" s="54">
        <f t="shared" si="1"/>
        <v>1088.0589</v>
      </c>
      <c r="S7" s="54">
        <f t="shared" si="1"/>
        <v>268.87769999999989</v>
      </c>
      <c r="T7" s="54">
        <f t="shared" si="1"/>
        <v>103.61959999999999</v>
      </c>
      <c r="U7" s="54">
        <f t="shared" si="1"/>
        <v>2378.0855999999999</v>
      </c>
      <c r="V7" s="54">
        <f t="shared" si="1"/>
        <v>258.22335378411003</v>
      </c>
      <c r="W7" s="54">
        <f t="shared" si="1"/>
        <v>-21.019999999999996</v>
      </c>
      <c r="X7" s="54">
        <f t="shared" si="1"/>
        <v>207.9924</v>
      </c>
      <c r="Y7" s="54">
        <f t="shared" si="1"/>
        <v>2.1019999999999999</v>
      </c>
      <c r="Z7" s="57">
        <f t="shared" si="1"/>
        <v>28.28</v>
      </c>
      <c r="AA7" s="56">
        <f t="shared" si="1"/>
        <v>3652.9976872223997</v>
      </c>
      <c r="AB7" s="56">
        <f t="shared" si="1"/>
        <v>284.14429887559049</v>
      </c>
      <c r="AC7" s="57">
        <f t="shared" si="1"/>
        <v>54.179999999999993</v>
      </c>
      <c r="AD7" s="54">
        <f t="shared" si="1"/>
        <v>56.33</v>
      </c>
      <c r="AE7" s="54">
        <f t="shared" si="1"/>
        <v>141.20168248301442</v>
      </c>
      <c r="AF7" s="54">
        <f t="shared" ref="AF7" si="3">AF2+AF3-AF4-AF5+AF6</f>
        <v>0</v>
      </c>
      <c r="AG7" s="54">
        <f t="shared" si="1"/>
        <v>19.939799999999998</v>
      </c>
      <c r="AH7" s="54">
        <f t="shared" si="1"/>
        <v>9.9101999999999997</v>
      </c>
      <c r="AI7" s="54">
        <f t="shared" si="1"/>
        <v>0</v>
      </c>
      <c r="AJ7" s="54">
        <f t="shared" ref="AJ7" si="4">AJ2+AJ3-AJ4-AJ5+AJ6</f>
        <v>0</v>
      </c>
      <c r="AK7" s="54">
        <f t="shared" si="1"/>
        <v>0</v>
      </c>
      <c r="AL7" s="54">
        <f t="shared" ref="AL7" si="5">AL2+AL3-AL4-AL5+AL6</f>
        <v>0.28655999999999998</v>
      </c>
      <c r="AM7" s="217">
        <f t="shared" si="1"/>
        <v>2.2960563925760793</v>
      </c>
      <c r="AN7" s="57">
        <f t="shared" si="1"/>
        <v>0</v>
      </c>
      <c r="AO7" s="56">
        <f t="shared" si="1"/>
        <v>135.36399999999998</v>
      </c>
      <c r="AP7" s="182">
        <f t="shared" si="1"/>
        <v>0</v>
      </c>
      <c r="AQ7" s="111">
        <f t="shared" si="0"/>
        <v>15388.678460301118</v>
      </c>
    </row>
    <row r="8" spans="1:45" s="49" customFormat="1" ht="12.75" customHeight="1" thickBot="1">
      <c r="A8" s="183" t="s">
        <v>67</v>
      </c>
      <c r="B8" s="184"/>
      <c r="C8" s="187">
        <f t="shared" ref="C8:AP8" si="6">C7-C27</f>
        <v>1798.7209043303335</v>
      </c>
      <c r="D8" s="185">
        <f t="shared" si="6"/>
        <v>1748.4527515303337</v>
      </c>
      <c r="E8" s="188">
        <f t="shared" si="6"/>
        <v>34.649200000000008</v>
      </c>
      <c r="F8" s="189">
        <f t="shared" si="6"/>
        <v>0</v>
      </c>
      <c r="G8" s="189">
        <f t="shared" si="6"/>
        <v>15.618952799999999</v>
      </c>
      <c r="H8" s="190">
        <f t="shared" si="6"/>
        <v>582.98361608868822</v>
      </c>
      <c r="I8" s="185">
        <f t="shared" si="6"/>
        <v>407.4676160886882</v>
      </c>
      <c r="J8" s="188">
        <f t="shared" si="6"/>
        <v>176.845</v>
      </c>
      <c r="K8" s="185">
        <f t="shared" si="6"/>
        <v>-1.3290000000000006</v>
      </c>
      <c r="L8" s="190">
        <f t="shared" si="6"/>
        <v>8696.0935537841069</v>
      </c>
      <c r="M8" s="185">
        <f t="shared" si="6"/>
        <v>2992.1275999999998</v>
      </c>
      <c r="N8" s="185">
        <f t="shared" si="6"/>
        <v>17.04</v>
      </c>
      <c r="O8" s="188">
        <f t="shared" si="6"/>
        <v>0</v>
      </c>
      <c r="P8" s="188">
        <f t="shared" si="6"/>
        <v>1222.6199999999999</v>
      </c>
      <c r="Q8" s="188">
        <f t="shared" si="6"/>
        <v>388.46080000000001</v>
      </c>
      <c r="R8" s="188">
        <f t="shared" si="6"/>
        <v>1088.0589</v>
      </c>
      <c r="S8" s="188">
        <f t="shared" si="6"/>
        <v>268.87769999999989</v>
      </c>
      <c r="T8" s="188">
        <f t="shared" si="6"/>
        <v>103.61959999999999</v>
      </c>
      <c r="U8" s="188">
        <f t="shared" si="6"/>
        <v>2378.0855999999999</v>
      </c>
      <c r="V8" s="188">
        <f t="shared" si="6"/>
        <v>258.22335378411003</v>
      </c>
      <c r="W8" s="188">
        <f t="shared" si="6"/>
        <v>-21.019999999999996</v>
      </c>
      <c r="X8" s="188">
        <f t="shared" si="6"/>
        <v>0</v>
      </c>
      <c r="Y8" s="188">
        <f t="shared" si="6"/>
        <v>0</v>
      </c>
      <c r="Z8" s="185">
        <f t="shared" si="6"/>
        <v>0</v>
      </c>
      <c r="AA8" s="190">
        <f t="shared" si="6"/>
        <v>3652.9976872223997</v>
      </c>
      <c r="AB8" s="56">
        <f t="shared" si="6"/>
        <v>284.14429887559049</v>
      </c>
      <c r="AC8" s="185">
        <f t="shared" si="6"/>
        <v>54.179999999999993</v>
      </c>
      <c r="AD8" s="188">
        <f t="shared" si="6"/>
        <v>56.33</v>
      </c>
      <c r="AE8" s="188">
        <f t="shared" si="6"/>
        <v>141.20168248301442</v>
      </c>
      <c r="AF8" s="188">
        <f t="shared" si="6"/>
        <v>0</v>
      </c>
      <c r="AG8" s="188">
        <f t="shared" si="6"/>
        <v>19.939799999999998</v>
      </c>
      <c r="AH8" s="188">
        <f t="shared" si="6"/>
        <v>9.9101999999999997</v>
      </c>
      <c r="AI8" s="188">
        <f t="shared" si="6"/>
        <v>0</v>
      </c>
      <c r="AJ8" s="188">
        <f t="shared" ref="AJ8" si="7">AJ7-AJ27</f>
        <v>0</v>
      </c>
      <c r="AK8" s="188">
        <f t="shared" si="6"/>
        <v>0</v>
      </c>
      <c r="AL8" s="188">
        <f t="shared" si="6"/>
        <v>0.28655999999999998</v>
      </c>
      <c r="AM8" s="218">
        <f t="shared" si="6"/>
        <v>2.2960563925760793</v>
      </c>
      <c r="AN8" s="185">
        <f t="shared" si="6"/>
        <v>0</v>
      </c>
      <c r="AO8" s="190">
        <f t="shared" si="6"/>
        <v>135.36399999999998</v>
      </c>
      <c r="AP8" s="185">
        <f t="shared" si="6"/>
        <v>0</v>
      </c>
      <c r="AQ8" s="186">
        <f t="shared" si="0"/>
        <v>15150.304060301118</v>
      </c>
    </row>
    <row r="9" spans="1:45" s="49" customFormat="1" ht="12.75" customHeight="1">
      <c r="A9" s="50" t="s">
        <v>5</v>
      </c>
      <c r="B9" s="51"/>
      <c r="C9" s="52">
        <f t="shared" ref="C9:AP9" si="8">SUM(C10:C14)</f>
        <v>1364.5480561880427</v>
      </c>
      <c r="D9" s="53">
        <f t="shared" si="8"/>
        <v>1364.5480561880427</v>
      </c>
      <c r="E9" s="54">
        <f t="shared" si="8"/>
        <v>0</v>
      </c>
      <c r="F9" s="55">
        <f t="shared" si="8"/>
        <v>0</v>
      </c>
      <c r="G9" s="55">
        <f t="shared" si="8"/>
        <v>0</v>
      </c>
      <c r="H9" s="56">
        <f t="shared" si="8"/>
        <v>429.92537939862575</v>
      </c>
      <c r="I9" s="53">
        <f t="shared" si="8"/>
        <v>429.92537939862575</v>
      </c>
      <c r="J9" s="54">
        <f t="shared" si="8"/>
        <v>0</v>
      </c>
      <c r="K9" s="55">
        <f t="shared" si="8"/>
        <v>0</v>
      </c>
      <c r="L9" s="56">
        <f t="shared" si="8"/>
        <v>3777.9870599999995</v>
      </c>
      <c r="M9" s="54">
        <f t="shared" si="8"/>
        <v>2992.1275999999998</v>
      </c>
      <c r="N9" s="54">
        <f t="shared" ref="N9" si="9">SUM(N10:N14)</f>
        <v>17.04</v>
      </c>
      <c r="O9" s="54">
        <f t="shared" si="8"/>
        <v>8.0475599999999989</v>
      </c>
      <c r="P9" s="54">
        <f t="shared" si="8"/>
        <v>0</v>
      </c>
      <c r="Q9" s="54">
        <f t="shared" si="8"/>
        <v>0</v>
      </c>
      <c r="R9" s="54">
        <f t="shared" si="8"/>
        <v>0</v>
      </c>
      <c r="S9" s="54">
        <f t="shared" si="8"/>
        <v>721.34529999999995</v>
      </c>
      <c r="T9" s="54">
        <f t="shared" si="8"/>
        <v>0.11939999999999999</v>
      </c>
      <c r="U9" s="54">
        <f t="shared" si="8"/>
        <v>39.307200000000002</v>
      </c>
      <c r="V9" s="54">
        <f t="shared" si="8"/>
        <v>0</v>
      </c>
      <c r="W9" s="54">
        <f t="shared" si="8"/>
        <v>0</v>
      </c>
      <c r="X9" s="54">
        <f t="shared" si="8"/>
        <v>0</v>
      </c>
      <c r="Y9" s="54">
        <f t="shared" si="8"/>
        <v>0</v>
      </c>
      <c r="Z9" s="55">
        <f t="shared" si="8"/>
        <v>0</v>
      </c>
      <c r="AA9" s="56">
        <f t="shared" si="8"/>
        <v>2251.3141754399999</v>
      </c>
      <c r="AB9" s="57">
        <f t="shared" si="8"/>
        <v>24.787439999999997</v>
      </c>
      <c r="AC9" s="58">
        <f t="shared" si="8"/>
        <v>0</v>
      </c>
      <c r="AD9" s="54">
        <f t="shared" si="8"/>
        <v>0</v>
      </c>
      <c r="AE9" s="54">
        <f t="shared" si="8"/>
        <v>2.4357599999999997</v>
      </c>
      <c r="AF9" s="54">
        <f t="shared" ref="AF9" si="10">SUM(AF10:AF14)</f>
        <v>0</v>
      </c>
      <c r="AG9" s="54">
        <f t="shared" si="8"/>
        <v>19.939799999999998</v>
      </c>
      <c r="AH9" s="120">
        <f t="shared" si="8"/>
        <v>2.41188</v>
      </c>
      <c r="AI9" s="120">
        <f t="shared" si="8"/>
        <v>0</v>
      </c>
      <c r="AJ9" s="120">
        <f t="shared" ref="AJ9" si="11">SUM(AJ10:AJ14)</f>
        <v>0</v>
      </c>
      <c r="AK9" s="54">
        <f t="shared" si="8"/>
        <v>0</v>
      </c>
      <c r="AL9" s="54">
        <f t="shared" ref="AL9" si="12">SUM(AL10:AL14)</f>
        <v>0</v>
      </c>
      <c r="AM9" s="217">
        <f t="shared" si="8"/>
        <v>0</v>
      </c>
      <c r="AN9" s="57">
        <f t="shared" si="8"/>
        <v>0</v>
      </c>
      <c r="AO9" s="56">
        <f t="shared" si="8"/>
        <v>63.811999999999998</v>
      </c>
      <c r="AP9" s="57">
        <f t="shared" si="8"/>
        <v>0</v>
      </c>
      <c r="AQ9" s="59">
        <f t="shared" si="0"/>
        <v>7912.3741110266674</v>
      </c>
    </row>
    <row r="10" spans="1:45" ht="12.75" customHeight="1">
      <c r="A10" s="60" t="s">
        <v>221</v>
      </c>
      <c r="B10" s="61"/>
      <c r="C10" s="62">
        <f>SUM(D10:G10)</f>
        <v>1361.5075475303336</v>
      </c>
      <c r="D10" s="63">
        <v>1361.5075475303336</v>
      </c>
      <c r="E10" s="64"/>
      <c r="F10" s="65"/>
      <c r="G10" s="65"/>
      <c r="H10" s="66">
        <f>SUM(I10:K10)</f>
        <v>330.00921945160979</v>
      </c>
      <c r="I10" s="63">
        <v>330.00921945160979</v>
      </c>
      <c r="J10" s="64">
        <v>0</v>
      </c>
      <c r="K10" s="65"/>
      <c r="L10" s="66">
        <f>SUM(M10:Z10)</f>
        <v>760.65249999999992</v>
      </c>
      <c r="M10" s="64"/>
      <c r="N10" s="64"/>
      <c r="O10" s="64"/>
      <c r="P10" s="64"/>
      <c r="Q10" s="64"/>
      <c r="R10" s="64"/>
      <c r="S10" s="64">
        <v>721.34529999999995</v>
      </c>
      <c r="T10" s="64"/>
      <c r="U10" s="64">
        <v>39.307200000000002</v>
      </c>
      <c r="V10" s="64"/>
      <c r="W10" s="64"/>
      <c r="X10" s="64"/>
      <c r="Y10" s="64"/>
      <c r="Z10" s="65"/>
      <c r="AA10" s="66">
        <v>2157.14234472</v>
      </c>
      <c r="AB10" s="67">
        <f>SUM(AC10:AM10)</f>
        <v>19.939799999999998</v>
      </c>
      <c r="AC10" s="68"/>
      <c r="AD10" s="64"/>
      <c r="AE10" s="64">
        <v>0</v>
      </c>
      <c r="AF10" s="64">
        <v>0</v>
      </c>
      <c r="AG10" s="64">
        <v>19.939799999999998</v>
      </c>
      <c r="AI10" s="64"/>
      <c r="AJ10" s="64"/>
      <c r="AK10" s="64"/>
      <c r="AL10" s="64"/>
      <c r="AM10" s="219"/>
      <c r="AN10" s="69">
        <v>0</v>
      </c>
      <c r="AO10" s="70"/>
      <c r="AP10" s="67"/>
      <c r="AQ10" s="71">
        <f t="shared" si="0"/>
        <v>4629.2514117019437</v>
      </c>
    </row>
    <row r="11" spans="1:45" ht="12.75" customHeight="1">
      <c r="A11" s="17" t="s">
        <v>222</v>
      </c>
      <c r="B11" s="18"/>
      <c r="C11" s="19">
        <f>SUM(D11:G11)</f>
        <v>3.0405086577090334</v>
      </c>
      <c r="D11" s="24">
        <v>3.0405086577090334</v>
      </c>
      <c r="E11" s="25"/>
      <c r="F11" s="22"/>
      <c r="G11" s="22"/>
      <c r="H11" s="23">
        <f>SUM(I11:K11)</f>
        <v>6.8513938249382411</v>
      </c>
      <c r="I11" s="24">
        <v>6.8513938249382411</v>
      </c>
      <c r="J11" s="25"/>
      <c r="K11" s="22"/>
      <c r="L11" s="23">
        <f>SUM(M11:Z11)</f>
        <v>8.1669599999999996</v>
      </c>
      <c r="M11" s="25"/>
      <c r="N11" s="25"/>
      <c r="O11" s="25">
        <v>8.0475599999999989</v>
      </c>
      <c r="P11" s="25"/>
      <c r="Q11" s="25"/>
      <c r="R11" s="25"/>
      <c r="S11" s="25">
        <v>0</v>
      </c>
      <c r="T11" s="25">
        <v>0.11939999999999999</v>
      </c>
      <c r="U11" s="25">
        <v>0</v>
      </c>
      <c r="V11" s="25"/>
      <c r="W11" s="25"/>
      <c r="X11" s="25"/>
      <c r="Y11" s="25"/>
      <c r="Z11" s="22"/>
      <c r="AA11" s="23">
        <v>94.171830719999988</v>
      </c>
      <c r="AB11" s="26">
        <f>SUM(AC11:AM11)</f>
        <v>4.8476400000000002</v>
      </c>
      <c r="AC11" s="27"/>
      <c r="AD11" s="25"/>
      <c r="AE11" s="25">
        <v>2.4357599999999997</v>
      </c>
      <c r="AF11" s="25"/>
      <c r="AG11" s="25"/>
      <c r="AH11" s="25">
        <v>2.41188</v>
      </c>
      <c r="AI11" s="25"/>
      <c r="AJ11" s="25"/>
      <c r="AK11" s="25"/>
      <c r="AL11" s="25"/>
      <c r="AM11" s="215"/>
      <c r="AN11" s="212"/>
      <c r="AO11" s="28"/>
      <c r="AP11" s="26"/>
      <c r="AQ11" s="29">
        <f t="shared" si="0"/>
        <v>117.07833320264726</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47.471999999999994</v>
      </c>
      <c r="AP12" s="26"/>
      <c r="AQ12" s="29">
        <f t="shared" si="0"/>
        <v>47.471999999999994</v>
      </c>
    </row>
    <row r="13" spans="1:45" ht="12.75" customHeight="1">
      <c r="A13" s="17" t="s">
        <v>224</v>
      </c>
      <c r="B13" s="18"/>
      <c r="C13" s="19">
        <f>SUM(D13:G13)</f>
        <v>0</v>
      </c>
      <c r="D13" s="24"/>
      <c r="E13" s="22"/>
      <c r="F13" s="22"/>
      <c r="G13" s="22"/>
      <c r="H13" s="23">
        <f>SUM(I13:K13)</f>
        <v>93.064766122077771</v>
      </c>
      <c r="I13" s="24">
        <v>93.064766122077771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93.064766122077771</v>
      </c>
    </row>
    <row r="14" spans="1:45" ht="12.75" customHeight="1">
      <c r="A14" s="72" t="s">
        <v>225</v>
      </c>
      <c r="B14" s="73"/>
      <c r="C14" s="74">
        <f>SUM(D14:G14)</f>
        <v>0</v>
      </c>
      <c r="D14" s="75"/>
      <c r="E14" s="76"/>
      <c r="F14" s="77"/>
      <c r="G14" s="77"/>
      <c r="H14" s="78">
        <f>SUM(I14:K14)</f>
        <v>0</v>
      </c>
      <c r="I14" s="75"/>
      <c r="J14" s="76"/>
      <c r="K14" s="77"/>
      <c r="L14" s="78">
        <f>SUM(M14:Z14)</f>
        <v>3009.1675999999998</v>
      </c>
      <c r="M14" s="76">
        <v>2992.1275999999998</v>
      </c>
      <c r="N14" s="76">
        <v>17.04</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16.34</v>
      </c>
      <c r="AP14" s="79"/>
      <c r="AQ14" s="82">
        <f t="shared" si="0"/>
        <v>3025.5075999999999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91.257999999999996</v>
      </c>
      <c r="I15" s="85">
        <f t="shared" si="13"/>
        <v>0</v>
      </c>
      <c r="J15" s="86">
        <f t="shared" si="13"/>
        <v>0</v>
      </c>
      <c r="K15" s="87">
        <f t="shared" si="13"/>
        <v>91.257999999999996</v>
      </c>
      <c r="L15" s="88">
        <f t="shared" si="13"/>
        <v>2982.2191999999995</v>
      </c>
      <c r="M15" s="86">
        <f t="shared" si="13"/>
        <v>0</v>
      </c>
      <c r="N15" s="86">
        <f t="shared" si="13"/>
        <v>0</v>
      </c>
      <c r="O15" s="86">
        <f t="shared" si="13"/>
        <v>97.988100000000003</v>
      </c>
      <c r="P15" s="86">
        <f t="shared" si="13"/>
        <v>587.88</v>
      </c>
      <c r="Q15" s="86">
        <f t="shared" si="13"/>
        <v>266.01120000000003</v>
      </c>
      <c r="R15" s="86">
        <f t="shared" si="13"/>
        <v>0</v>
      </c>
      <c r="S15" s="86">
        <f t="shared" si="13"/>
        <v>951.41340000000002</v>
      </c>
      <c r="T15" s="86">
        <f t="shared" si="13"/>
        <v>59.693900000000006</v>
      </c>
      <c r="U15" s="86">
        <f t="shared" si="13"/>
        <v>997.16159999999991</v>
      </c>
      <c r="V15" s="86">
        <f t="shared" si="13"/>
        <v>0</v>
      </c>
      <c r="W15" s="86">
        <f t="shared" si="13"/>
        <v>22.070999999999998</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2088.424</v>
      </c>
      <c r="AP15" s="89">
        <f t="shared" si="13"/>
        <v>0</v>
      </c>
      <c r="AQ15" s="91">
        <f t="shared" si="0"/>
        <v>5161.9011999999993</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2000.5319999999999</v>
      </c>
      <c r="AP16" s="67"/>
      <c r="AQ16" s="92">
        <f>C16+H16+L16+AA16+AO16+AP16</f>
        <v>2000.5319999999999</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57.447999999999993</v>
      </c>
      <c r="AP17" s="26"/>
      <c r="AQ17" s="29">
        <f>C17+H17+L17+AA17+AO17+AP17</f>
        <v>57.447999999999993</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30.443999999999999</v>
      </c>
      <c r="AP18" s="26"/>
      <c r="AQ18" s="29">
        <f t="shared" si="0"/>
        <v>30.443999999999999</v>
      </c>
    </row>
    <row r="19" spans="1:43" ht="12.75" customHeight="1">
      <c r="A19" s="17" t="s">
        <v>229</v>
      </c>
      <c r="B19" s="18"/>
      <c r="C19" s="19"/>
      <c r="D19" s="24"/>
      <c r="E19" s="25"/>
      <c r="F19" s="22"/>
      <c r="G19" s="22"/>
      <c r="H19" s="23">
        <f>SUM(I19:K19)</f>
        <v>91.257999999999996</v>
      </c>
      <c r="I19" s="24"/>
      <c r="J19" s="25"/>
      <c r="K19" s="22">
        <v>91.257999999999996</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91.257999999999996</v>
      </c>
    </row>
    <row r="20" spans="1:43" ht="12.75" customHeight="1">
      <c r="A20" s="72" t="s">
        <v>230</v>
      </c>
      <c r="B20" s="73"/>
      <c r="C20" s="74"/>
      <c r="D20" s="75"/>
      <c r="E20" s="76"/>
      <c r="F20" s="77"/>
      <c r="G20" s="77"/>
      <c r="H20" s="78">
        <f>SUM(I20:K20)</f>
        <v>0</v>
      </c>
      <c r="I20" s="75"/>
      <c r="J20" s="76"/>
      <c r="K20" s="77"/>
      <c r="L20" s="78">
        <f>SUM(M20:Z20)</f>
        <v>2982.2191999999995</v>
      </c>
      <c r="M20" s="76"/>
      <c r="N20" s="76"/>
      <c r="O20" s="76">
        <v>97.988100000000003</v>
      </c>
      <c r="P20" s="76">
        <v>587.88</v>
      </c>
      <c r="Q20" s="76">
        <v>266.01120000000003</v>
      </c>
      <c r="R20" s="76">
        <v>0</v>
      </c>
      <c r="S20" s="76">
        <v>951.41340000000002</v>
      </c>
      <c r="T20" s="76">
        <v>59.693900000000006</v>
      </c>
      <c r="U20" s="76">
        <v>997.16159999999991</v>
      </c>
      <c r="V20" s="76"/>
      <c r="W20" s="76">
        <v>22.070999999999998</v>
      </c>
      <c r="X20" s="76"/>
      <c r="Y20" s="76"/>
      <c r="Z20" s="77"/>
      <c r="AA20" s="78"/>
      <c r="AB20" s="79">
        <f>SUM(AC20:AL20)</f>
        <v>0</v>
      </c>
      <c r="AC20" s="80"/>
      <c r="AD20" s="76"/>
      <c r="AE20" s="76"/>
      <c r="AF20" s="76"/>
      <c r="AG20" s="76"/>
      <c r="AH20" s="76"/>
      <c r="AI20" s="76"/>
      <c r="AJ20" s="76"/>
      <c r="AK20" s="76"/>
      <c r="AL20" s="76"/>
      <c r="AM20" s="220"/>
      <c r="AN20" s="213"/>
      <c r="AO20" s="81"/>
      <c r="AP20" s="79"/>
      <c r="AQ20" s="82">
        <f t="shared" si="0"/>
        <v>2982.2191999999995</v>
      </c>
    </row>
    <row r="21" spans="1:43" ht="12.75" customHeight="1">
      <c r="A21" s="93" t="s">
        <v>7</v>
      </c>
      <c r="B21" s="94"/>
      <c r="C21" s="95">
        <f>SUM(C22:C24)</f>
        <v>11.581309124999997</v>
      </c>
      <c r="D21" s="96">
        <f>SUM(D22:D24)</f>
        <v>-10.64</v>
      </c>
      <c r="E21" s="97">
        <f>SUM(E22:E24)</f>
        <v>22.221309124999998</v>
      </c>
      <c r="F21" s="98">
        <f>SUM(F22:F24)</f>
        <v>0</v>
      </c>
      <c r="G21" s="98">
        <f>SUM(G22:G24)</f>
        <v>0</v>
      </c>
      <c r="H21" s="99">
        <f>SUM(I21:K21)</f>
        <v>0</v>
      </c>
      <c r="I21" s="96">
        <f>SUM(I22:I24)</f>
        <v>0</v>
      </c>
      <c r="J21" s="97">
        <f>SUM(J22:J24)</f>
        <v>0</v>
      </c>
      <c r="K21" s="98">
        <f>SUM(K22:K24)</f>
        <v>0</v>
      </c>
      <c r="L21" s="99">
        <f>SUM(M21:Z21)</f>
        <v>-15.285209124999989</v>
      </c>
      <c r="M21" s="97">
        <f t="shared" ref="M21:AA21" si="15">SUM(M22:M24)</f>
        <v>0</v>
      </c>
      <c r="N21" s="97">
        <f t="shared" ref="N21" si="16">SUM(N22:N24)</f>
        <v>0</v>
      </c>
      <c r="O21" s="97">
        <f t="shared" si="15"/>
        <v>0</v>
      </c>
      <c r="P21" s="97">
        <f t="shared" si="15"/>
        <v>8.52</v>
      </c>
      <c r="Q21" s="97">
        <f t="shared" si="15"/>
        <v>254.39960000000002</v>
      </c>
      <c r="R21" s="97">
        <f t="shared" si="15"/>
        <v>-254.89859999999999</v>
      </c>
      <c r="S21" s="97">
        <f t="shared" si="15"/>
        <v>6.8943000000000003</v>
      </c>
      <c r="T21" s="97">
        <f t="shared" si="15"/>
        <v>0</v>
      </c>
      <c r="U21" s="97">
        <f t="shared" si="15"/>
        <v>-18.619200000000006</v>
      </c>
      <c r="V21" s="97">
        <f t="shared" si="15"/>
        <v>-11.581309124999999</v>
      </c>
      <c r="W21" s="97">
        <f t="shared" si="15"/>
        <v>0</v>
      </c>
      <c r="X21" s="97">
        <f t="shared" si="15"/>
        <v>0</v>
      </c>
      <c r="Y21" s="97">
        <f t="shared" si="15"/>
        <v>0</v>
      </c>
      <c r="Z21" s="98">
        <f t="shared" si="15"/>
        <v>0</v>
      </c>
      <c r="AA21" s="99">
        <f t="shared" si="15"/>
        <v>0</v>
      </c>
      <c r="AB21" s="100">
        <f t="shared" ref="AB21:AQ21" si="17">SUM(AB22:AB24)</f>
        <v>-110.50999999999999</v>
      </c>
      <c r="AC21" s="101">
        <f t="shared" si="17"/>
        <v>-54.179999999999993</v>
      </c>
      <c r="AD21" s="97">
        <f t="shared" si="17"/>
        <v>-56.33</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110.50999999999999</v>
      </c>
      <c r="AP21" s="100">
        <f t="shared" si="17"/>
        <v>0</v>
      </c>
      <c r="AQ21" s="102">
        <f t="shared" si="17"/>
        <v>-3.703899999999992</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-110.50999999999999</v>
      </c>
      <c r="AC22" s="68">
        <f>-AC2</f>
        <v>-54.179999999999993</v>
      </c>
      <c r="AD22" s="64">
        <f>-AD2</f>
        <v>-56.33</v>
      </c>
      <c r="AE22" s="64"/>
      <c r="AF22" s="64"/>
      <c r="AG22" s="127"/>
      <c r="AH22" s="2"/>
      <c r="AI22" s="64"/>
      <c r="AJ22" s="64"/>
      <c r="AK22" s="64">
        <v>0</v>
      </c>
      <c r="AL22" s="64"/>
      <c r="AM22" s="219"/>
      <c r="AN22" s="69"/>
      <c r="AO22" s="66">
        <f>-(C22+H22+L22+AA22+AB22)</f>
        <v>110.50999999999999</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11.581309124999997</v>
      </c>
      <c r="D24" s="207">
        <v>-10.64</v>
      </c>
      <c r="E24" s="36">
        <f>-D24-V24</f>
        <v>22.221309124999998</v>
      </c>
      <c r="F24" s="33"/>
      <c r="G24" s="33"/>
      <c r="H24" s="34"/>
      <c r="I24" s="39"/>
      <c r="J24" s="36"/>
      <c r="K24" s="33"/>
      <c r="L24" s="34">
        <f>SUM(N24:Z24)</f>
        <v>-15.285209124999989</v>
      </c>
      <c r="M24" s="36"/>
      <c r="N24" s="36">
        <v>0</v>
      </c>
      <c r="O24" s="36"/>
      <c r="P24" s="36">
        <v>8.52</v>
      </c>
      <c r="Q24" s="36">
        <v>254.39960000000002</v>
      </c>
      <c r="R24" s="36">
        <v>-254.89859999999999</v>
      </c>
      <c r="S24" s="36">
        <v>6.8943000000000003</v>
      </c>
      <c r="T24" s="36"/>
      <c r="U24" s="36">
        <v>-18.619200000000006</v>
      </c>
      <c r="V24" s="33">
        <v>-11.581309124999999</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-3.703899999999992</v>
      </c>
    </row>
    <row r="25" spans="1:43" ht="12.75" customHeight="1" thickBot="1">
      <c r="A25" s="83" t="s">
        <v>8</v>
      </c>
      <c r="B25" s="1"/>
      <c r="C25" s="84">
        <f>SUM(D25:G25)</f>
        <v>0</v>
      </c>
      <c r="D25" s="85"/>
      <c r="E25" s="86"/>
      <c r="F25" s="104"/>
      <c r="G25" s="104"/>
      <c r="H25" s="88">
        <f>SUM(I25:K25)</f>
        <v>24.550827872695365</v>
      </c>
      <c r="I25" s="104">
        <v>24.550827872695365</v>
      </c>
      <c r="J25" s="105"/>
      <c r="K25" s="104"/>
      <c r="L25" s="88">
        <f>SUM(O25:Z25)</f>
        <v>122.70174</v>
      </c>
      <c r="M25" s="105"/>
      <c r="N25" s="105"/>
      <c r="O25" s="105">
        <v>89.940539999999999</v>
      </c>
      <c r="P25" s="105"/>
      <c r="Q25" s="105"/>
      <c r="R25" s="105"/>
      <c r="S25" s="105">
        <v>17.728200000000001</v>
      </c>
      <c r="T25" s="105">
        <v>6.7578000000000005</v>
      </c>
      <c r="U25" s="105">
        <v>8.2751999999999999</v>
      </c>
      <c r="V25" s="105"/>
      <c r="W25" s="105"/>
      <c r="X25" s="105"/>
      <c r="Y25" s="105"/>
      <c r="Z25" s="104"/>
      <c r="AA25" s="88">
        <v>53.160127680000002</v>
      </c>
      <c r="AB25" s="89">
        <f>SUM(AC25:AI25)</f>
        <v>0</v>
      </c>
      <c r="AC25" s="90"/>
      <c r="AD25" s="105"/>
      <c r="AE25" s="105"/>
      <c r="AF25" s="105"/>
      <c r="AG25" s="105"/>
      <c r="AH25" s="105"/>
      <c r="AI25" s="105"/>
      <c r="AJ25" s="105"/>
      <c r="AK25" s="105"/>
      <c r="AL25" s="105"/>
      <c r="AM25" s="225"/>
      <c r="AN25" s="106"/>
      <c r="AO25" s="88">
        <v>274.12285600878494</v>
      </c>
      <c r="AP25" s="89"/>
      <c r="AQ25" s="107">
        <f>C25+H25+L25+AA25+AB25+AN25+AO25+AP25</f>
        <v>474.5355515614803</v>
      </c>
    </row>
    <row r="26" spans="1:43" s="49" customFormat="1" ht="12.75" customHeight="1" thickBot="1">
      <c r="A26" s="42" t="s">
        <v>9</v>
      </c>
      <c r="B26" s="43"/>
      <c r="C26" s="44">
        <f t="shared" ref="C26:AP26" si="20">C7-C9+C15+C21-C25</f>
        <v>445.75415726729085</v>
      </c>
      <c r="D26" s="108">
        <f t="shared" si="20"/>
        <v>373.26469534229102</v>
      </c>
      <c r="E26" s="46">
        <f t="shared" si="20"/>
        <v>56.870509125000005</v>
      </c>
      <c r="F26" s="46">
        <f t="shared" si="20"/>
        <v>0</v>
      </c>
      <c r="G26" s="46">
        <f t="shared" si="20"/>
        <v>15.618952799999999</v>
      </c>
      <c r="H26" s="47">
        <f t="shared" si="20"/>
        <v>219.76540881736707</v>
      </c>
      <c r="I26" s="108">
        <f t="shared" si="20"/>
        <v>-47.008591182632912</v>
      </c>
      <c r="J26" s="46">
        <f t="shared" si="20"/>
        <v>176.845</v>
      </c>
      <c r="K26" s="109">
        <f t="shared" si="20"/>
        <v>89.929000000000002</v>
      </c>
      <c r="L26" s="47">
        <f t="shared" si="20"/>
        <v>8000.7131446591075</v>
      </c>
      <c r="M26" s="46">
        <f t="shared" si="20"/>
        <v>0</v>
      </c>
      <c r="N26" s="46">
        <f t="shared" si="20"/>
        <v>0</v>
      </c>
      <c r="O26" s="46">
        <f t="shared" si="20"/>
        <v>0</v>
      </c>
      <c r="P26" s="46">
        <f t="shared" si="20"/>
        <v>1819.02</v>
      </c>
      <c r="Q26" s="46">
        <f t="shared" si="20"/>
        <v>908.87159999999994</v>
      </c>
      <c r="R26" s="46">
        <f t="shared" si="20"/>
        <v>833.16030000000001</v>
      </c>
      <c r="S26" s="46">
        <f t="shared" si="20"/>
        <v>488.11189999999993</v>
      </c>
      <c r="T26" s="46">
        <f t="shared" si="20"/>
        <v>156.43629999999999</v>
      </c>
      <c r="U26" s="46">
        <f t="shared" si="20"/>
        <v>3309.0455999999995</v>
      </c>
      <c r="V26" s="46">
        <f t="shared" si="20"/>
        <v>246.64204465911004</v>
      </c>
      <c r="W26" s="46">
        <f t="shared" si="20"/>
        <v>1.0510000000000019</v>
      </c>
      <c r="X26" s="46">
        <f t="shared" si="20"/>
        <v>207.9924</v>
      </c>
      <c r="Y26" s="46">
        <f t="shared" si="20"/>
        <v>2.1019999999999999</v>
      </c>
      <c r="Z26" s="109">
        <f t="shared" si="20"/>
        <v>28.28</v>
      </c>
      <c r="AA26" s="47">
        <f t="shared" si="20"/>
        <v>1348.5233841023999</v>
      </c>
      <c r="AB26" s="45">
        <f t="shared" si="20"/>
        <v>148.8468588755905</v>
      </c>
      <c r="AC26" s="110">
        <f t="shared" si="20"/>
        <v>0</v>
      </c>
      <c r="AD26" s="110">
        <f t="shared" si="20"/>
        <v>0</v>
      </c>
      <c r="AE26" s="110">
        <f t="shared" si="20"/>
        <v>138.76592248301444</v>
      </c>
      <c r="AF26" s="110">
        <f t="shared" si="20"/>
        <v>0</v>
      </c>
      <c r="AG26" s="110">
        <f t="shared" si="20"/>
        <v>0</v>
      </c>
      <c r="AH26" s="110">
        <f t="shared" si="20"/>
        <v>7.4983199999999997</v>
      </c>
      <c r="AI26" s="110">
        <f t="shared" si="20"/>
        <v>0</v>
      </c>
      <c r="AJ26" s="110">
        <f t="shared" ref="AJ26" si="21">AJ7-AJ9+AJ15+AJ21-AJ25</f>
        <v>0</v>
      </c>
      <c r="AK26" s="110">
        <f t="shared" si="20"/>
        <v>0</v>
      </c>
      <c r="AL26" s="110">
        <f t="shared" si="20"/>
        <v>0.28655999999999998</v>
      </c>
      <c r="AM26" s="226">
        <f t="shared" si="20"/>
        <v>2.2960563925760793</v>
      </c>
      <c r="AN26" s="45">
        <f t="shared" si="20"/>
        <v>0</v>
      </c>
      <c r="AO26" s="47">
        <f t="shared" si="20"/>
        <v>1996.3631439912149</v>
      </c>
      <c r="AP26" s="45">
        <f t="shared" si="20"/>
        <v>0</v>
      </c>
      <c r="AQ26" s="48">
        <f>C26+H26+L26+AA26+AB26+AN26+AO26+AP26</f>
        <v>12159.966097712972</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238.37440000000001</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207.9924</v>
      </c>
      <c r="Y27" s="54">
        <f t="shared" si="23"/>
        <v>2.1019999999999999</v>
      </c>
      <c r="Z27" s="55">
        <f t="shared" si="23"/>
        <v>28.28</v>
      </c>
      <c r="AA27" s="56">
        <f t="shared" si="23"/>
        <v>0</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238.37440000000001</v>
      </c>
    </row>
    <row r="28" spans="1:43" ht="12.75" customHeight="1" thickBot="1">
      <c r="A28" s="112" t="s">
        <v>11</v>
      </c>
      <c r="B28" s="113"/>
      <c r="C28" s="114">
        <f>SUM(D28:G28)</f>
        <v>0</v>
      </c>
      <c r="D28" s="96"/>
      <c r="E28" s="97"/>
      <c r="F28" s="98"/>
      <c r="G28" s="98"/>
      <c r="H28" s="115">
        <f>SUM(I28:K28)</f>
        <v>0</v>
      </c>
      <c r="I28" s="96"/>
      <c r="J28" s="97"/>
      <c r="K28" s="98"/>
      <c r="L28" s="115">
        <f>SUM(M28:Z28)</f>
        <v>238.37440000000001</v>
      </c>
      <c r="M28" s="97"/>
      <c r="N28" s="97"/>
      <c r="O28" s="97"/>
      <c r="P28" s="97"/>
      <c r="Q28" s="97"/>
      <c r="R28" s="97"/>
      <c r="S28" s="97"/>
      <c r="T28" s="97"/>
      <c r="U28" s="97"/>
      <c r="V28" s="97"/>
      <c r="W28" s="97"/>
      <c r="X28" s="97">
        <f>X26</f>
        <v>207.9924</v>
      </c>
      <c r="Y28" s="97">
        <f>Y26</f>
        <v>2.1019999999999999</v>
      </c>
      <c r="Z28" s="98">
        <f>Z26</f>
        <v>28.28</v>
      </c>
      <c r="AA28" s="115">
        <v>0</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238.37440000000001</v>
      </c>
    </row>
    <row r="29" spans="1:43" s="49" customFormat="1" ht="12.75" customHeight="1" thickBot="1">
      <c r="A29" s="50" t="s">
        <v>12</v>
      </c>
      <c r="B29" s="51"/>
      <c r="C29" s="52">
        <f t="shared" ref="C29:AQ29" si="25">C30+C45+C56+C58+C65+C70+C71</f>
        <v>451.63615520000002</v>
      </c>
      <c r="D29" s="53">
        <f t="shared" si="25"/>
        <v>376.33050399999996</v>
      </c>
      <c r="E29" s="54">
        <f t="shared" si="25"/>
        <v>60.16</v>
      </c>
      <c r="F29" s="55">
        <f t="shared" si="25"/>
        <v>0</v>
      </c>
      <c r="G29" s="55">
        <f t="shared" si="25"/>
        <v>15.1456512</v>
      </c>
      <c r="H29" s="56">
        <f t="shared" si="25"/>
        <v>266.774</v>
      </c>
      <c r="I29" s="53">
        <f t="shared" si="25"/>
        <v>0</v>
      </c>
      <c r="J29" s="53">
        <f t="shared" si="25"/>
        <v>176.845</v>
      </c>
      <c r="K29" s="53">
        <f t="shared" si="25"/>
        <v>89.929000000000002</v>
      </c>
      <c r="L29" s="56">
        <f t="shared" si="25"/>
        <v>7706.8582206928495</v>
      </c>
      <c r="M29" s="54">
        <f t="shared" si="25"/>
        <v>0</v>
      </c>
      <c r="N29" s="54">
        <f t="shared" ref="N29" si="26">N30+N45+N56+N58+N65+N70+N71</f>
        <v>0</v>
      </c>
      <c r="O29" s="54">
        <f t="shared" si="25"/>
        <v>0</v>
      </c>
      <c r="P29" s="54">
        <f t="shared" si="25"/>
        <v>1730.5188898301899</v>
      </c>
      <c r="Q29" s="54">
        <f t="shared" si="25"/>
        <v>895.14880000000016</v>
      </c>
      <c r="R29" s="54">
        <f t="shared" si="25"/>
        <v>742.57650000000001</v>
      </c>
      <c r="S29" s="54">
        <f t="shared" si="25"/>
        <v>512.14800000000002</v>
      </c>
      <c r="T29" s="54">
        <f t="shared" si="25"/>
        <v>148.61112552000006</v>
      </c>
      <c r="U29" s="54">
        <f t="shared" si="25"/>
        <v>3430.1911999999998</v>
      </c>
      <c r="V29" s="54">
        <f t="shared" si="25"/>
        <v>246.61270534265998</v>
      </c>
      <c r="W29" s="54">
        <f t="shared" si="25"/>
        <v>1.0510000000000019</v>
      </c>
      <c r="X29" s="54">
        <f t="shared" si="25"/>
        <v>0</v>
      </c>
      <c r="Y29" s="54">
        <f t="shared" si="25"/>
        <v>0</v>
      </c>
      <c r="Z29" s="54">
        <f t="shared" si="25"/>
        <v>0</v>
      </c>
      <c r="AA29" s="47">
        <f t="shared" si="25"/>
        <v>1353.1664947680003</v>
      </c>
      <c r="AB29" s="57">
        <f t="shared" si="25"/>
        <v>148.82297887559048</v>
      </c>
      <c r="AC29" s="58">
        <f t="shared" si="25"/>
        <v>0</v>
      </c>
      <c r="AD29" s="54">
        <f t="shared" si="25"/>
        <v>0</v>
      </c>
      <c r="AE29" s="54">
        <f t="shared" si="25"/>
        <v>138.76592248301441</v>
      </c>
      <c r="AF29" s="54">
        <f t="shared" ref="AF29" si="27">AF30+AF45+AF56+AF58+AF65+AF70+AF71</f>
        <v>0</v>
      </c>
      <c r="AG29" s="54">
        <f t="shared" si="25"/>
        <v>0</v>
      </c>
      <c r="AH29" s="54">
        <f t="shared" si="25"/>
        <v>7.4744399999999995</v>
      </c>
      <c r="AI29" s="54">
        <f t="shared" si="25"/>
        <v>0</v>
      </c>
      <c r="AJ29" s="54">
        <f t="shared" ref="AJ29" si="28">AJ30+AJ45+AJ56+AJ58+AJ65+AJ70+AJ71</f>
        <v>0</v>
      </c>
      <c r="AK29" s="54">
        <f t="shared" si="25"/>
        <v>0</v>
      </c>
      <c r="AL29" s="54">
        <f t="shared" ref="AL29" si="29">AL30+AL45+AL56+AL58+AL65+AL70+AL71</f>
        <v>0.28655999999999998</v>
      </c>
      <c r="AM29" s="217">
        <f t="shared" si="25"/>
        <v>2.2960563925760793</v>
      </c>
      <c r="AN29" s="53">
        <f t="shared" si="25"/>
        <v>0</v>
      </c>
      <c r="AO29" s="56">
        <f t="shared" si="25"/>
        <v>1982.8788143999998</v>
      </c>
      <c r="AP29" s="57">
        <f t="shared" si="25"/>
        <v>0</v>
      </c>
      <c r="AQ29" s="48">
        <f t="shared" si="25"/>
        <v>11910.136663936441</v>
      </c>
    </row>
    <row r="30" spans="1:43" s="49" customFormat="1" ht="12.75" customHeight="1">
      <c r="A30" s="164" t="s">
        <v>43</v>
      </c>
      <c r="B30" s="117"/>
      <c r="C30" s="118">
        <f>SUM(C31:C44)</f>
        <v>194.12420400000002</v>
      </c>
      <c r="D30" s="120">
        <v>194.12420399999999</v>
      </c>
      <c r="E30" s="120">
        <v>0</v>
      </c>
      <c r="F30" s="121"/>
      <c r="G30" s="121"/>
      <c r="H30" s="122">
        <f>SUM(H31:H44)</f>
        <v>0</v>
      </c>
      <c r="I30" s="119">
        <f t="shared" ref="I30:K30" si="30">SUM(I31:I44)</f>
        <v>0</v>
      </c>
      <c r="J30" s="120">
        <f t="shared" si="30"/>
        <v>0</v>
      </c>
      <c r="K30" s="120">
        <f t="shared" si="30"/>
        <v>0</v>
      </c>
      <c r="L30" s="122">
        <f>SUM(L31:L44)</f>
        <v>946.03131290043086</v>
      </c>
      <c r="M30" s="120">
        <f>SUM(M31:M44)</f>
        <v>0</v>
      </c>
      <c r="N30" s="120">
        <f>SUM(N31:N44)</f>
        <v>0</v>
      </c>
      <c r="O30" s="120">
        <f>SUM(O31:O44)</f>
        <v>0</v>
      </c>
      <c r="P30" s="120">
        <f>SUM(P31:P44)</f>
        <v>0</v>
      </c>
      <c r="Q30" s="120">
        <v>39.363751316060714</v>
      </c>
      <c r="R30" s="120">
        <f>SUM(R31:R44)</f>
        <v>0</v>
      </c>
      <c r="S30" s="120">
        <v>483.16379999999998</v>
      </c>
      <c r="T30" s="120">
        <v>45.350193864484787</v>
      </c>
      <c r="U30" s="120">
        <v>161.69021799488547</v>
      </c>
      <c r="V30" s="120">
        <v>215.41234972499998</v>
      </c>
      <c r="W30" s="120">
        <f>SUM(W31:W44)</f>
        <v>1.0510000000000019</v>
      </c>
      <c r="X30" s="120">
        <f>SUM(X31:X44)</f>
        <v>0</v>
      </c>
      <c r="Y30" s="120">
        <f>SUM(Y31:Y44)</f>
        <v>0</v>
      </c>
      <c r="Z30" s="121">
        <f>SUM(Z31:Z44)</f>
        <v>0</v>
      </c>
      <c r="AA30" s="122">
        <v>481.43887872392889</v>
      </c>
      <c r="AB30" s="123">
        <f t="shared" ref="AB30:AN30" si="31">SUM(AB31:AB44)</f>
        <v>128.80871999999999</v>
      </c>
      <c r="AC30" s="176">
        <f t="shared" si="31"/>
        <v>0</v>
      </c>
      <c r="AD30" s="120">
        <f t="shared" si="31"/>
        <v>0</v>
      </c>
      <c r="AE30" s="120">
        <f t="shared" si="31"/>
        <v>123.74615999999999</v>
      </c>
      <c r="AF30" s="120">
        <f t="shared" ref="AF30" si="32">SUM(AF31:AF44)</f>
        <v>0</v>
      </c>
      <c r="AG30" s="120">
        <f t="shared" si="31"/>
        <v>0</v>
      </c>
      <c r="AH30" s="120">
        <f t="shared" si="31"/>
        <v>5.0625599999999995</v>
      </c>
      <c r="AI30" s="120">
        <f t="shared" si="31"/>
        <v>0</v>
      </c>
      <c r="AJ30" s="120">
        <f t="shared" ref="AJ30" si="33">SUM(AJ31:AJ44)</f>
        <v>0</v>
      </c>
      <c r="AK30" s="120">
        <f t="shared" si="31"/>
        <v>0</v>
      </c>
      <c r="AL30" s="120">
        <f t="shared" ref="AL30" si="34">SUM(AL31:AL44)</f>
        <v>0</v>
      </c>
      <c r="AM30" s="228">
        <f t="shared" si="31"/>
        <v>0</v>
      </c>
      <c r="AN30" s="119">
        <f t="shared" si="31"/>
        <v>0</v>
      </c>
      <c r="AO30" s="122">
        <v>638.60481996402598</v>
      </c>
      <c r="AP30" s="123">
        <f>SUM(AP31:AP44)</f>
        <v>0</v>
      </c>
      <c r="AQ30" s="59">
        <f t="shared" ref="AQ30" si="35">C30+H30+L30+AA30+AB30+AN30+AO30+AP30</f>
        <v>2389.0079355883859</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23.122540256523582</v>
      </c>
      <c r="M31" s="127"/>
      <c r="N31" s="127"/>
      <c r="O31" s="127"/>
      <c r="P31" s="127"/>
      <c r="Q31" s="127">
        <v>0.40612981230126161</v>
      </c>
      <c r="R31" s="127"/>
      <c r="S31" s="127">
        <v>5.2021408324151182</v>
      </c>
      <c r="T31" s="127">
        <v>4.4584229756571676E-2</v>
      </c>
      <c r="U31" s="127">
        <v>17.469685382050631</v>
      </c>
      <c r="V31" s="127">
        <v>0</v>
      </c>
      <c r="W31" s="127"/>
      <c r="X31" s="127"/>
      <c r="Y31" s="127"/>
      <c r="Z31" s="128"/>
      <c r="AA31" s="70">
        <v>35.443622872169755</v>
      </c>
      <c r="AB31" s="131">
        <f t="shared" ref="AB31:AB43" si="39">SUM(AC31:AM31)</f>
        <v>0</v>
      </c>
      <c r="AC31" s="132"/>
      <c r="AD31" s="127"/>
      <c r="AE31" s="127"/>
      <c r="AF31" s="127"/>
      <c r="AG31" s="127"/>
      <c r="AH31" s="127"/>
      <c r="AI31" s="127"/>
      <c r="AJ31" s="127"/>
      <c r="AK31" s="64"/>
      <c r="AL31" s="64"/>
      <c r="AM31" s="229"/>
      <c r="AN31" s="223"/>
      <c r="AO31" s="130">
        <v>50.37754137439024</v>
      </c>
      <c r="AP31" s="131"/>
      <c r="AQ31" s="71">
        <f t="shared" si="24"/>
        <v>108.94370450308358</v>
      </c>
    </row>
    <row r="32" spans="1:43" ht="12.75" customHeight="1">
      <c r="A32" s="166" t="s">
        <v>111</v>
      </c>
      <c r="B32" s="133" t="s">
        <v>15</v>
      </c>
      <c r="C32" s="19">
        <f t="shared" si="36"/>
        <v>23.973818702782935</v>
      </c>
      <c r="D32" s="127">
        <v>23.973818702782935</v>
      </c>
      <c r="E32" s="25"/>
      <c r="F32" s="22"/>
      <c r="G32" s="22"/>
      <c r="H32" s="23">
        <f t="shared" si="37"/>
        <v>0</v>
      </c>
      <c r="I32" s="24">
        <v>0</v>
      </c>
      <c r="J32" s="25"/>
      <c r="K32" s="22"/>
      <c r="L32" s="23">
        <f t="shared" si="38"/>
        <v>91.249634917784064</v>
      </c>
      <c r="M32" s="25"/>
      <c r="N32" s="25"/>
      <c r="O32" s="25"/>
      <c r="P32" s="127"/>
      <c r="Q32" s="127">
        <v>4.925038991427976</v>
      </c>
      <c r="R32" s="25"/>
      <c r="S32" s="127">
        <v>63.085116291681921</v>
      </c>
      <c r="T32" s="127">
        <v>2.7675023342715837</v>
      </c>
      <c r="U32" s="127">
        <v>20.471977300402589</v>
      </c>
      <c r="V32" s="127">
        <v>0</v>
      </c>
      <c r="W32" s="25"/>
      <c r="X32" s="25"/>
      <c r="Y32" s="25"/>
      <c r="Z32" s="22"/>
      <c r="AA32" s="28">
        <v>170.98743985127143</v>
      </c>
      <c r="AB32" s="26">
        <f t="shared" si="39"/>
        <v>45.013799999999996</v>
      </c>
      <c r="AC32" s="27"/>
      <c r="AD32" s="25"/>
      <c r="AE32" s="25">
        <v>39.951239999999999</v>
      </c>
      <c r="AF32" s="25"/>
      <c r="AG32" s="127"/>
      <c r="AH32" s="127">
        <v>5.0625599999999995</v>
      </c>
      <c r="AI32" s="25"/>
      <c r="AJ32" s="25"/>
      <c r="AK32" s="25"/>
      <c r="AL32" s="25"/>
      <c r="AM32" s="229"/>
      <c r="AN32" s="212"/>
      <c r="AO32" s="130">
        <v>149.7572622291741</v>
      </c>
      <c r="AP32" s="26"/>
      <c r="AQ32" s="29">
        <f t="shared" si="24"/>
        <v>480.98195570101251</v>
      </c>
    </row>
    <row r="33" spans="1:43" ht="12.75" customHeight="1">
      <c r="A33" s="166" t="s">
        <v>16</v>
      </c>
      <c r="B33" s="133" t="s">
        <v>17</v>
      </c>
      <c r="C33" s="19">
        <f t="shared" si="36"/>
        <v>11.261438435621525</v>
      </c>
      <c r="D33" s="127">
        <v>11.261438435621525</v>
      </c>
      <c r="E33" s="25"/>
      <c r="F33" s="22"/>
      <c r="G33" s="22"/>
      <c r="H33" s="23">
        <f t="shared" si="37"/>
        <v>0</v>
      </c>
      <c r="I33" s="24"/>
      <c r="J33" s="25"/>
      <c r="K33" s="22"/>
      <c r="L33" s="23">
        <f t="shared" si="38"/>
        <v>6.6523466608674306</v>
      </c>
      <c r="M33" s="25"/>
      <c r="N33" s="25"/>
      <c r="O33" s="25"/>
      <c r="P33" s="127"/>
      <c r="Q33" s="127">
        <v>0.24024580445990126</v>
      </c>
      <c r="R33" s="25"/>
      <c r="S33" s="127">
        <v>3.077322745935704</v>
      </c>
      <c r="T33" s="127">
        <v>0.97384881753499897</v>
      </c>
      <c r="U33" s="127">
        <v>2.3609292929368264</v>
      </c>
      <c r="V33" s="127">
        <v>0</v>
      </c>
      <c r="W33" s="25"/>
      <c r="X33" s="25"/>
      <c r="Y33" s="25"/>
      <c r="Z33" s="22"/>
      <c r="AA33" s="28">
        <v>1.4599228632141834</v>
      </c>
      <c r="AB33" s="26">
        <f t="shared" si="39"/>
        <v>0</v>
      </c>
      <c r="AC33" s="27"/>
      <c r="AD33" s="25"/>
      <c r="AE33" s="25"/>
      <c r="AF33" s="25"/>
      <c r="AG33" s="127"/>
      <c r="AH33" s="127"/>
      <c r="AI33" s="25"/>
      <c r="AJ33" s="25"/>
      <c r="AK33" s="25"/>
      <c r="AL33" s="25"/>
      <c r="AM33" s="229"/>
      <c r="AN33" s="212"/>
      <c r="AO33" s="130">
        <v>7.2652790335119066</v>
      </c>
      <c r="AP33" s="26"/>
      <c r="AQ33" s="29">
        <f t="shared" si="24"/>
        <v>26.638986993215045</v>
      </c>
    </row>
    <row r="34" spans="1:43" ht="12.75" customHeight="1">
      <c r="A34" s="166" t="s">
        <v>18</v>
      </c>
      <c r="B34" s="133" t="s">
        <v>19</v>
      </c>
      <c r="C34" s="305">
        <f t="shared" si="36"/>
        <v>0</v>
      </c>
      <c r="D34" s="304">
        <v>0</v>
      </c>
      <c r="E34" s="25"/>
      <c r="F34" s="22"/>
      <c r="G34" s="22"/>
      <c r="H34" s="23">
        <f t="shared" si="37"/>
        <v>0</v>
      </c>
      <c r="I34" s="24"/>
      <c r="J34" s="25"/>
      <c r="K34" s="22"/>
      <c r="L34" s="23">
        <f t="shared" si="38"/>
        <v>8.9546301460269326</v>
      </c>
      <c r="M34" s="25"/>
      <c r="N34" s="25"/>
      <c r="O34" s="25"/>
      <c r="P34" s="127"/>
      <c r="Q34" s="127">
        <v>0.47048136706730659</v>
      </c>
      <c r="R34" s="25"/>
      <c r="S34" s="127">
        <v>6.0264237107907537</v>
      </c>
      <c r="T34" s="127">
        <v>2.134134871261828E-2</v>
      </c>
      <c r="U34" s="127">
        <v>2.4363837194562539</v>
      </c>
      <c r="V34" s="127">
        <v>0</v>
      </c>
      <c r="W34" s="25"/>
      <c r="X34" s="25"/>
      <c r="Y34" s="25"/>
      <c r="Z34" s="22"/>
      <c r="AA34" s="28">
        <v>3.8695498061364217</v>
      </c>
      <c r="AB34" s="26">
        <f t="shared" si="39"/>
        <v>83.794919999999991</v>
      </c>
      <c r="AC34" s="27"/>
      <c r="AD34" s="25"/>
      <c r="AE34" s="25">
        <v>83.794919999999991</v>
      </c>
      <c r="AF34" s="25"/>
      <c r="AG34" s="127"/>
      <c r="AH34" s="127"/>
      <c r="AI34" s="25"/>
      <c r="AJ34" s="25"/>
      <c r="AK34" s="25"/>
      <c r="AL34" s="25"/>
      <c r="AM34" s="229"/>
      <c r="AN34" s="212"/>
      <c r="AO34" s="130">
        <v>26.259868847907583</v>
      </c>
      <c r="AP34" s="26"/>
      <c r="AQ34" s="29">
        <f t="shared" si="24"/>
        <v>122.87896880007092</v>
      </c>
    </row>
    <row r="35" spans="1:43" ht="12.75" customHeight="1">
      <c r="A35" s="166" t="s">
        <v>20</v>
      </c>
      <c r="B35" s="133" t="s">
        <v>21</v>
      </c>
      <c r="C35" s="305">
        <f t="shared" si="36"/>
        <v>0.63894686159554737</v>
      </c>
      <c r="D35" s="304">
        <v>0.63894686159554737</v>
      </c>
      <c r="E35" s="25"/>
      <c r="F35" s="22"/>
      <c r="G35" s="22"/>
      <c r="H35" s="23">
        <f t="shared" si="37"/>
        <v>0</v>
      </c>
      <c r="I35" s="24"/>
      <c r="J35" s="25"/>
      <c r="K35" s="22"/>
      <c r="L35" s="23">
        <f t="shared" si="38"/>
        <v>5.1666599172897492</v>
      </c>
      <c r="M35" s="25"/>
      <c r="N35" s="25"/>
      <c r="O35" s="25"/>
      <c r="P35" s="127"/>
      <c r="Q35" s="127">
        <v>0.22508743822612176</v>
      </c>
      <c r="R35" s="25"/>
      <c r="S35" s="127">
        <v>2.8831583345849987</v>
      </c>
      <c r="T35" s="127">
        <v>0.50365582961779154</v>
      </c>
      <c r="U35" s="127">
        <v>1.554758314860837</v>
      </c>
      <c r="V35" s="127">
        <v>0</v>
      </c>
      <c r="W35" s="25"/>
      <c r="X35" s="25"/>
      <c r="Y35" s="25"/>
      <c r="Z35" s="22"/>
      <c r="AA35" s="28">
        <v>22.077325830550638</v>
      </c>
      <c r="AB35" s="26">
        <f t="shared" si="39"/>
        <v>0</v>
      </c>
      <c r="AC35" s="27"/>
      <c r="AD35" s="25"/>
      <c r="AE35" s="25"/>
      <c r="AF35" s="25"/>
      <c r="AG35" s="127"/>
      <c r="AH35" s="127"/>
      <c r="AI35" s="25"/>
      <c r="AJ35" s="25"/>
      <c r="AK35" s="25"/>
      <c r="AL35" s="25"/>
      <c r="AM35" s="229"/>
      <c r="AN35" s="212"/>
      <c r="AO35" s="130">
        <v>27.793537702764215</v>
      </c>
      <c r="AP35" s="26"/>
      <c r="AQ35" s="29">
        <f t="shared" si="24"/>
        <v>55.676470312200152</v>
      </c>
    </row>
    <row r="36" spans="1:43" ht="12.75" customHeight="1">
      <c r="A36" s="166" t="s">
        <v>22</v>
      </c>
      <c r="B36" s="133" t="s">
        <v>23</v>
      </c>
      <c r="C36" s="19">
        <f t="shared" si="36"/>
        <v>0</v>
      </c>
      <c r="D36" s="127">
        <v>0</v>
      </c>
      <c r="E36" s="25"/>
      <c r="F36" s="22"/>
      <c r="G36" s="22"/>
      <c r="H36" s="23">
        <f t="shared" si="37"/>
        <v>0</v>
      </c>
      <c r="I36" s="24"/>
      <c r="J36" s="25"/>
      <c r="K36" s="22"/>
      <c r="L36" s="23">
        <f t="shared" si="38"/>
        <v>35.676873671090135</v>
      </c>
      <c r="M36" s="25"/>
      <c r="N36" s="25"/>
      <c r="O36" s="25"/>
      <c r="P36" s="127"/>
      <c r="Q36" s="127">
        <v>1.9828859075243994</v>
      </c>
      <c r="R36" s="25"/>
      <c r="S36" s="127">
        <v>25.398903092347901</v>
      </c>
      <c r="T36" s="127">
        <v>0.79729744655050816</v>
      </c>
      <c r="U36" s="127">
        <v>7.4977872246673307</v>
      </c>
      <c r="V36" s="127">
        <v>0</v>
      </c>
      <c r="W36" s="25"/>
      <c r="X36" s="25"/>
      <c r="Y36" s="25"/>
      <c r="Z36" s="22"/>
      <c r="AA36" s="130">
        <v>120.49075245372863</v>
      </c>
      <c r="AB36" s="26">
        <f t="shared" si="39"/>
        <v>0</v>
      </c>
      <c r="AC36" s="27"/>
      <c r="AD36" s="25"/>
      <c r="AE36" s="25">
        <v>0</v>
      </c>
      <c r="AF36" s="25"/>
      <c r="AG36" s="127"/>
      <c r="AH36" s="127"/>
      <c r="AI36" s="25"/>
      <c r="AJ36" s="25"/>
      <c r="AK36" s="25"/>
      <c r="AL36" s="25"/>
      <c r="AM36" s="229"/>
      <c r="AN36" s="212"/>
      <c r="AO36" s="130">
        <v>89.66012255574006</v>
      </c>
      <c r="AP36" s="26"/>
      <c r="AQ36" s="29">
        <f t="shared" si="24"/>
        <v>245.82774868055881</v>
      </c>
    </row>
    <row r="37" spans="1:43" ht="12.75" customHeight="1">
      <c r="A37" s="166" t="s">
        <v>24</v>
      </c>
      <c r="B37" s="133" t="s">
        <v>25</v>
      </c>
      <c r="C37" s="19">
        <f t="shared" si="36"/>
        <v>0</v>
      </c>
      <c r="D37" s="127">
        <v>0</v>
      </c>
      <c r="E37" s="25"/>
      <c r="F37" s="22"/>
      <c r="G37" s="22"/>
      <c r="H37" s="23">
        <f t="shared" si="37"/>
        <v>0</v>
      </c>
      <c r="I37" s="24"/>
      <c r="J37" s="25"/>
      <c r="K37" s="22"/>
      <c r="L37" s="23">
        <f t="shared" si="38"/>
        <v>3.3177853219668485</v>
      </c>
      <c r="M37" s="25"/>
      <c r="N37" s="25"/>
      <c r="O37" s="25"/>
      <c r="P37" s="127"/>
      <c r="Q37" s="127">
        <v>5.2911278363192538E-2</v>
      </c>
      <c r="R37" s="25"/>
      <c r="S37" s="127">
        <v>0.67774369999774442</v>
      </c>
      <c r="T37" s="127">
        <v>0.31158369120422696</v>
      </c>
      <c r="U37" s="127">
        <v>2.2755466524016845</v>
      </c>
      <c r="V37" s="127">
        <v>0</v>
      </c>
      <c r="W37" s="25"/>
      <c r="X37" s="25"/>
      <c r="Y37" s="25"/>
      <c r="Z37" s="22"/>
      <c r="AA37" s="28">
        <v>9.5194558611055626</v>
      </c>
      <c r="AB37" s="26">
        <f t="shared" si="39"/>
        <v>0</v>
      </c>
      <c r="AC37" s="27"/>
      <c r="AD37" s="25"/>
      <c r="AE37" s="25"/>
      <c r="AF37" s="25"/>
      <c r="AG37" s="127"/>
      <c r="AH37" s="127"/>
      <c r="AI37" s="25"/>
      <c r="AJ37" s="25"/>
      <c r="AK37" s="25"/>
      <c r="AL37" s="25"/>
      <c r="AM37" s="229"/>
      <c r="AN37" s="212"/>
      <c r="AO37" s="130">
        <v>28.111274368887518</v>
      </c>
      <c r="AP37" s="26"/>
      <c r="AQ37" s="29">
        <f t="shared" si="24"/>
        <v>40.948515551959929</v>
      </c>
    </row>
    <row r="38" spans="1:43" ht="12.75" customHeight="1">
      <c r="A38" s="166" t="s">
        <v>26</v>
      </c>
      <c r="B38" s="133" t="s">
        <v>27</v>
      </c>
      <c r="C38" s="19">
        <f t="shared" si="36"/>
        <v>158.25</v>
      </c>
      <c r="D38" s="127">
        <v>158.25</v>
      </c>
      <c r="E38" s="25"/>
      <c r="F38" s="22"/>
      <c r="G38" s="22"/>
      <c r="H38" s="23">
        <f t="shared" si="37"/>
        <v>0</v>
      </c>
      <c r="I38" s="24"/>
      <c r="J38" s="25"/>
      <c r="K38" s="22"/>
      <c r="L38" s="23">
        <f t="shared" si="38"/>
        <v>247.52174089546574</v>
      </c>
      <c r="M38" s="25"/>
      <c r="N38" s="25"/>
      <c r="O38" s="25"/>
      <c r="P38" s="127"/>
      <c r="Q38" s="127">
        <v>0.8471524676312232</v>
      </c>
      <c r="R38" s="25"/>
      <c r="S38" s="127">
        <v>10.851226158882803</v>
      </c>
      <c r="T38" s="127">
        <v>2.0120463300302571</v>
      </c>
      <c r="U38" s="127">
        <v>18.398966213921472</v>
      </c>
      <c r="V38" s="127">
        <v>215.41234972499998</v>
      </c>
      <c r="W38" s="25"/>
      <c r="X38" s="25"/>
      <c r="Y38" s="25"/>
      <c r="Z38" s="22"/>
      <c r="AA38" s="28">
        <v>53.551480943843359</v>
      </c>
      <c r="AB38" s="26">
        <f t="shared" si="39"/>
        <v>0</v>
      </c>
      <c r="AC38" s="27"/>
      <c r="AD38" s="25"/>
      <c r="AE38" s="25">
        <v>0</v>
      </c>
      <c r="AF38" s="25">
        <v>0</v>
      </c>
      <c r="AG38" s="127"/>
      <c r="AH38" s="127"/>
      <c r="AI38" s="25"/>
      <c r="AJ38" s="25"/>
      <c r="AK38" s="25"/>
      <c r="AL38" s="25"/>
      <c r="AM38" s="229"/>
      <c r="AN38" s="212">
        <v>0</v>
      </c>
      <c r="AO38" s="130">
        <v>47.888417032357182</v>
      </c>
      <c r="AP38" s="26"/>
      <c r="AQ38" s="29">
        <f t="shared" si="24"/>
        <v>507.21163887166631</v>
      </c>
    </row>
    <row r="39" spans="1:43" ht="12.75" customHeight="1">
      <c r="A39" s="166" t="s">
        <v>28</v>
      </c>
      <c r="B39" s="133" t="s">
        <v>29</v>
      </c>
      <c r="C39" s="19">
        <f t="shared" si="36"/>
        <v>0</v>
      </c>
      <c r="D39" s="127">
        <v>0</v>
      </c>
      <c r="E39" s="25"/>
      <c r="F39" s="22"/>
      <c r="G39" s="22"/>
      <c r="H39" s="23">
        <f t="shared" si="37"/>
        <v>0</v>
      </c>
      <c r="I39" s="24"/>
      <c r="J39" s="25"/>
      <c r="K39" s="22"/>
      <c r="L39" s="23">
        <f t="shared" si="38"/>
        <v>380.47899141008645</v>
      </c>
      <c r="M39" s="25"/>
      <c r="N39" s="25"/>
      <c r="O39" s="25"/>
      <c r="P39" s="127"/>
      <c r="Q39" s="127">
        <v>27.197136787200176</v>
      </c>
      <c r="R39" s="25"/>
      <c r="S39" s="127">
        <v>348.36973676909719</v>
      </c>
      <c r="T39" s="127">
        <v>1.6298503001939775</v>
      </c>
      <c r="U39" s="127">
        <v>3.2822675535950996</v>
      </c>
      <c r="V39" s="127">
        <v>0</v>
      </c>
      <c r="W39" s="25"/>
      <c r="X39" s="25"/>
      <c r="Y39" s="25"/>
      <c r="Z39" s="22"/>
      <c r="AA39" s="28">
        <v>12.871249003040633</v>
      </c>
      <c r="AB39" s="26">
        <f t="shared" si="39"/>
        <v>0</v>
      </c>
      <c r="AC39" s="27"/>
      <c r="AD39" s="25"/>
      <c r="AE39" s="127"/>
      <c r="AF39" s="127"/>
      <c r="AG39" s="127"/>
      <c r="AH39" s="25"/>
      <c r="AI39" s="25"/>
      <c r="AJ39" s="25"/>
      <c r="AK39" s="25"/>
      <c r="AL39" s="25"/>
      <c r="AM39" s="229"/>
      <c r="AN39" s="212"/>
      <c r="AO39" s="130">
        <v>37.900482820933611</v>
      </c>
      <c r="AP39" s="26"/>
      <c r="AQ39" s="29">
        <f t="shared" si="24"/>
        <v>431.25072323406073</v>
      </c>
    </row>
    <row r="40" spans="1:43" ht="12.75" customHeight="1">
      <c r="A40" s="166" t="s">
        <v>30</v>
      </c>
      <c r="B40" s="133" t="s">
        <v>31</v>
      </c>
      <c r="C40" s="19">
        <f t="shared" si="36"/>
        <v>0</v>
      </c>
      <c r="D40" s="127">
        <v>0</v>
      </c>
      <c r="E40" s="25"/>
      <c r="F40" s="22"/>
      <c r="G40" s="22"/>
      <c r="H40" s="23">
        <f t="shared" si="37"/>
        <v>0</v>
      </c>
      <c r="I40" s="24"/>
      <c r="J40" s="25"/>
      <c r="K40" s="22"/>
      <c r="L40" s="23">
        <f t="shared" si="38"/>
        <v>5.512416671140774</v>
      </c>
      <c r="M40" s="25"/>
      <c r="N40" s="25"/>
      <c r="O40" s="25"/>
      <c r="P40" s="127"/>
      <c r="Q40" s="127">
        <v>0.19877480249956117</v>
      </c>
      <c r="R40" s="25"/>
      <c r="S40" s="127">
        <v>2.5461182243158502</v>
      </c>
      <c r="T40" s="127">
        <v>1.306090541212239</v>
      </c>
      <c r="U40" s="127">
        <v>1.4614331031131236</v>
      </c>
      <c r="V40" s="127">
        <v>0</v>
      </c>
      <c r="W40" s="25"/>
      <c r="X40" s="25"/>
      <c r="Y40" s="25"/>
      <c r="Z40" s="22"/>
      <c r="AA40" s="28">
        <v>13.002959031653257</v>
      </c>
      <c r="AB40" s="26">
        <f t="shared" si="39"/>
        <v>0</v>
      </c>
      <c r="AC40" s="27"/>
      <c r="AD40" s="25"/>
      <c r="AE40" s="127"/>
      <c r="AF40" s="127"/>
      <c r="AG40" s="127"/>
      <c r="AH40" s="25"/>
      <c r="AI40" s="25"/>
      <c r="AJ40" s="25"/>
      <c r="AK40" s="25"/>
      <c r="AL40" s="25"/>
      <c r="AM40" s="229"/>
      <c r="AN40" s="212"/>
      <c r="AO40" s="130">
        <v>15.064984402976782</v>
      </c>
      <c r="AP40" s="26"/>
      <c r="AQ40" s="29">
        <f t="shared" si="24"/>
        <v>33.580360105770815</v>
      </c>
    </row>
    <row r="41" spans="1:43" ht="12.75" customHeight="1">
      <c r="A41" s="166" t="s">
        <v>32</v>
      </c>
      <c r="B41" s="133" t="s">
        <v>33</v>
      </c>
      <c r="C41" s="305">
        <f t="shared" si="36"/>
        <v>0</v>
      </c>
      <c r="D41" s="304">
        <v>0</v>
      </c>
      <c r="E41" s="25"/>
      <c r="F41" s="22"/>
      <c r="G41" s="22"/>
      <c r="H41" s="23">
        <f t="shared" si="37"/>
        <v>0</v>
      </c>
      <c r="I41" s="24"/>
      <c r="J41" s="25"/>
      <c r="K41" s="22"/>
      <c r="L41" s="23">
        <f t="shared" si="38"/>
        <v>46.557078437366201</v>
      </c>
      <c r="M41" s="25"/>
      <c r="N41" s="25"/>
      <c r="O41" s="25"/>
      <c r="P41" s="127"/>
      <c r="Q41" s="127">
        <v>0.52596670762114095</v>
      </c>
      <c r="R41" s="25"/>
      <c r="S41" s="127">
        <v>6.7371387259235229</v>
      </c>
      <c r="T41" s="127">
        <v>33.476039590613041</v>
      </c>
      <c r="U41" s="127">
        <v>5.817933413208495</v>
      </c>
      <c r="V41" s="127">
        <v>0</v>
      </c>
      <c r="W41" s="25"/>
      <c r="X41" s="25"/>
      <c r="Y41" s="25"/>
      <c r="Z41" s="22"/>
      <c r="AA41" s="130">
        <v>27.492066164467865</v>
      </c>
      <c r="AB41" s="26">
        <f t="shared" si="39"/>
        <v>0</v>
      </c>
      <c r="AC41" s="27"/>
      <c r="AD41" s="25"/>
      <c r="AE41" s="127"/>
      <c r="AF41" s="127"/>
      <c r="AG41" s="127"/>
      <c r="AH41" s="25"/>
      <c r="AI41" s="25"/>
      <c r="AJ41" s="25"/>
      <c r="AK41" s="25"/>
      <c r="AL41" s="25"/>
      <c r="AM41" s="229"/>
      <c r="AN41" s="212"/>
      <c r="AO41" s="130">
        <v>100.24535678969929</v>
      </c>
      <c r="AP41" s="26"/>
      <c r="AQ41" s="29">
        <f t="shared" si="24"/>
        <v>174.29450139153334</v>
      </c>
    </row>
    <row r="42" spans="1:43" ht="12.75" customHeight="1">
      <c r="A42" s="166" t="s">
        <v>34</v>
      </c>
      <c r="B42" s="133" t="s">
        <v>35</v>
      </c>
      <c r="C42" s="19">
        <f t="shared" si="36"/>
        <v>0</v>
      </c>
      <c r="D42" s="127">
        <v>0</v>
      </c>
      <c r="E42" s="25"/>
      <c r="F42" s="22"/>
      <c r="G42" s="22"/>
      <c r="H42" s="23">
        <f t="shared" si="37"/>
        <v>0</v>
      </c>
      <c r="I42" s="24"/>
      <c r="J42" s="25"/>
      <c r="K42" s="22"/>
      <c r="L42" s="23">
        <f t="shared" si="38"/>
        <v>1.5423782251736613</v>
      </c>
      <c r="M42" s="25"/>
      <c r="N42" s="25"/>
      <c r="O42" s="25"/>
      <c r="P42" s="127"/>
      <c r="Q42" s="127">
        <v>4.1184995050268784E-2</v>
      </c>
      <c r="R42" s="25"/>
      <c r="S42" s="127">
        <v>0.52754104216040631</v>
      </c>
      <c r="T42" s="127">
        <v>3.8414427682712908E-2</v>
      </c>
      <c r="U42" s="127">
        <v>0.9352377602802735</v>
      </c>
      <c r="V42" s="127">
        <v>0</v>
      </c>
      <c r="W42" s="25"/>
      <c r="X42" s="25"/>
      <c r="Y42" s="25"/>
      <c r="Z42" s="22"/>
      <c r="AA42" s="194">
        <v>8.2568562764741937</v>
      </c>
      <c r="AB42" s="26">
        <f t="shared" si="39"/>
        <v>0</v>
      </c>
      <c r="AC42" s="27"/>
      <c r="AD42" s="25"/>
      <c r="AE42" s="127"/>
      <c r="AF42" s="127"/>
      <c r="AG42" s="127"/>
      <c r="AH42" s="25"/>
      <c r="AI42" s="25"/>
      <c r="AJ42" s="25"/>
      <c r="AK42" s="25"/>
      <c r="AL42" s="25"/>
      <c r="AM42" s="229"/>
      <c r="AN42" s="212"/>
      <c r="AO42" s="130">
        <v>8.0949871475229251</v>
      </c>
      <c r="AP42" s="26"/>
      <c r="AQ42" s="29">
        <f t="shared" si="24"/>
        <v>17.894221649170781</v>
      </c>
    </row>
    <row r="43" spans="1:43" ht="12.75" customHeight="1">
      <c r="A43" s="166" t="s">
        <v>36</v>
      </c>
      <c r="B43" s="133" t="s">
        <v>142</v>
      </c>
      <c r="C43" s="305">
        <f t="shared" si="36"/>
        <v>0</v>
      </c>
      <c r="D43" s="316">
        <v>0</v>
      </c>
      <c r="E43" s="25"/>
      <c r="F43" s="22"/>
      <c r="G43" s="22"/>
      <c r="H43" s="23">
        <f t="shared" si="37"/>
        <v>0</v>
      </c>
      <c r="I43" s="24"/>
      <c r="J43" s="25"/>
      <c r="K43" s="22">
        <v>0</v>
      </c>
      <c r="L43" s="23">
        <f t="shared" si="38"/>
        <v>13.144203831456826</v>
      </c>
      <c r="M43" s="25"/>
      <c r="N43" s="25"/>
      <c r="O43" s="25"/>
      <c r="P43" s="25"/>
      <c r="Q43" s="25">
        <v>0.60747867699146452</v>
      </c>
      <c r="R43" s="25"/>
      <c r="S43" s="25">
        <v>7.781230371865993</v>
      </c>
      <c r="T43" s="25">
        <v>0.58902122446826466</v>
      </c>
      <c r="U43" s="25">
        <v>3.1154735581311019</v>
      </c>
      <c r="V43" s="25">
        <v>0</v>
      </c>
      <c r="W43" s="25">
        <v>1.0510000000000019</v>
      </c>
      <c r="X43" s="25"/>
      <c r="Y43" s="25"/>
      <c r="Z43" s="22"/>
      <c r="AA43" s="28">
        <v>2.4161977662729766</v>
      </c>
      <c r="AB43" s="26">
        <f t="shared" si="39"/>
        <v>0</v>
      </c>
      <c r="AC43" s="27"/>
      <c r="AD43" s="25"/>
      <c r="AE43" s="25"/>
      <c r="AF43" s="25"/>
      <c r="AG43" s="25"/>
      <c r="AH43" s="25"/>
      <c r="AI43" s="25"/>
      <c r="AJ43" s="25"/>
      <c r="AK43" s="25"/>
      <c r="AL43" s="25"/>
      <c r="AM43" s="215"/>
      <c r="AN43" s="212"/>
      <c r="AO43" s="28">
        <v>23.125166473998565</v>
      </c>
      <c r="AP43" s="26"/>
      <c r="AQ43" s="29">
        <f t="shared" si="24"/>
        <v>38.685568071728369</v>
      </c>
    </row>
    <row r="44" spans="1:43" ht="12.75" customHeight="1">
      <c r="A44" s="395" t="s">
        <v>172</v>
      </c>
      <c r="B44" s="396" t="s">
        <v>173</v>
      </c>
      <c r="C44" s="317">
        <f>SUM(D44:G44)</f>
        <v>0</v>
      </c>
      <c r="D44" s="397">
        <v>0</v>
      </c>
      <c r="E44" s="76"/>
      <c r="F44" s="77"/>
      <c r="G44" s="77"/>
      <c r="H44" s="78">
        <f>SUM(I44:K44)</f>
        <v>0</v>
      </c>
      <c r="I44" s="75"/>
      <c r="J44" s="76"/>
      <c r="K44" s="77"/>
      <c r="L44" s="78">
        <f>SUM(M44:Z44)</f>
        <v>77.134032538192486</v>
      </c>
      <c r="M44" s="76"/>
      <c r="N44" s="76"/>
      <c r="O44" s="76"/>
      <c r="P44" s="76"/>
      <c r="Q44" s="76">
        <v>1.6432762796967098</v>
      </c>
      <c r="R44" s="76"/>
      <c r="S44" s="76">
        <v>0</v>
      </c>
      <c r="T44" s="76">
        <v>0.87891775263599947</v>
      </c>
      <c r="U44" s="76">
        <v>74.61183850585978</v>
      </c>
      <c r="V44" s="76">
        <v>0</v>
      </c>
      <c r="W44" s="76"/>
      <c r="X44" s="76"/>
      <c r="Y44" s="76"/>
      <c r="Z44" s="77"/>
      <c r="AA44" s="81">
        <v>0</v>
      </c>
      <c r="AB44" s="79">
        <f>SUM(AC44:AM44)</f>
        <v>0</v>
      </c>
      <c r="AC44" s="80"/>
      <c r="AD44" s="76"/>
      <c r="AE44" s="76"/>
      <c r="AF44" s="76"/>
      <c r="AG44" s="76"/>
      <c r="AH44" s="76"/>
      <c r="AI44" s="76"/>
      <c r="AJ44" s="76"/>
      <c r="AK44" s="76"/>
      <c r="AL44" s="76"/>
      <c r="AM44" s="220"/>
      <c r="AN44" s="213"/>
      <c r="AO44" s="81">
        <v>27.060539184162071</v>
      </c>
      <c r="AP44" s="79"/>
      <c r="AQ44" s="82">
        <f>C44+H44+L44+AA44+AB44+AN44+AO44+AP44</f>
        <v>104.19457172235455</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4739.7982474319333</v>
      </c>
      <c r="M45" s="307">
        <f t="shared" si="40"/>
        <v>0</v>
      </c>
      <c r="N45" s="307">
        <f t="shared" ref="N45" si="41">SUM(N46:N55)</f>
        <v>0</v>
      </c>
      <c r="O45" s="307">
        <f t="shared" si="40"/>
        <v>0</v>
      </c>
      <c r="P45" s="307">
        <f t="shared" si="40"/>
        <v>1730.5188898301899</v>
      </c>
      <c r="Q45" s="307">
        <f t="shared" si="40"/>
        <v>0</v>
      </c>
      <c r="R45" s="307">
        <f t="shared" si="40"/>
        <v>742.57650000000001</v>
      </c>
      <c r="S45" s="307">
        <f t="shared" si="40"/>
        <v>17.728200000000001</v>
      </c>
      <c r="T45" s="307">
        <f t="shared" si="40"/>
        <v>1.06582552</v>
      </c>
      <c r="U45" s="307">
        <f>SUM(U46:U55)</f>
        <v>2247.9088320817436</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4.343</v>
      </c>
      <c r="AP45" s="311">
        <f t="shared" si="40"/>
        <v>0</v>
      </c>
      <c r="AQ45" s="314">
        <f t="shared" si="24"/>
        <v>4744.1412474319332</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1075.0952</v>
      </c>
      <c r="M46" s="64"/>
      <c r="N46" s="64"/>
      <c r="O46" s="64"/>
      <c r="P46" s="64"/>
      <c r="Q46" s="64"/>
      <c r="R46" s="64"/>
      <c r="S46" s="64"/>
      <c r="T46" s="64"/>
      <c r="U46" s="64">
        <v>1075.0952</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1075.0952</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1817.37647973198</v>
      </c>
      <c r="M48" s="25"/>
      <c r="N48" s="25"/>
      <c r="O48" s="25"/>
      <c r="P48" s="25">
        <v>1444.6843265990815</v>
      </c>
      <c r="Q48" s="25"/>
      <c r="R48" s="25"/>
      <c r="S48" s="25"/>
      <c r="T48" s="25">
        <v>1.06582552</v>
      </c>
      <c r="U48" s="25">
        <v>371.62632761289854</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1817.37647973198</v>
      </c>
    </row>
    <row r="49" spans="1:43" ht="12.75" customHeight="1">
      <c r="A49" s="166" t="s">
        <v>72</v>
      </c>
      <c r="B49" s="18"/>
      <c r="C49" s="19">
        <f t="shared" si="45"/>
        <v>0</v>
      </c>
      <c r="D49" s="20"/>
      <c r="E49" s="21"/>
      <c r="F49" s="22"/>
      <c r="G49" s="22"/>
      <c r="H49" s="23">
        <f t="shared" si="46"/>
        <v>0</v>
      </c>
      <c r="I49" s="24"/>
      <c r="J49" s="25"/>
      <c r="K49" s="22"/>
      <c r="L49" s="23">
        <f t="shared" si="47"/>
        <v>129.65612064745147</v>
      </c>
      <c r="M49" s="25"/>
      <c r="N49" s="25"/>
      <c r="O49" s="25"/>
      <c r="P49" s="25">
        <v>34.209704161012631</v>
      </c>
      <c r="Q49" s="25"/>
      <c r="R49" s="25"/>
      <c r="S49" s="25"/>
      <c r="T49" s="25"/>
      <c r="U49" s="25">
        <v>95.446416486438849</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129.65612064745147</v>
      </c>
    </row>
    <row r="50" spans="1:43" ht="12.75" customHeight="1">
      <c r="A50" s="166" t="s">
        <v>38</v>
      </c>
      <c r="B50" s="18"/>
      <c r="C50" s="19">
        <f t="shared" si="45"/>
        <v>0</v>
      </c>
      <c r="D50" s="20"/>
      <c r="E50" s="21"/>
      <c r="F50" s="22"/>
      <c r="G50" s="22"/>
      <c r="H50" s="23">
        <f t="shared" si="46"/>
        <v>0</v>
      </c>
      <c r="I50" s="24"/>
      <c r="J50" s="25"/>
      <c r="K50" s="22"/>
      <c r="L50" s="23">
        <f t="shared" si="47"/>
        <v>44.6</v>
      </c>
      <c r="M50" s="25"/>
      <c r="N50" s="25"/>
      <c r="O50" s="25"/>
      <c r="P50" s="25"/>
      <c r="Q50" s="25"/>
      <c r="R50" s="135"/>
      <c r="S50" s="25"/>
      <c r="T50" s="25"/>
      <c r="U50" s="25">
        <v>44.6</v>
      </c>
      <c r="V50" s="25"/>
      <c r="W50" s="25"/>
      <c r="X50" s="25"/>
      <c r="Y50" s="25"/>
      <c r="Z50" s="22"/>
      <c r="AA50" s="23"/>
      <c r="AB50" s="26">
        <f t="shared" si="48"/>
        <v>0</v>
      </c>
      <c r="AC50" s="27"/>
      <c r="AD50" s="25"/>
      <c r="AE50" s="25"/>
      <c r="AF50" s="25"/>
      <c r="AG50" s="25"/>
      <c r="AH50" s="25"/>
      <c r="AI50" s="25">
        <v>0</v>
      </c>
      <c r="AJ50" s="25"/>
      <c r="AK50" s="25"/>
      <c r="AL50" s="25"/>
      <c r="AM50" s="215"/>
      <c r="AN50" s="212"/>
      <c r="AO50" s="28">
        <v>4.343</v>
      </c>
      <c r="AP50" s="26"/>
      <c r="AQ50" s="29">
        <f t="shared" si="24"/>
        <v>48.942999999999998</v>
      </c>
    </row>
    <row r="51" spans="1:43" ht="12.75" customHeight="1">
      <c r="A51" s="166" t="s">
        <v>39</v>
      </c>
      <c r="B51" s="18"/>
      <c r="C51" s="19">
        <f t="shared" si="45"/>
        <v>0</v>
      </c>
      <c r="D51" s="20"/>
      <c r="E51" s="21"/>
      <c r="F51" s="22"/>
      <c r="G51" s="22"/>
      <c r="H51" s="23">
        <f t="shared" si="46"/>
        <v>0</v>
      </c>
      <c r="I51" s="24"/>
      <c r="J51" s="25"/>
      <c r="K51" s="22"/>
      <c r="L51" s="23">
        <f t="shared" si="47"/>
        <v>22.559330965979612</v>
      </c>
      <c r="M51" s="25"/>
      <c r="N51" s="25"/>
      <c r="O51" s="25"/>
      <c r="P51" s="25">
        <v>1.6324641509433961</v>
      </c>
      <c r="Q51" s="22"/>
      <c r="R51" s="25">
        <v>20.926866815036217</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22.559330965979612</v>
      </c>
    </row>
    <row r="52" spans="1:43" ht="12.75" customHeight="1">
      <c r="A52" s="166" t="s">
        <v>76</v>
      </c>
      <c r="B52" s="133"/>
      <c r="C52" s="134">
        <f t="shared" si="45"/>
        <v>0</v>
      </c>
      <c r="D52" s="135"/>
      <c r="E52" s="135"/>
      <c r="F52" s="136"/>
      <c r="G52" s="136"/>
      <c r="H52" s="137">
        <f t="shared" si="46"/>
        <v>0</v>
      </c>
      <c r="I52" s="138"/>
      <c r="J52" s="135"/>
      <c r="K52" s="136"/>
      <c r="L52" s="137">
        <f t="shared" si="47"/>
        <v>721.64963318496382</v>
      </c>
      <c r="M52" s="135"/>
      <c r="N52" s="135"/>
      <c r="O52" s="135"/>
      <c r="P52" s="127"/>
      <c r="Q52" s="127"/>
      <c r="R52" s="135">
        <v>721.64963318496382</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721.64963318496382</v>
      </c>
    </row>
    <row r="53" spans="1:43" ht="12.75" customHeight="1">
      <c r="A53" s="166" t="s">
        <v>73</v>
      </c>
      <c r="B53" s="133"/>
      <c r="C53" s="134">
        <f t="shared" si="45"/>
        <v>0</v>
      </c>
      <c r="D53" s="138"/>
      <c r="E53" s="135"/>
      <c r="F53" s="136"/>
      <c r="G53" s="136"/>
      <c r="H53" s="137">
        <f t="shared" si="46"/>
        <v>0</v>
      </c>
      <c r="I53" s="138"/>
      <c r="J53" s="135"/>
      <c r="K53" s="136"/>
      <c r="L53" s="137">
        <f t="shared" si="47"/>
        <v>573.6171873144549</v>
      </c>
      <c r="M53" s="135"/>
      <c r="N53" s="135"/>
      <c r="O53" s="135"/>
      <c r="P53" s="105">
        <v>167.52449999999996</v>
      </c>
      <c r="Q53" s="105"/>
      <c r="R53" s="135"/>
      <c r="S53" s="127"/>
      <c r="T53" s="135"/>
      <c r="U53" s="135">
        <v>406.09268731445491</v>
      </c>
      <c r="V53" s="135"/>
      <c r="W53" s="135"/>
      <c r="X53" s="135"/>
      <c r="Y53" s="135"/>
      <c r="Z53" s="136"/>
      <c r="AA53" s="130"/>
      <c r="AB53" s="139">
        <f t="shared" si="48"/>
        <v>0</v>
      </c>
      <c r="AC53" s="140"/>
      <c r="AD53" s="135"/>
      <c r="AE53" s="127"/>
      <c r="AF53" s="127"/>
      <c r="AG53" s="135"/>
      <c r="AH53" s="135"/>
      <c r="AI53" s="25">
        <v>0</v>
      </c>
      <c r="AJ53" s="25">
        <v>0</v>
      </c>
      <c r="AK53" s="135"/>
      <c r="AL53" s="135"/>
      <c r="AM53" s="229"/>
      <c r="AN53" s="224"/>
      <c r="AO53" s="194"/>
      <c r="AP53" s="139"/>
      <c r="AQ53" s="141">
        <f t="shared" si="24"/>
        <v>573.6171873144549</v>
      </c>
    </row>
    <row r="54" spans="1:43" ht="12.75" customHeight="1">
      <c r="A54" s="17" t="s">
        <v>134</v>
      </c>
      <c r="B54" s="241"/>
      <c r="C54" s="134">
        <f t="shared" si="45"/>
        <v>0</v>
      </c>
      <c r="D54" s="138"/>
      <c r="E54" s="135"/>
      <c r="F54" s="136"/>
      <c r="G54" s="136"/>
      <c r="H54" s="137">
        <f t="shared" si="46"/>
        <v>0</v>
      </c>
      <c r="I54" s="138"/>
      <c r="J54" s="135"/>
      <c r="K54" s="136"/>
      <c r="L54" s="137">
        <f t="shared" si="47"/>
        <v>54.860032081743618</v>
      </c>
      <c r="M54" s="135"/>
      <c r="N54" s="135"/>
      <c r="O54" s="135"/>
      <c r="P54" s="105"/>
      <c r="Q54" s="105"/>
      <c r="R54" s="135"/>
      <c r="S54" s="127"/>
      <c r="T54" s="135"/>
      <c r="U54" s="135">
        <v>54.860032081743618</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54.860032081743618</v>
      </c>
    </row>
    <row r="55" spans="1:43" ht="12.75" customHeight="1">
      <c r="A55" s="72" t="s">
        <v>74</v>
      </c>
      <c r="B55" s="193"/>
      <c r="C55" s="74">
        <f t="shared" si="45"/>
        <v>0</v>
      </c>
      <c r="D55" s="150"/>
      <c r="E55" s="151"/>
      <c r="F55" s="77"/>
      <c r="G55" s="77"/>
      <c r="H55" s="78">
        <f t="shared" si="46"/>
        <v>0</v>
      </c>
      <c r="I55" s="75"/>
      <c r="J55" s="76"/>
      <c r="K55" s="77"/>
      <c r="L55" s="78">
        <f t="shared" si="47"/>
        <v>300.38426350536008</v>
      </c>
      <c r="M55" s="76"/>
      <c r="N55" s="76"/>
      <c r="O55" s="76"/>
      <c r="P55" s="76">
        <v>82.467894919152357</v>
      </c>
      <c r="Q55" s="76"/>
      <c r="R55" s="76"/>
      <c r="S55" s="25">
        <v>17.728200000000001</v>
      </c>
      <c r="T55" s="76"/>
      <c r="U55" s="76">
        <v>200.18816858620775</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300.38426350536008</v>
      </c>
    </row>
    <row r="56" spans="1:43" s="49" customFormat="1" ht="12.75" customHeight="1">
      <c r="A56" s="168" t="s">
        <v>40</v>
      </c>
      <c r="B56" s="152"/>
      <c r="C56" s="142">
        <f t="shared" si="45"/>
        <v>231.00804960000002</v>
      </c>
      <c r="D56" s="146">
        <v>157.60500000000002</v>
      </c>
      <c r="E56" s="22">
        <v>58.730699999999999</v>
      </c>
      <c r="F56" s="144"/>
      <c r="G56" s="144">
        <v>14.6723496</v>
      </c>
      <c r="H56" s="145">
        <f t="shared" si="46"/>
        <v>266.33100000000002</v>
      </c>
      <c r="I56" s="146"/>
      <c r="J56" s="143">
        <v>176.845</v>
      </c>
      <c r="K56" s="144">
        <v>89.486000000000004</v>
      </c>
      <c r="L56" s="145">
        <f t="shared" si="47"/>
        <v>1397.1535438131418</v>
      </c>
      <c r="M56" s="143"/>
      <c r="N56" s="143"/>
      <c r="O56" s="143"/>
      <c r="P56" s="143">
        <v>0</v>
      </c>
      <c r="Q56" s="143">
        <v>830.93524357372019</v>
      </c>
      <c r="R56" s="143"/>
      <c r="S56" s="143">
        <v>0</v>
      </c>
      <c r="T56" s="143">
        <v>48.642402121086995</v>
      </c>
      <c r="U56" s="143">
        <v>486.37554250067467</v>
      </c>
      <c r="V56" s="143">
        <v>31.200355617660001</v>
      </c>
      <c r="W56" s="143"/>
      <c r="X56" s="143"/>
      <c r="Y56" s="143"/>
      <c r="Z56" s="144"/>
      <c r="AA56" s="145">
        <v>601.13162208000006</v>
      </c>
      <c r="AB56" s="147">
        <f t="shared" si="48"/>
        <v>17.313270349829406</v>
      </c>
      <c r="AC56" s="177"/>
      <c r="AD56" s="143"/>
      <c r="AE56" s="143">
        <v>15.01976248301442</v>
      </c>
      <c r="AF56" s="143"/>
      <c r="AG56" s="143"/>
      <c r="AH56" s="143"/>
      <c r="AI56" s="143"/>
      <c r="AJ56" s="143"/>
      <c r="AK56" s="143"/>
      <c r="AL56" s="143">
        <v>0.28655999999999998</v>
      </c>
      <c r="AM56" s="231">
        <v>2.0069478668149872</v>
      </c>
      <c r="AN56" s="147"/>
      <c r="AO56" s="145">
        <v>631.75599999999997</v>
      </c>
      <c r="AP56" s="147"/>
      <c r="AQ56" s="91">
        <f t="shared" si="24"/>
        <v>3144.6934858429713</v>
      </c>
    </row>
    <row r="57" spans="1:43" s="49" customFormat="1" ht="12.75" customHeight="1">
      <c r="A57" s="168" t="s">
        <v>193</v>
      </c>
      <c r="B57" s="152"/>
      <c r="C57" s="142">
        <f>C58+C65</f>
        <v>26.503901600000003</v>
      </c>
      <c r="D57" s="143">
        <f t="shared" ref="D57:AP57" si="49">D58+D65</f>
        <v>24.601300000000002</v>
      </c>
      <c r="E57" s="143">
        <f t="shared" si="49"/>
        <v>1.4293</v>
      </c>
      <c r="F57" s="144">
        <f t="shared" si="49"/>
        <v>0</v>
      </c>
      <c r="G57" s="144">
        <f t="shared" si="49"/>
        <v>0.47330159999999999</v>
      </c>
      <c r="H57" s="145">
        <f t="shared" si="49"/>
        <v>0.443</v>
      </c>
      <c r="I57" s="146">
        <f t="shared" si="49"/>
        <v>0</v>
      </c>
      <c r="J57" s="146">
        <f t="shared" si="49"/>
        <v>0</v>
      </c>
      <c r="K57" s="146">
        <f t="shared" si="49"/>
        <v>0.443</v>
      </c>
      <c r="L57" s="145">
        <f t="shared" si="49"/>
        <v>310.02947290072245</v>
      </c>
      <c r="M57" s="143">
        <f t="shared" si="49"/>
        <v>0</v>
      </c>
      <c r="N57" s="143">
        <f t="shared" ref="N57" si="50">N58+N65</f>
        <v>0</v>
      </c>
      <c r="O57" s="143">
        <f t="shared" si="49"/>
        <v>0</v>
      </c>
      <c r="P57" s="143">
        <f t="shared" si="49"/>
        <v>0</v>
      </c>
      <c r="Q57" s="143">
        <f t="shared" si="49"/>
        <v>24.849805110219179</v>
      </c>
      <c r="R57" s="143">
        <f t="shared" si="49"/>
        <v>0</v>
      </c>
      <c r="S57" s="143">
        <f t="shared" si="49"/>
        <v>11.256</v>
      </c>
      <c r="T57" s="143">
        <f t="shared" si="49"/>
        <v>53.552704014428272</v>
      </c>
      <c r="U57" s="143">
        <f t="shared" si="49"/>
        <v>220.370963776075</v>
      </c>
      <c r="V57" s="143">
        <f t="shared" si="49"/>
        <v>0</v>
      </c>
      <c r="W57" s="143">
        <f t="shared" si="49"/>
        <v>0</v>
      </c>
      <c r="X57" s="143">
        <f t="shared" si="49"/>
        <v>0</v>
      </c>
      <c r="Y57" s="143">
        <f t="shared" si="49"/>
        <v>0</v>
      </c>
      <c r="Z57" s="144">
        <f t="shared" si="49"/>
        <v>0</v>
      </c>
      <c r="AA57" s="145">
        <f t="shared" si="49"/>
        <v>270.59599396407128</v>
      </c>
      <c r="AB57" s="147">
        <f t="shared" si="49"/>
        <v>2.7009885257610922</v>
      </c>
      <c r="AC57" s="177">
        <f t="shared" si="49"/>
        <v>0</v>
      </c>
      <c r="AD57" s="143">
        <f t="shared" si="49"/>
        <v>0</v>
      </c>
      <c r="AE57" s="143">
        <f t="shared" si="49"/>
        <v>0</v>
      </c>
      <c r="AF57" s="143">
        <f t="shared" ref="AF57" si="51">AF58+AF65</f>
        <v>0</v>
      </c>
      <c r="AG57" s="143">
        <f t="shared" si="49"/>
        <v>0</v>
      </c>
      <c r="AH57" s="143">
        <f t="shared" si="49"/>
        <v>2.41188</v>
      </c>
      <c r="AI57" s="143">
        <f t="shared" si="49"/>
        <v>0</v>
      </c>
      <c r="AJ57" s="143">
        <f t="shared" ref="AJ57" si="52">AJ58+AJ65</f>
        <v>0</v>
      </c>
      <c r="AK57" s="143">
        <f t="shared" si="49"/>
        <v>0</v>
      </c>
      <c r="AL57" s="143">
        <f t="shared" ref="AL57" si="53">AL58+AL65</f>
        <v>0</v>
      </c>
      <c r="AM57" s="231">
        <f t="shared" si="49"/>
        <v>0.28910852576109208</v>
      </c>
      <c r="AN57" s="146">
        <f t="shared" si="49"/>
        <v>0</v>
      </c>
      <c r="AO57" s="145">
        <f t="shared" si="49"/>
        <v>655.88699443597375</v>
      </c>
      <c r="AP57" s="147">
        <f t="shared" si="49"/>
        <v>0</v>
      </c>
      <c r="AQ57" s="148">
        <f t="shared" si="24"/>
        <v>1266.1603514265285</v>
      </c>
    </row>
    <row r="58" spans="1:43" s="49" customFormat="1" ht="12.75" customHeight="1">
      <c r="A58" s="168" t="s">
        <v>194</v>
      </c>
      <c r="B58" s="152"/>
      <c r="C58" s="142">
        <f t="shared" si="45"/>
        <v>26.503901600000003</v>
      </c>
      <c r="D58" s="143">
        <v>24.601300000000002</v>
      </c>
      <c r="E58" s="143">
        <v>1.4293</v>
      </c>
      <c r="F58" s="144">
        <f>SUM(F59:F64)</f>
        <v>0</v>
      </c>
      <c r="G58" s="144">
        <v>0.47330159999999999</v>
      </c>
      <c r="H58" s="145">
        <f t="shared" si="46"/>
        <v>0</v>
      </c>
      <c r="I58" s="146">
        <f>SUM(I59:I64)</f>
        <v>0</v>
      </c>
      <c r="J58" s="146">
        <f>SUM(J59:J64)</f>
        <v>0</v>
      </c>
      <c r="K58" s="146">
        <f>SUM(K59:K64)</f>
        <v>0</v>
      </c>
      <c r="L58" s="145">
        <f t="shared" si="47"/>
        <v>184.09912920231972</v>
      </c>
      <c r="M58" s="143">
        <f t="shared" ref="M58:AN58" si="54">SUM(M59:M64)</f>
        <v>0</v>
      </c>
      <c r="N58" s="143">
        <f t="shared" ref="N58" si="55">SUM(N59:N64)</f>
        <v>0</v>
      </c>
      <c r="O58" s="143">
        <f t="shared" si="54"/>
        <v>0</v>
      </c>
      <c r="P58" s="143">
        <f t="shared" si="54"/>
        <v>0</v>
      </c>
      <c r="Q58" s="143">
        <v>11.152998346313389</v>
      </c>
      <c r="R58" s="143">
        <f t="shared" si="54"/>
        <v>0</v>
      </c>
      <c r="S58" s="143">
        <v>1.0981276769324904</v>
      </c>
      <c r="T58" s="143">
        <v>41.972064261467516</v>
      </c>
      <c r="U58" s="143">
        <v>129.87593891760633</v>
      </c>
      <c r="V58" s="143">
        <f t="shared" si="54"/>
        <v>0</v>
      </c>
      <c r="W58" s="143">
        <f t="shared" si="54"/>
        <v>0</v>
      </c>
      <c r="X58" s="143">
        <f t="shared" si="54"/>
        <v>0</v>
      </c>
      <c r="Y58" s="143">
        <f t="shared" si="54"/>
        <v>0</v>
      </c>
      <c r="Z58" s="144">
        <f t="shared" si="54"/>
        <v>0</v>
      </c>
      <c r="AA58" s="145">
        <v>140.44918415911187</v>
      </c>
      <c r="AB58" s="147">
        <f t="shared" si="48"/>
        <v>0.28910852576109208</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0.28910852576109208</v>
      </c>
      <c r="AN58" s="146">
        <f t="shared" si="54"/>
        <v>0</v>
      </c>
      <c r="AO58" s="145">
        <v>460.03652430272285</v>
      </c>
      <c r="AP58" s="147">
        <f t="shared" ref="AP58" si="57">SUM(AP59:AP64)</f>
        <v>0</v>
      </c>
      <c r="AQ58" s="148">
        <f t="shared" si="24"/>
        <v>811.37784778991545</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0.443</v>
      </c>
      <c r="I65" s="146"/>
      <c r="J65" s="146">
        <v>0</v>
      </c>
      <c r="K65" s="146">
        <v>0.443</v>
      </c>
      <c r="L65" s="78">
        <f>SUM(M65:Z65)</f>
        <v>125.93034369840272</v>
      </c>
      <c r="M65" s="76"/>
      <c r="N65" s="76"/>
      <c r="O65" s="76"/>
      <c r="P65" s="76"/>
      <c r="Q65" s="76">
        <v>13.696806763905789</v>
      </c>
      <c r="R65" s="76"/>
      <c r="S65" s="143">
        <v>10.15787232306751</v>
      </c>
      <c r="T65" s="143">
        <v>11.580639752960755</v>
      </c>
      <c r="U65" s="143">
        <v>90.495024858468668</v>
      </c>
      <c r="V65" s="76">
        <f>SUM(V66:V69)</f>
        <v>0</v>
      </c>
      <c r="W65" s="76"/>
      <c r="X65" s="76"/>
      <c r="Y65" s="76"/>
      <c r="Z65" s="77"/>
      <c r="AA65" s="145">
        <v>130.14680980495942</v>
      </c>
      <c r="AB65" s="79">
        <f>SUM(AC65:AM65)</f>
        <v>2.41188</v>
      </c>
      <c r="AC65" s="80"/>
      <c r="AD65" s="76"/>
      <c r="AE65" s="76"/>
      <c r="AF65" s="76"/>
      <c r="AG65" s="76"/>
      <c r="AH65" s="76">
        <v>2.41188</v>
      </c>
      <c r="AI65" s="76"/>
      <c r="AJ65" s="76"/>
      <c r="AK65" s="76"/>
      <c r="AL65" s="76"/>
      <c r="AM65" s="220"/>
      <c r="AN65" s="213"/>
      <c r="AO65" s="145">
        <v>195.85047013325092</v>
      </c>
      <c r="AP65" s="79"/>
      <c r="AQ65" s="340">
        <f t="shared" si="24"/>
        <v>454.78250363661311</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261.70319999999998</v>
      </c>
      <c r="M70" s="154"/>
      <c r="N70" s="154"/>
      <c r="O70" s="154"/>
      <c r="P70" s="154">
        <v>0</v>
      </c>
      <c r="Q70" s="154">
        <v>0</v>
      </c>
      <c r="R70" s="154"/>
      <c r="S70" s="154"/>
      <c r="T70" s="154">
        <v>0</v>
      </c>
      <c r="U70" s="154">
        <v>261.70319999999998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52.287999999999997</v>
      </c>
      <c r="AP70" s="100"/>
      <c r="AQ70" s="91">
        <f t="shared" si="24"/>
        <v>313.99119999999999</v>
      </c>
    </row>
    <row r="71" spans="1:43" s="49" customFormat="1" ht="12.75" customHeight="1" thickBot="1">
      <c r="A71" s="242" t="s">
        <v>133</v>
      </c>
      <c r="B71" s="73"/>
      <c r="C71" s="74">
        <f>SUM(D71:G71)</f>
        <v>0</v>
      </c>
      <c r="D71" s="75"/>
      <c r="E71" s="76"/>
      <c r="F71" s="77"/>
      <c r="G71" s="77"/>
      <c r="H71" s="78">
        <f>SUM(I71:K71)</f>
        <v>0</v>
      </c>
      <c r="I71" s="75"/>
      <c r="J71" s="76"/>
      <c r="K71" s="77"/>
      <c r="L71" s="78">
        <f>SUM(M71:Z71)</f>
        <v>52.142443646621039</v>
      </c>
      <c r="M71" s="76"/>
      <c r="N71" s="76"/>
      <c r="O71" s="76"/>
      <c r="P71" s="76"/>
      <c r="Q71" s="76"/>
      <c r="R71" s="76"/>
      <c r="S71" s="76"/>
      <c r="T71" s="76"/>
      <c r="U71" s="76">
        <v>52.142443646621039</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52.142443646621039</v>
      </c>
    </row>
    <row r="72" spans="1:43" ht="12.75" customHeight="1" thickBot="1">
      <c r="A72" s="42" t="s">
        <v>42</v>
      </c>
      <c r="B72" s="43"/>
      <c r="C72" s="44">
        <f t="shared" ref="C72:AP72" si="58">C26-C27-C29</f>
        <v>-5.8819979327091687</v>
      </c>
      <c r="D72" s="108">
        <f t="shared" si="58"/>
        <v>-3.0658086577089421</v>
      </c>
      <c r="E72" s="46">
        <f t="shared" si="58"/>
        <v>-3.2894908749999914</v>
      </c>
      <c r="F72" s="109">
        <f t="shared" si="58"/>
        <v>0</v>
      </c>
      <c r="G72" s="109">
        <f t="shared" si="58"/>
        <v>0.47330159999999921</v>
      </c>
      <c r="H72" s="47">
        <f t="shared" si="58"/>
        <v>-47.008591182632927</v>
      </c>
      <c r="I72" s="108">
        <f t="shared" si="58"/>
        <v>-47.008591182632912</v>
      </c>
      <c r="J72" s="46">
        <f t="shared" si="58"/>
        <v>0</v>
      </c>
      <c r="K72" s="109">
        <f t="shared" si="58"/>
        <v>0</v>
      </c>
      <c r="L72" s="47">
        <f t="shared" si="58"/>
        <v>55.480523966258261</v>
      </c>
      <c r="M72" s="46">
        <f t="shared" si="58"/>
        <v>0</v>
      </c>
      <c r="N72" s="46">
        <f t="shared" ref="N72" si="59">N26-N27-N29</f>
        <v>0</v>
      </c>
      <c r="O72" s="46">
        <f t="shared" si="58"/>
        <v>0</v>
      </c>
      <c r="P72" s="46">
        <f t="shared" si="58"/>
        <v>88.50111016981009</v>
      </c>
      <c r="Q72" s="46">
        <f t="shared" si="58"/>
        <v>13.722799999999779</v>
      </c>
      <c r="R72" s="46">
        <f t="shared" si="58"/>
        <v>90.583799999999997</v>
      </c>
      <c r="S72" s="46">
        <f t="shared" si="58"/>
        <v>-24.03610000000009</v>
      </c>
      <c r="T72" s="46">
        <f t="shared" si="58"/>
        <v>7.8251744799999301</v>
      </c>
      <c r="U72" s="46">
        <f t="shared" si="58"/>
        <v>-121.14560000000029</v>
      </c>
      <c r="V72" s="46">
        <f t="shared" si="58"/>
        <v>2.9339316450062825E-2</v>
      </c>
      <c r="W72" s="46">
        <f t="shared" si="58"/>
        <v>0</v>
      </c>
      <c r="X72" s="46">
        <f t="shared" si="58"/>
        <v>0</v>
      </c>
      <c r="Y72" s="46">
        <f t="shared" si="58"/>
        <v>0</v>
      </c>
      <c r="Z72" s="109">
        <f t="shared" si="58"/>
        <v>0</v>
      </c>
      <c r="AA72" s="47">
        <f t="shared" si="58"/>
        <v>-4.6431106656004886</v>
      </c>
      <c r="AB72" s="45">
        <f t="shared" si="58"/>
        <v>2.3880000000019663E-2</v>
      </c>
      <c r="AC72" s="110">
        <f t="shared" si="58"/>
        <v>0</v>
      </c>
      <c r="AD72" s="46">
        <f t="shared" si="58"/>
        <v>0</v>
      </c>
      <c r="AE72" s="46">
        <f t="shared" si="58"/>
        <v>0</v>
      </c>
      <c r="AF72" s="46">
        <f t="shared" ref="AF72" si="60">AF26-AF27-AF29</f>
        <v>0</v>
      </c>
      <c r="AG72" s="46">
        <f t="shared" si="58"/>
        <v>0</v>
      </c>
      <c r="AH72" s="46">
        <f t="shared" si="58"/>
        <v>2.3880000000000123E-2</v>
      </c>
      <c r="AI72" s="46">
        <f t="shared" si="58"/>
        <v>0</v>
      </c>
      <c r="AJ72" s="46">
        <f t="shared" ref="AJ72" si="61">AJ26-AJ27-AJ29</f>
        <v>0</v>
      </c>
      <c r="AK72" s="46">
        <f t="shared" si="58"/>
        <v>0</v>
      </c>
      <c r="AL72" s="46">
        <f t="shared" ref="AL72" si="62">AL26-AL27-AL29</f>
        <v>0</v>
      </c>
      <c r="AM72" s="226">
        <f t="shared" si="58"/>
        <v>0</v>
      </c>
      <c r="AN72" s="45">
        <f t="shared" si="58"/>
        <v>0</v>
      </c>
      <c r="AO72" s="47">
        <f t="shared" si="58"/>
        <v>13.484329591215101</v>
      </c>
      <c r="AP72" s="45">
        <f t="shared" si="58"/>
        <v>0</v>
      </c>
      <c r="AQ72" s="48">
        <f t="shared" si="24"/>
        <v>11.455033776530797</v>
      </c>
    </row>
    <row r="73" spans="1:43" s="49" customFormat="1" ht="26.2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7.443806046166912E-2</v>
      </c>
    </row>
    <row r="74" spans="1:43" s="49" customFormat="1" ht="12.75" customHeight="1">
      <c r="A74" s="162" t="s">
        <v>68</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1361.5075475303336</v>
      </c>
      <c r="D86" s="89">
        <f t="shared" ref="D86:AN86" si="63">D10+D22</f>
        <v>1361.5075475303336</v>
      </c>
      <c r="E86" s="89">
        <f t="shared" si="63"/>
        <v>0</v>
      </c>
      <c r="F86" s="89">
        <f t="shared" si="63"/>
        <v>0</v>
      </c>
      <c r="G86" s="89">
        <f t="shared" si="63"/>
        <v>0</v>
      </c>
      <c r="H86" s="89">
        <f t="shared" si="63"/>
        <v>330.00921945160979</v>
      </c>
      <c r="I86" s="89">
        <f t="shared" si="63"/>
        <v>330.00921945160979</v>
      </c>
      <c r="J86" s="89">
        <f t="shared" si="63"/>
        <v>0</v>
      </c>
      <c r="K86" s="89">
        <f t="shared" si="63"/>
        <v>0</v>
      </c>
      <c r="L86" s="89">
        <f t="shared" si="63"/>
        <v>760.65249999999992</v>
      </c>
      <c r="M86" s="89">
        <f t="shared" si="63"/>
        <v>0</v>
      </c>
      <c r="N86" s="89">
        <f t="shared" si="63"/>
        <v>0</v>
      </c>
      <c r="O86" s="89">
        <f t="shared" si="63"/>
        <v>0</v>
      </c>
      <c r="P86" s="89">
        <f t="shared" si="63"/>
        <v>0</v>
      </c>
      <c r="Q86" s="89">
        <f t="shared" si="63"/>
        <v>0</v>
      </c>
      <c r="R86" s="89">
        <f t="shared" si="63"/>
        <v>0</v>
      </c>
      <c r="S86" s="89">
        <f t="shared" si="63"/>
        <v>721.34529999999995</v>
      </c>
      <c r="T86" s="89">
        <f t="shared" si="63"/>
        <v>0</v>
      </c>
      <c r="U86" s="89">
        <f t="shared" si="63"/>
        <v>39.307200000000002</v>
      </c>
      <c r="V86" s="89">
        <f t="shared" si="63"/>
        <v>0</v>
      </c>
      <c r="W86" s="89">
        <f t="shared" si="63"/>
        <v>0</v>
      </c>
      <c r="X86" s="89">
        <f t="shared" si="63"/>
        <v>0</v>
      </c>
      <c r="Y86" s="89">
        <f t="shared" si="63"/>
        <v>0</v>
      </c>
      <c r="Z86" s="89">
        <f t="shared" si="63"/>
        <v>0</v>
      </c>
      <c r="AA86" s="89">
        <f t="shared" si="63"/>
        <v>2157.14234472</v>
      </c>
      <c r="AB86" s="89">
        <f>AB10-AB22</f>
        <v>130.44979999999998</v>
      </c>
      <c r="AC86" s="89">
        <f>AC10-AC22</f>
        <v>54.179999999999993</v>
      </c>
      <c r="AD86" s="89">
        <f>AD10-AD22</f>
        <v>56.33</v>
      </c>
      <c r="AE86" s="89">
        <f>AE10-AE22</f>
        <v>0</v>
      </c>
      <c r="AF86" s="89">
        <f t="shared" ref="AF86:AM86" si="64">AF10-AF22</f>
        <v>0</v>
      </c>
      <c r="AG86" s="89">
        <f t="shared" si="64"/>
        <v>19.939799999999998</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dimension ref="A1:AS86"/>
  <sheetViews>
    <sheetView zoomScale="118" zoomScaleNormal="118" workbookViewId="0">
      <pane xSplit="2" ySplit="1" topLeftCell="I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7.36328125"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36328125" style="158" bestFit="1" customWidth="1"/>
    <col min="43" max="43" width="9.453125" style="157" bestFit="1" customWidth="1"/>
    <col min="44" max="16384" width="9.1796875" style="2"/>
  </cols>
  <sheetData>
    <row r="1" spans="1:45" ht="105.75" customHeight="1" thickBot="1">
      <c r="A1" s="163" t="s">
        <v>46</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20</v>
      </c>
    </row>
    <row r="2" spans="1:45" ht="12.75" customHeight="1">
      <c r="A2" s="3" t="s">
        <v>65</v>
      </c>
      <c r="B2" s="4"/>
      <c r="C2" s="5">
        <f>SUM(D2:G2)</f>
        <v>0</v>
      </c>
      <c r="D2" s="6">
        <v>0</v>
      </c>
      <c r="E2" s="7"/>
      <c r="F2" s="8"/>
      <c r="G2" s="8"/>
      <c r="H2" s="9">
        <f>SUM(I2:K2)</f>
        <v>1055.8219999999999</v>
      </c>
      <c r="I2" s="10">
        <v>878.66399999999999</v>
      </c>
      <c r="J2" s="11">
        <v>177.15799999999999</v>
      </c>
      <c r="K2" s="8"/>
      <c r="L2" s="9">
        <f>SUM(M2:Z2)</f>
        <v>0</v>
      </c>
      <c r="M2" s="10"/>
      <c r="N2" s="393"/>
      <c r="O2" s="12"/>
      <c r="P2" s="12"/>
      <c r="Q2" s="12"/>
      <c r="R2" s="12"/>
      <c r="S2" s="12"/>
      <c r="T2" s="12"/>
      <c r="U2" s="12"/>
      <c r="V2" s="12"/>
      <c r="W2" s="12"/>
      <c r="X2" s="11"/>
      <c r="Y2" s="11"/>
      <c r="Z2" s="8"/>
      <c r="AA2" s="9">
        <v>544.79838619535997</v>
      </c>
      <c r="AB2" s="13">
        <f>SUM(AC2:AM2)</f>
        <v>236.27944704998259</v>
      </c>
      <c r="AC2" s="14">
        <v>51.427999999999997</v>
      </c>
      <c r="AD2" s="11">
        <v>39.043999999999997</v>
      </c>
      <c r="AE2" s="11">
        <v>118.97535997066063</v>
      </c>
      <c r="AF2" s="11">
        <v>0</v>
      </c>
      <c r="AG2" s="11">
        <v>16.405559999999998</v>
      </c>
      <c r="AH2" s="11">
        <v>8.9550000000000001</v>
      </c>
      <c r="AI2" s="11">
        <v>0</v>
      </c>
      <c r="AJ2" s="11">
        <v>0</v>
      </c>
      <c r="AK2" s="11">
        <v>0</v>
      </c>
      <c r="AL2" s="11">
        <v>0.21492</v>
      </c>
      <c r="AM2" s="214">
        <v>1.2566070793219497</v>
      </c>
      <c r="AN2" s="211">
        <v>0</v>
      </c>
      <c r="AO2" s="15"/>
      <c r="AP2" s="13"/>
      <c r="AQ2" s="16">
        <f>C2+H2+L2+AA2+AB2+AN2+AO2+AP2</f>
        <v>1836.8998332453425</v>
      </c>
    </row>
    <row r="3" spans="1:45" ht="12.75" customHeight="1">
      <c r="A3" s="17" t="s">
        <v>1</v>
      </c>
      <c r="B3" s="18"/>
      <c r="C3" s="19">
        <f>SUM(D3:G3)</f>
        <v>1677.8606571250402</v>
      </c>
      <c r="D3" s="20">
        <v>1616.0046271250403</v>
      </c>
      <c r="E3" s="22">
        <v>38.190950000000001</v>
      </c>
      <c r="F3" s="22"/>
      <c r="G3" s="22">
        <v>23.66508</v>
      </c>
      <c r="H3" s="23">
        <f>SUM(I3:K3)</f>
        <v>0</v>
      </c>
      <c r="I3" s="24"/>
      <c r="J3" s="25"/>
      <c r="K3" s="22"/>
      <c r="L3" s="23">
        <f>SUM(M3:Z3)</f>
        <v>10178.038333524999</v>
      </c>
      <c r="M3" s="24">
        <v>3323.45</v>
      </c>
      <c r="N3" s="24">
        <v>8.52</v>
      </c>
      <c r="O3" s="25">
        <v>0</v>
      </c>
      <c r="P3" s="25">
        <v>1185.345</v>
      </c>
      <c r="Q3" s="25">
        <v>383.18280000000004</v>
      </c>
      <c r="R3" s="25">
        <v>1042.7669999999998</v>
      </c>
      <c r="S3" s="25">
        <v>1159.2273</v>
      </c>
      <c r="T3" s="25">
        <v>114.88260000000001</v>
      </c>
      <c r="U3" s="25">
        <v>2432.9088000000002</v>
      </c>
      <c r="V3" s="25">
        <v>271.00263352499996</v>
      </c>
      <c r="W3" s="25">
        <v>0</v>
      </c>
      <c r="X3" s="25">
        <v>223.29919999999998</v>
      </c>
      <c r="Y3" s="25">
        <v>3.1529999999999996</v>
      </c>
      <c r="Z3" s="22">
        <v>30.3</v>
      </c>
      <c r="AA3" s="23">
        <v>3139.7891037875997</v>
      </c>
      <c r="AB3" s="26">
        <f>SUM(AC3:AM3)</f>
        <v>0</v>
      </c>
      <c r="AC3" s="27"/>
      <c r="AD3" s="25"/>
      <c r="AE3" s="25">
        <v>0</v>
      </c>
      <c r="AF3" s="25"/>
      <c r="AG3" s="25"/>
      <c r="AH3" s="25"/>
      <c r="AI3" s="25">
        <v>0</v>
      </c>
      <c r="AJ3" s="25">
        <v>0</v>
      </c>
      <c r="AK3" s="25"/>
      <c r="AL3" s="25"/>
      <c r="AM3" s="215"/>
      <c r="AN3" s="212"/>
      <c r="AO3" s="28">
        <v>101.136</v>
      </c>
      <c r="AP3" s="26"/>
      <c r="AQ3" s="29">
        <f t="shared" ref="AQ3:AQ20" si="0">C3+H3+L3+AA3+AB3+AN3+AO3+AP3</f>
        <v>15096.824094437639</v>
      </c>
    </row>
    <row r="4" spans="1:45" ht="12.75" customHeight="1">
      <c r="A4" s="17" t="s">
        <v>2</v>
      </c>
      <c r="B4" s="18"/>
      <c r="C4" s="19">
        <f>SUM(D4:G4)</f>
        <v>6.6841800799999991</v>
      </c>
      <c r="D4" s="20">
        <v>1.3340800799999999</v>
      </c>
      <c r="E4" s="21">
        <v>5.3500999999999994</v>
      </c>
      <c r="F4" s="22"/>
      <c r="G4" s="22">
        <v>0</v>
      </c>
      <c r="H4" s="23">
        <f>SUM(I4:K4)</f>
        <v>11.961</v>
      </c>
      <c r="I4" s="24"/>
      <c r="J4" s="25"/>
      <c r="K4" s="22">
        <v>11.961</v>
      </c>
      <c r="L4" s="23">
        <f>SUM(M4:Z4)</f>
        <v>1637.686387275</v>
      </c>
      <c r="M4" s="24">
        <v>86.920999999999992</v>
      </c>
      <c r="N4" s="24">
        <v>0</v>
      </c>
      <c r="O4" s="25"/>
      <c r="P4" s="25">
        <v>203.41499999999999</v>
      </c>
      <c r="Q4" s="25">
        <v>57.002400000000009</v>
      </c>
      <c r="R4" s="25">
        <v>11.5863</v>
      </c>
      <c r="S4" s="25">
        <v>1064.6768999999999</v>
      </c>
      <c r="T4" s="25">
        <v>23.6523</v>
      </c>
      <c r="U4" s="25">
        <v>122.0592</v>
      </c>
      <c r="V4" s="25">
        <v>0.77208727499999996</v>
      </c>
      <c r="W4" s="25">
        <v>27.325999999999997</v>
      </c>
      <c r="X4" s="25">
        <v>34.215199999999996</v>
      </c>
      <c r="Y4" s="25">
        <v>0</v>
      </c>
      <c r="Z4" s="22">
        <v>6.0600000000000005</v>
      </c>
      <c r="AA4" s="23">
        <v>0</v>
      </c>
      <c r="AB4" s="26">
        <f>SUM(AC4:AM4)</f>
        <v>0</v>
      </c>
      <c r="AC4" s="27"/>
      <c r="AD4" s="25"/>
      <c r="AE4" s="25">
        <v>0</v>
      </c>
      <c r="AF4" s="25"/>
      <c r="AG4" s="25"/>
      <c r="AH4" s="25"/>
      <c r="AI4" s="25">
        <v>0</v>
      </c>
      <c r="AJ4" s="25">
        <v>0</v>
      </c>
      <c r="AK4" s="25"/>
      <c r="AL4" s="25"/>
      <c r="AM4" s="215"/>
      <c r="AN4" s="212"/>
      <c r="AO4" s="28">
        <v>0.85999999999999988</v>
      </c>
      <c r="AP4" s="26"/>
      <c r="AQ4" s="29">
        <f t="shared" si="0"/>
        <v>1657.191567355</v>
      </c>
    </row>
    <row r="5" spans="1:45" ht="12.75" customHeight="1">
      <c r="A5" s="17" t="s">
        <v>3</v>
      </c>
      <c r="B5" s="18"/>
      <c r="C5" s="19">
        <f>SUM(D5:G5)</f>
        <v>0</v>
      </c>
      <c r="D5" s="20"/>
      <c r="E5" s="21"/>
      <c r="F5" s="22"/>
      <c r="G5" s="22"/>
      <c r="H5" s="23">
        <f>SUM(I5:K5)</f>
        <v>0</v>
      </c>
      <c r="I5" s="24"/>
      <c r="J5" s="25"/>
      <c r="K5" s="22"/>
      <c r="L5" s="23">
        <f>SUM(M5:Z5)</f>
        <v>173.71440000000001</v>
      </c>
      <c r="M5" s="24"/>
      <c r="N5" s="24"/>
      <c r="O5" s="25"/>
      <c r="P5" s="25"/>
      <c r="Q5" s="25"/>
      <c r="R5" s="25"/>
      <c r="S5" s="25">
        <v>63.0336</v>
      </c>
      <c r="T5" s="25"/>
      <c r="U5" s="25">
        <v>110.6808</v>
      </c>
      <c r="V5" s="25"/>
      <c r="W5" s="25"/>
      <c r="X5" s="25"/>
      <c r="Y5" s="25"/>
      <c r="Z5" s="22"/>
      <c r="AA5" s="23"/>
      <c r="AB5" s="26">
        <f>SUM(AC5:AM5)</f>
        <v>0</v>
      </c>
      <c r="AC5" s="27"/>
      <c r="AD5" s="25"/>
      <c r="AE5" s="25"/>
      <c r="AF5" s="25"/>
      <c r="AG5" s="25"/>
      <c r="AH5" s="25"/>
      <c r="AI5" s="25"/>
      <c r="AJ5" s="25"/>
      <c r="AK5" s="25"/>
      <c r="AL5" s="25"/>
      <c r="AM5" s="215"/>
      <c r="AN5" s="212"/>
      <c r="AO5" s="28"/>
      <c r="AP5" s="26"/>
      <c r="AQ5" s="29">
        <f t="shared" si="0"/>
        <v>173.71440000000001</v>
      </c>
    </row>
    <row r="6" spans="1:45" ht="12.75" customHeight="1" thickBot="1">
      <c r="A6" s="30" t="s">
        <v>4</v>
      </c>
      <c r="B6" s="31"/>
      <c r="C6" s="19">
        <f>SUM(D6:G6)</f>
        <v>73.783970280000005</v>
      </c>
      <c r="D6" s="32">
        <v>78.043684679999998</v>
      </c>
      <c r="E6" s="22">
        <v>0</v>
      </c>
      <c r="F6" s="33"/>
      <c r="G6" s="33">
        <v>-4.2597144</v>
      </c>
      <c r="H6" s="34">
        <f>SUM(I6:K6)</f>
        <v>-239.36099999999999</v>
      </c>
      <c r="I6" s="35">
        <v>-222.084</v>
      </c>
      <c r="J6" s="35">
        <v>0</v>
      </c>
      <c r="K6" s="33">
        <v>-17.277000000000001</v>
      </c>
      <c r="L6" s="34">
        <f>SUM(M6:Z6)</f>
        <v>-43.19107635000001</v>
      </c>
      <c r="M6" s="24">
        <v>50.107399999999998</v>
      </c>
      <c r="N6" s="24">
        <v>3.1949999999999998</v>
      </c>
      <c r="O6" s="25"/>
      <c r="P6" s="25">
        <v>30.884999999999998</v>
      </c>
      <c r="Q6" s="25">
        <v>3.1668000000000003</v>
      </c>
      <c r="R6" s="25">
        <v>-215.92649999999998</v>
      </c>
      <c r="S6" s="25">
        <v>-2.9546999999999999</v>
      </c>
      <c r="T6" s="25">
        <v>0</v>
      </c>
      <c r="U6" s="25">
        <v>88.958399999999983</v>
      </c>
      <c r="V6" s="25">
        <v>4.6325236499999995</v>
      </c>
      <c r="W6" s="25">
        <v>-5.2549999999999999</v>
      </c>
      <c r="X6" s="36">
        <v>0</v>
      </c>
      <c r="Y6" s="36">
        <v>0</v>
      </c>
      <c r="Z6" s="33">
        <v>0</v>
      </c>
      <c r="AA6" s="34">
        <v>-25.094725069919999</v>
      </c>
      <c r="AB6" s="37">
        <f>SUM(AC6:AM6)</f>
        <v>0</v>
      </c>
      <c r="AC6" s="38"/>
      <c r="AD6" s="36"/>
      <c r="AE6" s="36">
        <v>0</v>
      </c>
      <c r="AF6" s="36"/>
      <c r="AG6" s="36"/>
      <c r="AH6" s="36"/>
      <c r="AI6" s="36">
        <v>0</v>
      </c>
      <c r="AJ6" s="36">
        <v>0</v>
      </c>
      <c r="AK6" s="36"/>
      <c r="AL6" s="36"/>
      <c r="AM6" s="216"/>
      <c r="AN6" s="39"/>
      <c r="AO6" s="40"/>
      <c r="AP6" s="37"/>
      <c r="AQ6" s="41">
        <f t="shared" si="0"/>
        <v>-233.86283113991999</v>
      </c>
    </row>
    <row r="7" spans="1:45" s="49" customFormat="1" ht="12.75" customHeight="1" thickBot="1">
      <c r="A7" s="50" t="s">
        <v>66</v>
      </c>
      <c r="B7" s="51"/>
      <c r="C7" s="52">
        <f t="shared" ref="C7:AP7" si="1">C2+C3-C4-C5+C6</f>
        <v>1744.9604473250401</v>
      </c>
      <c r="D7" s="57">
        <f t="shared" si="1"/>
        <v>1692.7142317250405</v>
      </c>
      <c r="E7" s="54">
        <f t="shared" si="1"/>
        <v>32.840850000000003</v>
      </c>
      <c r="F7" s="54">
        <f t="shared" si="1"/>
        <v>0</v>
      </c>
      <c r="G7" s="54">
        <f t="shared" si="1"/>
        <v>19.4053656</v>
      </c>
      <c r="H7" s="56">
        <f t="shared" si="1"/>
        <v>804.49999999999989</v>
      </c>
      <c r="I7" s="57">
        <f t="shared" si="1"/>
        <v>656.57999999999993</v>
      </c>
      <c r="J7" s="54">
        <f t="shared" si="1"/>
        <v>177.15799999999999</v>
      </c>
      <c r="K7" s="57">
        <f t="shared" si="1"/>
        <v>-29.238</v>
      </c>
      <c r="L7" s="56">
        <f t="shared" si="1"/>
        <v>8323.4464698999982</v>
      </c>
      <c r="M7" s="57">
        <f t="shared" si="1"/>
        <v>3286.6363999999999</v>
      </c>
      <c r="N7" s="57">
        <f t="shared" ref="N7" si="2">N2+N3-N4-N5+N6</f>
        <v>11.715</v>
      </c>
      <c r="O7" s="54">
        <f t="shared" si="1"/>
        <v>0</v>
      </c>
      <c r="P7" s="54">
        <f t="shared" si="1"/>
        <v>1012.8150000000001</v>
      </c>
      <c r="Q7" s="54">
        <f t="shared" si="1"/>
        <v>329.34720000000004</v>
      </c>
      <c r="R7" s="54">
        <f t="shared" si="1"/>
        <v>815.25419999999986</v>
      </c>
      <c r="S7" s="54">
        <f t="shared" si="1"/>
        <v>28.562100000000083</v>
      </c>
      <c r="T7" s="54">
        <f t="shared" si="1"/>
        <v>91.230300000000014</v>
      </c>
      <c r="U7" s="54">
        <f t="shared" si="1"/>
        <v>2289.1271999999999</v>
      </c>
      <c r="V7" s="54">
        <f t="shared" si="1"/>
        <v>274.86306989999997</v>
      </c>
      <c r="W7" s="54">
        <f t="shared" si="1"/>
        <v>-32.580999999999996</v>
      </c>
      <c r="X7" s="54">
        <f t="shared" si="1"/>
        <v>189.084</v>
      </c>
      <c r="Y7" s="54">
        <f t="shared" si="1"/>
        <v>3.1529999999999996</v>
      </c>
      <c r="Z7" s="57">
        <f t="shared" si="1"/>
        <v>24.240000000000002</v>
      </c>
      <c r="AA7" s="56">
        <f t="shared" si="1"/>
        <v>3659.4927649130395</v>
      </c>
      <c r="AB7" s="56">
        <f t="shared" si="1"/>
        <v>236.27944704998259</v>
      </c>
      <c r="AC7" s="57">
        <f t="shared" si="1"/>
        <v>51.427999999999997</v>
      </c>
      <c r="AD7" s="54">
        <f t="shared" si="1"/>
        <v>39.043999999999997</v>
      </c>
      <c r="AE7" s="54">
        <f t="shared" si="1"/>
        <v>118.97535997066063</v>
      </c>
      <c r="AF7" s="54">
        <f t="shared" ref="AF7" si="3">AF2+AF3-AF4-AF5+AF6</f>
        <v>0</v>
      </c>
      <c r="AG7" s="54">
        <f t="shared" si="1"/>
        <v>16.405559999999998</v>
      </c>
      <c r="AH7" s="54">
        <f t="shared" si="1"/>
        <v>8.9550000000000001</v>
      </c>
      <c r="AI7" s="54">
        <f t="shared" si="1"/>
        <v>0</v>
      </c>
      <c r="AJ7" s="54">
        <f t="shared" ref="AJ7" si="4">AJ2+AJ3-AJ4-AJ5+AJ6</f>
        <v>0</v>
      </c>
      <c r="AK7" s="54">
        <f t="shared" si="1"/>
        <v>0</v>
      </c>
      <c r="AL7" s="54">
        <f t="shared" ref="AL7" si="5">AL2+AL3-AL4-AL5+AL6</f>
        <v>0.21492</v>
      </c>
      <c r="AM7" s="217">
        <f t="shared" si="1"/>
        <v>1.2566070793219497</v>
      </c>
      <c r="AN7" s="57">
        <f t="shared" si="1"/>
        <v>0</v>
      </c>
      <c r="AO7" s="56">
        <f t="shared" si="1"/>
        <v>100.276</v>
      </c>
      <c r="AP7" s="182">
        <f t="shared" si="1"/>
        <v>0</v>
      </c>
      <c r="AQ7" s="111">
        <f t="shared" si="0"/>
        <v>14868.955129188062</v>
      </c>
    </row>
    <row r="8" spans="1:45" s="49" customFormat="1" ht="12.75" customHeight="1" thickBot="1">
      <c r="A8" s="183" t="s">
        <v>67</v>
      </c>
      <c r="B8" s="184"/>
      <c r="C8" s="187">
        <f t="shared" ref="C8:AP8" si="6">C7-C27</f>
        <v>1744.9604473250401</v>
      </c>
      <c r="D8" s="185">
        <f t="shared" si="6"/>
        <v>1692.7142317250405</v>
      </c>
      <c r="E8" s="188">
        <f t="shared" si="6"/>
        <v>32.840850000000003</v>
      </c>
      <c r="F8" s="189">
        <f t="shared" si="6"/>
        <v>0</v>
      </c>
      <c r="G8" s="189">
        <f t="shared" si="6"/>
        <v>19.4053656</v>
      </c>
      <c r="H8" s="190">
        <f t="shared" si="6"/>
        <v>804.49999999999989</v>
      </c>
      <c r="I8" s="185">
        <f t="shared" si="6"/>
        <v>656.57999999999993</v>
      </c>
      <c r="J8" s="188">
        <f t="shared" si="6"/>
        <v>177.15799999999999</v>
      </c>
      <c r="K8" s="185">
        <f t="shared" si="6"/>
        <v>-29.238</v>
      </c>
      <c r="L8" s="190">
        <f t="shared" si="6"/>
        <v>8106.9694698999983</v>
      </c>
      <c r="M8" s="185">
        <f t="shared" si="6"/>
        <v>3286.6363999999999</v>
      </c>
      <c r="N8" s="185">
        <f t="shared" si="6"/>
        <v>11.715</v>
      </c>
      <c r="O8" s="188">
        <f t="shared" si="6"/>
        <v>0</v>
      </c>
      <c r="P8" s="188">
        <f t="shared" si="6"/>
        <v>1012.8150000000001</v>
      </c>
      <c r="Q8" s="188">
        <f t="shared" si="6"/>
        <v>329.34720000000004</v>
      </c>
      <c r="R8" s="188">
        <f t="shared" si="6"/>
        <v>815.25419999999986</v>
      </c>
      <c r="S8" s="188">
        <f t="shared" si="6"/>
        <v>28.562100000000083</v>
      </c>
      <c r="T8" s="188">
        <f t="shared" si="6"/>
        <v>91.230300000000014</v>
      </c>
      <c r="U8" s="188">
        <f t="shared" si="6"/>
        <v>2289.1271999999999</v>
      </c>
      <c r="V8" s="188">
        <f t="shared" si="6"/>
        <v>274.86306989999997</v>
      </c>
      <c r="W8" s="188">
        <f t="shared" si="6"/>
        <v>-32.580999999999996</v>
      </c>
      <c r="X8" s="188">
        <f t="shared" si="6"/>
        <v>0</v>
      </c>
      <c r="Y8" s="188">
        <f t="shared" si="6"/>
        <v>0</v>
      </c>
      <c r="Z8" s="185">
        <f t="shared" si="6"/>
        <v>0</v>
      </c>
      <c r="AA8" s="190">
        <f t="shared" si="6"/>
        <v>3659.3635263530396</v>
      </c>
      <c r="AB8" s="56">
        <f t="shared" si="6"/>
        <v>236.27944704998259</v>
      </c>
      <c r="AC8" s="185">
        <f t="shared" si="6"/>
        <v>51.427999999999997</v>
      </c>
      <c r="AD8" s="188">
        <f t="shared" si="6"/>
        <v>39.043999999999997</v>
      </c>
      <c r="AE8" s="188">
        <f t="shared" si="6"/>
        <v>118.97535997066063</v>
      </c>
      <c r="AF8" s="188">
        <f t="shared" si="6"/>
        <v>0</v>
      </c>
      <c r="AG8" s="188">
        <f t="shared" si="6"/>
        <v>16.405559999999998</v>
      </c>
      <c r="AH8" s="188">
        <f t="shared" si="6"/>
        <v>8.9550000000000001</v>
      </c>
      <c r="AI8" s="188">
        <f t="shared" si="6"/>
        <v>0</v>
      </c>
      <c r="AJ8" s="188">
        <f t="shared" ref="AJ8" si="7">AJ7-AJ27</f>
        <v>0</v>
      </c>
      <c r="AK8" s="188">
        <f t="shared" si="6"/>
        <v>0</v>
      </c>
      <c r="AL8" s="188">
        <f t="shared" si="6"/>
        <v>0.21492</v>
      </c>
      <c r="AM8" s="218">
        <f t="shared" si="6"/>
        <v>1.2566070793219497</v>
      </c>
      <c r="AN8" s="185">
        <f t="shared" si="6"/>
        <v>0</v>
      </c>
      <c r="AO8" s="190">
        <f t="shared" si="6"/>
        <v>100.276</v>
      </c>
      <c r="AP8" s="185">
        <f t="shared" si="6"/>
        <v>0</v>
      </c>
      <c r="AQ8" s="186">
        <f t="shared" si="0"/>
        <v>14652.348890628062</v>
      </c>
    </row>
    <row r="9" spans="1:45" s="49" customFormat="1" ht="12.75" customHeight="1">
      <c r="A9" s="50" t="s">
        <v>5</v>
      </c>
      <c r="B9" s="51"/>
      <c r="C9" s="52">
        <f t="shared" ref="C9:AP9" si="8">SUM(C10:C14)</f>
        <v>1326.7165626000001</v>
      </c>
      <c r="D9" s="53">
        <f t="shared" si="8"/>
        <v>1326.7165626000001</v>
      </c>
      <c r="E9" s="54">
        <f t="shared" si="8"/>
        <v>0</v>
      </c>
      <c r="F9" s="55">
        <f t="shared" si="8"/>
        <v>0</v>
      </c>
      <c r="G9" s="55">
        <f t="shared" si="8"/>
        <v>0</v>
      </c>
      <c r="H9" s="56">
        <f t="shared" si="8"/>
        <v>645.41999999999996</v>
      </c>
      <c r="I9" s="53">
        <f t="shared" si="8"/>
        <v>645.41999999999996</v>
      </c>
      <c r="J9" s="54">
        <f t="shared" si="8"/>
        <v>0</v>
      </c>
      <c r="K9" s="55">
        <f t="shared" si="8"/>
        <v>0</v>
      </c>
      <c r="L9" s="56">
        <f t="shared" si="8"/>
        <v>3894.72874</v>
      </c>
      <c r="M9" s="54">
        <f t="shared" si="8"/>
        <v>3286.6363999999999</v>
      </c>
      <c r="N9" s="54">
        <f t="shared" ref="N9" si="9">SUM(N10:N14)</f>
        <v>1.0649999999999999</v>
      </c>
      <c r="O9" s="54">
        <f t="shared" si="8"/>
        <v>7.8326399999999996</v>
      </c>
      <c r="P9" s="54">
        <f t="shared" si="8"/>
        <v>0</v>
      </c>
      <c r="Q9" s="54">
        <f t="shared" si="8"/>
        <v>0</v>
      </c>
      <c r="R9" s="54">
        <f t="shared" si="8"/>
        <v>0</v>
      </c>
      <c r="S9" s="54">
        <f t="shared" si="8"/>
        <v>571.14650000000006</v>
      </c>
      <c r="T9" s="54">
        <f t="shared" si="8"/>
        <v>0.11939999999999999</v>
      </c>
      <c r="U9" s="54">
        <f t="shared" si="8"/>
        <v>27.928799999999999</v>
      </c>
      <c r="V9" s="54">
        <f t="shared" si="8"/>
        <v>0</v>
      </c>
      <c r="W9" s="54">
        <f t="shared" si="8"/>
        <v>0</v>
      </c>
      <c r="X9" s="54">
        <f t="shared" si="8"/>
        <v>0</v>
      </c>
      <c r="Y9" s="54">
        <f t="shared" si="8"/>
        <v>0</v>
      </c>
      <c r="Z9" s="55">
        <f t="shared" si="8"/>
        <v>0</v>
      </c>
      <c r="AA9" s="56">
        <f t="shared" si="8"/>
        <v>2356.0835680800001</v>
      </c>
      <c r="AB9" s="57">
        <f t="shared" si="8"/>
        <v>18.506999999999998</v>
      </c>
      <c r="AC9" s="58">
        <f t="shared" si="8"/>
        <v>0</v>
      </c>
      <c r="AD9" s="54">
        <f t="shared" si="8"/>
        <v>0</v>
      </c>
      <c r="AE9" s="54">
        <f t="shared" si="8"/>
        <v>0</v>
      </c>
      <c r="AF9" s="54">
        <f t="shared" ref="AF9" si="10">SUM(AF10:AF14)</f>
        <v>0</v>
      </c>
      <c r="AG9" s="54">
        <f t="shared" si="8"/>
        <v>16.405559999999998</v>
      </c>
      <c r="AH9" s="120">
        <f t="shared" si="8"/>
        <v>2.1014399999999998</v>
      </c>
      <c r="AI9" s="120">
        <f t="shared" si="8"/>
        <v>0</v>
      </c>
      <c r="AJ9" s="120">
        <f t="shared" ref="AJ9" si="11">SUM(AJ10:AJ14)</f>
        <v>0</v>
      </c>
      <c r="AK9" s="54">
        <f t="shared" si="8"/>
        <v>0</v>
      </c>
      <c r="AL9" s="54">
        <f t="shared" ref="AL9" si="12">SUM(AL10:AL14)</f>
        <v>0</v>
      </c>
      <c r="AM9" s="217">
        <f t="shared" si="8"/>
        <v>0</v>
      </c>
      <c r="AN9" s="57">
        <f t="shared" si="8"/>
        <v>0</v>
      </c>
      <c r="AO9" s="56">
        <f t="shared" si="8"/>
        <v>63.811999999999998</v>
      </c>
      <c r="AP9" s="57">
        <f t="shared" si="8"/>
        <v>0</v>
      </c>
      <c r="AQ9" s="59">
        <f t="shared" si="0"/>
        <v>8305.2678706799998</v>
      </c>
    </row>
    <row r="10" spans="1:45" ht="12.75" customHeight="1">
      <c r="A10" s="60" t="s">
        <v>221</v>
      </c>
      <c r="B10" s="61"/>
      <c r="C10" s="62">
        <f>SUM(D10:G10)</f>
        <v>1323.0900025200001</v>
      </c>
      <c r="D10" s="63">
        <v>1323.0900025200001</v>
      </c>
      <c r="E10" s="64"/>
      <c r="F10" s="65"/>
      <c r="G10" s="65"/>
      <c r="H10" s="66">
        <f>SUM(I10:K10)</f>
        <v>501.82799999999997</v>
      </c>
      <c r="I10" s="63">
        <v>501.82799999999997</v>
      </c>
      <c r="J10" s="64">
        <v>0</v>
      </c>
      <c r="K10" s="65"/>
      <c r="L10" s="66">
        <f>SUM(M10:Z10)</f>
        <v>599.07530000000008</v>
      </c>
      <c r="M10" s="64"/>
      <c r="N10" s="64"/>
      <c r="O10" s="64"/>
      <c r="P10" s="64"/>
      <c r="Q10" s="64"/>
      <c r="R10" s="64"/>
      <c r="S10" s="64">
        <v>571.14650000000006</v>
      </c>
      <c r="T10" s="64"/>
      <c r="U10" s="64">
        <v>27.928799999999999</v>
      </c>
      <c r="V10" s="64"/>
      <c r="W10" s="64"/>
      <c r="X10" s="64"/>
      <c r="Y10" s="64"/>
      <c r="Z10" s="65"/>
      <c r="AA10" s="66">
        <v>2268.2875063199999</v>
      </c>
      <c r="AB10" s="67">
        <f>SUM(AC10:AM10)</f>
        <v>16.405559999999998</v>
      </c>
      <c r="AC10" s="68"/>
      <c r="AD10" s="64"/>
      <c r="AE10" s="64">
        <v>0</v>
      </c>
      <c r="AF10" s="64">
        <v>0</v>
      </c>
      <c r="AG10" s="64">
        <v>16.405559999999998</v>
      </c>
      <c r="AI10" s="64"/>
      <c r="AJ10" s="64"/>
      <c r="AK10" s="64"/>
      <c r="AL10" s="64"/>
      <c r="AM10" s="219"/>
      <c r="AN10" s="69">
        <v>0</v>
      </c>
      <c r="AO10" s="70"/>
      <c r="AP10" s="67"/>
      <c r="AQ10" s="71">
        <f t="shared" si="0"/>
        <v>4708.6863688399999</v>
      </c>
    </row>
    <row r="11" spans="1:45" ht="12.75" customHeight="1">
      <c r="A11" s="17" t="s">
        <v>222</v>
      </c>
      <c r="B11" s="18"/>
      <c r="C11" s="19">
        <f>SUM(D11:G11)</f>
        <v>3.62656008</v>
      </c>
      <c r="D11" s="24">
        <v>3.62656008</v>
      </c>
      <c r="E11" s="25"/>
      <c r="F11" s="22"/>
      <c r="G11" s="22"/>
      <c r="H11" s="23">
        <f>SUM(I11:K11)</f>
        <v>9.3000000000000007</v>
      </c>
      <c r="I11" s="24">
        <v>9.3000000000000007</v>
      </c>
      <c r="J11" s="25"/>
      <c r="K11" s="22"/>
      <c r="L11" s="23">
        <f>SUM(M11:Z11)</f>
        <v>7.9520399999999993</v>
      </c>
      <c r="M11" s="25"/>
      <c r="N11" s="25"/>
      <c r="O11" s="25">
        <v>7.8326399999999996</v>
      </c>
      <c r="P11" s="25"/>
      <c r="Q11" s="25"/>
      <c r="R11" s="25"/>
      <c r="S11" s="25">
        <v>0</v>
      </c>
      <c r="T11" s="25">
        <v>0.11939999999999999</v>
      </c>
      <c r="U11" s="25">
        <v>0</v>
      </c>
      <c r="V11" s="25"/>
      <c r="W11" s="25"/>
      <c r="X11" s="25"/>
      <c r="Y11" s="25"/>
      <c r="Z11" s="22"/>
      <c r="AA11" s="23">
        <v>87.796061760000001</v>
      </c>
      <c r="AB11" s="26">
        <f>SUM(AC11:AM11)</f>
        <v>2.1014399999999998</v>
      </c>
      <c r="AC11" s="27"/>
      <c r="AD11" s="25"/>
      <c r="AE11" s="25">
        <v>0</v>
      </c>
      <c r="AF11" s="25"/>
      <c r="AG11" s="25"/>
      <c r="AH11" s="25">
        <v>2.1014399999999998</v>
      </c>
      <c r="AI11" s="25"/>
      <c r="AJ11" s="25"/>
      <c r="AK11" s="25"/>
      <c r="AL11" s="25"/>
      <c r="AM11" s="215"/>
      <c r="AN11" s="212"/>
      <c r="AO11" s="28"/>
      <c r="AP11" s="26"/>
      <c r="AQ11" s="29">
        <f t="shared" si="0"/>
        <v>110.77610184</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47.385999999999996</v>
      </c>
      <c r="AP12" s="26"/>
      <c r="AQ12" s="29">
        <f t="shared" si="0"/>
        <v>47.385999999999996</v>
      </c>
    </row>
    <row r="13" spans="1:45" ht="12.75" customHeight="1">
      <c r="A13" s="17" t="s">
        <v>224</v>
      </c>
      <c r="B13" s="18"/>
      <c r="C13" s="19">
        <f>SUM(D13:G13)</f>
        <v>0</v>
      </c>
      <c r="D13" s="24"/>
      <c r="E13" s="22"/>
      <c r="F13" s="22"/>
      <c r="G13" s="22"/>
      <c r="H13" s="23">
        <f>SUM(I13:K13)</f>
        <v>134.292</v>
      </c>
      <c r="I13" s="24">
        <v>134.292</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134.292</v>
      </c>
    </row>
    <row r="14" spans="1:45" ht="12.75" customHeight="1">
      <c r="A14" s="72" t="s">
        <v>225</v>
      </c>
      <c r="B14" s="73"/>
      <c r="C14" s="74">
        <f>SUM(D14:G14)</f>
        <v>0</v>
      </c>
      <c r="D14" s="75"/>
      <c r="E14" s="76"/>
      <c r="F14" s="77"/>
      <c r="G14" s="77"/>
      <c r="H14" s="78">
        <f>SUM(I14:K14)</f>
        <v>0</v>
      </c>
      <c r="I14" s="75"/>
      <c r="J14" s="76"/>
      <c r="K14" s="77"/>
      <c r="L14" s="78">
        <f>SUM(M14:Z14)</f>
        <v>3287.7013999999999</v>
      </c>
      <c r="M14" s="76">
        <v>3286.6363999999999</v>
      </c>
      <c r="N14" s="76">
        <v>1.0649999999999999</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16.425999999999998</v>
      </c>
      <c r="AP14" s="79"/>
      <c r="AQ14" s="82">
        <f t="shared" si="0"/>
        <v>3304.1273999999999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123.59700000000001</v>
      </c>
      <c r="I15" s="85">
        <f t="shared" si="13"/>
        <v>0</v>
      </c>
      <c r="J15" s="86">
        <f t="shared" si="13"/>
        <v>0</v>
      </c>
      <c r="K15" s="87">
        <f t="shared" si="13"/>
        <v>123.59700000000001</v>
      </c>
      <c r="L15" s="88">
        <f t="shared" si="13"/>
        <v>3228.6392999999998</v>
      </c>
      <c r="M15" s="86">
        <f t="shared" si="13"/>
        <v>0</v>
      </c>
      <c r="N15" s="86">
        <f t="shared" si="13"/>
        <v>0</v>
      </c>
      <c r="O15" s="86">
        <f t="shared" si="13"/>
        <v>104.74590000000001</v>
      </c>
      <c r="P15" s="86">
        <f t="shared" si="13"/>
        <v>680.53499999999997</v>
      </c>
      <c r="Q15" s="86">
        <f t="shared" si="13"/>
        <v>332.51400000000001</v>
      </c>
      <c r="R15" s="86">
        <f t="shared" si="13"/>
        <v>0</v>
      </c>
      <c r="S15" s="86">
        <f t="shared" si="13"/>
        <v>989.82449999999994</v>
      </c>
      <c r="T15" s="86">
        <f t="shared" si="13"/>
        <v>66.451700000000002</v>
      </c>
      <c r="U15" s="86">
        <f t="shared" si="13"/>
        <v>1021.9872</v>
      </c>
      <c r="V15" s="86">
        <f t="shared" si="13"/>
        <v>0</v>
      </c>
      <c r="W15" s="86">
        <f t="shared" si="13"/>
        <v>32.580999999999996</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2078.3619999999996</v>
      </c>
      <c r="AP15" s="89">
        <f t="shared" si="13"/>
        <v>0</v>
      </c>
      <c r="AQ15" s="91">
        <f t="shared" si="0"/>
        <v>5430.5982999999997</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1993.0499999999997</v>
      </c>
      <c r="AP16" s="67"/>
      <c r="AQ16" s="92">
        <f>C16+H16+L16+AA16+AO16+AP16</f>
        <v>1993.0499999999997</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54.523999999999994</v>
      </c>
      <c r="AP17" s="26"/>
      <c r="AQ17" s="29">
        <f>C17+H17+L17+AA17+AO17+AP17</f>
        <v>54.523999999999994</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30.787999999999997</v>
      </c>
      <c r="AP18" s="26"/>
      <c r="AQ18" s="29">
        <f t="shared" si="0"/>
        <v>30.787999999999997</v>
      </c>
    </row>
    <row r="19" spans="1:43" ht="12.75" customHeight="1">
      <c r="A19" s="17" t="s">
        <v>229</v>
      </c>
      <c r="B19" s="18"/>
      <c r="C19" s="19"/>
      <c r="D19" s="24"/>
      <c r="E19" s="25"/>
      <c r="F19" s="22"/>
      <c r="G19" s="22"/>
      <c r="H19" s="23">
        <f>SUM(I19:K19)</f>
        <v>123.59700000000001</v>
      </c>
      <c r="I19" s="24"/>
      <c r="J19" s="25"/>
      <c r="K19" s="22">
        <v>123.59700000000001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123.59700000000001</v>
      </c>
    </row>
    <row r="20" spans="1:43" ht="12.75" customHeight="1">
      <c r="A20" s="72" t="s">
        <v>230</v>
      </c>
      <c r="B20" s="73"/>
      <c r="C20" s="74"/>
      <c r="D20" s="75"/>
      <c r="E20" s="76"/>
      <c r="F20" s="77"/>
      <c r="G20" s="77"/>
      <c r="H20" s="78">
        <f>SUM(I20:K20)</f>
        <v>0</v>
      </c>
      <c r="I20" s="75"/>
      <c r="J20" s="76"/>
      <c r="K20" s="77"/>
      <c r="L20" s="78">
        <f>SUM(M20:Z20)</f>
        <v>3228.6392999999998</v>
      </c>
      <c r="M20" s="76"/>
      <c r="N20" s="76"/>
      <c r="O20" s="76">
        <v>104.74590000000001</v>
      </c>
      <c r="P20" s="76">
        <v>680.53499999999997</v>
      </c>
      <c r="Q20" s="76">
        <v>332.51400000000001</v>
      </c>
      <c r="R20" s="76">
        <v>0</v>
      </c>
      <c r="S20" s="76">
        <v>989.82449999999994</v>
      </c>
      <c r="T20" s="76">
        <v>66.451700000000002</v>
      </c>
      <c r="U20" s="76">
        <v>1021.9872</v>
      </c>
      <c r="V20" s="76"/>
      <c r="W20" s="76">
        <v>32.580999999999996</v>
      </c>
      <c r="X20" s="76"/>
      <c r="Y20" s="76"/>
      <c r="Z20" s="77"/>
      <c r="AA20" s="78"/>
      <c r="AB20" s="79">
        <f>SUM(AC20:AL20)</f>
        <v>0</v>
      </c>
      <c r="AC20" s="80"/>
      <c r="AD20" s="76"/>
      <c r="AE20" s="76"/>
      <c r="AF20" s="76"/>
      <c r="AG20" s="76"/>
      <c r="AH20" s="76"/>
      <c r="AI20" s="76"/>
      <c r="AJ20" s="76"/>
      <c r="AK20" s="76"/>
      <c r="AL20" s="76"/>
      <c r="AM20" s="220"/>
      <c r="AN20" s="213"/>
      <c r="AO20" s="81"/>
      <c r="AP20" s="79"/>
      <c r="AQ20" s="82">
        <f t="shared" si="0"/>
        <v>3228.6392999999998</v>
      </c>
    </row>
    <row r="21" spans="1:43" ht="12.75" customHeight="1">
      <c r="A21" s="93" t="s">
        <v>7</v>
      </c>
      <c r="B21" s="94"/>
      <c r="C21" s="95">
        <f>SUM(C22:C24)</f>
        <v>13.897570949999999</v>
      </c>
      <c r="D21" s="96">
        <f>SUM(D22:D24)</f>
        <v>-7.3150000000000004</v>
      </c>
      <c r="E21" s="97">
        <f>SUM(E22:E24)</f>
        <v>21.21257095</v>
      </c>
      <c r="F21" s="98">
        <f>SUM(F22:F24)</f>
        <v>0</v>
      </c>
      <c r="G21" s="98">
        <f>SUM(G22:G24)</f>
        <v>0</v>
      </c>
      <c r="H21" s="99">
        <f>SUM(I21:K21)</f>
        <v>0</v>
      </c>
      <c r="I21" s="96">
        <f>SUM(I22:I24)</f>
        <v>0</v>
      </c>
      <c r="J21" s="97">
        <f>SUM(J22:J24)</f>
        <v>0</v>
      </c>
      <c r="K21" s="98">
        <f>SUM(K22:K24)</f>
        <v>0</v>
      </c>
      <c r="L21" s="99">
        <f>SUM(M21:Z21)</f>
        <v>-14.368370949999974</v>
      </c>
      <c r="M21" s="97">
        <f t="shared" ref="M21:AA21" si="15">SUM(M22:M24)</f>
        <v>0</v>
      </c>
      <c r="N21" s="97">
        <f t="shared" ref="N21" si="16">SUM(N22:N24)</f>
        <v>0</v>
      </c>
      <c r="O21" s="97">
        <f t="shared" si="15"/>
        <v>0</v>
      </c>
      <c r="P21" s="97">
        <f t="shared" si="15"/>
        <v>1.0649999999999999</v>
      </c>
      <c r="Q21" s="97">
        <f t="shared" si="15"/>
        <v>206.89760000000001</v>
      </c>
      <c r="R21" s="97">
        <f t="shared" si="15"/>
        <v>-204.34019999999998</v>
      </c>
      <c r="S21" s="97">
        <f t="shared" si="15"/>
        <v>19.698</v>
      </c>
      <c r="T21" s="97">
        <f t="shared" si="15"/>
        <v>0</v>
      </c>
      <c r="U21" s="97">
        <f t="shared" si="15"/>
        <v>-23.791200000000003</v>
      </c>
      <c r="V21" s="97">
        <f t="shared" si="15"/>
        <v>-13.897570949999999</v>
      </c>
      <c r="W21" s="97">
        <f t="shared" si="15"/>
        <v>0</v>
      </c>
      <c r="X21" s="97">
        <f t="shared" si="15"/>
        <v>0</v>
      </c>
      <c r="Y21" s="97">
        <f t="shared" si="15"/>
        <v>0</v>
      </c>
      <c r="Z21" s="98">
        <f t="shared" si="15"/>
        <v>0</v>
      </c>
      <c r="AA21" s="99">
        <f t="shared" si="15"/>
        <v>0</v>
      </c>
      <c r="AB21" s="100">
        <f t="shared" ref="AB21:AQ21" si="17">SUM(AB22:AB24)</f>
        <v>-90.471999999999994</v>
      </c>
      <c r="AC21" s="101">
        <f t="shared" si="17"/>
        <v>-51.427999999999997</v>
      </c>
      <c r="AD21" s="97">
        <f t="shared" si="17"/>
        <v>-39.043999999999997</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90.471999999999994</v>
      </c>
      <c r="AP21" s="100">
        <f t="shared" si="17"/>
        <v>0</v>
      </c>
      <c r="AQ21" s="102">
        <f t="shared" si="17"/>
        <v>-0.47079999999997568</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-90.471999999999994</v>
      </c>
      <c r="AC22" s="68">
        <f>-AC2</f>
        <v>-51.427999999999997</v>
      </c>
      <c r="AD22" s="64">
        <f>-AD2</f>
        <v>-39.043999999999997</v>
      </c>
      <c r="AE22" s="64"/>
      <c r="AF22" s="64"/>
      <c r="AG22" s="127"/>
      <c r="AH22" s="2"/>
      <c r="AI22" s="64"/>
      <c r="AJ22" s="64"/>
      <c r="AK22" s="64">
        <v>0</v>
      </c>
      <c r="AL22" s="64"/>
      <c r="AM22" s="219"/>
      <c r="AN22" s="69"/>
      <c r="AO22" s="66">
        <f>-(C22+H22+L22+AA22+AB22)</f>
        <v>90.471999999999994</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13.897570949999999</v>
      </c>
      <c r="D24" s="207">
        <v>-7.3150000000000004</v>
      </c>
      <c r="E24" s="36">
        <f>-D24-V24</f>
        <v>21.21257095</v>
      </c>
      <c r="F24" s="33"/>
      <c r="G24" s="33"/>
      <c r="H24" s="34"/>
      <c r="I24" s="39"/>
      <c r="J24" s="36"/>
      <c r="K24" s="33"/>
      <c r="L24" s="34">
        <f>SUM(N24:Z24)</f>
        <v>-14.368370949999974</v>
      </c>
      <c r="M24" s="36"/>
      <c r="N24" s="36">
        <v>0</v>
      </c>
      <c r="O24" s="36"/>
      <c r="P24" s="36">
        <v>1.0649999999999999</v>
      </c>
      <c r="Q24" s="36">
        <v>206.89760000000001</v>
      </c>
      <c r="R24" s="36">
        <v>-204.34019999999998</v>
      </c>
      <c r="S24" s="36">
        <v>19.698</v>
      </c>
      <c r="T24" s="36"/>
      <c r="U24" s="36">
        <v>-23.791200000000003</v>
      </c>
      <c r="V24" s="33">
        <v>-13.897570949999999</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-0.47079999999997568</v>
      </c>
    </row>
    <row r="25" spans="1:43" ht="12.75" customHeight="1" thickBot="1">
      <c r="A25" s="83" t="s">
        <v>8</v>
      </c>
      <c r="B25" s="1"/>
      <c r="C25" s="84">
        <f>SUM(D25:G25)</f>
        <v>0</v>
      </c>
      <c r="D25" s="85"/>
      <c r="E25" s="86"/>
      <c r="F25" s="104"/>
      <c r="G25" s="104"/>
      <c r="H25" s="88">
        <f>SUM(I25:K25)</f>
        <v>24.738</v>
      </c>
      <c r="I25" s="104">
        <v>24.738</v>
      </c>
      <c r="J25" s="105"/>
      <c r="K25" s="104"/>
      <c r="L25" s="88">
        <f>SUM(O25:Z25)</f>
        <v>124.22676000000001</v>
      </c>
      <c r="M25" s="105"/>
      <c r="N25" s="105"/>
      <c r="O25" s="105">
        <v>96.913260000000008</v>
      </c>
      <c r="P25" s="105"/>
      <c r="Q25" s="105"/>
      <c r="R25" s="105"/>
      <c r="S25" s="105">
        <v>17.728200000000001</v>
      </c>
      <c r="T25" s="105">
        <v>3.3789000000000002</v>
      </c>
      <c r="U25" s="105">
        <v>6.2064000000000004</v>
      </c>
      <c r="V25" s="105"/>
      <c r="W25" s="105"/>
      <c r="X25" s="105"/>
      <c r="Y25" s="105"/>
      <c r="Z25" s="104"/>
      <c r="AA25" s="88">
        <v>48.529079279999998</v>
      </c>
      <c r="AB25" s="89">
        <f>SUM(AC25:AI25)</f>
        <v>0</v>
      </c>
      <c r="AC25" s="90"/>
      <c r="AD25" s="105"/>
      <c r="AE25" s="105"/>
      <c r="AF25" s="105"/>
      <c r="AG25" s="105"/>
      <c r="AH25" s="105"/>
      <c r="AI25" s="105"/>
      <c r="AJ25" s="105"/>
      <c r="AK25" s="105"/>
      <c r="AL25" s="105"/>
      <c r="AM25" s="225"/>
      <c r="AN25" s="106"/>
      <c r="AO25" s="88">
        <v>273.90999999999997</v>
      </c>
      <c r="AP25" s="89"/>
      <c r="AQ25" s="107">
        <f>C25+H25+L25+AA25+AB25+AN25+AO25+AP25</f>
        <v>471.40383927999994</v>
      </c>
    </row>
    <row r="26" spans="1:43" s="49" customFormat="1" ht="12.75" customHeight="1" thickBot="1">
      <c r="A26" s="42" t="s">
        <v>9</v>
      </c>
      <c r="B26" s="43"/>
      <c r="C26" s="44">
        <f t="shared" ref="C26:AP26" si="20">C7-C9+C15+C21-C25</f>
        <v>432.14145567504005</v>
      </c>
      <c r="D26" s="108">
        <f t="shared" si="20"/>
        <v>358.68266912504038</v>
      </c>
      <c r="E26" s="46">
        <f t="shared" si="20"/>
        <v>54.053420950000003</v>
      </c>
      <c r="F26" s="46">
        <f t="shared" si="20"/>
        <v>0</v>
      </c>
      <c r="G26" s="46">
        <f t="shared" si="20"/>
        <v>19.4053656</v>
      </c>
      <c r="H26" s="47">
        <f t="shared" si="20"/>
        <v>257.93899999999991</v>
      </c>
      <c r="I26" s="108">
        <f t="shared" si="20"/>
        <v>-13.578000000000031</v>
      </c>
      <c r="J26" s="46">
        <f t="shared" si="20"/>
        <v>177.15799999999999</v>
      </c>
      <c r="K26" s="109">
        <f t="shared" si="20"/>
        <v>94.359000000000009</v>
      </c>
      <c r="L26" s="47">
        <f t="shared" si="20"/>
        <v>7518.761898949997</v>
      </c>
      <c r="M26" s="46">
        <f t="shared" si="20"/>
        <v>0</v>
      </c>
      <c r="N26" s="46">
        <f t="shared" si="20"/>
        <v>10.65</v>
      </c>
      <c r="O26" s="46">
        <f t="shared" si="20"/>
        <v>0</v>
      </c>
      <c r="P26" s="46">
        <f t="shared" si="20"/>
        <v>1694.415</v>
      </c>
      <c r="Q26" s="46">
        <f t="shared" si="20"/>
        <v>868.75880000000006</v>
      </c>
      <c r="R26" s="46">
        <f t="shared" si="20"/>
        <v>610.91399999999987</v>
      </c>
      <c r="S26" s="46">
        <f t="shared" si="20"/>
        <v>449.20989999999995</v>
      </c>
      <c r="T26" s="46">
        <f t="shared" si="20"/>
        <v>154.18370000000004</v>
      </c>
      <c r="U26" s="46">
        <f t="shared" si="20"/>
        <v>3253.1879999999996</v>
      </c>
      <c r="V26" s="46">
        <f t="shared" si="20"/>
        <v>260.96549894999998</v>
      </c>
      <c r="W26" s="46">
        <f t="shared" si="20"/>
        <v>0</v>
      </c>
      <c r="X26" s="46">
        <f t="shared" si="20"/>
        <v>189.084</v>
      </c>
      <c r="Y26" s="46">
        <f t="shared" si="20"/>
        <v>3.1529999999999996</v>
      </c>
      <c r="Z26" s="109">
        <f t="shared" si="20"/>
        <v>24.240000000000002</v>
      </c>
      <c r="AA26" s="47">
        <f t="shared" si="20"/>
        <v>1254.8801175530396</v>
      </c>
      <c r="AB26" s="45">
        <f t="shared" si="20"/>
        <v>127.30044704998259</v>
      </c>
      <c r="AC26" s="110">
        <f t="shared" si="20"/>
        <v>0</v>
      </c>
      <c r="AD26" s="110">
        <f t="shared" si="20"/>
        <v>0</v>
      </c>
      <c r="AE26" s="110">
        <f t="shared" si="20"/>
        <v>118.97535997066063</v>
      </c>
      <c r="AF26" s="110">
        <f t="shared" si="20"/>
        <v>0</v>
      </c>
      <c r="AG26" s="110">
        <f t="shared" si="20"/>
        <v>0</v>
      </c>
      <c r="AH26" s="110">
        <f t="shared" si="20"/>
        <v>6.8535599999999999</v>
      </c>
      <c r="AI26" s="110">
        <f t="shared" si="20"/>
        <v>0</v>
      </c>
      <c r="AJ26" s="110">
        <f t="shared" ref="AJ26" si="21">AJ7-AJ9+AJ15+AJ21-AJ25</f>
        <v>0</v>
      </c>
      <c r="AK26" s="110">
        <f t="shared" si="20"/>
        <v>0</v>
      </c>
      <c r="AL26" s="110">
        <f t="shared" si="20"/>
        <v>0.21492</v>
      </c>
      <c r="AM26" s="226">
        <f t="shared" si="20"/>
        <v>1.2566070793219497</v>
      </c>
      <c r="AN26" s="45">
        <f t="shared" si="20"/>
        <v>0</v>
      </c>
      <c r="AO26" s="47">
        <f t="shared" si="20"/>
        <v>1931.3879999999999</v>
      </c>
      <c r="AP26" s="45">
        <f t="shared" si="20"/>
        <v>0</v>
      </c>
      <c r="AQ26" s="48">
        <f>C26+H26+L26+AA26+AB26+AN26+AO26+AP26</f>
        <v>11522.410919228059</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216.477</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189.084</v>
      </c>
      <c r="Y27" s="54">
        <f t="shared" si="23"/>
        <v>3.1529999999999996</v>
      </c>
      <c r="Z27" s="55">
        <f t="shared" si="23"/>
        <v>24.240000000000002</v>
      </c>
      <c r="AA27" s="56">
        <f t="shared" si="23"/>
        <v>0.12923856</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216.60623856000001</v>
      </c>
    </row>
    <row r="28" spans="1:43" ht="12.75" customHeight="1" thickBot="1">
      <c r="A28" s="112" t="s">
        <v>11</v>
      </c>
      <c r="B28" s="113"/>
      <c r="C28" s="114">
        <f>SUM(D28:G28)</f>
        <v>0</v>
      </c>
      <c r="D28" s="96"/>
      <c r="E28" s="97"/>
      <c r="F28" s="98"/>
      <c r="G28" s="98"/>
      <c r="H28" s="115">
        <f>SUM(I28:K28)</f>
        <v>0</v>
      </c>
      <c r="I28" s="96"/>
      <c r="J28" s="97"/>
      <c r="K28" s="98"/>
      <c r="L28" s="115">
        <f>SUM(M28:Z28)</f>
        <v>216.477</v>
      </c>
      <c r="M28" s="97"/>
      <c r="N28" s="97"/>
      <c r="O28" s="97"/>
      <c r="P28" s="97"/>
      <c r="Q28" s="97"/>
      <c r="R28" s="97"/>
      <c r="S28" s="97"/>
      <c r="T28" s="97"/>
      <c r="U28" s="97"/>
      <c r="V28" s="97"/>
      <c r="W28" s="97"/>
      <c r="X28" s="97">
        <f>X26</f>
        <v>189.084</v>
      </c>
      <c r="Y28" s="97">
        <f>Y26</f>
        <v>3.1529999999999996</v>
      </c>
      <c r="Z28" s="98">
        <f>Z26</f>
        <v>24.240000000000002</v>
      </c>
      <c r="AA28" s="115">
        <v>0.12923856</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216.60623856000001</v>
      </c>
    </row>
    <row r="29" spans="1:43" s="49" customFormat="1" ht="12.75" customHeight="1" thickBot="1">
      <c r="A29" s="50" t="s">
        <v>12</v>
      </c>
      <c r="B29" s="51"/>
      <c r="C29" s="52">
        <f t="shared" ref="C29:AQ29" si="25">C30+C45+C56+C58+C65+C70+C71</f>
        <v>440.98838099840003</v>
      </c>
      <c r="D29" s="53">
        <f t="shared" si="25"/>
        <v>367.00033039840002</v>
      </c>
      <c r="E29" s="54">
        <f t="shared" si="25"/>
        <v>54.582684999999998</v>
      </c>
      <c r="F29" s="55">
        <f t="shared" si="25"/>
        <v>0</v>
      </c>
      <c r="G29" s="55">
        <f t="shared" si="25"/>
        <v>19.4053656</v>
      </c>
      <c r="H29" s="56">
        <f t="shared" si="25"/>
        <v>271.20400000000001</v>
      </c>
      <c r="I29" s="53">
        <f t="shared" si="25"/>
        <v>0</v>
      </c>
      <c r="J29" s="53">
        <f t="shared" si="25"/>
        <v>176.845</v>
      </c>
      <c r="K29" s="53">
        <f t="shared" si="25"/>
        <v>94.358999999999995</v>
      </c>
      <c r="L29" s="56">
        <f t="shared" si="25"/>
        <v>7530.5636188360177</v>
      </c>
      <c r="M29" s="54">
        <f t="shared" si="25"/>
        <v>0</v>
      </c>
      <c r="N29" s="54">
        <f t="shared" ref="N29" si="26">N30+N45+N56+N58+N65+N70+N71</f>
        <v>0</v>
      </c>
      <c r="O29" s="54">
        <f t="shared" si="25"/>
        <v>0</v>
      </c>
      <c r="P29" s="54">
        <f t="shared" si="25"/>
        <v>1685.792651490563</v>
      </c>
      <c r="Q29" s="54">
        <f t="shared" si="25"/>
        <v>831.81280000000004</v>
      </c>
      <c r="R29" s="54">
        <f t="shared" si="25"/>
        <v>783.65556940095439</v>
      </c>
      <c r="S29" s="54">
        <f t="shared" si="25"/>
        <v>509.19329999999997</v>
      </c>
      <c r="T29" s="54">
        <f t="shared" si="25"/>
        <v>146.48657092000008</v>
      </c>
      <c r="U29" s="54">
        <f t="shared" si="25"/>
        <v>3311.0039999999999</v>
      </c>
      <c r="V29" s="54">
        <f t="shared" si="25"/>
        <v>261.56772702450002</v>
      </c>
      <c r="W29" s="54">
        <f t="shared" si="25"/>
        <v>1.0510000000000019</v>
      </c>
      <c r="X29" s="54">
        <f t="shared" si="25"/>
        <v>0</v>
      </c>
      <c r="Y29" s="54">
        <f t="shared" si="25"/>
        <v>0</v>
      </c>
      <c r="Z29" s="54">
        <f t="shared" si="25"/>
        <v>0</v>
      </c>
      <c r="AA29" s="47">
        <f t="shared" si="25"/>
        <v>1279.8709994400001</v>
      </c>
      <c r="AB29" s="57">
        <f t="shared" si="25"/>
        <v>127.30044704998258</v>
      </c>
      <c r="AC29" s="58">
        <f t="shared" si="25"/>
        <v>0</v>
      </c>
      <c r="AD29" s="54">
        <f t="shared" si="25"/>
        <v>0</v>
      </c>
      <c r="AE29" s="54">
        <f t="shared" si="25"/>
        <v>118.97535997066063</v>
      </c>
      <c r="AF29" s="54">
        <f t="shared" ref="AF29" si="27">AF30+AF45+AF56+AF58+AF65+AF70+AF71</f>
        <v>0</v>
      </c>
      <c r="AG29" s="54">
        <f t="shared" si="25"/>
        <v>0</v>
      </c>
      <c r="AH29" s="54">
        <f t="shared" si="25"/>
        <v>6.8535599999999999</v>
      </c>
      <c r="AI29" s="54">
        <f t="shared" si="25"/>
        <v>0</v>
      </c>
      <c r="AJ29" s="54">
        <f t="shared" ref="AJ29" si="28">AJ30+AJ45+AJ56+AJ58+AJ65+AJ70+AJ71</f>
        <v>0</v>
      </c>
      <c r="AK29" s="54">
        <f t="shared" si="25"/>
        <v>0</v>
      </c>
      <c r="AL29" s="54">
        <f t="shared" ref="AL29" si="29">AL30+AL45+AL56+AL58+AL65+AL70+AL71</f>
        <v>0.21492</v>
      </c>
      <c r="AM29" s="217">
        <f t="shared" si="25"/>
        <v>1.2566070793219495</v>
      </c>
      <c r="AN29" s="53">
        <f t="shared" si="25"/>
        <v>0</v>
      </c>
      <c r="AO29" s="56">
        <f t="shared" si="25"/>
        <v>1980.7519999999995</v>
      </c>
      <c r="AP29" s="57">
        <f t="shared" si="25"/>
        <v>0</v>
      </c>
      <c r="AQ29" s="48">
        <f t="shared" si="25"/>
        <v>11630.6794463244</v>
      </c>
    </row>
    <row r="30" spans="1:43" s="49" customFormat="1" ht="12.75" customHeight="1">
      <c r="A30" s="164" t="s">
        <v>43</v>
      </c>
      <c r="B30" s="117"/>
      <c r="C30" s="118">
        <f>SUM(C31:C44)</f>
        <v>175.40484891839998</v>
      </c>
      <c r="D30" s="120">
        <v>175.40484891839998</v>
      </c>
      <c r="E30" s="120">
        <v>0</v>
      </c>
      <c r="F30" s="121"/>
      <c r="G30" s="121"/>
      <c r="H30" s="122">
        <f>SUM(H31:H44)</f>
        <v>0</v>
      </c>
      <c r="I30" s="119">
        <f t="shared" ref="I30:K30" si="30">SUM(I31:I44)</f>
        <v>0</v>
      </c>
      <c r="J30" s="120">
        <f t="shared" si="30"/>
        <v>0</v>
      </c>
      <c r="K30" s="120">
        <f t="shared" si="30"/>
        <v>0</v>
      </c>
      <c r="L30" s="122">
        <f>SUM(L31:L44)</f>
        <v>956.24769366037731</v>
      </c>
      <c r="M30" s="120">
        <f>SUM(M31:M44)</f>
        <v>0</v>
      </c>
      <c r="N30" s="120">
        <f>SUM(N31:N44)</f>
        <v>0</v>
      </c>
      <c r="O30" s="120">
        <f>SUM(O31:O44)</f>
        <v>0</v>
      </c>
      <c r="P30" s="120">
        <f>SUM(P31:P44)</f>
        <v>0</v>
      </c>
      <c r="Q30" s="120">
        <v>42.586268037190983</v>
      </c>
      <c r="R30" s="120">
        <f>SUM(R31:R44)</f>
        <v>0</v>
      </c>
      <c r="S30" s="120">
        <v>479.78699999999998</v>
      </c>
      <c r="T30" s="120">
        <v>46.68047703017848</v>
      </c>
      <c r="U30" s="120">
        <v>175.69743630808284</v>
      </c>
      <c r="V30" s="120">
        <v>210.445512284925</v>
      </c>
      <c r="W30" s="120">
        <f>SUM(W31:W44)</f>
        <v>1.0510000000000019</v>
      </c>
      <c r="X30" s="120">
        <f>SUM(X31:X44)</f>
        <v>0</v>
      </c>
      <c r="Y30" s="120">
        <f>SUM(Y31:Y44)</f>
        <v>0</v>
      </c>
      <c r="Z30" s="121">
        <f>SUM(Z31:Z44)</f>
        <v>0</v>
      </c>
      <c r="AA30" s="122">
        <v>469.89659081042493</v>
      </c>
      <c r="AB30" s="123">
        <f t="shared" ref="AB30:AN30" si="31">SUM(AB31:AB44)</f>
        <v>108.05699999999999</v>
      </c>
      <c r="AC30" s="176">
        <f t="shared" si="31"/>
        <v>0</v>
      </c>
      <c r="AD30" s="120">
        <f t="shared" si="31"/>
        <v>0</v>
      </c>
      <c r="AE30" s="120">
        <f t="shared" si="31"/>
        <v>103.63919999999999</v>
      </c>
      <c r="AF30" s="120">
        <f t="shared" ref="AF30" si="32">SUM(AF31:AF44)</f>
        <v>0</v>
      </c>
      <c r="AG30" s="120">
        <f t="shared" si="31"/>
        <v>0</v>
      </c>
      <c r="AH30" s="120">
        <f t="shared" si="31"/>
        <v>4.4177999999999997</v>
      </c>
      <c r="AI30" s="120">
        <f t="shared" si="31"/>
        <v>0</v>
      </c>
      <c r="AJ30" s="120">
        <f t="shared" ref="AJ30" si="33">SUM(AJ31:AJ44)</f>
        <v>0</v>
      </c>
      <c r="AK30" s="120">
        <f t="shared" si="31"/>
        <v>0</v>
      </c>
      <c r="AL30" s="120">
        <f t="shared" ref="AL30" si="34">SUM(AL31:AL44)</f>
        <v>0</v>
      </c>
      <c r="AM30" s="228">
        <f t="shared" si="31"/>
        <v>0</v>
      </c>
      <c r="AN30" s="119">
        <f t="shared" si="31"/>
        <v>0</v>
      </c>
      <c r="AO30" s="122">
        <v>683.81871180707333</v>
      </c>
      <c r="AP30" s="123">
        <f>SUM(AP31:AP44)</f>
        <v>0</v>
      </c>
      <c r="AQ30" s="59">
        <f t="shared" ref="AQ30" si="35">C30+H30+L30+AA30+AB30+AN30+AO30+AP30</f>
        <v>2393.4248451962753</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50.780271585924083</v>
      </c>
      <c r="M31" s="127"/>
      <c r="N31" s="127"/>
      <c r="O31" s="127"/>
      <c r="P31" s="127"/>
      <c r="Q31" s="127">
        <v>0.59065342218712302</v>
      </c>
      <c r="R31" s="127"/>
      <c r="S31" s="127">
        <v>6.8657070325055409</v>
      </c>
      <c r="T31" s="127">
        <v>0.21119906202319472</v>
      </c>
      <c r="U31" s="127">
        <v>24.992765611627433</v>
      </c>
      <c r="V31" s="127">
        <v>18.119946457580795</v>
      </c>
      <c r="W31" s="127"/>
      <c r="X31" s="127"/>
      <c r="Y31" s="127"/>
      <c r="Z31" s="128"/>
      <c r="AA31" s="70">
        <v>34.863126190015329</v>
      </c>
      <c r="AB31" s="131">
        <f t="shared" ref="AB31:AB43" si="39">SUM(AC31:AM31)</f>
        <v>0</v>
      </c>
      <c r="AC31" s="132"/>
      <c r="AD31" s="127"/>
      <c r="AE31" s="127"/>
      <c r="AF31" s="127"/>
      <c r="AG31" s="127"/>
      <c r="AH31" s="127"/>
      <c r="AI31" s="127"/>
      <c r="AJ31" s="127"/>
      <c r="AK31" s="64"/>
      <c r="AL31" s="64"/>
      <c r="AM31" s="229"/>
      <c r="AN31" s="223"/>
      <c r="AO31" s="130">
        <v>49.512012042020956</v>
      </c>
      <c r="AP31" s="131"/>
      <c r="AQ31" s="71">
        <f t="shared" si="24"/>
        <v>135.15540981796036</v>
      </c>
    </row>
    <row r="32" spans="1:43" ht="12.75" customHeight="1">
      <c r="A32" s="166" t="s">
        <v>111</v>
      </c>
      <c r="B32" s="133" t="s">
        <v>15</v>
      </c>
      <c r="C32" s="19">
        <f t="shared" si="36"/>
        <v>24.938696213297515</v>
      </c>
      <c r="D32" s="127">
        <v>24.938696213297515</v>
      </c>
      <c r="E32" s="25"/>
      <c r="F32" s="22"/>
      <c r="G32" s="22"/>
      <c r="H32" s="23">
        <f t="shared" si="37"/>
        <v>0</v>
      </c>
      <c r="I32" s="24">
        <v>0</v>
      </c>
      <c r="J32" s="25"/>
      <c r="K32" s="22"/>
      <c r="L32" s="23">
        <f t="shared" si="38"/>
        <v>145.31679410711104</v>
      </c>
      <c r="M32" s="25"/>
      <c r="N32" s="25"/>
      <c r="O32" s="25"/>
      <c r="P32" s="127"/>
      <c r="Q32" s="127">
        <v>6.7386419571289027</v>
      </c>
      <c r="R32" s="25"/>
      <c r="S32" s="127">
        <v>78.329422528833788</v>
      </c>
      <c r="T32" s="127">
        <v>5.0429549781975114</v>
      </c>
      <c r="U32" s="127">
        <v>25.957508074314038</v>
      </c>
      <c r="V32" s="127">
        <v>29.24826656863678</v>
      </c>
      <c r="W32" s="25"/>
      <c r="X32" s="25"/>
      <c r="Y32" s="25"/>
      <c r="Z32" s="22"/>
      <c r="AA32" s="28">
        <v>163.02813381117809</v>
      </c>
      <c r="AB32" s="26">
        <f t="shared" si="39"/>
        <v>44.369039999999998</v>
      </c>
      <c r="AC32" s="27"/>
      <c r="AD32" s="25"/>
      <c r="AE32" s="25">
        <v>39.951239999999999</v>
      </c>
      <c r="AF32" s="25"/>
      <c r="AG32" s="127"/>
      <c r="AH32" s="127">
        <v>4.4177999999999997</v>
      </c>
      <c r="AI32" s="25"/>
      <c r="AJ32" s="25"/>
      <c r="AK32" s="25"/>
      <c r="AL32" s="25"/>
      <c r="AM32" s="229"/>
      <c r="AN32" s="212"/>
      <c r="AO32" s="130">
        <v>161.4850081862927</v>
      </c>
      <c r="AP32" s="26"/>
      <c r="AQ32" s="29">
        <f t="shared" si="24"/>
        <v>539.13767231787938</v>
      </c>
    </row>
    <row r="33" spans="1:43" ht="12.75" customHeight="1">
      <c r="A33" s="166" t="s">
        <v>16</v>
      </c>
      <c r="B33" s="133" t="s">
        <v>17</v>
      </c>
      <c r="C33" s="19">
        <f t="shared" si="36"/>
        <v>11.295698927512138</v>
      </c>
      <c r="D33" s="127">
        <v>11.295698927512138</v>
      </c>
      <c r="E33" s="25"/>
      <c r="F33" s="22"/>
      <c r="G33" s="22"/>
      <c r="H33" s="23">
        <f t="shared" si="37"/>
        <v>0</v>
      </c>
      <c r="I33" s="24"/>
      <c r="J33" s="25"/>
      <c r="K33" s="22"/>
      <c r="L33" s="23">
        <f t="shared" si="38"/>
        <v>13.57972214922196</v>
      </c>
      <c r="M33" s="25"/>
      <c r="N33" s="25"/>
      <c r="O33" s="25"/>
      <c r="P33" s="127"/>
      <c r="Q33" s="127">
        <v>0.42994547150678186</v>
      </c>
      <c r="R33" s="25"/>
      <c r="S33" s="127">
        <v>4.9976509682912624</v>
      </c>
      <c r="T33" s="127">
        <v>4.7356805895596876</v>
      </c>
      <c r="U33" s="127">
        <v>3.4164451198642265</v>
      </c>
      <c r="V33" s="127">
        <v>0</v>
      </c>
      <c r="W33" s="25"/>
      <c r="X33" s="25"/>
      <c r="Y33" s="25"/>
      <c r="Z33" s="22"/>
      <c r="AA33" s="28">
        <v>1.6192094868658784</v>
      </c>
      <c r="AB33" s="26">
        <f t="shared" si="39"/>
        <v>0</v>
      </c>
      <c r="AC33" s="27"/>
      <c r="AD33" s="25"/>
      <c r="AE33" s="25"/>
      <c r="AF33" s="25"/>
      <c r="AG33" s="127"/>
      <c r="AH33" s="127"/>
      <c r="AI33" s="25"/>
      <c r="AJ33" s="25"/>
      <c r="AK33" s="25"/>
      <c r="AL33" s="25"/>
      <c r="AM33" s="229"/>
      <c r="AN33" s="212"/>
      <c r="AO33" s="130">
        <v>10.426546293841989</v>
      </c>
      <c r="AP33" s="26"/>
      <c r="AQ33" s="29">
        <f t="shared" si="24"/>
        <v>36.921176857441964</v>
      </c>
    </row>
    <row r="34" spans="1:43" ht="12.75" customHeight="1">
      <c r="A34" s="166" t="s">
        <v>18</v>
      </c>
      <c r="B34" s="133" t="s">
        <v>19</v>
      </c>
      <c r="C34" s="305">
        <f t="shared" si="36"/>
        <v>0</v>
      </c>
      <c r="D34" s="304">
        <v>0</v>
      </c>
      <c r="E34" s="25"/>
      <c r="F34" s="22"/>
      <c r="G34" s="22"/>
      <c r="H34" s="23">
        <f t="shared" si="37"/>
        <v>0</v>
      </c>
      <c r="I34" s="24"/>
      <c r="J34" s="25"/>
      <c r="K34" s="22"/>
      <c r="L34" s="23">
        <f t="shared" si="38"/>
        <v>8.3633892866027733</v>
      </c>
      <c r="M34" s="25"/>
      <c r="N34" s="25"/>
      <c r="O34" s="25"/>
      <c r="P34" s="127"/>
      <c r="Q34" s="127">
        <v>0.48498972101188037</v>
      </c>
      <c r="R34" s="25"/>
      <c r="S34" s="127">
        <v>5.6374808189789256</v>
      </c>
      <c r="T34" s="127">
        <v>1.4710115041271048E-2</v>
      </c>
      <c r="U34" s="127">
        <v>2.2262086315706964</v>
      </c>
      <c r="V34" s="127">
        <v>0</v>
      </c>
      <c r="W34" s="25"/>
      <c r="X34" s="25"/>
      <c r="Y34" s="25"/>
      <c r="Z34" s="22"/>
      <c r="AA34" s="28">
        <v>2.6721402331166826</v>
      </c>
      <c r="AB34" s="26">
        <f t="shared" si="39"/>
        <v>63.687959999999997</v>
      </c>
      <c r="AC34" s="27"/>
      <c r="AD34" s="25"/>
      <c r="AE34" s="25">
        <v>63.687959999999997</v>
      </c>
      <c r="AF34" s="25"/>
      <c r="AG34" s="127"/>
      <c r="AH34" s="127"/>
      <c r="AI34" s="25"/>
      <c r="AJ34" s="25"/>
      <c r="AK34" s="25"/>
      <c r="AL34" s="25"/>
      <c r="AM34" s="229"/>
      <c r="AN34" s="212"/>
      <c r="AO34" s="130">
        <v>28.615615932775768</v>
      </c>
      <c r="AP34" s="26"/>
      <c r="AQ34" s="29">
        <f t="shared" si="24"/>
        <v>103.33910545249522</v>
      </c>
    </row>
    <row r="35" spans="1:43" ht="12.75" customHeight="1">
      <c r="A35" s="166" t="s">
        <v>20</v>
      </c>
      <c r="B35" s="133" t="s">
        <v>21</v>
      </c>
      <c r="C35" s="305">
        <f t="shared" si="36"/>
        <v>0.34693918412351926</v>
      </c>
      <c r="D35" s="304">
        <v>0.34693918412351926</v>
      </c>
      <c r="E35" s="25"/>
      <c r="F35" s="22"/>
      <c r="G35" s="22"/>
      <c r="H35" s="23">
        <f t="shared" si="37"/>
        <v>0</v>
      </c>
      <c r="I35" s="24"/>
      <c r="J35" s="25"/>
      <c r="K35" s="22"/>
      <c r="L35" s="23">
        <f t="shared" si="38"/>
        <v>5.7162366474397546</v>
      </c>
      <c r="M35" s="25"/>
      <c r="N35" s="25"/>
      <c r="O35" s="25"/>
      <c r="P35" s="127"/>
      <c r="Q35" s="127">
        <v>0.21962832700847698</v>
      </c>
      <c r="R35" s="25"/>
      <c r="S35" s="127">
        <v>2.5529416958187245</v>
      </c>
      <c r="T35" s="127">
        <v>0.34715871497399681</v>
      </c>
      <c r="U35" s="127">
        <v>2.5965079096385564</v>
      </c>
      <c r="V35" s="127">
        <v>0</v>
      </c>
      <c r="W35" s="25"/>
      <c r="X35" s="25"/>
      <c r="Y35" s="25"/>
      <c r="Z35" s="22"/>
      <c r="AA35" s="28">
        <v>24.823357801835776</v>
      </c>
      <c r="AB35" s="26">
        <f t="shared" si="39"/>
        <v>0</v>
      </c>
      <c r="AC35" s="27"/>
      <c r="AD35" s="25"/>
      <c r="AE35" s="25"/>
      <c r="AF35" s="25"/>
      <c r="AG35" s="127"/>
      <c r="AH35" s="127"/>
      <c r="AI35" s="25"/>
      <c r="AJ35" s="25"/>
      <c r="AK35" s="25"/>
      <c r="AL35" s="25"/>
      <c r="AM35" s="229"/>
      <c r="AN35" s="212"/>
      <c r="AO35" s="130">
        <v>29.155646322743831</v>
      </c>
      <c r="AP35" s="26"/>
      <c r="AQ35" s="29">
        <f t="shared" si="24"/>
        <v>60.042179956142881</v>
      </c>
    </row>
    <row r="36" spans="1:43" ht="12.75" customHeight="1">
      <c r="A36" s="166" t="s">
        <v>22</v>
      </c>
      <c r="B36" s="133" t="s">
        <v>23</v>
      </c>
      <c r="C36" s="19">
        <f t="shared" si="36"/>
        <v>0</v>
      </c>
      <c r="D36" s="127">
        <v>0</v>
      </c>
      <c r="E36" s="25"/>
      <c r="F36" s="22"/>
      <c r="G36" s="22"/>
      <c r="H36" s="23">
        <f t="shared" si="37"/>
        <v>0</v>
      </c>
      <c r="I36" s="24"/>
      <c r="J36" s="25"/>
      <c r="K36" s="22"/>
      <c r="L36" s="23">
        <f t="shared" si="38"/>
        <v>41.969493634414661</v>
      </c>
      <c r="M36" s="25"/>
      <c r="N36" s="25"/>
      <c r="O36" s="25"/>
      <c r="P36" s="127"/>
      <c r="Q36" s="127">
        <v>2.4837903600192002</v>
      </c>
      <c r="R36" s="25"/>
      <c r="S36" s="127">
        <v>28.871375838148946</v>
      </c>
      <c r="T36" s="127">
        <v>1.2908994103043792</v>
      </c>
      <c r="U36" s="127">
        <v>9.3234280259421336</v>
      </c>
      <c r="V36" s="127">
        <v>0</v>
      </c>
      <c r="W36" s="25"/>
      <c r="X36" s="25"/>
      <c r="Y36" s="25"/>
      <c r="Z36" s="22"/>
      <c r="AA36" s="130">
        <v>116.3941164692427</v>
      </c>
      <c r="AB36" s="26">
        <f t="shared" si="39"/>
        <v>0</v>
      </c>
      <c r="AC36" s="27"/>
      <c r="AD36" s="25"/>
      <c r="AE36" s="25">
        <v>0</v>
      </c>
      <c r="AF36" s="25"/>
      <c r="AG36" s="127"/>
      <c r="AH36" s="127"/>
      <c r="AI36" s="25"/>
      <c r="AJ36" s="25"/>
      <c r="AK36" s="25"/>
      <c r="AL36" s="25"/>
      <c r="AM36" s="229"/>
      <c r="AN36" s="212"/>
      <c r="AO36" s="130">
        <v>103.95950521507619</v>
      </c>
      <c r="AP36" s="26"/>
      <c r="AQ36" s="29">
        <f t="shared" si="24"/>
        <v>262.32311531873358</v>
      </c>
    </row>
    <row r="37" spans="1:43" ht="12.75" customHeight="1">
      <c r="A37" s="166" t="s">
        <v>24</v>
      </c>
      <c r="B37" s="133" t="s">
        <v>25</v>
      </c>
      <c r="C37" s="19">
        <f t="shared" si="36"/>
        <v>0</v>
      </c>
      <c r="D37" s="127">
        <v>0</v>
      </c>
      <c r="E37" s="25"/>
      <c r="F37" s="22"/>
      <c r="G37" s="22"/>
      <c r="H37" s="23">
        <f t="shared" si="37"/>
        <v>0</v>
      </c>
      <c r="I37" s="24"/>
      <c r="J37" s="25"/>
      <c r="K37" s="22"/>
      <c r="L37" s="23">
        <f t="shared" si="38"/>
        <v>4.9081696835681754</v>
      </c>
      <c r="M37" s="25"/>
      <c r="N37" s="25"/>
      <c r="O37" s="25"/>
      <c r="P37" s="127"/>
      <c r="Q37" s="127">
        <v>5.9762369514559259E-2</v>
      </c>
      <c r="R37" s="25"/>
      <c r="S37" s="127">
        <v>0.69467289148341704</v>
      </c>
      <c r="T37" s="127">
        <v>0.81327598960905678</v>
      </c>
      <c r="U37" s="127">
        <v>3.3404584329611429</v>
      </c>
      <c r="V37" s="127">
        <v>0</v>
      </c>
      <c r="W37" s="25"/>
      <c r="X37" s="25"/>
      <c r="Y37" s="25"/>
      <c r="Z37" s="22"/>
      <c r="AA37" s="28">
        <v>7.8954576064590762</v>
      </c>
      <c r="AB37" s="26">
        <f t="shared" si="39"/>
        <v>0</v>
      </c>
      <c r="AC37" s="27"/>
      <c r="AD37" s="25"/>
      <c r="AE37" s="25"/>
      <c r="AF37" s="25"/>
      <c r="AG37" s="127"/>
      <c r="AH37" s="127"/>
      <c r="AI37" s="25"/>
      <c r="AJ37" s="25"/>
      <c r="AK37" s="25"/>
      <c r="AL37" s="25"/>
      <c r="AM37" s="229"/>
      <c r="AN37" s="212"/>
      <c r="AO37" s="130">
        <v>30.347400611854312</v>
      </c>
      <c r="AP37" s="26"/>
      <c r="AQ37" s="29">
        <f t="shared" si="24"/>
        <v>43.151027901881562</v>
      </c>
    </row>
    <row r="38" spans="1:43" ht="12.75" customHeight="1">
      <c r="A38" s="166" t="s">
        <v>26</v>
      </c>
      <c r="B38" s="133" t="s">
        <v>27</v>
      </c>
      <c r="C38" s="19">
        <f t="shared" si="36"/>
        <v>134.31</v>
      </c>
      <c r="D38" s="127">
        <v>134.31</v>
      </c>
      <c r="E38" s="25"/>
      <c r="F38" s="22"/>
      <c r="G38" s="22"/>
      <c r="H38" s="23">
        <f t="shared" si="37"/>
        <v>0</v>
      </c>
      <c r="I38" s="24"/>
      <c r="J38" s="25"/>
      <c r="K38" s="22"/>
      <c r="L38" s="23">
        <f t="shared" si="38"/>
        <v>177.81491664093801</v>
      </c>
      <c r="M38" s="25"/>
      <c r="N38" s="25"/>
      <c r="O38" s="25"/>
      <c r="P38" s="127"/>
      <c r="Q38" s="127">
        <v>1.1419637881020865</v>
      </c>
      <c r="R38" s="25"/>
      <c r="S38" s="127">
        <v>13.27409359926687</v>
      </c>
      <c r="T38" s="127">
        <v>2.195254605248699</v>
      </c>
      <c r="U38" s="127">
        <v>20.906596458370345</v>
      </c>
      <c r="V38" s="127">
        <v>140.29700818994999</v>
      </c>
      <c r="W38" s="25"/>
      <c r="X38" s="25"/>
      <c r="Y38" s="25"/>
      <c r="Z38" s="22"/>
      <c r="AA38" s="28">
        <v>51.417191393003861</v>
      </c>
      <c r="AB38" s="26">
        <f t="shared" si="39"/>
        <v>0</v>
      </c>
      <c r="AC38" s="27"/>
      <c r="AD38" s="25"/>
      <c r="AE38" s="25">
        <v>0</v>
      </c>
      <c r="AF38" s="25">
        <v>0</v>
      </c>
      <c r="AG38" s="127"/>
      <c r="AH38" s="127"/>
      <c r="AI38" s="25"/>
      <c r="AJ38" s="25"/>
      <c r="AK38" s="25"/>
      <c r="AL38" s="25"/>
      <c r="AM38" s="229"/>
      <c r="AN38" s="212">
        <v>0</v>
      </c>
      <c r="AO38" s="130">
        <v>51.005242482847187</v>
      </c>
      <c r="AP38" s="26"/>
      <c r="AQ38" s="29">
        <f t="shared" si="24"/>
        <v>414.54735051678904</v>
      </c>
    </row>
    <row r="39" spans="1:43" ht="12.75" customHeight="1">
      <c r="A39" s="166" t="s">
        <v>28</v>
      </c>
      <c r="B39" s="133" t="s">
        <v>29</v>
      </c>
      <c r="C39" s="19">
        <f t="shared" si="36"/>
        <v>0</v>
      </c>
      <c r="D39" s="127">
        <v>0</v>
      </c>
      <c r="E39" s="25"/>
      <c r="F39" s="22"/>
      <c r="G39" s="22"/>
      <c r="H39" s="23">
        <f t="shared" si="37"/>
        <v>0</v>
      </c>
      <c r="I39" s="24"/>
      <c r="J39" s="25"/>
      <c r="K39" s="22"/>
      <c r="L39" s="23">
        <f t="shared" si="38"/>
        <v>359.11860321971722</v>
      </c>
      <c r="M39" s="25"/>
      <c r="N39" s="25"/>
      <c r="O39" s="25"/>
      <c r="P39" s="127"/>
      <c r="Q39" s="127">
        <v>27.823293203525463</v>
      </c>
      <c r="R39" s="25"/>
      <c r="S39" s="127">
        <v>323.41568276631415</v>
      </c>
      <c r="T39" s="127">
        <v>4.2422541105267797</v>
      </c>
      <c r="U39" s="127">
        <v>3.6373731393508106</v>
      </c>
      <c r="V39" s="127">
        <v>0</v>
      </c>
      <c r="W39" s="25"/>
      <c r="X39" s="25"/>
      <c r="Y39" s="25"/>
      <c r="Z39" s="22"/>
      <c r="AA39" s="28">
        <v>10.110940285961979</v>
      </c>
      <c r="AB39" s="26">
        <f t="shared" si="39"/>
        <v>0</v>
      </c>
      <c r="AC39" s="27"/>
      <c r="AD39" s="25"/>
      <c r="AE39" s="127"/>
      <c r="AF39" s="127"/>
      <c r="AG39" s="127"/>
      <c r="AH39" s="25"/>
      <c r="AI39" s="25"/>
      <c r="AJ39" s="25"/>
      <c r="AK39" s="25"/>
      <c r="AL39" s="25"/>
      <c r="AM39" s="229"/>
      <c r="AN39" s="212"/>
      <c r="AO39" s="130">
        <v>40.333678941341297</v>
      </c>
      <c r="AP39" s="26"/>
      <c r="AQ39" s="29">
        <f t="shared" si="24"/>
        <v>409.56322244702051</v>
      </c>
    </row>
    <row r="40" spans="1:43" ht="12.75" customHeight="1">
      <c r="A40" s="166" t="s">
        <v>30</v>
      </c>
      <c r="B40" s="133" t="s">
        <v>31</v>
      </c>
      <c r="C40" s="19">
        <f t="shared" si="36"/>
        <v>0</v>
      </c>
      <c r="D40" s="127">
        <v>0</v>
      </c>
      <c r="E40" s="25"/>
      <c r="F40" s="22"/>
      <c r="G40" s="22"/>
      <c r="H40" s="23">
        <f t="shared" si="37"/>
        <v>0</v>
      </c>
      <c r="I40" s="24"/>
      <c r="J40" s="25"/>
      <c r="K40" s="22"/>
      <c r="L40" s="23">
        <f t="shared" si="38"/>
        <v>30.500721424314634</v>
      </c>
      <c r="M40" s="25"/>
      <c r="N40" s="25"/>
      <c r="O40" s="25"/>
      <c r="P40" s="127"/>
      <c r="Q40" s="127">
        <v>0.23116908154524055</v>
      </c>
      <c r="R40" s="25"/>
      <c r="S40" s="127">
        <v>2.6870904819039354</v>
      </c>
      <c r="T40" s="127">
        <v>2.8437285371827605</v>
      </c>
      <c r="U40" s="127">
        <v>1.9584422549252649</v>
      </c>
      <c r="V40" s="127">
        <v>22.780291068757432</v>
      </c>
      <c r="W40" s="25"/>
      <c r="X40" s="25"/>
      <c r="Y40" s="25"/>
      <c r="Z40" s="22"/>
      <c r="AA40" s="28">
        <v>13.354892163071014</v>
      </c>
      <c r="AB40" s="26">
        <f t="shared" si="39"/>
        <v>0</v>
      </c>
      <c r="AC40" s="27"/>
      <c r="AD40" s="25"/>
      <c r="AE40" s="127"/>
      <c r="AF40" s="127"/>
      <c r="AG40" s="127"/>
      <c r="AH40" s="25"/>
      <c r="AI40" s="25"/>
      <c r="AJ40" s="25"/>
      <c r="AK40" s="25"/>
      <c r="AL40" s="25"/>
      <c r="AM40" s="229"/>
      <c r="AN40" s="212"/>
      <c r="AO40" s="130">
        <v>16.463856906193044</v>
      </c>
      <c r="AP40" s="26"/>
      <c r="AQ40" s="29">
        <f t="shared" si="24"/>
        <v>60.319470493578692</v>
      </c>
    </row>
    <row r="41" spans="1:43" ht="12.75" customHeight="1">
      <c r="A41" s="166" t="s">
        <v>32</v>
      </c>
      <c r="B41" s="133" t="s">
        <v>33</v>
      </c>
      <c r="C41" s="305">
        <f t="shared" si="36"/>
        <v>4.513514593466792</v>
      </c>
      <c r="D41" s="304">
        <v>4.513514593466792</v>
      </c>
      <c r="E41" s="25"/>
      <c r="F41" s="22"/>
      <c r="G41" s="22"/>
      <c r="H41" s="23">
        <f t="shared" si="37"/>
        <v>0</v>
      </c>
      <c r="I41" s="24"/>
      <c r="J41" s="25"/>
      <c r="K41" s="22"/>
      <c r="L41" s="23">
        <f t="shared" si="38"/>
        <v>43.662669778114783</v>
      </c>
      <c r="M41" s="25"/>
      <c r="N41" s="25"/>
      <c r="O41" s="25"/>
      <c r="P41" s="127"/>
      <c r="Q41" s="127">
        <v>0.50800166380867395</v>
      </c>
      <c r="R41" s="25"/>
      <c r="S41" s="127">
        <v>5.9049697584428325</v>
      </c>
      <c r="T41" s="127">
        <v>23.453243164661387</v>
      </c>
      <c r="U41" s="127">
        <v>13.796455191201888</v>
      </c>
      <c r="V41" s="127">
        <v>0</v>
      </c>
      <c r="W41" s="25"/>
      <c r="X41" s="25"/>
      <c r="Y41" s="25"/>
      <c r="Z41" s="22"/>
      <c r="AA41" s="130">
        <v>29.489391834593096</v>
      </c>
      <c r="AB41" s="26">
        <f t="shared" si="39"/>
        <v>0</v>
      </c>
      <c r="AC41" s="27"/>
      <c r="AD41" s="25"/>
      <c r="AE41" s="127"/>
      <c r="AF41" s="127"/>
      <c r="AG41" s="127"/>
      <c r="AH41" s="25"/>
      <c r="AI41" s="25"/>
      <c r="AJ41" s="25"/>
      <c r="AK41" s="25"/>
      <c r="AL41" s="25"/>
      <c r="AM41" s="229"/>
      <c r="AN41" s="212"/>
      <c r="AO41" s="130">
        <v>107.43045346847178</v>
      </c>
      <c r="AP41" s="26"/>
      <c r="AQ41" s="29">
        <f t="shared" si="24"/>
        <v>185.09602967464645</v>
      </c>
    </row>
    <row r="42" spans="1:43" ht="12.75" customHeight="1">
      <c r="A42" s="166" t="s">
        <v>34</v>
      </c>
      <c r="B42" s="133" t="s">
        <v>35</v>
      </c>
      <c r="C42" s="19">
        <f t="shared" si="36"/>
        <v>0</v>
      </c>
      <c r="D42" s="127">
        <v>0</v>
      </c>
      <c r="E42" s="25"/>
      <c r="F42" s="22"/>
      <c r="G42" s="22"/>
      <c r="H42" s="23">
        <f t="shared" si="37"/>
        <v>0</v>
      </c>
      <c r="I42" s="24"/>
      <c r="J42" s="25"/>
      <c r="K42" s="22"/>
      <c r="L42" s="23">
        <f t="shared" si="38"/>
        <v>2.1392549726955439</v>
      </c>
      <c r="M42" s="25"/>
      <c r="N42" s="25"/>
      <c r="O42" s="25"/>
      <c r="P42" s="127"/>
      <c r="Q42" s="127">
        <v>5.729638735397409E-2</v>
      </c>
      <c r="R42" s="25"/>
      <c r="S42" s="127">
        <v>0.66600851669782746</v>
      </c>
      <c r="T42" s="127">
        <v>0.28964626522099579</v>
      </c>
      <c r="U42" s="127">
        <v>1.1263038034227468</v>
      </c>
      <c r="V42" s="127">
        <v>0</v>
      </c>
      <c r="W42" s="25"/>
      <c r="X42" s="25"/>
      <c r="Y42" s="25"/>
      <c r="Z42" s="22"/>
      <c r="AA42" s="194">
        <v>9.3243932566632974</v>
      </c>
      <c r="AB42" s="26">
        <f t="shared" si="39"/>
        <v>0</v>
      </c>
      <c r="AC42" s="27"/>
      <c r="AD42" s="25"/>
      <c r="AE42" s="127"/>
      <c r="AF42" s="127"/>
      <c r="AG42" s="127"/>
      <c r="AH42" s="25"/>
      <c r="AI42" s="25"/>
      <c r="AJ42" s="25"/>
      <c r="AK42" s="25"/>
      <c r="AL42" s="25"/>
      <c r="AM42" s="229"/>
      <c r="AN42" s="212"/>
      <c r="AO42" s="130">
        <v>9.2145059695549953</v>
      </c>
      <c r="AP42" s="26"/>
      <c r="AQ42" s="29">
        <f t="shared" si="24"/>
        <v>20.678154198913838</v>
      </c>
    </row>
    <row r="43" spans="1:43" ht="12.75" customHeight="1">
      <c r="A43" s="166" t="s">
        <v>36</v>
      </c>
      <c r="B43" s="133" t="s">
        <v>142</v>
      </c>
      <c r="C43" s="305">
        <f t="shared" si="36"/>
        <v>0</v>
      </c>
      <c r="D43" s="316">
        <v>0</v>
      </c>
      <c r="E43" s="25"/>
      <c r="F43" s="22"/>
      <c r="G43" s="22"/>
      <c r="H43" s="23">
        <f t="shared" si="37"/>
        <v>0</v>
      </c>
      <c r="I43" s="24"/>
      <c r="J43" s="25"/>
      <c r="K43" s="22">
        <v>0</v>
      </c>
      <c r="L43" s="23">
        <f t="shared" si="38"/>
        <v>10.867098012129093</v>
      </c>
      <c r="M43" s="25"/>
      <c r="N43" s="25"/>
      <c r="O43" s="25"/>
      <c r="P43" s="25"/>
      <c r="Q43" s="25">
        <v>0.50670548682780325</v>
      </c>
      <c r="R43" s="25"/>
      <c r="S43" s="25">
        <v>5.8899031033136993</v>
      </c>
      <c r="T43" s="25">
        <v>0.49958059653782017</v>
      </c>
      <c r="U43" s="25">
        <v>2.9199088254497689</v>
      </c>
      <c r="V43" s="25">
        <v>0</v>
      </c>
      <c r="W43" s="25">
        <v>1.0510000000000019</v>
      </c>
      <c r="X43" s="25"/>
      <c r="Y43" s="25"/>
      <c r="Z43" s="22"/>
      <c r="AA43" s="28">
        <v>4.9042402784181629</v>
      </c>
      <c r="AB43" s="26">
        <f t="shared" si="39"/>
        <v>0</v>
      </c>
      <c r="AC43" s="27"/>
      <c r="AD43" s="25"/>
      <c r="AE43" s="25"/>
      <c r="AF43" s="25"/>
      <c r="AG43" s="25"/>
      <c r="AH43" s="25"/>
      <c r="AI43" s="25"/>
      <c r="AJ43" s="25"/>
      <c r="AK43" s="25"/>
      <c r="AL43" s="25"/>
      <c r="AM43" s="215"/>
      <c r="AN43" s="212"/>
      <c r="AO43" s="28">
        <v>24.28987621684626</v>
      </c>
      <c r="AP43" s="26"/>
      <c r="AQ43" s="29">
        <f t="shared" si="24"/>
        <v>40.061214507393515</v>
      </c>
    </row>
    <row r="44" spans="1:43" ht="12.75" customHeight="1">
      <c r="A44" s="395" t="s">
        <v>172</v>
      </c>
      <c r="B44" s="396" t="s">
        <v>173</v>
      </c>
      <c r="C44" s="317">
        <f>SUM(D44:G44)</f>
        <v>0</v>
      </c>
      <c r="D44" s="397">
        <v>0</v>
      </c>
      <c r="E44" s="76"/>
      <c r="F44" s="77"/>
      <c r="G44" s="77"/>
      <c r="H44" s="78">
        <f>SUM(I44:K44)</f>
        <v>0</v>
      </c>
      <c r="I44" s="75"/>
      <c r="J44" s="76"/>
      <c r="K44" s="77"/>
      <c r="L44" s="78">
        <f>SUM(M44:Z44)</f>
        <v>61.510352518185556</v>
      </c>
      <c r="M44" s="76"/>
      <c r="N44" s="76"/>
      <c r="O44" s="76"/>
      <c r="P44" s="76"/>
      <c r="Q44" s="76">
        <v>1.3104267976508117</v>
      </c>
      <c r="R44" s="76"/>
      <c r="S44" s="76">
        <v>0</v>
      </c>
      <c r="T44" s="76">
        <v>0.70089089109094582</v>
      </c>
      <c r="U44" s="76">
        <v>59.499034829443801</v>
      </c>
      <c r="V44" s="76">
        <v>0</v>
      </c>
      <c r="W44" s="76"/>
      <c r="X44" s="76"/>
      <c r="Y44" s="76"/>
      <c r="Z44" s="77"/>
      <c r="AA44" s="81">
        <v>0</v>
      </c>
      <c r="AB44" s="79">
        <f>SUM(AC44:AM44)</f>
        <v>0</v>
      </c>
      <c r="AC44" s="80"/>
      <c r="AD44" s="76"/>
      <c r="AE44" s="76"/>
      <c r="AF44" s="76"/>
      <c r="AG44" s="76"/>
      <c r="AH44" s="76"/>
      <c r="AI44" s="76"/>
      <c r="AJ44" s="76"/>
      <c r="AK44" s="76"/>
      <c r="AL44" s="76"/>
      <c r="AM44" s="220"/>
      <c r="AN44" s="213"/>
      <c r="AO44" s="81">
        <v>21.579363217213007</v>
      </c>
      <c r="AP44" s="79"/>
      <c r="AQ44" s="82">
        <f>C44+H44+L44+AA44+AB44+AN44+AO44+AP44</f>
        <v>83.089715735398556</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4546.4155728858877</v>
      </c>
      <c r="M45" s="307">
        <f t="shared" si="40"/>
        <v>0</v>
      </c>
      <c r="N45" s="307">
        <f t="shared" ref="N45" si="41">SUM(N46:N55)</f>
        <v>0</v>
      </c>
      <c r="O45" s="307">
        <f t="shared" si="40"/>
        <v>0</v>
      </c>
      <c r="P45" s="307">
        <f t="shared" si="40"/>
        <v>1685.792651490563</v>
      </c>
      <c r="Q45" s="307">
        <f t="shared" si="40"/>
        <v>0</v>
      </c>
      <c r="R45" s="307">
        <f t="shared" si="40"/>
        <v>783.65556940095439</v>
      </c>
      <c r="S45" s="307">
        <f t="shared" si="40"/>
        <v>16.743300000000001</v>
      </c>
      <c r="T45" s="307">
        <f t="shared" si="40"/>
        <v>1.1938709199999999</v>
      </c>
      <c r="U45" s="307">
        <f>SUM(U46:U55)</f>
        <v>2059.0301810743699</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1.9779999999999998</v>
      </c>
      <c r="AP45" s="311">
        <f t="shared" si="40"/>
        <v>0</v>
      </c>
      <c r="AQ45" s="314">
        <f t="shared" si="24"/>
        <v>4548.3935728858878</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1017.5671</v>
      </c>
      <c r="M46" s="64"/>
      <c r="N46" s="64"/>
      <c r="O46" s="64"/>
      <c r="P46" s="64"/>
      <c r="Q46" s="64"/>
      <c r="R46" s="64"/>
      <c r="S46" s="64"/>
      <c r="T46" s="64"/>
      <c r="U46" s="64">
        <v>1017.5671</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1017.5671</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1745.9962230104722</v>
      </c>
      <c r="M48" s="25"/>
      <c r="N48" s="25"/>
      <c r="O48" s="25"/>
      <c r="P48" s="25">
        <v>1401.7842600551603</v>
      </c>
      <c r="Q48" s="25"/>
      <c r="R48" s="25"/>
      <c r="S48" s="25"/>
      <c r="T48" s="25">
        <v>1.1938709199999999</v>
      </c>
      <c r="U48" s="25">
        <v>343.01809203531184</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1745.9962230104722</v>
      </c>
    </row>
    <row r="49" spans="1:43" ht="12.75" customHeight="1">
      <c r="A49" s="166" t="s">
        <v>72</v>
      </c>
      <c r="B49" s="18"/>
      <c r="C49" s="19">
        <f t="shared" si="45"/>
        <v>0</v>
      </c>
      <c r="D49" s="20"/>
      <c r="E49" s="21"/>
      <c r="F49" s="22"/>
      <c r="G49" s="22"/>
      <c r="H49" s="23">
        <f t="shared" si="46"/>
        <v>0</v>
      </c>
      <c r="I49" s="24"/>
      <c r="J49" s="25"/>
      <c r="K49" s="22"/>
      <c r="L49" s="23">
        <f t="shared" si="47"/>
        <v>129.83331052642532</v>
      </c>
      <c r="M49" s="25"/>
      <c r="N49" s="25"/>
      <c r="O49" s="25"/>
      <c r="P49" s="25">
        <v>30.755824898661849</v>
      </c>
      <c r="Q49" s="25"/>
      <c r="R49" s="25"/>
      <c r="S49" s="25"/>
      <c r="T49" s="25"/>
      <c r="U49" s="25">
        <v>99.07748562776348</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129.83331052642532</v>
      </c>
    </row>
    <row r="50" spans="1:43" ht="12.75" customHeight="1">
      <c r="A50" s="166" t="s">
        <v>38</v>
      </c>
      <c r="B50" s="18"/>
      <c r="C50" s="19">
        <f t="shared" si="45"/>
        <v>0</v>
      </c>
      <c r="D50" s="20"/>
      <c r="E50" s="21"/>
      <c r="F50" s="22"/>
      <c r="G50" s="22"/>
      <c r="H50" s="23">
        <f t="shared" si="46"/>
        <v>0</v>
      </c>
      <c r="I50" s="24"/>
      <c r="J50" s="25"/>
      <c r="K50" s="22"/>
      <c r="L50" s="23">
        <f t="shared" si="47"/>
        <v>42.3</v>
      </c>
      <c r="M50" s="25"/>
      <c r="N50" s="25"/>
      <c r="O50" s="25"/>
      <c r="P50" s="25"/>
      <c r="Q50" s="25"/>
      <c r="R50" s="135"/>
      <c r="S50" s="25"/>
      <c r="T50" s="25"/>
      <c r="U50" s="25">
        <v>42.3</v>
      </c>
      <c r="V50" s="25"/>
      <c r="W50" s="25"/>
      <c r="X50" s="25"/>
      <c r="Y50" s="25"/>
      <c r="Z50" s="22"/>
      <c r="AA50" s="23"/>
      <c r="AB50" s="26">
        <f t="shared" si="48"/>
        <v>0</v>
      </c>
      <c r="AC50" s="27"/>
      <c r="AD50" s="25"/>
      <c r="AE50" s="25"/>
      <c r="AF50" s="25"/>
      <c r="AG50" s="25"/>
      <c r="AH50" s="25"/>
      <c r="AI50" s="25">
        <v>0</v>
      </c>
      <c r="AJ50" s="25"/>
      <c r="AK50" s="25"/>
      <c r="AL50" s="25"/>
      <c r="AM50" s="215"/>
      <c r="AN50" s="212"/>
      <c r="AO50" s="28">
        <v>1.9779999999999998</v>
      </c>
      <c r="AP50" s="26"/>
      <c r="AQ50" s="29">
        <f t="shared" si="24"/>
        <v>44.277999999999999</v>
      </c>
    </row>
    <row r="51" spans="1:43" ht="12.75" customHeight="1">
      <c r="A51" s="166" t="s">
        <v>39</v>
      </c>
      <c r="B51" s="18"/>
      <c r="C51" s="19">
        <f t="shared" si="45"/>
        <v>0</v>
      </c>
      <c r="D51" s="20"/>
      <c r="E51" s="21"/>
      <c r="F51" s="22"/>
      <c r="G51" s="22"/>
      <c r="H51" s="23">
        <f t="shared" si="46"/>
        <v>0</v>
      </c>
      <c r="I51" s="24"/>
      <c r="J51" s="25"/>
      <c r="K51" s="22"/>
      <c r="L51" s="23">
        <f t="shared" si="47"/>
        <v>23.634446772123777</v>
      </c>
      <c r="M51" s="25"/>
      <c r="N51" s="25"/>
      <c r="O51" s="25"/>
      <c r="P51" s="25">
        <v>1.5745924528301887</v>
      </c>
      <c r="Q51" s="22"/>
      <c r="R51" s="25">
        <v>22.059854319293589</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23.634446772123777</v>
      </c>
    </row>
    <row r="52" spans="1:43" ht="12.75" customHeight="1">
      <c r="A52" s="166" t="s">
        <v>76</v>
      </c>
      <c r="B52" s="133"/>
      <c r="C52" s="134">
        <f t="shared" si="45"/>
        <v>0</v>
      </c>
      <c r="D52" s="135"/>
      <c r="E52" s="135"/>
      <c r="F52" s="136"/>
      <c r="G52" s="136"/>
      <c r="H52" s="137">
        <f t="shared" si="46"/>
        <v>0</v>
      </c>
      <c r="I52" s="138"/>
      <c r="J52" s="135"/>
      <c r="K52" s="136"/>
      <c r="L52" s="137">
        <f t="shared" si="47"/>
        <v>761.59571508166084</v>
      </c>
      <c r="M52" s="135"/>
      <c r="N52" s="135"/>
      <c r="O52" s="135"/>
      <c r="P52" s="127"/>
      <c r="Q52" s="127"/>
      <c r="R52" s="135">
        <v>761.59571508166084</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761.59571508166084</v>
      </c>
    </row>
    <row r="53" spans="1:43" ht="12.75" customHeight="1">
      <c r="A53" s="166" t="s">
        <v>73</v>
      </c>
      <c r="B53" s="133"/>
      <c r="C53" s="134">
        <f t="shared" si="45"/>
        <v>0</v>
      </c>
      <c r="D53" s="138"/>
      <c r="E53" s="135"/>
      <c r="F53" s="136"/>
      <c r="G53" s="136"/>
      <c r="H53" s="137">
        <f t="shared" si="46"/>
        <v>0</v>
      </c>
      <c r="I53" s="138"/>
      <c r="J53" s="135"/>
      <c r="K53" s="136"/>
      <c r="L53" s="137">
        <f t="shared" si="47"/>
        <v>610.1653758016015</v>
      </c>
      <c r="M53" s="135"/>
      <c r="N53" s="135"/>
      <c r="O53" s="135"/>
      <c r="P53" s="105">
        <v>176.00743800000001</v>
      </c>
      <c r="Q53" s="105"/>
      <c r="R53" s="135"/>
      <c r="S53" s="127"/>
      <c r="T53" s="135"/>
      <c r="U53" s="135">
        <v>434.15793780160146</v>
      </c>
      <c r="V53" s="135"/>
      <c r="W53" s="135"/>
      <c r="X53" s="135"/>
      <c r="Y53" s="135"/>
      <c r="Z53" s="136"/>
      <c r="AA53" s="130"/>
      <c r="AB53" s="139">
        <f t="shared" si="48"/>
        <v>0</v>
      </c>
      <c r="AC53" s="140"/>
      <c r="AD53" s="135"/>
      <c r="AE53" s="127"/>
      <c r="AF53" s="127"/>
      <c r="AG53" s="135"/>
      <c r="AH53" s="135"/>
      <c r="AI53" s="25">
        <v>0</v>
      </c>
      <c r="AJ53" s="25">
        <v>0</v>
      </c>
      <c r="AK53" s="135"/>
      <c r="AL53" s="135"/>
      <c r="AM53" s="229"/>
      <c r="AN53" s="224"/>
      <c r="AO53" s="194"/>
      <c r="AP53" s="139"/>
      <c r="AQ53" s="141">
        <f t="shared" si="24"/>
        <v>610.1653758016015</v>
      </c>
    </row>
    <row r="54" spans="1:43" ht="12.75" customHeight="1">
      <c r="A54" s="17" t="s">
        <v>134</v>
      </c>
      <c r="B54" s="241"/>
      <c r="C54" s="134">
        <f t="shared" si="45"/>
        <v>0</v>
      </c>
      <c r="D54" s="138"/>
      <c r="E54" s="135"/>
      <c r="F54" s="136"/>
      <c r="G54" s="136"/>
      <c r="H54" s="137">
        <f t="shared" si="46"/>
        <v>0</v>
      </c>
      <c r="I54" s="138"/>
      <c r="J54" s="135"/>
      <c r="K54" s="136"/>
      <c r="L54" s="137">
        <f t="shared" si="47"/>
        <v>38.957381074370019</v>
      </c>
      <c r="M54" s="135"/>
      <c r="N54" s="135"/>
      <c r="O54" s="135"/>
      <c r="P54" s="105"/>
      <c r="Q54" s="105"/>
      <c r="R54" s="135"/>
      <c r="S54" s="127"/>
      <c r="T54" s="135"/>
      <c r="U54" s="135">
        <v>38.957381074370019</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38.957381074370019</v>
      </c>
    </row>
    <row r="55" spans="1:43" ht="12.75" customHeight="1">
      <c r="A55" s="72" t="s">
        <v>74</v>
      </c>
      <c r="B55" s="193"/>
      <c r="C55" s="74">
        <f t="shared" si="45"/>
        <v>0</v>
      </c>
      <c r="D55" s="150"/>
      <c r="E55" s="151"/>
      <c r="F55" s="77"/>
      <c r="G55" s="77"/>
      <c r="H55" s="78">
        <f t="shared" si="46"/>
        <v>0</v>
      </c>
      <c r="I55" s="75"/>
      <c r="J55" s="76"/>
      <c r="K55" s="77"/>
      <c r="L55" s="78">
        <f t="shared" si="47"/>
        <v>176.36602061923361</v>
      </c>
      <c r="M55" s="76"/>
      <c r="N55" s="76"/>
      <c r="O55" s="76"/>
      <c r="P55" s="76">
        <v>75.670536083910406</v>
      </c>
      <c r="Q55" s="76"/>
      <c r="R55" s="76"/>
      <c r="S55" s="25">
        <v>16.743300000000001</v>
      </c>
      <c r="T55" s="76"/>
      <c r="U55" s="76">
        <v>83.952184535323184</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176.36602061923361</v>
      </c>
    </row>
    <row r="56" spans="1:43" s="49" customFormat="1" ht="12.75" customHeight="1">
      <c r="A56" s="168" t="s">
        <v>40</v>
      </c>
      <c r="B56" s="152"/>
      <c r="C56" s="142">
        <f t="shared" si="45"/>
        <v>238.52714740000005</v>
      </c>
      <c r="D56" s="146">
        <v>166.91500000000002</v>
      </c>
      <c r="E56" s="22">
        <v>53.153385</v>
      </c>
      <c r="F56" s="144"/>
      <c r="G56" s="144">
        <v>18.458762400000001</v>
      </c>
      <c r="H56" s="145">
        <f t="shared" si="46"/>
        <v>270.31799999999998</v>
      </c>
      <c r="I56" s="146"/>
      <c r="J56" s="143">
        <v>176.845</v>
      </c>
      <c r="K56" s="144">
        <v>93.472999999999999</v>
      </c>
      <c r="L56" s="145">
        <f t="shared" si="47"/>
        <v>1371.9547425070518</v>
      </c>
      <c r="M56" s="143"/>
      <c r="N56" s="143"/>
      <c r="O56" s="143"/>
      <c r="P56" s="143">
        <v>0</v>
      </c>
      <c r="Q56" s="143">
        <v>767.78436522181471</v>
      </c>
      <c r="R56" s="143"/>
      <c r="S56" s="143">
        <v>0</v>
      </c>
      <c r="T56" s="143">
        <v>49.566950140868734</v>
      </c>
      <c r="U56" s="143">
        <v>503.48121240479344</v>
      </c>
      <c r="V56" s="143">
        <v>51.122214739574993</v>
      </c>
      <c r="W56" s="143"/>
      <c r="X56" s="143"/>
      <c r="Y56" s="143"/>
      <c r="Z56" s="144"/>
      <c r="AA56" s="145">
        <v>538.94633496000006</v>
      </c>
      <c r="AB56" s="147">
        <f t="shared" si="48"/>
        <v>16.638058787102047</v>
      </c>
      <c r="AC56" s="177"/>
      <c r="AD56" s="143"/>
      <c r="AE56" s="143">
        <v>15.336159970660644</v>
      </c>
      <c r="AF56" s="143"/>
      <c r="AG56" s="143"/>
      <c r="AH56" s="143"/>
      <c r="AI56" s="143"/>
      <c r="AJ56" s="143"/>
      <c r="AK56" s="143"/>
      <c r="AL56" s="143">
        <v>0.21492</v>
      </c>
      <c r="AM56" s="231">
        <v>1.0869788164414034</v>
      </c>
      <c r="AN56" s="147"/>
      <c r="AO56" s="145">
        <v>599.07599999999991</v>
      </c>
      <c r="AP56" s="147"/>
      <c r="AQ56" s="91">
        <f t="shared" si="24"/>
        <v>3035.460283654154</v>
      </c>
    </row>
    <row r="57" spans="1:43" s="49" customFormat="1" ht="12.75" customHeight="1">
      <c r="A57" s="168" t="s">
        <v>193</v>
      </c>
      <c r="B57" s="152"/>
      <c r="C57" s="142">
        <f>C58+C65</f>
        <v>27.056384679999997</v>
      </c>
      <c r="D57" s="143">
        <f t="shared" ref="D57:AP57" si="49">D58+D65</f>
        <v>24.680481479999997</v>
      </c>
      <c r="E57" s="143">
        <f t="shared" si="49"/>
        <v>1.4293</v>
      </c>
      <c r="F57" s="144">
        <f t="shared" si="49"/>
        <v>0</v>
      </c>
      <c r="G57" s="144">
        <f t="shared" si="49"/>
        <v>0.94660319999999998</v>
      </c>
      <c r="H57" s="145">
        <f t="shared" si="49"/>
        <v>0.88600000000000001</v>
      </c>
      <c r="I57" s="146">
        <f t="shared" si="49"/>
        <v>0</v>
      </c>
      <c r="J57" s="146">
        <f t="shared" si="49"/>
        <v>0</v>
      </c>
      <c r="K57" s="146">
        <f t="shared" si="49"/>
        <v>0.88600000000000001</v>
      </c>
      <c r="L57" s="145">
        <f t="shared" si="49"/>
        <v>337.00922358393336</v>
      </c>
      <c r="M57" s="143">
        <f t="shared" si="49"/>
        <v>0</v>
      </c>
      <c r="N57" s="143">
        <f t="shared" ref="N57" si="50">N58+N65</f>
        <v>0</v>
      </c>
      <c r="O57" s="143">
        <f t="shared" si="49"/>
        <v>0</v>
      </c>
      <c r="P57" s="143">
        <f t="shared" si="49"/>
        <v>0</v>
      </c>
      <c r="Q57" s="143">
        <f t="shared" si="49"/>
        <v>21.442166740994377</v>
      </c>
      <c r="R57" s="143">
        <f t="shared" si="49"/>
        <v>0</v>
      </c>
      <c r="S57" s="143">
        <f t="shared" si="49"/>
        <v>12.663000000000004</v>
      </c>
      <c r="T57" s="143">
        <f t="shared" si="49"/>
        <v>49.045272828952847</v>
      </c>
      <c r="U57" s="143">
        <f t="shared" si="49"/>
        <v>253.85878401398611</v>
      </c>
      <c r="V57" s="143">
        <f t="shared" si="49"/>
        <v>0</v>
      </c>
      <c r="W57" s="143">
        <f t="shared" si="49"/>
        <v>0</v>
      </c>
      <c r="X57" s="143">
        <f t="shared" si="49"/>
        <v>0</v>
      </c>
      <c r="Y57" s="143">
        <f t="shared" si="49"/>
        <v>0</v>
      </c>
      <c r="Z57" s="144">
        <f t="shared" si="49"/>
        <v>0</v>
      </c>
      <c r="AA57" s="145">
        <f t="shared" si="49"/>
        <v>271.02807366957512</v>
      </c>
      <c r="AB57" s="147">
        <f t="shared" si="49"/>
        <v>2.6053882628805458</v>
      </c>
      <c r="AC57" s="177">
        <f t="shared" si="49"/>
        <v>0</v>
      </c>
      <c r="AD57" s="143">
        <f t="shared" si="49"/>
        <v>0</v>
      </c>
      <c r="AE57" s="143">
        <f t="shared" si="49"/>
        <v>0</v>
      </c>
      <c r="AF57" s="143">
        <f t="shared" ref="AF57" si="51">AF58+AF65</f>
        <v>0</v>
      </c>
      <c r="AG57" s="143">
        <f t="shared" si="49"/>
        <v>0</v>
      </c>
      <c r="AH57" s="143">
        <f t="shared" si="49"/>
        <v>2.4357599999999997</v>
      </c>
      <c r="AI57" s="143">
        <f t="shared" si="49"/>
        <v>0</v>
      </c>
      <c r="AJ57" s="143">
        <f t="shared" ref="AJ57" si="52">AJ58+AJ65</f>
        <v>0</v>
      </c>
      <c r="AK57" s="143">
        <f t="shared" si="49"/>
        <v>0</v>
      </c>
      <c r="AL57" s="143">
        <f t="shared" ref="AL57" si="53">AL58+AL65</f>
        <v>0</v>
      </c>
      <c r="AM57" s="231">
        <f t="shared" si="49"/>
        <v>0.16962826288054605</v>
      </c>
      <c r="AN57" s="146">
        <f t="shared" si="49"/>
        <v>0</v>
      </c>
      <c r="AO57" s="145">
        <f t="shared" si="49"/>
        <v>643.84928819292622</v>
      </c>
      <c r="AP57" s="147">
        <f t="shared" si="49"/>
        <v>0</v>
      </c>
      <c r="AQ57" s="148">
        <f t="shared" si="24"/>
        <v>1282.4343583893151</v>
      </c>
    </row>
    <row r="58" spans="1:43" s="49" customFormat="1" ht="12.75" customHeight="1">
      <c r="A58" s="168" t="s">
        <v>194</v>
      </c>
      <c r="B58" s="152"/>
      <c r="C58" s="142">
        <f t="shared" si="45"/>
        <v>27.056384679999997</v>
      </c>
      <c r="D58" s="143">
        <v>24.680481479999997</v>
      </c>
      <c r="E58" s="143">
        <v>1.4293</v>
      </c>
      <c r="F58" s="144">
        <f>SUM(F59:F64)</f>
        <v>0</v>
      </c>
      <c r="G58" s="144">
        <v>0.94660319999999998</v>
      </c>
      <c r="H58" s="145">
        <f t="shared" si="46"/>
        <v>0</v>
      </c>
      <c r="I58" s="146">
        <f>SUM(I59:I64)</f>
        <v>0</v>
      </c>
      <c r="J58" s="146">
        <f>SUM(J59:J64)</f>
        <v>0</v>
      </c>
      <c r="K58" s="146">
        <f>SUM(K59:K64)</f>
        <v>0</v>
      </c>
      <c r="L58" s="145">
        <f t="shared" si="47"/>
        <v>201.37744400389946</v>
      </c>
      <c r="M58" s="143">
        <f t="shared" ref="M58:AN58" si="54">SUM(M59:M64)</f>
        <v>0</v>
      </c>
      <c r="N58" s="143">
        <f t="shared" ref="N58" si="55">SUM(N59:N64)</f>
        <v>0</v>
      </c>
      <c r="O58" s="143">
        <f t="shared" si="54"/>
        <v>0</v>
      </c>
      <c r="P58" s="143">
        <f t="shared" si="54"/>
        <v>0</v>
      </c>
      <c r="Q58" s="143">
        <v>9.6235945973411692</v>
      </c>
      <c r="R58" s="143">
        <f t="shared" si="54"/>
        <v>0</v>
      </c>
      <c r="S58" s="143">
        <v>1.2353936365490519</v>
      </c>
      <c r="T58" s="143">
        <v>38.378176962887409</v>
      </c>
      <c r="U58" s="143">
        <v>152.14027880712183</v>
      </c>
      <c r="V58" s="143">
        <f t="shared" si="54"/>
        <v>0</v>
      </c>
      <c r="W58" s="143">
        <f t="shared" si="54"/>
        <v>0</v>
      </c>
      <c r="X58" s="143">
        <f t="shared" si="54"/>
        <v>0</v>
      </c>
      <c r="Y58" s="143">
        <f t="shared" si="54"/>
        <v>0</v>
      </c>
      <c r="Z58" s="144">
        <f t="shared" si="54"/>
        <v>0</v>
      </c>
      <c r="AA58" s="145">
        <v>134.92919231659496</v>
      </c>
      <c r="AB58" s="147">
        <f t="shared" si="48"/>
        <v>0.16962826288054605</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0.16962826288054605</v>
      </c>
      <c r="AN58" s="146">
        <f t="shared" si="54"/>
        <v>0</v>
      </c>
      <c r="AO58" s="145">
        <v>453.75446790132412</v>
      </c>
      <c r="AP58" s="147">
        <f t="shared" ref="AP58" si="57">SUM(AP59:AP64)</f>
        <v>0</v>
      </c>
      <c r="AQ58" s="148">
        <f t="shared" si="24"/>
        <v>817.28711716469911</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0.88600000000000001</v>
      </c>
      <c r="I65" s="146"/>
      <c r="J65" s="146">
        <v>0</v>
      </c>
      <c r="K65" s="146">
        <v>0.88600000000000001</v>
      </c>
      <c r="L65" s="78">
        <f>SUM(M65:Z65)</f>
        <v>135.63177958003388</v>
      </c>
      <c r="M65" s="76"/>
      <c r="N65" s="76"/>
      <c r="O65" s="76"/>
      <c r="P65" s="76"/>
      <c r="Q65" s="76">
        <v>11.818572143653208</v>
      </c>
      <c r="R65" s="76"/>
      <c r="S65" s="143">
        <v>11.427606363450952</v>
      </c>
      <c r="T65" s="143">
        <v>10.667095866065434</v>
      </c>
      <c r="U65" s="143">
        <v>101.71850520686428</v>
      </c>
      <c r="V65" s="76">
        <f>SUM(V66:V69)</f>
        <v>0</v>
      </c>
      <c r="W65" s="76"/>
      <c r="X65" s="76"/>
      <c r="Y65" s="76"/>
      <c r="Z65" s="77"/>
      <c r="AA65" s="145">
        <v>136.09888135298016</v>
      </c>
      <c r="AB65" s="79">
        <f>SUM(AC65:AM65)</f>
        <v>2.4357599999999997</v>
      </c>
      <c r="AC65" s="80"/>
      <c r="AD65" s="76"/>
      <c r="AE65" s="76"/>
      <c r="AF65" s="76"/>
      <c r="AG65" s="76"/>
      <c r="AH65" s="76">
        <v>2.4357599999999997</v>
      </c>
      <c r="AI65" s="76"/>
      <c r="AJ65" s="76"/>
      <c r="AK65" s="76"/>
      <c r="AL65" s="76"/>
      <c r="AM65" s="220"/>
      <c r="AN65" s="213"/>
      <c r="AO65" s="145">
        <v>190.09482029160216</v>
      </c>
      <c r="AP65" s="79"/>
      <c r="AQ65" s="340">
        <f t="shared" si="24"/>
        <v>465.14724122461621</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273.08159999999998</v>
      </c>
      <c r="M70" s="154"/>
      <c r="N70" s="154"/>
      <c r="O70" s="154"/>
      <c r="P70" s="154">
        <v>0</v>
      </c>
      <c r="Q70" s="154">
        <v>0</v>
      </c>
      <c r="R70" s="154"/>
      <c r="S70" s="154"/>
      <c r="T70" s="154">
        <v>0</v>
      </c>
      <c r="U70" s="154">
        <v>273.08159999999998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52.029999999999994</v>
      </c>
      <c r="AP70" s="100"/>
      <c r="AQ70" s="91">
        <f t="shared" si="24"/>
        <v>325.11159999999995</v>
      </c>
    </row>
    <row r="71" spans="1:43" s="49" customFormat="1" ht="12.75" customHeight="1" thickBot="1">
      <c r="A71" s="242" t="s">
        <v>133</v>
      </c>
      <c r="B71" s="73"/>
      <c r="C71" s="74">
        <f>SUM(D71:G71)</f>
        <v>0</v>
      </c>
      <c r="D71" s="75"/>
      <c r="E71" s="76"/>
      <c r="F71" s="77"/>
      <c r="G71" s="77"/>
      <c r="H71" s="78">
        <f>SUM(I71:K71)</f>
        <v>0</v>
      </c>
      <c r="I71" s="75"/>
      <c r="J71" s="76"/>
      <c r="K71" s="77"/>
      <c r="L71" s="78">
        <f>SUM(M71:Z71)</f>
        <v>45.854786198767442</v>
      </c>
      <c r="M71" s="76"/>
      <c r="N71" s="76"/>
      <c r="O71" s="76"/>
      <c r="P71" s="76"/>
      <c r="Q71" s="76"/>
      <c r="R71" s="76"/>
      <c r="S71" s="76"/>
      <c r="T71" s="76"/>
      <c r="U71" s="76">
        <v>45.854786198767442</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45.854786198767442</v>
      </c>
    </row>
    <row r="72" spans="1:43" ht="12.75" customHeight="1" thickBot="1">
      <c r="A72" s="42" t="s">
        <v>42</v>
      </c>
      <c r="B72" s="43"/>
      <c r="C72" s="44">
        <f t="shared" ref="C72:AP72" si="58">C26-C27-C29</f>
        <v>-8.8469253233599829</v>
      </c>
      <c r="D72" s="108">
        <f t="shared" si="58"/>
        <v>-8.3176612733596471</v>
      </c>
      <c r="E72" s="46">
        <f t="shared" si="58"/>
        <v>-0.52926404999999477</v>
      </c>
      <c r="F72" s="109">
        <f t="shared" si="58"/>
        <v>0</v>
      </c>
      <c r="G72" s="109">
        <f t="shared" si="58"/>
        <v>0</v>
      </c>
      <c r="H72" s="47">
        <f t="shared" si="58"/>
        <v>-13.2650000000001</v>
      </c>
      <c r="I72" s="108">
        <f t="shared" si="58"/>
        <v>-13.578000000000031</v>
      </c>
      <c r="J72" s="46">
        <f t="shared" si="58"/>
        <v>0.31299999999998818</v>
      </c>
      <c r="K72" s="109">
        <f t="shared" si="58"/>
        <v>0</v>
      </c>
      <c r="L72" s="47">
        <f t="shared" si="58"/>
        <v>-228.27871988602055</v>
      </c>
      <c r="M72" s="46">
        <f t="shared" si="58"/>
        <v>0</v>
      </c>
      <c r="N72" s="46">
        <f t="shared" ref="N72" si="59">N26-N27-N29</f>
        <v>10.65</v>
      </c>
      <c r="O72" s="46">
        <f t="shared" si="58"/>
        <v>0</v>
      </c>
      <c r="P72" s="46">
        <f t="shared" si="58"/>
        <v>8.6223485094369607</v>
      </c>
      <c r="Q72" s="46">
        <f t="shared" si="58"/>
        <v>36.946000000000026</v>
      </c>
      <c r="R72" s="46">
        <f t="shared" si="58"/>
        <v>-172.74156940095452</v>
      </c>
      <c r="S72" s="46">
        <f t="shared" si="58"/>
        <v>-59.983400000000017</v>
      </c>
      <c r="T72" s="46">
        <f t="shared" si="58"/>
        <v>7.6971290799999679</v>
      </c>
      <c r="U72" s="46">
        <f t="shared" si="58"/>
        <v>-57.816000000000258</v>
      </c>
      <c r="V72" s="46">
        <f t="shared" si="58"/>
        <v>-0.60222807450003302</v>
      </c>
      <c r="W72" s="46">
        <f t="shared" si="58"/>
        <v>-1.0510000000000019</v>
      </c>
      <c r="X72" s="46">
        <f t="shared" si="58"/>
        <v>0</v>
      </c>
      <c r="Y72" s="46">
        <f t="shared" si="58"/>
        <v>0</v>
      </c>
      <c r="Z72" s="109">
        <f t="shared" si="58"/>
        <v>0</v>
      </c>
      <c r="AA72" s="47">
        <f t="shared" si="58"/>
        <v>-25.120120446960527</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-49.363999999999578</v>
      </c>
      <c r="AP72" s="45">
        <f t="shared" si="58"/>
        <v>0</v>
      </c>
      <c r="AQ72" s="48">
        <f t="shared" si="24"/>
        <v>-324.87476565634074</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-2.1849199411369864</v>
      </c>
    </row>
    <row r="74" spans="1:43" s="49" customFormat="1" ht="12.75" customHeight="1">
      <c r="A74" s="162" t="s">
        <v>69</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1323.0900025200001</v>
      </c>
      <c r="D86" s="89">
        <f t="shared" ref="D86:AN86" si="63">D10+D22</f>
        <v>1323.0900025200001</v>
      </c>
      <c r="E86" s="89">
        <f t="shared" si="63"/>
        <v>0</v>
      </c>
      <c r="F86" s="89">
        <f t="shared" si="63"/>
        <v>0</v>
      </c>
      <c r="G86" s="89">
        <f t="shared" si="63"/>
        <v>0</v>
      </c>
      <c r="H86" s="89">
        <f t="shared" si="63"/>
        <v>501.82799999999997</v>
      </c>
      <c r="I86" s="89">
        <f t="shared" si="63"/>
        <v>501.82799999999997</v>
      </c>
      <c r="J86" s="89">
        <f t="shared" si="63"/>
        <v>0</v>
      </c>
      <c r="K86" s="89">
        <f t="shared" si="63"/>
        <v>0</v>
      </c>
      <c r="L86" s="89">
        <f t="shared" si="63"/>
        <v>599.07530000000008</v>
      </c>
      <c r="M86" s="89">
        <f t="shared" si="63"/>
        <v>0</v>
      </c>
      <c r="N86" s="89">
        <f t="shared" si="63"/>
        <v>0</v>
      </c>
      <c r="O86" s="89">
        <f t="shared" si="63"/>
        <v>0</v>
      </c>
      <c r="P86" s="89">
        <f t="shared" si="63"/>
        <v>0</v>
      </c>
      <c r="Q86" s="89">
        <f t="shared" si="63"/>
        <v>0</v>
      </c>
      <c r="R86" s="89">
        <f t="shared" si="63"/>
        <v>0</v>
      </c>
      <c r="S86" s="89">
        <f t="shared" si="63"/>
        <v>571.14650000000006</v>
      </c>
      <c r="T86" s="89">
        <f t="shared" si="63"/>
        <v>0</v>
      </c>
      <c r="U86" s="89">
        <f t="shared" si="63"/>
        <v>27.928799999999999</v>
      </c>
      <c r="V86" s="89">
        <f t="shared" si="63"/>
        <v>0</v>
      </c>
      <c r="W86" s="89">
        <f t="shared" si="63"/>
        <v>0</v>
      </c>
      <c r="X86" s="89">
        <f t="shared" si="63"/>
        <v>0</v>
      </c>
      <c r="Y86" s="89">
        <f t="shared" si="63"/>
        <v>0</v>
      </c>
      <c r="Z86" s="89">
        <f t="shared" si="63"/>
        <v>0</v>
      </c>
      <c r="AA86" s="89">
        <f t="shared" si="63"/>
        <v>2268.2875063199999</v>
      </c>
      <c r="AB86" s="89">
        <f>AB10-AB22</f>
        <v>106.87755999999999</v>
      </c>
      <c r="AC86" s="89">
        <f>AC10-AC22</f>
        <v>51.427999999999997</v>
      </c>
      <c r="AD86" s="89">
        <f>AD10-AD22</f>
        <v>39.043999999999997</v>
      </c>
      <c r="AE86" s="89">
        <f>AE10-AE22</f>
        <v>0</v>
      </c>
      <c r="AF86" s="89">
        <f t="shared" ref="AF86:AM86" si="64">AF10-AF22</f>
        <v>0</v>
      </c>
      <c r="AG86" s="89">
        <f t="shared" si="64"/>
        <v>16.405559999999998</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
  <dimension ref="A1:AU86"/>
  <sheetViews>
    <sheetView zoomScale="118" zoomScaleNormal="118" workbookViewId="0">
      <pane xSplit="2" ySplit="1" topLeftCell="C14"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7" ht="105.75" customHeight="1" thickBot="1">
      <c r="A1" s="163" t="s">
        <v>48</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19</v>
      </c>
    </row>
    <row r="2" spans="1:47" ht="12.75" customHeight="1">
      <c r="A2" s="3" t="s">
        <v>65</v>
      </c>
      <c r="B2" s="4"/>
      <c r="C2" s="5">
        <f>SUM(D2:G2)</f>
        <v>0</v>
      </c>
      <c r="D2" s="6">
        <v>0</v>
      </c>
      <c r="E2" s="7"/>
      <c r="F2" s="8"/>
      <c r="G2" s="8"/>
      <c r="H2" s="9">
        <f>SUM(I2:K2)</f>
        <v>605.9559999999999</v>
      </c>
      <c r="I2" s="10">
        <v>428.17199999999997</v>
      </c>
      <c r="J2" s="11">
        <v>177.78399999999999</v>
      </c>
      <c r="K2" s="8"/>
      <c r="L2" s="9">
        <f>SUM(M2:Z2)</f>
        <v>0</v>
      </c>
      <c r="M2" s="10"/>
      <c r="N2" s="393"/>
      <c r="O2" s="12"/>
      <c r="P2" s="12"/>
      <c r="Q2" s="12"/>
      <c r="R2" s="12"/>
      <c r="S2" s="12"/>
      <c r="T2" s="12"/>
      <c r="U2" s="12"/>
      <c r="V2" s="12"/>
      <c r="W2" s="12"/>
      <c r="X2" s="11"/>
      <c r="Y2" s="11"/>
      <c r="Z2" s="8"/>
      <c r="AA2" s="9">
        <v>678.90859371456008</v>
      </c>
      <c r="AB2" s="13">
        <f>SUM(AC2:AM2)</f>
        <v>261.34315091333417</v>
      </c>
      <c r="AC2" s="14">
        <v>78.431999999999988</v>
      </c>
      <c r="AD2" s="11">
        <v>33.367999999999995</v>
      </c>
      <c r="AE2" s="11">
        <v>125.26780449771886</v>
      </c>
      <c r="AF2" s="11">
        <v>0</v>
      </c>
      <c r="AG2" s="11">
        <v>19.175639999999998</v>
      </c>
      <c r="AH2" s="11">
        <v>4.4894400000000001</v>
      </c>
      <c r="AI2" s="11">
        <v>0</v>
      </c>
      <c r="AJ2" s="11">
        <v>0</v>
      </c>
      <c r="AK2" s="11">
        <v>0</v>
      </c>
      <c r="AL2" s="11">
        <v>0.16715999999999998</v>
      </c>
      <c r="AM2" s="214">
        <v>0.44310641561533509</v>
      </c>
      <c r="AN2" s="211">
        <v>0</v>
      </c>
      <c r="AO2" s="15"/>
      <c r="AP2" s="13"/>
      <c r="AQ2" s="16">
        <f>C2+H2+L2+AA2+AB2+AN2+AO2+AP2</f>
        <v>1546.207744627894</v>
      </c>
      <c r="AS2" s="49"/>
      <c r="AT2" s="49"/>
      <c r="AU2" s="49"/>
    </row>
    <row r="3" spans="1:47" ht="12.75" customHeight="1">
      <c r="A3" s="17" t="s">
        <v>1</v>
      </c>
      <c r="B3" s="18"/>
      <c r="C3" s="19">
        <f>SUM(D3:G3)</f>
        <v>1808.3357391599998</v>
      </c>
      <c r="D3" s="20">
        <v>1748.2803993599998</v>
      </c>
      <c r="E3" s="22">
        <v>34.970355000000005</v>
      </c>
      <c r="F3" s="22"/>
      <c r="G3" s="22">
        <v>25.084984800000001</v>
      </c>
      <c r="H3" s="23">
        <f>SUM(I3:K3)</f>
        <v>0</v>
      </c>
      <c r="I3" s="24"/>
      <c r="J3" s="25"/>
      <c r="K3" s="22"/>
      <c r="L3" s="23">
        <f>SUM(M3:Z3)</f>
        <v>10492.541588025</v>
      </c>
      <c r="M3" s="24">
        <v>3402.1902</v>
      </c>
      <c r="N3" s="24">
        <v>17.04</v>
      </c>
      <c r="O3" s="25">
        <v>0</v>
      </c>
      <c r="P3" s="25">
        <v>1101.21</v>
      </c>
      <c r="Q3" s="25">
        <v>363.12640000000005</v>
      </c>
      <c r="R3" s="25">
        <v>1045.9268999999999</v>
      </c>
      <c r="S3" s="25">
        <v>1474.3952999999999</v>
      </c>
      <c r="T3" s="25">
        <v>116.00890000000001</v>
      </c>
      <c r="U3" s="25">
        <v>2399.808</v>
      </c>
      <c r="V3" s="25">
        <v>255.560888025</v>
      </c>
      <c r="W3" s="25">
        <v>0</v>
      </c>
      <c r="X3" s="25">
        <v>220.59799999999998</v>
      </c>
      <c r="Y3" s="25">
        <v>70.417000000000002</v>
      </c>
      <c r="Z3" s="22">
        <v>26.26</v>
      </c>
      <c r="AA3" s="23">
        <v>3007.2217246579198</v>
      </c>
      <c r="AB3" s="26">
        <f>SUM(AC3:AM3)</f>
        <v>0</v>
      </c>
      <c r="AC3" s="27"/>
      <c r="AD3" s="25"/>
      <c r="AE3" s="25">
        <v>0</v>
      </c>
      <c r="AF3" s="25"/>
      <c r="AG3" s="25"/>
      <c r="AH3" s="25"/>
      <c r="AI3" s="25">
        <v>0</v>
      </c>
      <c r="AJ3" s="25">
        <v>0</v>
      </c>
      <c r="AK3" s="25"/>
      <c r="AL3" s="25"/>
      <c r="AM3" s="215"/>
      <c r="AN3" s="212"/>
      <c r="AO3" s="28">
        <v>48.589999999999996</v>
      </c>
      <c r="AP3" s="26"/>
      <c r="AQ3" s="29">
        <f t="shared" ref="AQ3:AQ20" si="0">C3+H3+L3+AA3+AB3+AN3+AO3+AP3</f>
        <v>15356.689051842921</v>
      </c>
      <c r="AS3" s="49"/>
      <c r="AT3" s="49"/>
      <c r="AU3" s="49"/>
    </row>
    <row r="4" spans="1:47" ht="12.75" customHeight="1">
      <c r="A4" s="17" t="s">
        <v>2</v>
      </c>
      <c r="B4" s="18"/>
      <c r="C4" s="19">
        <f>SUM(D4:G4)</f>
        <v>10.010562</v>
      </c>
      <c r="D4" s="20">
        <v>3.1318619999999999</v>
      </c>
      <c r="E4" s="21">
        <v>6.8787000000000003</v>
      </c>
      <c r="F4" s="22"/>
      <c r="G4" s="22">
        <v>0</v>
      </c>
      <c r="H4" s="23">
        <f>SUM(I4:K4)</f>
        <v>8.4169999999999998</v>
      </c>
      <c r="I4" s="24"/>
      <c r="J4" s="25"/>
      <c r="K4" s="22">
        <v>8.4169999999999998</v>
      </c>
      <c r="L4" s="23">
        <f>SUM(M4:Z4)</f>
        <v>1580.9750000000001</v>
      </c>
      <c r="M4" s="24">
        <v>88.966200000000001</v>
      </c>
      <c r="N4" s="24">
        <v>0</v>
      </c>
      <c r="O4" s="25"/>
      <c r="P4" s="25">
        <v>172.53</v>
      </c>
      <c r="Q4" s="25">
        <v>99.226400000000012</v>
      </c>
      <c r="R4" s="25">
        <v>0</v>
      </c>
      <c r="S4" s="25">
        <v>1021.3413</v>
      </c>
      <c r="T4" s="25">
        <v>25.904900000000001</v>
      </c>
      <c r="U4" s="25">
        <v>51.72</v>
      </c>
      <c r="V4" s="25">
        <v>0</v>
      </c>
      <c r="W4" s="25">
        <v>30.478999999999999</v>
      </c>
      <c r="X4" s="25">
        <v>83.737200000000001</v>
      </c>
      <c r="Y4" s="25">
        <v>0</v>
      </c>
      <c r="Z4" s="22">
        <v>7.07</v>
      </c>
      <c r="AA4" s="23">
        <v>0</v>
      </c>
      <c r="AB4" s="26">
        <f>SUM(AC4:AM4)</f>
        <v>0</v>
      </c>
      <c r="AC4" s="27"/>
      <c r="AD4" s="25"/>
      <c r="AE4" s="25">
        <v>0</v>
      </c>
      <c r="AF4" s="25"/>
      <c r="AG4" s="25"/>
      <c r="AH4" s="25"/>
      <c r="AI4" s="25">
        <v>0</v>
      </c>
      <c r="AJ4" s="25">
        <v>0</v>
      </c>
      <c r="AK4" s="25"/>
      <c r="AL4" s="25"/>
      <c r="AM4" s="215"/>
      <c r="AN4" s="212"/>
      <c r="AO4" s="28">
        <v>5.3319999999999999</v>
      </c>
      <c r="AP4" s="26"/>
      <c r="AQ4" s="29">
        <f t="shared" si="0"/>
        <v>1604.7345620000003</v>
      </c>
      <c r="AS4" s="49"/>
      <c r="AT4" s="49"/>
      <c r="AU4" s="49"/>
    </row>
    <row r="5" spans="1:47" ht="12.75" customHeight="1">
      <c r="A5" s="17" t="s">
        <v>3</v>
      </c>
      <c r="B5" s="18"/>
      <c r="C5" s="19">
        <f>SUM(D5:G5)</f>
        <v>0</v>
      </c>
      <c r="D5" s="20"/>
      <c r="E5" s="21"/>
      <c r="F5" s="22"/>
      <c r="G5" s="22"/>
      <c r="H5" s="23">
        <f>SUM(I5:K5)</f>
        <v>0</v>
      </c>
      <c r="I5" s="24"/>
      <c r="J5" s="25"/>
      <c r="K5" s="22"/>
      <c r="L5" s="23">
        <f>SUM(M5:Z5)</f>
        <v>146.37959999999998</v>
      </c>
      <c r="M5" s="24"/>
      <c r="N5" s="24"/>
      <c r="O5" s="25"/>
      <c r="P5" s="25"/>
      <c r="Q5" s="25"/>
      <c r="R5" s="25"/>
      <c r="S5" s="25">
        <v>51.214799999999997</v>
      </c>
      <c r="T5" s="25"/>
      <c r="U5" s="25">
        <v>95.1648</v>
      </c>
      <c r="V5" s="25"/>
      <c r="W5" s="25"/>
      <c r="X5" s="25"/>
      <c r="Y5" s="25"/>
      <c r="Z5" s="22"/>
      <c r="AA5" s="23"/>
      <c r="AB5" s="26">
        <f>SUM(AC5:AM5)</f>
        <v>0</v>
      </c>
      <c r="AC5" s="27"/>
      <c r="AD5" s="25"/>
      <c r="AE5" s="25"/>
      <c r="AF5" s="25"/>
      <c r="AG5" s="25"/>
      <c r="AH5" s="25"/>
      <c r="AI5" s="25"/>
      <c r="AJ5" s="25"/>
      <c r="AK5" s="25"/>
      <c r="AL5" s="25"/>
      <c r="AM5" s="215"/>
      <c r="AN5" s="212"/>
      <c r="AO5" s="28"/>
      <c r="AP5" s="26"/>
      <c r="AQ5" s="29">
        <f t="shared" si="0"/>
        <v>146.37959999999998</v>
      </c>
      <c r="AS5" s="49"/>
      <c r="AT5" s="49"/>
      <c r="AU5" s="49"/>
    </row>
    <row r="6" spans="1:47" ht="12.75" customHeight="1" thickBot="1">
      <c r="A6" s="30" t="s">
        <v>4</v>
      </c>
      <c r="B6" s="31"/>
      <c r="C6" s="19">
        <f>SUM(D6:G6)</f>
        <v>-50.889235199999995</v>
      </c>
      <c r="D6" s="32">
        <v>-51.362536799999994</v>
      </c>
      <c r="E6" s="22">
        <v>0</v>
      </c>
      <c r="F6" s="33"/>
      <c r="G6" s="33">
        <v>0.47330159999999999</v>
      </c>
      <c r="H6" s="34">
        <f>SUM(I6:K6)</f>
        <v>289.16899999999998</v>
      </c>
      <c r="I6" s="35">
        <v>286.06799999999998</v>
      </c>
      <c r="J6" s="35">
        <v>0</v>
      </c>
      <c r="K6" s="33">
        <v>3.101</v>
      </c>
      <c r="L6" s="34">
        <f>SUM(M6:Z6)</f>
        <v>-126.81139999999998</v>
      </c>
      <c r="M6" s="24">
        <v>-61.355999999999995</v>
      </c>
      <c r="N6" s="24">
        <v>3.1949999999999998</v>
      </c>
      <c r="O6" s="25"/>
      <c r="P6" s="25">
        <v>-6.39</v>
      </c>
      <c r="Q6" s="25">
        <v>1.0556000000000001</v>
      </c>
      <c r="R6" s="25">
        <v>3.1598999999999995</v>
      </c>
      <c r="S6" s="25">
        <v>46.290300000000002</v>
      </c>
      <c r="T6" s="25">
        <v>0</v>
      </c>
      <c r="U6" s="25">
        <v>-111.71519999999998</v>
      </c>
      <c r="V6" s="25">
        <v>0</v>
      </c>
      <c r="W6" s="25">
        <v>-1.0509999999999999</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111.4683648</v>
      </c>
    </row>
    <row r="7" spans="1:47" s="49" customFormat="1" ht="12.75" customHeight="1">
      <c r="A7" s="50" t="s">
        <v>66</v>
      </c>
      <c r="B7" s="51"/>
      <c r="C7" s="52">
        <f t="shared" ref="C7:AP7" si="1">C2+C3-C4-C5+C6</f>
        <v>1747.4359419599998</v>
      </c>
      <c r="D7" s="57">
        <f t="shared" si="1"/>
        <v>1693.7860005599998</v>
      </c>
      <c r="E7" s="54">
        <f t="shared" si="1"/>
        <v>28.091655000000003</v>
      </c>
      <c r="F7" s="54">
        <f t="shared" si="1"/>
        <v>0</v>
      </c>
      <c r="G7" s="54">
        <f t="shared" si="1"/>
        <v>25.5582864</v>
      </c>
      <c r="H7" s="56">
        <f t="shared" si="1"/>
        <v>886.70799999999986</v>
      </c>
      <c r="I7" s="57">
        <f t="shared" si="1"/>
        <v>714.24</v>
      </c>
      <c r="J7" s="54">
        <f t="shared" si="1"/>
        <v>177.78399999999999</v>
      </c>
      <c r="K7" s="57">
        <f t="shared" si="1"/>
        <v>-5.3159999999999998</v>
      </c>
      <c r="L7" s="56">
        <f t="shared" si="1"/>
        <v>8638.3755880249992</v>
      </c>
      <c r="M7" s="57">
        <f t="shared" si="1"/>
        <v>3251.8680000000004</v>
      </c>
      <c r="N7" s="57">
        <f t="shared" ref="N7" si="2">N2+N3-N4-N5+N6</f>
        <v>20.234999999999999</v>
      </c>
      <c r="O7" s="54">
        <f t="shared" si="1"/>
        <v>0</v>
      </c>
      <c r="P7" s="54">
        <f t="shared" si="1"/>
        <v>922.29000000000008</v>
      </c>
      <c r="Q7" s="54">
        <f t="shared" si="1"/>
        <v>264.95560000000006</v>
      </c>
      <c r="R7" s="54">
        <f t="shared" si="1"/>
        <v>1049.0868</v>
      </c>
      <c r="S7" s="54">
        <f t="shared" si="1"/>
        <v>448.12949999999989</v>
      </c>
      <c r="T7" s="54">
        <f t="shared" si="1"/>
        <v>90.104000000000013</v>
      </c>
      <c r="U7" s="54">
        <f t="shared" si="1"/>
        <v>2141.2080000000001</v>
      </c>
      <c r="V7" s="54">
        <f t="shared" si="1"/>
        <v>255.560888025</v>
      </c>
      <c r="W7" s="54">
        <f t="shared" si="1"/>
        <v>-31.529999999999998</v>
      </c>
      <c r="X7" s="54">
        <f t="shared" si="1"/>
        <v>136.86079999999998</v>
      </c>
      <c r="Y7" s="54">
        <f t="shared" si="1"/>
        <v>70.417000000000002</v>
      </c>
      <c r="Z7" s="57">
        <f t="shared" si="1"/>
        <v>19.190000000000001</v>
      </c>
      <c r="AA7" s="56">
        <f t="shared" si="1"/>
        <v>3686.1303183724799</v>
      </c>
      <c r="AB7" s="56">
        <f t="shared" si="1"/>
        <v>261.34315091333417</v>
      </c>
      <c r="AC7" s="57">
        <f t="shared" si="1"/>
        <v>78.431999999999988</v>
      </c>
      <c r="AD7" s="54">
        <f t="shared" si="1"/>
        <v>33.367999999999995</v>
      </c>
      <c r="AE7" s="54">
        <f t="shared" si="1"/>
        <v>125.26780449771886</v>
      </c>
      <c r="AF7" s="54">
        <f t="shared" ref="AF7" si="3">AF2+AF3-AF4-AF5+AF6</f>
        <v>0</v>
      </c>
      <c r="AG7" s="54">
        <f t="shared" si="1"/>
        <v>19.175639999999998</v>
      </c>
      <c r="AH7" s="54">
        <f t="shared" si="1"/>
        <v>4.4894400000000001</v>
      </c>
      <c r="AI7" s="54">
        <f t="shared" si="1"/>
        <v>0</v>
      </c>
      <c r="AJ7" s="54">
        <f t="shared" ref="AJ7" si="4">AJ2+AJ3-AJ4-AJ5+AJ6</f>
        <v>0</v>
      </c>
      <c r="AK7" s="54">
        <f t="shared" si="1"/>
        <v>0</v>
      </c>
      <c r="AL7" s="54">
        <f t="shared" ref="AL7" si="5">AL2+AL3-AL4-AL5+AL6</f>
        <v>0.16715999999999998</v>
      </c>
      <c r="AM7" s="217">
        <f t="shared" si="1"/>
        <v>0.44310641561533509</v>
      </c>
      <c r="AN7" s="57">
        <f t="shared" si="1"/>
        <v>0</v>
      </c>
      <c r="AO7" s="56">
        <f t="shared" si="1"/>
        <v>43.257999999999996</v>
      </c>
      <c r="AP7" s="182">
        <f t="shared" si="1"/>
        <v>0</v>
      </c>
      <c r="AQ7" s="111">
        <f t="shared" si="0"/>
        <v>15263.250999270811</v>
      </c>
    </row>
    <row r="8" spans="1:47" s="49" customFormat="1" ht="12.75" customHeight="1" thickBot="1">
      <c r="A8" s="183" t="s">
        <v>67</v>
      </c>
      <c r="B8" s="184"/>
      <c r="C8" s="187">
        <f t="shared" ref="C8:AP8" si="6">C7-C27</f>
        <v>1747.4359419599998</v>
      </c>
      <c r="D8" s="185">
        <f t="shared" si="6"/>
        <v>1693.7860005599998</v>
      </c>
      <c r="E8" s="188">
        <f t="shared" si="6"/>
        <v>28.091655000000003</v>
      </c>
      <c r="F8" s="189">
        <f t="shared" si="6"/>
        <v>0</v>
      </c>
      <c r="G8" s="189">
        <f t="shared" si="6"/>
        <v>25.5582864</v>
      </c>
      <c r="H8" s="190">
        <f t="shared" si="6"/>
        <v>886.70799999999986</v>
      </c>
      <c r="I8" s="185">
        <f t="shared" si="6"/>
        <v>714.24</v>
      </c>
      <c r="J8" s="188">
        <f t="shared" si="6"/>
        <v>177.78399999999999</v>
      </c>
      <c r="K8" s="185">
        <f t="shared" si="6"/>
        <v>-5.3159999999999998</v>
      </c>
      <c r="L8" s="190">
        <f t="shared" si="6"/>
        <v>8411.9077880249988</v>
      </c>
      <c r="M8" s="185">
        <f t="shared" si="6"/>
        <v>3251.8680000000004</v>
      </c>
      <c r="N8" s="185">
        <f t="shared" si="6"/>
        <v>20.234999999999999</v>
      </c>
      <c r="O8" s="188">
        <f t="shared" si="6"/>
        <v>0</v>
      </c>
      <c r="P8" s="188">
        <f t="shared" si="6"/>
        <v>922.29000000000008</v>
      </c>
      <c r="Q8" s="188">
        <f t="shared" si="6"/>
        <v>264.95560000000006</v>
      </c>
      <c r="R8" s="188">
        <f t="shared" si="6"/>
        <v>1049.0868</v>
      </c>
      <c r="S8" s="188">
        <f t="shared" si="6"/>
        <v>448.12949999999989</v>
      </c>
      <c r="T8" s="188">
        <f t="shared" si="6"/>
        <v>90.104000000000013</v>
      </c>
      <c r="U8" s="188">
        <f t="shared" si="6"/>
        <v>2141.2080000000001</v>
      </c>
      <c r="V8" s="188">
        <f t="shared" si="6"/>
        <v>255.560888025</v>
      </c>
      <c r="W8" s="188">
        <f t="shared" si="6"/>
        <v>-31.529999999999998</v>
      </c>
      <c r="X8" s="188">
        <f t="shared" si="6"/>
        <v>0</v>
      </c>
      <c r="Y8" s="188">
        <f t="shared" si="6"/>
        <v>0</v>
      </c>
      <c r="Z8" s="185">
        <f t="shared" si="6"/>
        <v>0</v>
      </c>
      <c r="AA8" s="190">
        <f t="shared" si="6"/>
        <v>3333.8690833324799</v>
      </c>
      <c r="AB8" s="185">
        <f t="shared" si="6"/>
        <v>261.34315091333417</v>
      </c>
      <c r="AC8" s="185">
        <f t="shared" si="6"/>
        <v>78.431999999999988</v>
      </c>
      <c r="AD8" s="188">
        <f t="shared" si="6"/>
        <v>33.367999999999995</v>
      </c>
      <c r="AE8" s="188">
        <f t="shared" si="6"/>
        <v>125.26780449771886</v>
      </c>
      <c r="AF8" s="188">
        <f t="shared" si="6"/>
        <v>0</v>
      </c>
      <c r="AG8" s="188">
        <f t="shared" si="6"/>
        <v>19.175639999999998</v>
      </c>
      <c r="AH8" s="188">
        <f t="shared" si="6"/>
        <v>4.4894400000000001</v>
      </c>
      <c r="AI8" s="188">
        <f t="shared" si="6"/>
        <v>0</v>
      </c>
      <c r="AJ8" s="188">
        <f t="shared" ref="AJ8" si="7">AJ7-AJ27</f>
        <v>0</v>
      </c>
      <c r="AK8" s="188">
        <f t="shared" si="6"/>
        <v>0</v>
      </c>
      <c r="AL8" s="188">
        <f t="shared" si="6"/>
        <v>0.16715999999999998</v>
      </c>
      <c r="AM8" s="218">
        <f t="shared" si="6"/>
        <v>0.44310641561533509</v>
      </c>
      <c r="AN8" s="185">
        <f t="shared" si="6"/>
        <v>0</v>
      </c>
      <c r="AO8" s="190">
        <f t="shared" si="6"/>
        <v>43.257999999999996</v>
      </c>
      <c r="AP8" s="185">
        <f t="shared" si="6"/>
        <v>0</v>
      </c>
      <c r="AQ8" s="186">
        <f t="shared" si="0"/>
        <v>14684.521964230811</v>
      </c>
    </row>
    <row r="9" spans="1:47" s="49" customFormat="1" ht="12.75" customHeight="1">
      <c r="A9" s="50" t="s">
        <v>5</v>
      </c>
      <c r="B9" s="51"/>
      <c r="C9" s="52">
        <f t="shared" ref="C9:AP9" si="8">SUM(C10:C14)</f>
        <v>1468.3882895431518</v>
      </c>
      <c r="D9" s="53">
        <f t="shared" si="8"/>
        <v>1468.3882895431518</v>
      </c>
      <c r="E9" s="54">
        <f t="shared" si="8"/>
        <v>0</v>
      </c>
      <c r="F9" s="55">
        <f t="shared" si="8"/>
        <v>0</v>
      </c>
      <c r="G9" s="55">
        <f t="shared" si="8"/>
        <v>0</v>
      </c>
      <c r="H9" s="56">
        <f t="shared" si="8"/>
        <v>679.0859999999999</v>
      </c>
      <c r="I9" s="53">
        <f t="shared" si="8"/>
        <v>679.0859999999999</v>
      </c>
      <c r="J9" s="54">
        <f t="shared" si="8"/>
        <v>0</v>
      </c>
      <c r="K9" s="55">
        <f t="shared" si="8"/>
        <v>0</v>
      </c>
      <c r="L9" s="56">
        <f t="shared" si="8"/>
        <v>4170.0496800000001</v>
      </c>
      <c r="M9" s="54">
        <f t="shared" si="8"/>
        <v>3251.8679999999999</v>
      </c>
      <c r="N9" s="54">
        <f t="shared" ref="N9" si="9">SUM(N10:N14)</f>
        <v>20.234999999999999</v>
      </c>
      <c r="O9" s="54">
        <f t="shared" si="8"/>
        <v>7.8326399999999996</v>
      </c>
      <c r="P9" s="54">
        <f t="shared" si="8"/>
        <v>0</v>
      </c>
      <c r="Q9" s="54">
        <f t="shared" si="8"/>
        <v>0</v>
      </c>
      <c r="R9" s="54">
        <f t="shared" si="8"/>
        <v>0</v>
      </c>
      <c r="S9" s="54">
        <f t="shared" si="8"/>
        <v>870.26939999999991</v>
      </c>
      <c r="T9" s="54">
        <f t="shared" si="8"/>
        <v>0.19103999999999999</v>
      </c>
      <c r="U9" s="54">
        <f t="shared" si="8"/>
        <v>19.653600000000001</v>
      </c>
      <c r="V9" s="54">
        <f t="shared" si="8"/>
        <v>0</v>
      </c>
      <c r="W9" s="54">
        <f t="shared" si="8"/>
        <v>0</v>
      </c>
      <c r="X9" s="54">
        <f t="shared" si="8"/>
        <v>0</v>
      </c>
      <c r="Y9" s="54">
        <f t="shared" si="8"/>
        <v>0</v>
      </c>
      <c r="Z9" s="55">
        <f t="shared" si="8"/>
        <v>0</v>
      </c>
      <c r="AA9" s="56">
        <f t="shared" si="8"/>
        <v>2068.7431696799999</v>
      </c>
      <c r="AB9" s="57">
        <f t="shared" si="8"/>
        <v>19.366679999999999</v>
      </c>
      <c r="AC9" s="58">
        <f t="shared" si="8"/>
        <v>0</v>
      </c>
      <c r="AD9" s="54">
        <f t="shared" si="8"/>
        <v>0</v>
      </c>
      <c r="AE9" s="54">
        <f t="shared" si="8"/>
        <v>0</v>
      </c>
      <c r="AF9" s="54">
        <f t="shared" ref="AF9" si="10">SUM(AF10:AF14)</f>
        <v>0</v>
      </c>
      <c r="AG9" s="54">
        <f t="shared" si="8"/>
        <v>19.175639999999998</v>
      </c>
      <c r="AH9" s="120">
        <f t="shared" si="8"/>
        <v>0.19103999999999999</v>
      </c>
      <c r="AI9" s="120">
        <f t="shared" si="8"/>
        <v>0</v>
      </c>
      <c r="AJ9" s="120">
        <f t="shared" ref="AJ9" si="11">SUM(AJ10:AJ14)</f>
        <v>0</v>
      </c>
      <c r="AK9" s="54">
        <f t="shared" si="8"/>
        <v>0</v>
      </c>
      <c r="AL9" s="54">
        <f t="shared" ref="AL9" si="12">SUM(AL10:AL14)</f>
        <v>0</v>
      </c>
      <c r="AM9" s="217">
        <f t="shared" si="8"/>
        <v>0</v>
      </c>
      <c r="AN9" s="57">
        <f t="shared" si="8"/>
        <v>0</v>
      </c>
      <c r="AO9" s="56">
        <f t="shared" si="8"/>
        <v>60.629999999999995</v>
      </c>
      <c r="AP9" s="57">
        <f t="shared" si="8"/>
        <v>0</v>
      </c>
      <c r="AQ9" s="59">
        <f t="shared" si="0"/>
        <v>8466.2638192231498</v>
      </c>
    </row>
    <row r="10" spans="1:47" ht="12.75" customHeight="1">
      <c r="A10" s="60" t="s">
        <v>221</v>
      </c>
      <c r="B10" s="61"/>
      <c r="C10" s="62">
        <f>SUM(D10:G10)</f>
        <v>1465.1600745599999</v>
      </c>
      <c r="D10" s="63">
        <v>1465.1600745599999</v>
      </c>
      <c r="E10" s="64"/>
      <c r="F10" s="65"/>
      <c r="G10" s="65"/>
      <c r="H10" s="66">
        <f>SUM(I10:K10)</f>
        <v>538.09799999999996</v>
      </c>
      <c r="I10" s="63">
        <v>538.09799999999996</v>
      </c>
      <c r="J10" s="64">
        <v>0</v>
      </c>
      <c r="K10" s="65"/>
      <c r="L10" s="66">
        <f>SUM(M10:Z10)</f>
        <v>889.92299999999989</v>
      </c>
      <c r="M10" s="64"/>
      <c r="N10" s="64"/>
      <c r="O10" s="64"/>
      <c r="P10" s="64"/>
      <c r="Q10" s="64"/>
      <c r="R10" s="64"/>
      <c r="S10" s="64">
        <v>870.26939999999991</v>
      </c>
      <c r="T10" s="64"/>
      <c r="U10" s="64">
        <v>19.653600000000001</v>
      </c>
      <c r="V10" s="64"/>
      <c r="W10" s="64"/>
      <c r="X10" s="64"/>
      <c r="Y10" s="64"/>
      <c r="Z10" s="65"/>
      <c r="AA10" s="66">
        <v>1969.89721104</v>
      </c>
      <c r="AB10" s="67">
        <f>SUM(AC10:AM10)</f>
        <v>19.175639999999998</v>
      </c>
      <c r="AC10" s="68"/>
      <c r="AD10" s="64"/>
      <c r="AE10" s="64">
        <v>0</v>
      </c>
      <c r="AF10" s="64">
        <v>0</v>
      </c>
      <c r="AG10" s="64">
        <v>19.175639999999998</v>
      </c>
      <c r="AI10" s="64"/>
      <c r="AJ10" s="64"/>
      <c r="AK10" s="64"/>
      <c r="AL10" s="64"/>
      <c r="AM10" s="219"/>
      <c r="AN10" s="69">
        <v>0</v>
      </c>
      <c r="AO10" s="70"/>
      <c r="AP10" s="67"/>
      <c r="AQ10" s="71">
        <f t="shared" si="0"/>
        <v>4882.2539256</v>
      </c>
      <c r="AS10" s="49"/>
    </row>
    <row r="11" spans="1:47" ht="12.75" customHeight="1">
      <c r="A11" s="17" t="s">
        <v>222</v>
      </c>
      <c r="B11" s="18"/>
      <c r="C11" s="19">
        <f>SUM(D11:G11)</f>
        <v>3.2282149831518536</v>
      </c>
      <c r="D11" s="24">
        <v>3.2282149831518536</v>
      </c>
      <c r="E11" s="25"/>
      <c r="F11" s="22"/>
      <c r="G11" s="22"/>
      <c r="H11" s="23">
        <f>SUM(I11:K11)</f>
        <v>15.81</v>
      </c>
      <c r="I11" s="24">
        <v>15.81</v>
      </c>
      <c r="J11" s="25"/>
      <c r="K11" s="22"/>
      <c r="L11" s="23">
        <f>SUM(M11:Z11)</f>
        <v>8.0236799999999988</v>
      </c>
      <c r="M11" s="25"/>
      <c r="N11" s="25"/>
      <c r="O11" s="25">
        <v>7.8326399999999996</v>
      </c>
      <c r="P11" s="25"/>
      <c r="Q11" s="25"/>
      <c r="R11" s="25"/>
      <c r="S11" s="25">
        <v>0</v>
      </c>
      <c r="T11" s="25">
        <v>0.19103999999999999</v>
      </c>
      <c r="U11" s="25">
        <v>0</v>
      </c>
      <c r="V11" s="25"/>
      <c r="W11" s="25"/>
      <c r="X11" s="25"/>
      <c r="Y11" s="25"/>
      <c r="Z11" s="22"/>
      <c r="AA11" s="23">
        <v>98.845958639999992</v>
      </c>
      <c r="AB11" s="26">
        <f>SUM(AC11:AM11)</f>
        <v>0.19103999999999999</v>
      </c>
      <c r="AC11" s="27"/>
      <c r="AD11" s="25"/>
      <c r="AE11" s="25">
        <v>0</v>
      </c>
      <c r="AF11" s="25"/>
      <c r="AG11" s="25"/>
      <c r="AH11" s="25">
        <v>0.19103999999999999</v>
      </c>
      <c r="AI11" s="25"/>
      <c r="AJ11" s="25"/>
      <c r="AK11" s="25"/>
      <c r="AL11" s="25"/>
      <c r="AM11" s="215"/>
      <c r="AN11" s="212"/>
      <c r="AO11" s="28"/>
      <c r="AP11" s="26"/>
      <c r="AQ11" s="29">
        <f t="shared" si="0"/>
        <v>126.09889362315185</v>
      </c>
    </row>
    <row r="12" spans="1:47"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45.923999999999999</v>
      </c>
      <c r="AP12" s="26"/>
      <c r="AQ12" s="29">
        <f t="shared" si="0"/>
        <v>45.923999999999999</v>
      </c>
    </row>
    <row r="13" spans="1:47" ht="12.75" customHeight="1">
      <c r="A13" s="17" t="s">
        <v>224</v>
      </c>
      <c r="B13" s="18"/>
      <c r="C13" s="19">
        <f>SUM(D13:G13)</f>
        <v>0</v>
      </c>
      <c r="D13" s="24"/>
      <c r="E13" s="22"/>
      <c r="F13" s="22"/>
      <c r="G13" s="22"/>
      <c r="H13" s="23">
        <f>SUM(I13:K13)</f>
        <v>125.178</v>
      </c>
      <c r="I13" s="24">
        <v>125.178</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125.178</v>
      </c>
    </row>
    <row r="14" spans="1:47" ht="12.75" customHeight="1">
      <c r="A14" s="72" t="s">
        <v>225</v>
      </c>
      <c r="B14" s="73"/>
      <c r="C14" s="74">
        <f>SUM(D14:G14)</f>
        <v>0</v>
      </c>
      <c r="D14" s="75"/>
      <c r="E14" s="76"/>
      <c r="F14" s="77"/>
      <c r="G14" s="77"/>
      <c r="H14" s="78">
        <f>SUM(I14:K14)</f>
        <v>0</v>
      </c>
      <c r="I14" s="75"/>
      <c r="J14" s="76"/>
      <c r="K14" s="77"/>
      <c r="L14" s="78">
        <f>SUM(M14:Z14)</f>
        <v>3272.1030000000001</v>
      </c>
      <c r="M14" s="76">
        <v>3251.8679999999999</v>
      </c>
      <c r="N14" s="76">
        <v>20.234999999999999</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14.706</v>
      </c>
      <c r="AP14" s="79"/>
      <c r="AQ14" s="82">
        <f t="shared" si="0"/>
        <v>3286.8090000000002</v>
      </c>
    </row>
    <row r="15" spans="1:47" s="49" customFormat="1" ht="12.75" customHeight="1">
      <c r="A15" s="83" t="s">
        <v>6</v>
      </c>
      <c r="B15" s="1"/>
      <c r="C15" s="84">
        <f t="shared" ref="C15:AP15" si="13">SUM(C16:C20)</f>
        <v>0</v>
      </c>
      <c r="D15" s="85">
        <f t="shared" si="13"/>
        <v>0</v>
      </c>
      <c r="E15" s="86">
        <f t="shared" si="13"/>
        <v>0</v>
      </c>
      <c r="F15" s="87">
        <f t="shared" si="13"/>
        <v>0</v>
      </c>
      <c r="G15" s="87">
        <f t="shared" si="13"/>
        <v>0</v>
      </c>
      <c r="H15" s="88">
        <f t="shared" si="13"/>
        <v>120.93900000000001</v>
      </c>
      <c r="I15" s="85">
        <f t="shared" si="13"/>
        <v>0</v>
      </c>
      <c r="J15" s="86">
        <f t="shared" si="13"/>
        <v>0</v>
      </c>
      <c r="K15" s="87">
        <f t="shared" si="13"/>
        <v>120.93900000000001</v>
      </c>
      <c r="L15" s="88">
        <f t="shared" si="13"/>
        <v>3251.6230999999998</v>
      </c>
      <c r="M15" s="86">
        <f t="shared" si="13"/>
        <v>0</v>
      </c>
      <c r="N15" s="86">
        <f t="shared" si="13"/>
        <v>0</v>
      </c>
      <c r="O15" s="86">
        <f t="shared" si="13"/>
        <v>99.114400000000003</v>
      </c>
      <c r="P15" s="86">
        <f t="shared" si="13"/>
        <v>702.9</v>
      </c>
      <c r="Q15" s="86">
        <f t="shared" si="13"/>
        <v>331.45840000000004</v>
      </c>
      <c r="R15" s="86">
        <f t="shared" si="13"/>
        <v>0</v>
      </c>
      <c r="S15" s="86">
        <f t="shared" si="13"/>
        <v>1031.1903</v>
      </c>
      <c r="T15" s="86">
        <f t="shared" si="13"/>
        <v>67.578000000000003</v>
      </c>
      <c r="U15" s="86">
        <f t="shared" si="13"/>
        <v>987.85199999999998</v>
      </c>
      <c r="V15" s="86">
        <f t="shared" si="13"/>
        <v>0</v>
      </c>
      <c r="W15" s="86">
        <f t="shared" si="13"/>
        <v>31.529999999999998</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2054.9699999999998</v>
      </c>
      <c r="AP15" s="89">
        <f t="shared" si="13"/>
        <v>0</v>
      </c>
      <c r="AQ15" s="91">
        <f t="shared" si="0"/>
        <v>5427.5320999999994</v>
      </c>
    </row>
    <row r="16" spans="1:47"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1970.6039999999998</v>
      </c>
      <c r="AP16" s="67"/>
      <c r="AQ16" s="92">
        <f>C16+H16+L16+AA16+AO16+AP16</f>
        <v>1970.6039999999998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54.093999999999994</v>
      </c>
      <c r="AP17" s="26"/>
      <c r="AQ17" s="29">
        <f>C17+H17+L17+AA17+AO17+AP17</f>
        <v>54.093999999999994</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30.271999999999998</v>
      </c>
      <c r="AP18" s="26"/>
      <c r="AQ18" s="29">
        <f t="shared" si="0"/>
        <v>30.271999999999998</v>
      </c>
    </row>
    <row r="19" spans="1:43" ht="12.75" customHeight="1">
      <c r="A19" s="17" t="s">
        <v>229</v>
      </c>
      <c r="B19" s="18"/>
      <c r="C19" s="19"/>
      <c r="D19" s="24"/>
      <c r="E19" s="25"/>
      <c r="F19" s="22"/>
      <c r="G19" s="22"/>
      <c r="H19" s="23">
        <f>SUM(I19:K19)</f>
        <v>120.93900000000001</v>
      </c>
      <c r="I19" s="24"/>
      <c r="J19" s="25"/>
      <c r="K19" s="22">
        <v>120.93900000000001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120.93900000000001</v>
      </c>
    </row>
    <row r="20" spans="1:43" ht="12.75" customHeight="1">
      <c r="A20" s="72" t="s">
        <v>230</v>
      </c>
      <c r="B20" s="73"/>
      <c r="C20" s="74"/>
      <c r="D20" s="75"/>
      <c r="E20" s="76"/>
      <c r="F20" s="77"/>
      <c r="G20" s="77"/>
      <c r="H20" s="78">
        <f>SUM(I20:K20)</f>
        <v>0</v>
      </c>
      <c r="I20" s="75"/>
      <c r="J20" s="76"/>
      <c r="K20" s="77"/>
      <c r="L20" s="78">
        <f>SUM(M20:Z20)</f>
        <v>3251.6230999999998</v>
      </c>
      <c r="M20" s="76"/>
      <c r="N20" s="76"/>
      <c r="O20" s="76">
        <v>99.114400000000003</v>
      </c>
      <c r="P20" s="76">
        <v>702.9</v>
      </c>
      <c r="Q20" s="76">
        <v>331.45840000000004</v>
      </c>
      <c r="R20" s="76">
        <v>0</v>
      </c>
      <c r="S20" s="76">
        <v>1031.1903</v>
      </c>
      <c r="T20" s="76">
        <v>67.578000000000003</v>
      </c>
      <c r="U20" s="76">
        <v>987.85199999999998</v>
      </c>
      <c r="V20" s="76"/>
      <c r="W20" s="76">
        <v>31.529999999999998</v>
      </c>
      <c r="X20" s="76"/>
      <c r="Y20" s="76"/>
      <c r="Z20" s="77"/>
      <c r="AA20" s="78"/>
      <c r="AB20" s="79">
        <f>SUM(AC20:AL20)</f>
        <v>0</v>
      </c>
      <c r="AC20" s="80"/>
      <c r="AD20" s="76"/>
      <c r="AE20" s="76"/>
      <c r="AF20" s="76"/>
      <c r="AG20" s="76"/>
      <c r="AH20" s="76"/>
      <c r="AI20" s="76"/>
      <c r="AJ20" s="76"/>
      <c r="AK20" s="76"/>
      <c r="AL20" s="76"/>
      <c r="AM20" s="220"/>
      <c r="AN20" s="213"/>
      <c r="AO20" s="81"/>
      <c r="AP20" s="79"/>
      <c r="AQ20" s="82">
        <f t="shared" si="0"/>
        <v>3251.6230999999998</v>
      </c>
    </row>
    <row r="21" spans="1:43" ht="12.75" customHeight="1">
      <c r="A21" s="93" t="s">
        <v>7</v>
      </c>
      <c r="B21" s="94"/>
      <c r="C21" s="95">
        <f>SUM(C22:C24)</f>
        <v>11.581309124999997</v>
      </c>
      <c r="D21" s="96">
        <f>SUM(D22:D24)</f>
        <v>-10.64</v>
      </c>
      <c r="E21" s="97">
        <f>SUM(E22:E24)</f>
        <v>22.221309124999998</v>
      </c>
      <c r="F21" s="98">
        <f>SUM(F22:F24)</f>
        <v>0</v>
      </c>
      <c r="G21" s="98">
        <f>SUM(G22:G24)</f>
        <v>0</v>
      </c>
      <c r="H21" s="99">
        <f>SUM(I21:K21)</f>
        <v>0</v>
      </c>
      <c r="I21" s="96">
        <f>SUM(I22:I24)</f>
        <v>0</v>
      </c>
      <c r="J21" s="97">
        <f>SUM(J22:J24)</f>
        <v>0</v>
      </c>
      <c r="K21" s="98">
        <f>SUM(K22:K24)</f>
        <v>0</v>
      </c>
      <c r="L21" s="99">
        <f>SUM(M21:Z21)</f>
        <v>-11.806209124999969</v>
      </c>
      <c r="M21" s="97">
        <f t="shared" ref="M21:AA21" si="15">SUM(M22:M24)</f>
        <v>0</v>
      </c>
      <c r="N21" s="97">
        <f t="shared" ref="N21" si="16">SUM(N22:N24)</f>
        <v>0</v>
      </c>
      <c r="O21" s="97">
        <f t="shared" si="15"/>
        <v>0</v>
      </c>
      <c r="P21" s="97">
        <f t="shared" si="15"/>
        <v>0</v>
      </c>
      <c r="Q21" s="97">
        <f t="shared" si="15"/>
        <v>192.11920000000001</v>
      </c>
      <c r="R21" s="97">
        <f t="shared" si="15"/>
        <v>-191.70059999999998</v>
      </c>
      <c r="S21" s="97">
        <f t="shared" si="15"/>
        <v>12.803699999999999</v>
      </c>
      <c r="T21" s="97">
        <f t="shared" si="15"/>
        <v>0</v>
      </c>
      <c r="U21" s="97">
        <f t="shared" si="15"/>
        <v>-13.447199999999995</v>
      </c>
      <c r="V21" s="97">
        <f t="shared" si="15"/>
        <v>-11.581309124999999</v>
      </c>
      <c r="W21" s="97">
        <f t="shared" si="15"/>
        <v>0</v>
      </c>
      <c r="X21" s="97">
        <f t="shared" si="15"/>
        <v>0</v>
      </c>
      <c r="Y21" s="97">
        <f t="shared" si="15"/>
        <v>0</v>
      </c>
      <c r="Z21" s="98">
        <f t="shared" si="15"/>
        <v>0</v>
      </c>
      <c r="AA21" s="99">
        <f t="shared" si="15"/>
        <v>0</v>
      </c>
      <c r="AB21" s="100">
        <f t="shared" ref="AB21:AQ21" si="17">SUM(AB22:AB24)</f>
        <v>-111.79999999999998</v>
      </c>
      <c r="AC21" s="101">
        <f t="shared" si="17"/>
        <v>-78.431999999999988</v>
      </c>
      <c r="AD21" s="97">
        <f t="shared" si="17"/>
        <v>-33.367999999999995</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111.79999999999998</v>
      </c>
      <c r="AP21" s="100">
        <f t="shared" si="17"/>
        <v>0</v>
      </c>
      <c r="AQ21" s="102">
        <f t="shared" si="17"/>
        <v>-0.22489999999997146</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-111.79999999999998</v>
      </c>
      <c r="AC22" s="68">
        <f>-AC2</f>
        <v>-78.431999999999988</v>
      </c>
      <c r="AD22" s="64">
        <f>-AD2</f>
        <v>-33.367999999999995</v>
      </c>
      <c r="AE22" s="64"/>
      <c r="AF22" s="64"/>
      <c r="AG22" s="127"/>
      <c r="AH22" s="2"/>
      <c r="AI22" s="64"/>
      <c r="AJ22" s="64"/>
      <c r="AK22" s="64">
        <v>0</v>
      </c>
      <c r="AL22" s="64"/>
      <c r="AM22" s="219"/>
      <c r="AN22" s="69"/>
      <c r="AO22" s="66">
        <f>-(C22+H22+L22+AA22+AB22)</f>
        <v>111.79999999999998</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11.581309124999997</v>
      </c>
      <c r="D24" s="207">
        <v>-10.64</v>
      </c>
      <c r="E24" s="36">
        <f>-D24-V24</f>
        <v>22.221309124999998</v>
      </c>
      <c r="F24" s="33"/>
      <c r="G24" s="33"/>
      <c r="H24" s="34"/>
      <c r="I24" s="39"/>
      <c r="J24" s="36"/>
      <c r="K24" s="33"/>
      <c r="L24" s="34">
        <f>SUM(N24:Z24)</f>
        <v>-11.806209124999969</v>
      </c>
      <c r="M24" s="36"/>
      <c r="N24" s="36">
        <v>0</v>
      </c>
      <c r="O24" s="36"/>
      <c r="P24" s="36">
        <v>0</v>
      </c>
      <c r="Q24" s="36">
        <v>192.11920000000001</v>
      </c>
      <c r="R24" s="36">
        <v>-191.70059999999998</v>
      </c>
      <c r="S24" s="36">
        <v>12.803699999999999</v>
      </c>
      <c r="T24" s="36"/>
      <c r="U24" s="36">
        <v>-13.447199999999995</v>
      </c>
      <c r="V24" s="33">
        <v>-11.581309124999999</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-0.22489999999997146</v>
      </c>
    </row>
    <row r="25" spans="1:43" ht="12.75" customHeight="1" thickBot="1">
      <c r="A25" s="83" t="s">
        <v>8</v>
      </c>
      <c r="B25" s="1"/>
      <c r="C25" s="84">
        <f>SUM(D25:G25)</f>
        <v>0</v>
      </c>
      <c r="D25" s="85"/>
      <c r="E25" s="86"/>
      <c r="F25" s="104"/>
      <c r="G25" s="104"/>
      <c r="H25" s="88">
        <f>SUM(I25:K25)</f>
        <v>14.321999999999999</v>
      </c>
      <c r="I25" s="104">
        <v>14.321999999999999</v>
      </c>
      <c r="J25" s="105"/>
      <c r="K25" s="104"/>
      <c r="L25" s="88">
        <f>SUM(O25:Z25)</f>
        <v>123.56926000000001</v>
      </c>
      <c r="M25" s="105"/>
      <c r="N25" s="105"/>
      <c r="O25" s="105">
        <v>91.281760000000006</v>
      </c>
      <c r="P25" s="105"/>
      <c r="Q25" s="105"/>
      <c r="R25" s="105"/>
      <c r="S25" s="105">
        <v>21.6678</v>
      </c>
      <c r="T25" s="105">
        <v>3.3789000000000002</v>
      </c>
      <c r="U25" s="105">
        <v>7.2408000000000001</v>
      </c>
      <c r="V25" s="105"/>
      <c r="W25" s="105"/>
      <c r="X25" s="105"/>
      <c r="Y25" s="105"/>
      <c r="Z25" s="104"/>
      <c r="AA25" s="88">
        <v>47.279773199999994</v>
      </c>
      <c r="AB25" s="89">
        <f>SUM(AC25:AI25)</f>
        <v>0</v>
      </c>
      <c r="AC25" s="90"/>
      <c r="AD25" s="105"/>
      <c r="AE25" s="105"/>
      <c r="AF25" s="105"/>
      <c r="AG25" s="105"/>
      <c r="AH25" s="105"/>
      <c r="AI25" s="105"/>
      <c r="AJ25" s="105"/>
      <c r="AK25" s="105"/>
      <c r="AL25" s="105"/>
      <c r="AM25" s="225"/>
      <c r="AN25" s="106"/>
      <c r="AO25" s="88">
        <v>278.20999999999998</v>
      </c>
      <c r="AP25" s="89"/>
      <c r="AQ25" s="107">
        <f>C25+H25+L25+AA25+AB25+AN25+AO25+AP25</f>
        <v>463.38103319999999</v>
      </c>
    </row>
    <row r="26" spans="1:43" s="49" customFormat="1" ht="12.75" customHeight="1" thickBot="1">
      <c r="A26" s="42" t="s">
        <v>9</v>
      </c>
      <c r="B26" s="43"/>
      <c r="C26" s="44">
        <f t="shared" ref="C26:AP26" si="20">C7-C9+C15+C21-C25</f>
        <v>290.62896154184801</v>
      </c>
      <c r="D26" s="108">
        <f t="shared" si="20"/>
        <v>214.75771101684802</v>
      </c>
      <c r="E26" s="46">
        <f t="shared" si="20"/>
        <v>50.312964125000001</v>
      </c>
      <c r="F26" s="46">
        <f t="shared" si="20"/>
        <v>0</v>
      </c>
      <c r="G26" s="46">
        <f t="shared" si="20"/>
        <v>25.5582864</v>
      </c>
      <c r="H26" s="47">
        <f t="shared" si="20"/>
        <v>314.23899999999998</v>
      </c>
      <c r="I26" s="108">
        <f t="shared" si="20"/>
        <v>20.832000000000111</v>
      </c>
      <c r="J26" s="46">
        <f t="shared" si="20"/>
        <v>177.78399999999999</v>
      </c>
      <c r="K26" s="109">
        <f t="shared" si="20"/>
        <v>115.623</v>
      </c>
      <c r="L26" s="47">
        <f t="shared" si="20"/>
        <v>7584.5735388999983</v>
      </c>
      <c r="M26" s="46">
        <f t="shared" si="20"/>
        <v>4.5474735088646412E-13</v>
      </c>
      <c r="N26" s="46">
        <f t="shared" si="20"/>
        <v>0</v>
      </c>
      <c r="O26" s="46">
        <f t="shared" si="20"/>
        <v>0</v>
      </c>
      <c r="P26" s="46">
        <f t="shared" si="20"/>
        <v>1625.19</v>
      </c>
      <c r="Q26" s="46">
        <f t="shared" si="20"/>
        <v>788.53320000000008</v>
      </c>
      <c r="R26" s="46">
        <f t="shared" si="20"/>
        <v>857.38620000000003</v>
      </c>
      <c r="S26" s="46">
        <f t="shared" si="20"/>
        <v>600.18630000000007</v>
      </c>
      <c r="T26" s="46">
        <f t="shared" si="20"/>
        <v>154.11206000000004</v>
      </c>
      <c r="U26" s="46">
        <f t="shared" si="20"/>
        <v>3088.7183999999997</v>
      </c>
      <c r="V26" s="46">
        <f t="shared" si="20"/>
        <v>243.97957890000001</v>
      </c>
      <c r="W26" s="46">
        <f t="shared" si="20"/>
        <v>0</v>
      </c>
      <c r="X26" s="46">
        <f t="shared" si="20"/>
        <v>136.86079999999998</v>
      </c>
      <c r="Y26" s="46">
        <f t="shared" si="20"/>
        <v>70.417000000000002</v>
      </c>
      <c r="Z26" s="109">
        <f t="shared" si="20"/>
        <v>19.190000000000001</v>
      </c>
      <c r="AA26" s="47">
        <f t="shared" si="20"/>
        <v>1570.1073754924801</v>
      </c>
      <c r="AB26" s="45">
        <f t="shared" si="20"/>
        <v>130.17647091333419</v>
      </c>
      <c r="AC26" s="110">
        <f t="shared" si="20"/>
        <v>0</v>
      </c>
      <c r="AD26" s="110">
        <f t="shared" si="20"/>
        <v>0</v>
      </c>
      <c r="AE26" s="110">
        <f t="shared" si="20"/>
        <v>125.26780449771886</v>
      </c>
      <c r="AF26" s="110">
        <f t="shared" si="20"/>
        <v>0</v>
      </c>
      <c r="AG26" s="110">
        <f t="shared" si="20"/>
        <v>0</v>
      </c>
      <c r="AH26" s="110">
        <f t="shared" si="20"/>
        <v>4.2984</v>
      </c>
      <c r="AI26" s="110">
        <f t="shared" si="20"/>
        <v>0</v>
      </c>
      <c r="AJ26" s="110">
        <f t="shared" ref="AJ26" si="21">AJ7-AJ9+AJ15+AJ21-AJ25</f>
        <v>0</v>
      </c>
      <c r="AK26" s="110">
        <f t="shared" si="20"/>
        <v>0</v>
      </c>
      <c r="AL26" s="110">
        <f t="shared" si="20"/>
        <v>0.16715999999999998</v>
      </c>
      <c r="AM26" s="226">
        <f t="shared" si="20"/>
        <v>0.44310641561533509</v>
      </c>
      <c r="AN26" s="45">
        <f t="shared" si="20"/>
        <v>0</v>
      </c>
      <c r="AO26" s="47">
        <f t="shared" si="20"/>
        <v>1871.1879999999996</v>
      </c>
      <c r="AP26" s="45">
        <f t="shared" si="20"/>
        <v>0</v>
      </c>
      <c r="AQ26" s="48">
        <f>C26+H26+L26+AA26+AB26+AN26+AO26+AP26</f>
        <v>11760.913346847661</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226.46779999999998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136.86079999999998</v>
      </c>
      <c r="Y27" s="54">
        <f t="shared" si="23"/>
        <v>70.417000000000002</v>
      </c>
      <c r="Z27" s="55">
        <f t="shared" si="23"/>
        <v>19.190000000000001</v>
      </c>
      <c r="AA27" s="56">
        <f t="shared" si="23"/>
        <v>352.26123503999997</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578.72903503999999</v>
      </c>
    </row>
    <row r="28" spans="1:43" ht="12.75" customHeight="1" thickBot="1">
      <c r="A28" s="112" t="s">
        <v>11</v>
      </c>
      <c r="B28" s="113"/>
      <c r="C28" s="114">
        <f>SUM(D28:G28)</f>
        <v>0</v>
      </c>
      <c r="D28" s="96"/>
      <c r="E28" s="97"/>
      <c r="F28" s="98"/>
      <c r="G28" s="98"/>
      <c r="H28" s="115">
        <f>SUM(I28:K28)</f>
        <v>0</v>
      </c>
      <c r="I28" s="96"/>
      <c r="J28" s="97"/>
      <c r="K28" s="98"/>
      <c r="L28" s="115">
        <f>SUM(M28:Z28)</f>
        <v>226.46779999999998</v>
      </c>
      <c r="M28" s="97"/>
      <c r="N28" s="97"/>
      <c r="O28" s="97"/>
      <c r="P28" s="97"/>
      <c r="Q28" s="97"/>
      <c r="R28" s="97"/>
      <c r="S28" s="97"/>
      <c r="T28" s="97"/>
      <c r="U28" s="97"/>
      <c r="V28" s="97"/>
      <c r="W28" s="97"/>
      <c r="X28" s="97">
        <f>X26</f>
        <v>136.86079999999998</v>
      </c>
      <c r="Y28" s="97">
        <f>Y26</f>
        <v>70.417000000000002</v>
      </c>
      <c r="Z28" s="98">
        <f>Z26</f>
        <v>19.190000000000001</v>
      </c>
      <c r="AA28" s="115">
        <v>352.26123503999997</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578.72903503999999</v>
      </c>
    </row>
    <row r="29" spans="1:43" s="49" customFormat="1" ht="12.75" customHeight="1" thickBot="1">
      <c r="A29" s="50" t="s">
        <v>12</v>
      </c>
      <c r="B29" s="51"/>
      <c r="C29" s="52">
        <f t="shared" ref="C29:AQ29" si="25">C30+C45+C56+C58+C65+C70+C71</f>
        <v>374.11270439999998</v>
      </c>
      <c r="D29" s="53">
        <f t="shared" si="25"/>
        <v>292.18311799999998</v>
      </c>
      <c r="E29" s="54">
        <f t="shared" si="25"/>
        <v>56.371300000000005</v>
      </c>
      <c r="F29" s="55">
        <f t="shared" si="25"/>
        <v>0</v>
      </c>
      <c r="G29" s="55">
        <f t="shared" si="25"/>
        <v>25.5582864</v>
      </c>
      <c r="H29" s="56">
        <f t="shared" si="25"/>
        <v>293.40699999999998</v>
      </c>
      <c r="I29" s="53">
        <f t="shared" si="25"/>
        <v>0</v>
      </c>
      <c r="J29" s="53">
        <f t="shared" si="25"/>
        <v>177.78399999999999</v>
      </c>
      <c r="K29" s="53">
        <f t="shared" si="25"/>
        <v>115.623</v>
      </c>
      <c r="L29" s="56">
        <f t="shared" si="25"/>
        <v>7439.5404921521804</v>
      </c>
      <c r="M29" s="54">
        <f t="shared" si="25"/>
        <v>0</v>
      </c>
      <c r="N29" s="54">
        <f t="shared" ref="N29" si="26">N30+N45+N56+N58+N65+N70+N71</f>
        <v>0</v>
      </c>
      <c r="O29" s="54">
        <f t="shared" si="25"/>
        <v>0</v>
      </c>
      <c r="P29" s="54">
        <f t="shared" si="25"/>
        <v>1687.9370711886791</v>
      </c>
      <c r="Q29" s="54">
        <f t="shared" si="25"/>
        <v>767.4212</v>
      </c>
      <c r="R29" s="54">
        <f t="shared" si="25"/>
        <v>801.56165589849957</v>
      </c>
      <c r="S29" s="54">
        <f t="shared" si="25"/>
        <v>547.60440000000006</v>
      </c>
      <c r="T29" s="54">
        <f t="shared" si="25"/>
        <v>148.92087344000004</v>
      </c>
      <c r="U29" s="54">
        <f t="shared" si="25"/>
        <v>3241.8368000000005</v>
      </c>
      <c r="V29" s="54">
        <f t="shared" si="25"/>
        <v>243.20749162499999</v>
      </c>
      <c r="W29" s="54">
        <f t="shared" si="25"/>
        <v>1.0510000000000019</v>
      </c>
      <c r="X29" s="54">
        <f t="shared" si="25"/>
        <v>0</v>
      </c>
      <c r="Y29" s="54">
        <f t="shared" si="25"/>
        <v>0</v>
      </c>
      <c r="Z29" s="54">
        <f t="shared" si="25"/>
        <v>0</v>
      </c>
      <c r="AA29" s="47">
        <f t="shared" si="25"/>
        <v>1199.41999584</v>
      </c>
      <c r="AB29" s="57">
        <f t="shared" si="25"/>
        <v>130.17647091333419</v>
      </c>
      <c r="AC29" s="58">
        <f t="shared" si="25"/>
        <v>0</v>
      </c>
      <c r="AD29" s="54">
        <f t="shared" si="25"/>
        <v>0</v>
      </c>
      <c r="AE29" s="54">
        <f t="shared" si="25"/>
        <v>125.26780449771884</v>
      </c>
      <c r="AF29" s="54">
        <f t="shared" ref="AF29" si="27">AF30+AF45+AF56+AF58+AF65+AF70+AF71</f>
        <v>0</v>
      </c>
      <c r="AG29" s="54">
        <f t="shared" si="25"/>
        <v>0</v>
      </c>
      <c r="AH29" s="54">
        <f t="shared" si="25"/>
        <v>4.2984</v>
      </c>
      <c r="AI29" s="54">
        <f t="shared" si="25"/>
        <v>0</v>
      </c>
      <c r="AJ29" s="54">
        <f t="shared" ref="AJ29" si="28">AJ30+AJ45+AJ56+AJ58+AJ65+AJ70+AJ71</f>
        <v>0</v>
      </c>
      <c r="AK29" s="54">
        <f t="shared" si="25"/>
        <v>0</v>
      </c>
      <c r="AL29" s="54">
        <f t="shared" ref="AL29" si="29">AL30+AL45+AL56+AL58+AL65+AL70+AL71</f>
        <v>0.16715999999999998</v>
      </c>
      <c r="AM29" s="217">
        <f t="shared" si="25"/>
        <v>0.44310641561533515</v>
      </c>
      <c r="AN29" s="53">
        <f t="shared" si="25"/>
        <v>0</v>
      </c>
      <c r="AO29" s="56">
        <f t="shared" si="25"/>
        <v>1872.0479999999995</v>
      </c>
      <c r="AP29" s="57">
        <f t="shared" si="25"/>
        <v>0</v>
      </c>
      <c r="AQ29" s="48">
        <f t="shared" si="25"/>
        <v>11308.704663305514</v>
      </c>
    </row>
    <row r="30" spans="1:43" s="49" customFormat="1" ht="12.75" customHeight="1">
      <c r="A30" s="164" t="s">
        <v>43</v>
      </c>
      <c r="B30" s="117"/>
      <c r="C30" s="118">
        <f>SUM(C31:C44)</f>
        <v>122.142618</v>
      </c>
      <c r="D30" s="120">
        <v>122.14261799999998</v>
      </c>
      <c r="E30" s="120">
        <v>0</v>
      </c>
      <c r="F30" s="121"/>
      <c r="G30" s="121"/>
      <c r="H30" s="122">
        <f>SUM(H31:H44)</f>
        <v>0</v>
      </c>
      <c r="I30" s="119">
        <f t="shared" ref="I30:K30" si="30">SUM(I31:I44)</f>
        <v>0</v>
      </c>
      <c r="J30" s="120">
        <f t="shared" si="30"/>
        <v>0</v>
      </c>
      <c r="K30" s="120">
        <f t="shared" si="30"/>
        <v>0</v>
      </c>
      <c r="L30" s="122">
        <f>SUM(L31:L44)</f>
        <v>988.97763114120539</v>
      </c>
      <c r="M30" s="120">
        <f>SUM(M31:M44)</f>
        <v>0</v>
      </c>
      <c r="N30" s="120">
        <f>SUM(N31:N44)</f>
        <v>0</v>
      </c>
      <c r="O30" s="120">
        <f>SUM(O31:O44)</f>
        <v>0</v>
      </c>
      <c r="P30" s="120">
        <f>SUM(P31:P44)</f>
        <v>0</v>
      </c>
      <c r="Q30" s="120">
        <v>44.832240986215091</v>
      </c>
      <c r="R30" s="120">
        <f>SUM(R31:R44)</f>
        <v>0</v>
      </c>
      <c r="S30" s="120">
        <v>515.8062000000001</v>
      </c>
      <c r="T30" s="120">
        <v>49.35962993896171</v>
      </c>
      <c r="U30" s="120">
        <v>181.04630509102856</v>
      </c>
      <c r="V30" s="120">
        <v>196.882255125</v>
      </c>
      <c r="W30" s="120">
        <f>SUM(W31:W44)</f>
        <v>1.0510000000000019</v>
      </c>
      <c r="X30" s="120">
        <f>SUM(X31:X44)</f>
        <v>0</v>
      </c>
      <c r="Y30" s="120">
        <f>SUM(Y31:Y44)</f>
        <v>0</v>
      </c>
      <c r="Z30" s="121">
        <f>SUM(Z31:Z44)</f>
        <v>0</v>
      </c>
      <c r="AA30" s="122">
        <v>454.76319988981442</v>
      </c>
      <c r="AB30" s="123">
        <f t="shared" ref="AB30:AN30" si="31">SUM(AB31:AB44)</f>
        <v>113.28671999999999</v>
      </c>
      <c r="AC30" s="176">
        <f t="shared" si="31"/>
        <v>0</v>
      </c>
      <c r="AD30" s="120">
        <f t="shared" si="31"/>
        <v>0</v>
      </c>
      <c r="AE30" s="120">
        <f t="shared" si="31"/>
        <v>108.98831999999999</v>
      </c>
      <c r="AF30" s="120">
        <f t="shared" ref="AF30" si="32">SUM(AF31:AF44)</f>
        <v>0</v>
      </c>
      <c r="AG30" s="120">
        <f t="shared" si="31"/>
        <v>0</v>
      </c>
      <c r="AH30" s="120">
        <f t="shared" si="31"/>
        <v>4.2984</v>
      </c>
      <c r="AI30" s="120">
        <f t="shared" si="31"/>
        <v>0</v>
      </c>
      <c r="AJ30" s="120">
        <f t="shared" ref="AJ30" si="33">SUM(AJ31:AJ44)</f>
        <v>0</v>
      </c>
      <c r="AK30" s="120">
        <f t="shared" si="31"/>
        <v>0</v>
      </c>
      <c r="AL30" s="120">
        <f t="shared" ref="AL30" si="34">SUM(AL31:AL44)</f>
        <v>0</v>
      </c>
      <c r="AM30" s="228">
        <f t="shared" si="31"/>
        <v>0</v>
      </c>
      <c r="AN30" s="119">
        <f t="shared" si="31"/>
        <v>0</v>
      </c>
      <c r="AO30" s="122">
        <v>672.18093038679513</v>
      </c>
      <c r="AP30" s="123">
        <f>SUM(AP31:AP44)</f>
        <v>0</v>
      </c>
      <c r="AQ30" s="59">
        <f t="shared" ref="AQ30" si="35">C30+H30+L30+AA30+AB30+AN30+AO30+AP30</f>
        <v>2351.351099417815</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72.925519442518919</v>
      </c>
      <c r="M31" s="127"/>
      <c r="N31" s="127"/>
      <c r="O31" s="127"/>
      <c r="P31" s="127"/>
      <c r="Q31" s="127">
        <v>0.7782519356506844</v>
      </c>
      <c r="R31" s="127"/>
      <c r="S31" s="127">
        <v>9.2086809302329495</v>
      </c>
      <c r="T31" s="127">
        <v>0.39853656687059569</v>
      </c>
      <c r="U31" s="127">
        <v>28.635825751632918</v>
      </c>
      <c r="V31" s="127">
        <v>33.904224258131777</v>
      </c>
      <c r="W31" s="127"/>
      <c r="X31" s="127"/>
      <c r="Y31" s="127"/>
      <c r="Z31" s="128"/>
      <c r="AA31" s="70">
        <v>34.00090907463364</v>
      </c>
      <c r="AB31" s="131">
        <f t="shared" ref="AB31:AB43" si="39">SUM(AC31:AM31)</f>
        <v>0</v>
      </c>
      <c r="AC31" s="132"/>
      <c r="AD31" s="127"/>
      <c r="AE31" s="127"/>
      <c r="AF31" s="127"/>
      <c r="AG31" s="127"/>
      <c r="AH31" s="127"/>
      <c r="AI31" s="127"/>
      <c r="AJ31" s="127"/>
      <c r="AK31" s="64"/>
      <c r="AL31" s="64"/>
      <c r="AM31" s="229"/>
      <c r="AN31" s="223"/>
      <c r="AO31" s="130">
        <v>43.766746353859943</v>
      </c>
      <c r="AP31" s="131"/>
      <c r="AQ31" s="71">
        <f t="shared" si="24"/>
        <v>150.6931748710125</v>
      </c>
    </row>
    <row r="32" spans="1:43" ht="12.75" customHeight="1">
      <c r="A32" s="166" t="s">
        <v>111</v>
      </c>
      <c r="B32" s="133" t="s">
        <v>15</v>
      </c>
      <c r="C32" s="19">
        <f t="shared" si="36"/>
        <v>15.311822908847128</v>
      </c>
      <c r="D32" s="127">
        <v>15.311822908847128</v>
      </c>
      <c r="E32" s="25"/>
      <c r="F32" s="22"/>
      <c r="G32" s="22"/>
      <c r="H32" s="23">
        <f t="shared" si="37"/>
        <v>0</v>
      </c>
      <c r="I32" s="24">
        <v>0</v>
      </c>
      <c r="J32" s="25"/>
      <c r="K32" s="22"/>
      <c r="L32" s="23">
        <f t="shared" si="38"/>
        <v>198.39864991299032</v>
      </c>
      <c r="M32" s="25"/>
      <c r="N32" s="25"/>
      <c r="O32" s="25"/>
      <c r="P32" s="127"/>
      <c r="Q32" s="127">
        <v>8.5419355579407021</v>
      </c>
      <c r="R32" s="25"/>
      <c r="S32" s="127">
        <v>101.07261604678303</v>
      </c>
      <c r="T32" s="127">
        <v>7.6514254594626125</v>
      </c>
      <c r="U32" s="127">
        <v>26.406253473000032</v>
      </c>
      <c r="V32" s="127">
        <v>54.72641937580395</v>
      </c>
      <c r="W32" s="25"/>
      <c r="X32" s="25"/>
      <c r="Y32" s="25"/>
      <c r="Z32" s="22"/>
      <c r="AA32" s="28">
        <v>154.04204044831755</v>
      </c>
      <c r="AB32" s="26">
        <f t="shared" si="39"/>
        <v>4.2984</v>
      </c>
      <c r="AC32" s="27"/>
      <c r="AD32" s="25"/>
      <c r="AE32" s="25">
        <v>0</v>
      </c>
      <c r="AF32" s="25"/>
      <c r="AG32" s="127"/>
      <c r="AH32" s="127">
        <v>4.2984</v>
      </c>
      <c r="AI32" s="25"/>
      <c r="AJ32" s="25"/>
      <c r="AK32" s="25"/>
      <c r="AL32" s="25"/>
      <c r="AM32" s="229"/>
      <c r="AN32" s="212"/>
      <c r="AO32" s="130">
        <v>158.25424263600476</v>
      </c>
      <c r="AP32" s="26"/>
      <c r="AQ32" s="29">
        <f t="shared" si="24"/>
        <v>530.30515590615971</v>
      </c>
    </row>
    <row r="33" spans="1:43" ht="12.75" customHeight="1">
      <c r="A33" s="166" t="s">
        <v>16</v>
      </c>
      <c r="B33" s="133" t="s">
        <v>17</v>
      </c>
      <c r="C33" s="19">
        <f t="shared" si="36"/>
        <v>6.7698201099959334</v>
      </c>
      <c r="D33" s="127">
        <v>6.7698201099959334</v>
      </c>
      <c r="E33" s="25"/>
      <c r="F33" s="22"/>
      <c r="G33" s="22"/>
      <c r="H33" s="23">
        <f t="shared" si="37"/>
        <v>0</v>
      </c>
      <c r="I33" s="24"/>
      <c r="J33" s="25"/>
      <c r="K33" s="22"/>
      <c r="L33" s="23">
        <f t="shared" si="38"/>
        <v>21.008899217742318</v>
      </c>
      <c r="M33" s="25"/>
      <c r="N33" s="25"/>
      <c r="O33" s="25"/>
      <c r="P33" s="127"/>
      <c r="Q33" s="127">
        <v>0.63050450571828431</v>
      </c>
      <c r="R33" s="25"/>
      <c r="S33" s="127">
        <v>7.4604566365511387</v>
      </c>
      <c r="T33" s="127">
        <v>8.964629830841611</v>
      </c>
      <c r="U33" s="127">
        <v>3.9533082446312857</v>
      </c>
      <c r="V33" s="127">
        <v>0</v>
      </c>
      <c r="W33" s="25"/>
      <c r="X33" s="25"/>
      <c r="Y33" s="25"/>
      <c r="Z33" s="22"/>
      <c r="AA33" s="28">
        <v>1.7550920191578754</v>
      </c>
      <c r="AB33" s="26">
        <f t="shared" si="39"/>
        <v>0</v>
      </c>
      <c r="AC33" s="27"/>
      <c r="AD33" s="25"/>
      <c r="AE33" s="25"/>
      <c r="AF33" s="25"/>
      <c r="AG33" s="127"/>
      <c r="AH33" s="127"/>
      <c r="AI33" s="25"/>
      <c r="AJ33" s="25"/>
      <c r="AK33" s="25"/>
      <c r="AL33" s="25"/>
      <c r="AM33" s="229"/>
      <c r="AN33" s="212"/>
      <c r="AO33" s="130">
        <v>12.780090966439083</v>
      </c>
      <c r="AP33" s="26"/>
      <c r="AQ33" s="29">
        <f t="shared" si="24"/>
        <v>42.313902313335205</v>
      </c>
    </row>
    <row r="34" spans="1:43" ht="12.75" customHeight="1">
      <c r="A34" s="166" t="s">
        <v>18</v>
      </c>
      <c r="B34" s="133" t="s">
        <v>19</v>
      </c>
      <c r="C34" s="305">
        <f t="shared" si="36"/>
        <v>0</v>
      </c>
      <c r="D34" s="304">
        <v>0</v>
      </c>
      <c r="E34" s="25"/>
      <c r="F34" s="22"/>
      <c r="G34" s="22"/>
      <c r="H34" s="23">
        <f t="shared" si="37"/>
        <v>0</v>
      </c>
      <c r="I34" s="24"/>
      <c r="J34" s="25"/>
      <c r="K34" s="22"/>
      <c r="L34" s="23">
        <f t="shared" si="38"/>
        <v>7.465969909537459</v>
      </c>
      <c r="M34" s="25"/>
      <c r="N34" s="25"/>
      <c r="O34" s="25"/>
      <c r="P34" s="127"/>
      <c r="Q34" s="127">
        <v>0.48069588803405916</v>
      </c>
      <c r="R34" s="25"/>
      <c r="S34" s="127">
        <v>5.6878432993290842</v>
      </c>
      <c r="T34" s="127">
        <v>7.7896511189099122E-3</v>
      </c>
      <c r="U34" s="127">
        <v>1.2896410710554056</v>
      </c>
      <c r="V34" s="127">
        <v>0</v>
      </c>
      <c r="W34" s="25"/>
      <c r="X34" s="25"/>
      <c r="Y34" s="25"/>
      <c r="Z34" s="22"/>
      <c r="AA34" s="28">
        <v>1.517018813197436</v>
      </c>
      <c r="AB34" s="26">
        <f t="shared" si="39"/>
        <v>108.98831999999999</v>
      </c>
      <c r="AC34" s="27"/>
      <c r="AD34" s="25"/>
      <c r="AE34" s="25">
        <v>108.98831999999999</v>
      </c>
      <c r="AF34" s="25"/>
      <c r="AG34" s="127"/>
      <c r="AH34" s="127"/>
      <c r="AI34" s="25"/>
      <c r="AJ34" s="25"/>
      <c r="AK34" s="25"/>
      <c r="AL34" s="25"/>
      <c r="AM34" s="229"/>
      <c r="AN34" s="212"/>
      <c r="AO34" s="130">
        <v>28.33892407134649</v>
      </c>
      <c r="AP34" s="26"/>
      <c r="AQ34" s="29">
        <f t="shared" si="24"/>
        <v>146.31023279408137</v>
      </c>
    </row>
    <row r="35" spans="1:43" ht="12.75" customHeight="1">
      <c r="A35" s="166" t="s">
        <v>20</v>
      </c>
      <c r="B35" s="133" t="s">
        <v>21</v>
      </c>
      <c r="C35" s="305">
        <f t="shared" si="36"/>
        <v>8.7513304080116969E-2</v>
      </c>
      <c r="D35" s="304">
        <v>8.7513304080116969E-2</v>
      </c>
      <c r="E35" s="25"/>
      <c r="F35" s="22"/>
      <c r="G35" s="22"/>
      <c r="H35" s="23">
        <f t="shared" si="37"/>
        <v>0</v>
      </c>
      <c r="I35" s="24"/>
      <c r="J35" s="25"/>
      <c r="K35" s="22"/>
      <c r="L35" s="23">
        <f t="shared" si="38"/>
        <v>6.146576600663856</v>
      </c>
      <c r="M35" s="25"/>
      <c r="N35" s="25"/>
      <c r="O35" s="25"/>
      <c r="P35" s="127"/>
      <c r="Q35" s="127">
        <v>0.20378207793857547</v>
      </c>
      <c r="R35" s="25"/>
      <c r="S35" s="127">
        <v>2.411255339143151</v>
      </c>
      <c r="T35" s="127">
        <v>0.18383576640627397</v>
      </c>
      <c r="U35" s="127">
        <v>3.3477034171758562</v>
      </c>
      <c r="V35" s="127">
        <v>0</v>
      </c>
      <c r="W35" s="25"/>
      <c r="X35" s="25"/>
      <c r="Y35" s="25"/>
      <c r="Z35" s="22"/>
      <c r="AA35" s="28">
        <v>27.193743748415613</v>
      </c>
      <c r="AB35" s="26">
        <f t="shared" si="39"/>
        <v>0</v>
      </c>
      <c r="AC35" s="27"/>
      <c r="AD35" s="25"/>
      <c r="AE35" s="25"/>
      <c r="AF35" s="25"/>
      <c r="AG35" s="127"/>
      <c r="AH35" s="127"/>
      <c r="AI35" s="25"/>
      <c r="AJ35" s="25"/>
      <c r="AK35" s="25"/>
      <c r="AL35" s="25"/>
      <c r="AM35" s="229"/>
      <c r="AN35" s="212"/>
      <c r="AO35" s="130">
        <v>27.767368142829316</v>
      </c>
      <c r="AP35" s="26"/>
      <c r="AQ35" s="29">
        <f t="shared" si="24"/>
        <v>61.195201795988908</v>
      </c>
    </row>
    <row r="36" spans="1:43" ht="12.75" customHeight="1">
      <c r="A36" s="166" t="s">
        <v>22</v>
      </c>
      <c r="B36" s="133" t="s">
        <v>23</v>
      </c>
      <c r="C36" s="19">
        <f t="shared" si="36"/>
        <v>0</v>
      </c>
      <c r="D36" s="127">
        <v>0</v>
      </c>
      <c r="E36" s="25"/>
      <c r="F36" s="22"/>
      <c r="G36" s="22"/>
      <c r="H36" s="23">
        <f t="shared" si="37"/>
        <v>0</v>
      </c>
      <c r="I36" s="24"/>
      <c r="J36" s="25"/>
      <c r="K36" s="22"/>
      <c r="L36" s="23">
        <f t="shared" si="38"/>
        <v>49.056341820719489</v>
      </c>
      <c r="M36" s="25"/>
      <c r="N36" s="25"/>
      <c r="O36" s="25"/>
      <c r="P36" s="127"/>
      <c r="Q36" s="127">
        <v>2.9548100165639926</v>
      </c>
      <c r="R36" s="25"/>
      <c r="S36" s="127">
        <v>34.962846098473712</v>
      </c>
      <c r="T36" s="127">
        <v>1.8613041345563941</v>
      </c>
      <c r="U36" s="127">
        <v>9.2773815711253977</v>
      </c>
      <c r="V36" s="127">
        <v>0</v>
      </c>
      <c r="W36" s="25"/>
      <c r="X36" s="25"/>
      <c r="Y36" s="25"/>
      <c r="Z36" s="22"/>
      <c r="AA36" s="130">
        <v>111.47653154589628</v>
      </c>
      <c r="AB36" s="26">
        <f t="shared" si="39"/>
        <v>0</v>
      </c>
      <c r="AC36" s="27"/>
      <c r="AD36" s="25"/>
      <c r="AE36" s="25">
        <v>0</v>
      </c>
      <c r="AF36" s="25"/>
      <c r="AG36" s="127"/>
      <c r="AH36" s="127"/>
      <c r="AI36" s="25"/>
      <c r="AJ36" s="25"/>
      <c r="AK36" s="25"/>
      <c r="AL36" s="25"/>
      <c r="AM36" s="229"/>
      <c r="AN36" s="212"/>
      <c r="AO36" s="130">
        <v>109.07288231486646</v>
      </c>
      <c r="AP36" s="26"/>
      <c r="AQ36" s="29">
        <f t="shared" si="24"/>
        <v>269.60575568148226</v>
      </c>
    </row>
    <row r="37" spans="1:43" ht="12.75" customHeight="1">
      <c r="A37" s="166" t="s">
        <v>24</v>
      </c>
      <c r="B37" s="133" t="s">
        <v>25</v>
      </c>
      <c r="C37" s="19">
        <f t="shared" si="36"/>
        <v>0</v>
      </c>
      <c r="D37" s="127">
        <v>0</v>
      </c>
      <c r="E37" s="25"/>
      <c r="F37" s="22"/>
      <c r="G37" s="22"/>
      <c r="H37" s="23">
        <f t="shared" si="37"/>
        <v>0</v>
      </c>
      <c r="I37" s="24"/>
      <c r="J37" s="25"/>
      <c r="K37" s="22"/>
      <c r="L37" s="23">
        <f t="shared" si="38"/>
        <v>6.1291485016239644</v>
      </c>
      <c r="M37" s="25"/>
      <c r="N37" s="25"/>
      <c r="O37" s="25"/>
      <c r="P37" s="127"/>
      <c r="Q37" s="127">
        <v>6.508476395994986E-2</v>
      </c>
      <c r="R37" s="25"/>
      <c r="S37" s="127">
        <v>0.77011671577225205</v>
      </c>
      <c r="T37" s="127">
        <v>1.3814745123055037</v>
      </c>
      <c r="U37" s="127">
        <v>3.9124725095862591</v>
      </c>
      <c r="V37" s="127">
        <v>0</v>
      </c>
      <c r="W37" s="25"/>
      <c r="X37" s="25"/>
      <c r="Y37" s="25"/>
      <c r="Z37" s="22"/>
      <c r="AA37" s="28">
        <v>6.2903567061451966</v>
      </c>
      <c r="AB37" s="26">
        <f t="shared" si="39"/>
        <v>0</v>
      </c>
      <c r="AC37" s="27"/>
      <c r="AD37" s="25"/>
      <c r="AE37" s="25"/>
      <c r="AF37" s="25"/>
      <c r="AG37" s="127"/>
      <c r="AH37" s="127"/>
      <c r="AI37" s="25"/>
      <c r="AJ37" s="25"/>
      <c r="AK37" s="25"/>
      <c r="AL37" s="25"/>
      <c r="AM37" s="229"/>
      <c r="AN37" s="212"/>
      <c r="AO37" s="130">
        <v>29.774533290691174</v>
      </c>
      <c r="AP37" s="26"/>
      <c r="AQ37" s="29">
        <f t="shared" si="24"/>
        <v>42.194038498460337</v>
      </c>
    </row>
    <row r="38" spans="1:43" ht="12.75" customHeight="1">
      <c r="A38" s="166" t="s">
        <v>26</v>
      </c>
      <c r="B38" s="133" t="s">
        <v>27</v>
      </c>
      <c r="C38" s="19">
        <f t="shared" si="36"/>
        <v>95.419434998470493</v>
      </c>
      <c r="D38" s="127">
        <v>95.419434998470493</v>
      </c>
      <c r="E38" s="25"/>
      <c r="F38" s="22"/>
      <c r="G38" s="22"/>
      <c r="H38" s="23">
        <f t="shared" si="37"/>
        <v>0</v>
      </c>
      <c r="I38" s="24"/>
      <c r="J38" s="25"/>
      <c r="K38" s="22"/>
      <c r="L38" s="23">
        <f t="shared" si="38"/>
        <v>104.99523557660144</v>
      </c>
      <c r="M38" s="25"/>
      <c r="N38" s="25"/>
      <c r="O38" s="25"/>
      <c r="P38" s="127"/>
      <c r="Q38" s="127">
        <v>1.4330774083789211</v>
      </c>
      <c r="R38" s="25"/>
      <c r="S38" s="127">
        <v>16.95691587461717</v>
      </c>
      <c r="T38" s="127">
        <v>2.4467270274555166</v>
      </c>
      <c r="U38" s="127">
        <v>18.531096891149851</v>
      </c>
      <c r="V38" s="127">
        <v>65.627418374999991</v>
      </c>
      <c r="W38" s="25"/>
      <c r="X38" s="25"/>
      <c r="Y38" s="25"/>
      <c r="Z38" s="22"/>
      <c r="AA38" s="28">
        <v>48.9382323809265</v>
      </c>
      <c r="AB38" s="26">
        <f t="shared" si="39"/>
        <v>0</v>
      </c>
      <c r="AC38" s="27"/>
      <c r="AD38" s="25"/>
      <c r="AE38" s="25">
        <v>0</v>
      </c>
      <c r="AF38" s="25">
        <v>0</v>
      </c>
      <c r="AG38" s="127"/>
      <c r="AH38" s="127"/>
      <c r="AI38" s="25"/>
      <c r="AJ38" s="25"/>
      <c r="AK38" s="25"/>
      <c r="AL38" s="25"/>
      <c r="AM38" s="229"/>
      <c r="AN38" s="212">
        <v>0</v>
      </c>
      <c r="AO38" s="130">
        <v>49.358773980224655</v>
      </c>
      <c r="AP38" s="26"/>
      <c r="AQ38" s="29">
        <f t="shared" si="24"/>
        <v>298.71167693622311</v>
      </c>
    </row>
    <row r="39" spans="1:43" ht="12.75" customHeight="1">
      <c r="A39" s="166" t="s">
        <v>28</v>
      </c>
      <c r="B39" s="133" t="s">
        <v>29</v>
      </c>
      <c r="C39" s="19">
        <f t="shared" si="36"/>
        <v>0</v>
      </c>
      <c r="D39" s="127">
        <v>0</v>
      </c>
      <c r="E39" s="25"/>
      <c r="F39" s="22"/>
      <c r="G39" s="22"/>
      <c r="H39" s="23">
        <f t="shared" si="37"/>
        <v>0</v>
      </c>
      <c r="I39" s="24"/>
      <c r="J39" s="25"/>
      <c r="K39" s="22"/>
      <c r="L39" s="23">
        <f t="shared" si="38"/>
        <v>361.13327136296238</v>
      </c>
      <c r="M39" s="25"/>
      <c r="N39" s="25"/>
      <c r="O39" s="25"/>
      <c r="P39" s="127"/>
      <c r="Q39" s="127">
        <v>27.338696425250184</v>
      </c>
      <c r="R39" s="25"/>
      <c r="S39" s="127">
        <v>323.48564892182634</v>
      </c>
      <c r="T39" s="127">
        <v>7.2011389296061195</v>
      </c>
      <c r="U39" s="127">
        <v>3.1077870862797008</v>
      </c>
      <c r="V39" s="127">
        <v>0</v>
      </c>
      <c r="W39" s="25"/>
      <c r="X39" s="25"/>
      <c r="Y39" s="25"/>
      <c r="Z39" s="22"/>
      <c r="AA39" s="28">
        <v>7.4125431276049598</v>
      </c>
      <c r="AB39" s="26">
        <f t="shared" si="39"/>
        <v>0</v>
      </c>
      <c r="AC39" s="27"/>
      <c r="AD39" s="25"/>
      <c r="AE39" s="127"/>
      <c r="AF39" s="127"/>
      <c r="AG39" s="127"/>
      <c r="AH39" s="25"/>
      <c r="AI39" s="25"/>
      <c r="AJ39" s="25"/>
      <c r="AK39" s="25"/>
      <c r="AL39" s="25"/>
      <c r="AM39" s="229"/>
      <c r="AN39" s="212"/>
      <c r="AO39" s="130">
        <v>38.998108168458046</v>
      </c>
      <c r="AP39" s="26"/>
      <c r="AQ39" s="29">
        <f t="shared" si="24"/>
        <v>407.54392265902538</v>
      </c>
    </row>
    <row r="40" spans="1:43" ht="12.75" customHeight="1">
      <c r="A40" s="166" t="s">
        <v>30</v>
      </c>
      <c r="B40" s="133" t="s">
        <v>31</v>
      </c>
      <c r="C40" s="19">
        <f t="shared" si="36"/>
        <v>0</v>
      </c>
      <c r="D40" s="127">
        <v>0</v>
      </c>
      <c r="E40" s="25"/>
      <c r="F40" s="22"/>
      <c r="G40" s="22"/>
      <c r="H40" s="23">
        <f t="shared" si="37"/>
        <v>0</v>
      </c>
      <c r="I40" s="24"/>
      <c r="J40" s="25"/>
      <c r="K40" s="22"/>
      <c r="L40" s="23">
        <f t="shared" si="38"/>
        <v>52.647000228401332</v>
      </c>
      <c r="M40" s="25"/>
      <c r="N40" s="25"/>
      <c r="O40" s="25"/>
      <c r="P40" s="127"/>
      <c r="Q40" s="127">
        <v>0.25856753739591015</v>
      </c>
      <c r="R40" s="25"/>
      <c r="S40" s="127">
        <v>3.0595053371813861</v>
      </c>
      <c r="T40" s="127">
        <v>4.593336014679271</v>
      </c>
      <c r="U40" s="127">
        <v>2.1113982230805051</v>
      </c>
      <c r="V40" s="127">
        <v>42.624193116064262</v>
      </c>
      <c r="W40" s="25"/>
      <c r="X40" s="25"/>
      <c r="Y40" s="25"/>
      <c r="Z40" s="22"/>
      <c r="AA40" s="28">
        <v>13.567086607727676</v>
      </c>
      <c r="AB40" s="26">
        <f t="shared" si="39"/>
        <v>0</v>
      </c>
      <c r="AC40" s="27"/>
      <c r="AD40" s="25"/>
      <c r="AE40" s="127"/>
      <c r="AF40" s="127"/>
      <c r="AG40" s="127"/>
      <c r="AH40" s="25"/>
      <c r="AI40" s="25"/>
      <c r="AJ40" s="25"/>
      <c r="AK40" s="25"/>
      <c r="AL40" s="25"/>
      <c r="AM40" s="229"/>
      <c r="AN40" s="212"/>
      <c r="AO40" s="130">
        <v>16.351029354905087</v>
      </c>
      <c r="AP40" s="26"/>
      <c r="AQ40" s="29">
        <f t="shared" si="24"/>
        <v>82.565116191034093</v>
      </c>
    </row>
    <row r="41" spans="1:43" ht="12.75" customHeight="1">
      <c r="A41" s="166" t="s">
        <v>32</v>
      </c>
      <c r="B41" s="133" t="s">
        <v>33</v>
      </c>
      <c r="C41" s="305">
        <f t="shared" si="36"/>
        <v>4.554026678606327</v>
      </c>
      <c r="D41" s="304">
        <v>4.554026678606327</v>
      </c>
      <c r="E41" s="25"/>
      <c r="F41" s="22"/>
      <c r="G41" s="22"/>
      <c r="H41" s="23">
        <f t="shared" si="37"/>
        <v>0</v>
      </c>
      <c r="I41" s="24"/>
      <c r="J41" s="25"/>
      <c r="K41" s="22"/>
      <c r="L41" s="23">
        <f t="shared" si="38"/>
        <v>40.278961612385615</v>
      </c>
      <c r="M41" s="25"/>
      <c r="N41" s="25"/>
      <c r="O41" s="25"/>
      <c r="P41" s="127"/>
      <c r="Q41" s="127">
        <v>0.46518015018289227</v>
      </c>
      <c r="R41" s="25"/>
      <c r="S41" s="127">
        <v>5.5042530341162195</v>
      </c>
      <c r="T41" s="127">
        <v>13.02154354497241</v>
      </c>
      <c r="U41" s="127">
        <v>21.287984883114088</v>
      </c>
      <c r="V41" s="127">
        <v>0</v>
      </c>
      <c r="W41" s="25"/>
      <c r="X41" s="25"/>
      <c r="Y41" s="25"/>
      <c r="Z41" s="22"/>
      <c r="AA41" s="130">
        <v>31.110546064024344</v>
      </c>
      <c r="AB41" s="26">
        <f t="shared" si="39"/>
        <v>0</v>
      </c>
      <c r="AC41" s="27"/>
      <c r="AD41" s="25"/>
      <c r="AE41" s="127"/>
      <c r="AF41" s="127"/>
      <c r="AG41" s="127"/>
      <c r="AH41" s="25"/>
      <c r="AI41" s="25"/>
      <c r="AJ41" s="25"/>
      <c r="AK41" s="25"/>
      <c r="AL41" s="25"/>
      <c r="AM41" s="229"/>
      <c r="AN41" s="212"/>
      <c r="AO41" s="130">
        <v>104.62358979501501</v>
      </c>
      <c r="AP41" s="26"/>
      <c r="AQ41" s="29">
        <f t="shared" si="24"/>
        <v>180.5671241500313</v>
      </c>
    </row>
    <row r="42" spans="1:43" ht="12.75" customHeight="1">
      <c r="A42" s="166" t="s">
        <v>34</v>
      </c>
      <c r="B42" s="133" t="s">
        <v>35</v>
      </c>
      <c r="C42" s="19">
        <f t="shared" si="36"/>
        <v>0</v>
      </c>
      <c r="D42" s="127">
        <v>0</v>
      </c>
      <c r="E42" s="25"/>
      <c r="F42" s="22"/>
      <c r="G42" s="22"/>
      <c r="H42" s="23">
        <f t="shared" si="37"/>
        <v>0</v>
      </c>
      <c r="I42" s="24"/>
      <c r="J42" s="25"/>
      <c r="K42" s="22"/>
      <c r="L42" s="23">
        <f t="shared" si="38"/>
        <v>2.5922316449473195</v>
      </c>
      <c r="M42" s="25"/>
      <c r="N42" s="25"/>
      <c r="O42" s="25"/>
      <c r="P42" s="127"/>
      <c r="Q42" s="127">
        <v>7.3427678423349962E-2</v>
      </c>
      <c r="R42" s="25"/>
      <c r="S42" s="127">
        <v>0.86883441090710989</v>
      </c>
      <c r="T42" s="127">
        <v>0.57145749072619167</v>
      </c>
      <c r="U42" s="127">
        <v>1.0785120648906679</v>
      </c>
      <c r="V42" s="127">
        <v>0</v>
      </c>
      <c r="W42" s="25"/>
      <c r="X42" s="25"/>
      <c r="Y42" s="25"/>
      <c r="Z42" s="22"/>
      <c r="AA42" s="194">
        <v>10.248829172973414</v>
      </c>
      <c r="AB42" s="26">
        <f t="shared" si="39"/>
        <v>0</v>
      </c>
      <c r="AC42" s="27"/>
      <c r="AD42" s="25"/>
      <c r="AE42" s="127"/>
      <c r="AF42" s="127"/>
      <c r="AG42" s="127"/>
      <c r="AH42" s="25"/>
      <c r="AI42" s="25"/>
      <c r="AJ42" s="25"/>
      <c r="AK42" s="25"/>
      <c r="AL42" s="25"/>
      <c r="AM42" s="229"/>
      <c r="AN42" s="212"/>
      <c r="AO42" s="130">
        <v>9.5100909339267368</v>
      </c>
      <c r="AP42" s="26"/>
      <c r="AQ42" s="29">
        <f t="shared" si="24"/>
        <v>22.351151751847471</v>
      </c>
    </row>
    <row r="43" spans="1:43" ht="12.75" customHeight="1">
      <c r="A43" s="166" t="s">
        <v>36</v>
      </c>
      <c r="B43" s="133" t="s">
        <v>142</v>
      </c>
      <c r="C43" s="305">
        <f t="shared" si="36"/>
        <v>0</v>
      </c>
      <c r="D43" s="316">
        <v>0</v>
      </c>
      <c r="E43" s="25"/>
      <c r="F43" s="22"/>
      <c r="G43" s="22"/>
      <c r="H43" s="23">
        <f t="shared" si="37"/>
        <v>0</v>
      </c>
      <c r="I43" s="24"/>
      <c r="J43" s="25"/>
      <c r="K43" s="22">
        <v>0</v>
      </c>
      <c r="L43" s="23">
        <f t="shared" si="38"/>
        <v>7.9959381919591088</v>
      </c>
      <c r="M43" s="25"/>
      <c r="N43" s="25"/>
      <c r="O43" s="25"/>
      <c r="P43" s="25"/>
      <c r="Q43" s="25">
        <v>0.36824173286507422</v>
      </c>
      <c r="R43" s="25"/>
      <c r="S43" s="25">
        <v>4.35722735506641</v>
      </c>
      <c r="T43" s="25">
        <v>0.41321623981024275</v>
      </c>
      <c r="U43" s="25">
        <v>1.8062528642173796</v>
      </c>
      <c r="V43" s="25">
        <v>0</v>
      </c>
      <c r="W43" s="25">
        <v>1.0510000000000019</v>
      </c>
      <c r="X43" s="25"/>
      <c r="Y43" s="25"/>
      <c r="Z43" s="22"/>
      <c r="AA43" s="28">
        <v>7.2102701807938772</v>
      </c>
      <c r="AB43" s="26">
        <f t="shared" si="39"/>
        <v>0</v>
      </c>
      <c r="AC43" s="27"/>
      <c r="AD43" s="25"/>
      <c r="AE43" s="25"/>
      <c r="AF43" s="25"/>
      <c r="AG43" s="25"/>
      <c r="AH43" s="25"/>
      <c r="AI43" s="25"/>
      <c r="AJ43" s="25"/>
      <c r="AK43" s="25"/>
      <c r="AL43" s="25"/>
      <c r="AM43" s="215"/>
      <c r="AN43" s="212"/>
      <c r="AO43" s="28">
        <v>23.165177551435935</v>
      </c>
      <c r="AP43" s="26"/>
      <c r="AQ43" s="29">
        <f t="shared" si="24"/>
        <v>38.371385924188921</v>
      </c>
    </row>
    <row r="44" spans="1:43" ht="12.75" customHeight="1">
      <c r="A44" s="395" t="s">
        <v>172</v>
      </c>
      <c r="B44" s="396" t="s">
        <v>173</v>
      </c>
      <c r="C44" s="317">
        <f>SUM(D44:G44)</f>
        <v>0</v>
      </c>
      <c r="D44" s="397">
        <v>0</v>
      </c>
      <c r="E44" s="76"/>
      <c r="F44" s="77"/>
      <c r="G44" s="77"/>
      <c r="H44" s="78">
        <f>SUM(I44:K44)</f>
        <v>0</v>
      </c>
      <c r="I44" s="75"/>
      <c r="J44" s="76"/>
      <c r="K44" s="77"/>
      <c r="L44" s="78">
        <f>SUM(M44:Z44)</f>
        <v>58.203887118151783</v>
      </c>
      <c r="M44" s="76"/>
      <c r="N44" s="76"/>
      <c r="O44" s="76"/>
      <c r="P44" s="76"/>
      <c r="Q44" s="76">
        <v>1.2399853079125041</v>
      </c>
      <c r="R44" s="76"/>
      <c r="S44" s="76">
        <v>0</v>
      </c>
      <c r="T44" s="76">
        <v>0.66321477015007013</v>
      </c>
      <c r="U44" s="76">
        <v>56.300687040089208</v>
      </c>
      <c r="V44" s="76">
        <v>0</v>
      </c>
      <c r="W44" s="76"/>
      <c r="X44" s="76"/>
      <c r="Y44" s="76"/>
      <c r="Z44" s="77"/>
      <c r="AA44" s="81">
        <v>0</v>
      </c>
      <c r="AB44" s="79">
        <f>SUM(AC44:AM44)</f>
        <v>0</v>
      </c>
      <c r="AC44" s="80"/>
      <c r="AD44" s="76"/>
      <c r="AE44" s="76"/>
      <c r="AF44" s="76"/>
      <c r="AG44" s="76"/>
      <c r="AH44" s="76"/>
      <c r="AI44" s="76"/>
      <c r="AJ44" s="76"/>
      <c r="AK44" s="76"/>
      <c r="AL44" s="76"/>
      <c r="AM44" s="220"/>
      <c r="AN44" s="213"/>
      <c r="AO44" s="81">
        <v>20.419372826792451</v>
      </c>
      <c r="AP44" s="79"/>
      <c r="AQ44" s="82">
        <f>C44+H44+L44+AA44+AB44+AN44+AO44+AP44</f>
        <v>78.623259944944238</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4497.5185363329574</v>
      </c>
      <c r="M45" s="307">
        <f t="shared" si="40"/>
        <v>0</v>
      </c>
      <c r="N45" s="307">
        <f t="shared" ref="N45" si="41">SUM(N46:N55)</f>
        <v>0</v>
      </c>
      <c r="O45" s="307">
        <f t="shared" si="40"/>
        <v>0</v>
      </c>
      <c r="P45" s="307">
        <f t="shared" si="40"/>
        <v>1687.9370711886791</v>
      </c>
      <c r="Q45" s="307">
        <f t="shared" si="40"/>
        <v>0</v>
      </c>
      <c r="R45" s="307">
        <f t="shared" si="40"/>
        <v>801.56165589849957</v>
      </c>
      <c r="S45" s="307">
        <f t="shared" si="40"/>
        <v>17.728200000000001</v>
      </c>
      <c r="T45" s="307">
        <f t="shared" si="40"/>
        <v>1.3755734399999999</v>
      </c>
      <c r="U45" s="307">
        <f>SUM(U46:U55)</f>
        <v>1988.9160358057777</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1.9779999999999998</v>
      </c>
      <c r="AP45" s="311">
        <f t="shared" si="40"/>
        <v>0</v>
      </c>
      <c r="AQ45" s="314">
        <f t="shared" si="24"/>
        <v>4499.4965363329575</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918.33259999999996</v>
      </c>
      <c r="M46" s="64"/>
      <c r="N46" s="64"/>
      <c r="O46" s="64"/>
      <c r="P46" s="64"/>
      <c r="Q46" s="64"/>
      <c r="R46" s="64"/>
      <c r="S46" s="64"/>
      <c r="T46" s="64"/>
      <c r="U46" s="64">
        <v>918.33259999999996</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918.33259999999996</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1697.3185054263165</v>
      </c>
      <c r="M48" s="25"/>
      <c r="N48" s="25"/>
      <c r="O48" s="25"/>
      <c r="P48" s="25">
        <v>1363.7296562268186</v>
      </c>
      <c r="Q48" s="25"/>
      <c r="R48" s="25"/>
      <c r="S48" s="25"/>
      <c r="T48" s="25">
        <v>1.3755734399999999</v>
      </c>
      <c r="U48" s="25">
        <v>332.21327575949795</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1697.3185054263165</v>
      </c>
    </row>
    <row r="49" spans="1:43" ht="12.75" customHeight="1">
      <c r="A49" s="166" t="s">
        <v>72</v>
      </c>
      <c r="B49" s="18"/>
      <c r="C49" s="19">
        <f t="shared" si="45"/>
        <v>0</v>
      </c>
      <c r="D49" s="20"/>
      <c r="E49" s="21"/>
      <c r="F49" s="22"/>
      <c r="G49" s="22"/>
      <c r="H49" s="23">
        <f t="shared" si="46"/>
        <v>0</v>
      </c>
      <c r="I49" s="24"/>
      <c r="J49" s="25"/>
      <c r="K49" s="22"/>
      <c r="L49" s="23">
        <f t="shared" si="47"/>
        <v>113.45261666660548</v>
      </c>
      <c r="M49" s="25"/>
      <c r="N49" s="25"/>
      <c r="O49" s="25"/>
      <c r="P49" s="25">
        <v>25.698049483050447</v>
      </c>
      <c r="Q49" s="25"/>
      <c r="R49" s="25"/>
      <c r="S49" s="25"/>
      <c r="T49" s="25"/>
      <c r="U49" s="25">
        <v>87.754567183555025</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113.45261666660548</v>
      </c>
    </row>
    <row r="50" spans="1:43" ht="12.75" customHeight="1">
      <c r="A50" s="166" t="s">
        <v>38</v>
      </c>
      <c r="B50" s="18"/>
      <c r="C50" s="19">
        <f t="shared" si="45"/>
        <v>0</v>
      </c>
      <c r="D50" s="20"/>
      <c r="E50" s="21"/>
      <c r="F50" s="22"/>
      <c r="G50" s="22"/>
      <c r="H50" s="23">
        <f t="shared" si="46"/>
        <v>0</v>
      </c>
      <c r="I50" s="24"/>
      <c r="J50" s="25"/>
      <c r="K50" s="22"/>
      <c r="L50" s="23">
        <f t="shared" si="47"/>
        <v>38.299999999999997</v>
      </c>
      <c r="M50" s="25"/>
      <c r="N50" s="25"/>
      <c r="O50" s="25"/>
      <c r="P50" s="25"/>
      <c r="Q50" s="25"/>
      <c r="R50" s="135"/>
      <c r="S50" s="25"/>
      <c r="T50" s="25"/>
      <c r="U50" s="25">
        <v>38.299999999999997</v>
      </c>
      <c r="V50" s="25"/>
      <c r="W50" s="25"/>
      <c r="X50" s="25"/>
      <c r="Y50" s="25"/>
      <c r="Z50" s="22"/>
      <c r="AA50" s="23"/>
      <c r="AB50" s="26">
        <f t="shared" si="48"/>
        <v>0</v>
      </c>
      <c r="AC50" s="27"/>
      <c r="AD50" s="25"/>
      <c r="AE50" s="25"/>
      <c r="AF50" s="25"/>
      <c r="AG50" s="25"/>
      <c r="AH50" s="25"/>
      <c r="AI50" s="25">
        <v>0</v>
      </c>
      <c r="AJ50" s="25"/>
      <c r="AK50" s="25"/>
      <c r="AL50" s="25"/>
      <c r="AM50" s="215"/>
      <c r="AN50" s="212"/>
      <c r="AO50" s="28">
        <v>1.9779999999999998</v>
      </c>
      <c r="AP50" s="26"/>
      <c r="AQ50" s="29">
        <f t="shared" si="24"/>
        <v>40.277999999999999</v>
      </c>
    </row>
    <row r="51" spans="1:43" ht="12.75" customHeight="1">
      <c r="A51" s="166" t="s">
        <v>39</v>
      </c>
      <c r="B51" s="18"/>
      <c r="C51" s="19">
        <f t="shared" si="45"/>
        <v>0</v>
      </c>
      <c r="D51" s="20"/>
      <c r="E51" s="21"/>
      <c r="F51" s="22"/>
      <c r="G51" s="22"/>
      <c r="H51" s="23">
        <f t="shared" si="46"/>
        <v>0</v>
      </c>
      <c r="I51" s="24"/>
      <c r="J51" s="25"/>
      <c r="K51" s="22"/>
      <c r="L51" s="23">
        <f t="shared" si="47"/>
        <v>22.767972117661802</v>
      </c>
      <c r="M51" s="25"/>
      <c r="N51" s="25"/>
      <c r="O51" s="25"/>
      <c r="P51" s="25">
        <v>1.3527509433962264</v>
      </c>
      <c r="Q51" s="22"/>
      <c r="R51" s="25">
        <v>21.415221174265575</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22.767972117661802</v>
      </c>
    </row>
    <row r="52" spans="1:43" ht="12.75" customHeight="1">
      <c r="A52" s="166" t="s">
        <v>76</v>
      </c>
      <c r="B52" s="133"/>
      <c r="C52" s="134">
        <f t="shared" si="45"/>
        <v>0</v>
      </c>
      <c r="D52" s="135"/>
      <c r="E52" s="135"/>
      <c r="F52" s="136"/>
      <c r="G52" s="136"/>
      <c r="H52" s="137">
        <f t="shared" si="46"/>
        <v>0</v>
      </c>
      <c r="I52" s="138"/>
      <c r="J52" s="135"/>
      <c r="K52" s="136"/>
      <c r="L52" s="137">
        <f t="shared" si="47"/>
        <v>780.14643472423404</v>
      </c>
      <c r="M52" s="135"/>
      <c r="N52" s="135"/>
      <c r="O52" s="135"/>
      <c r="P52" s="127"/>
      <c r="Q52" s="127"/>
      <c r="R52" s="135">
        <v>780.14643472423404</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780.14643472423404</v>
      </c>
    </row>
    <row r="53" spans="1:43" ht="12.75" customHeight="1">
      <c r="A53" s="166" t="s">
        <v>73</v>
      </c>
      <c r="B53" s="133"/>
      <c r="C53" s="134">
        <f t="shared" si="45"/>
        <v>0</v>
      </c>
      <c r="D53" s="138"/>
      <c r="E53" s="135"/>
      <c r="F53" s="136"/>
      <c r="G53" s="136"/>
      <c r="H53" s="137">
        <f t="shared" si="46"/>
        <v>0</v>
      </c>
      <c r="I53" s="138"/>
      <c r="J53" s="135"/>
      <c r="K53" s="136"/>
      <c r="L53" s="137">
        <f t="shared" si="47"/>
        <v>692.90045053428685</v>
      </c>
      <c r="M53" s="135"/>
      <c r="N53" s="135"/>
      <c r="O53" s="135"/>
      <c r="P53" s="105">
        <v>179.60586000000001</v>
      </c>
      <c r="Q53" s="105"/>
      <c r="R53" s="135"/>
      <c r="S53" s="127"/>
      <c r="T53" s="135"/>
      <c r="U53" s="135">
        <v>513.29459053428684</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692.90045053428685</v>
      </c>
    </row>
    <row r="54" spans="1:43" ht="12.75" customHeight="1">
      <c r="A54" s="17" t="s">
        <v>134</v>
      </c>
      <c r="B54" s="241"/>
      <c r="C54" s="134">
        <f t="shared" si="45"/>
        <v>0</v>
      </c>
      <c r="D54" s="138"/>
      <c r="E54" s="135"/>
      <c r="F54" s="136"/>
      <c r="G54" s="136"/>
      <c r="H54" s="137">
        <f t="shared" si="46"/>
        <v>0</v>
      </c>
      <c r="I54" s="138"/>
      <c r="J54" s="135"/>
      <c r="K54" s="136"/>
      <c r="L54" s="137">
        <f t="shared" si="47"/>
        <v>33.87283580577752</v>
      </c>
      <c r="M54" s="135"/>
      <c r="N54" s="135"/>
      <c r="O54" s="135"/>
      <c r="P54" s="105"/>
      <c r="Q54" s="105"/>
      <c r="R54" s="135"/>
      <c r="S54" s="127"/>
      <c r="T54" s="135"/>
      <c r="U54" s="135">
        <v>33.87283580577752</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33.87283580577752</v>
      </c>
    </row>
    <row r="55" spans="1:43" ht="12.75" customHeight="1">
      <c r="A55" s="72" t="s">
        <v>74</v>
      </c>
      <c r="B55" s="193"/>
      <c r="C55" s="74">
        <f t="shared" si="45"/>
        <v>0</v>
      </c>
      <c r="D55" s="150"/>
      <c r="E55" s="151"/>
      <c r="F55" s="77"/>
      <c r="G55" s="77"/>
      <c r="H55" s="78">
        <f t="shared" si="46"/>
        <v>0</v>
      </c>
      <c r="I55" s="75"/>
      <c r="J55" s="76"/>
      <c r="K55" s="77"/>
      <c r="L55" s="78">
        <f t="shared" si="47"/>
        <v>200.42712105807433</v>
      </c>
      <c r="M55" s="76"/>
      <c r="N55" s="76"/>
      <c r="O55" s="76"/>
      <c r="P55" s="76">
        <v>117.55075453541396</v>
      </c>
      <c r="Q55" s="76"/>
      <c r="R55" s="76"/>
      <c r="S55" s="25">
        <v>17.728200000000001</v>
      </c>
      <c r="T55" s="76"/>
      <c r="U55" s="76">
        <v>65.148166522660375</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200.42712105807433</v>
      </c>
    </row>
    <row r="56" spans="1:43" s="49" customFormat="1" ht="12.75" customHeight="1">
      <c r="A56" s="168" t="s">
        <v>40</v>
      </c>
      <c r="B56" s="152"/>
      <c r="C56" s="142">
        <f t="shared" si="45"/>
        <v>251.97008640000001</v>
      </c>
      <c r="D56" s="146">
        <v>170.04050000000001</v>
      </c>
      <c r="E56" s="22">
        <v>56.371300000000005</v>
      </c>
      <c r="F56" s="144"/>
      <c r="G56" s="144">
        <v>25.5582864</v>
      </c>
      <c r="H56" s="145">
        <f t="shared" si="46"/>
        <v>290.30599999999998</v>
      </c>
      <c r="I56" s="146"/>
      <c r="J56" s="143">
        <v>177.78399999999999</v>
      </c>
      <c r="K56" s="144">
        <v>112.52200000000001</v>
      </c>
      <c r="L56" s="145">
        <f t="shared" si="47"/>
        <v>1294.7243239687002</v>
      </c>
      <c r="M56" s="143"/>
      <c r="N56" s="143"/>
      <c r="O56" s="143"/>
      <c r="P56" s="143">
        <v>0</v>
      </c>
      <c r="Q56" s="143">
        <v>704.32837109417983</v>
      </c>
      <c r="R56" s="143"/>
      <c r="S56" s="143">
        <v>0</v>
      </c>
      <c r="T56" s="143">
        <v>52.02845785494096</v>
      </c>
      <c r="U56" s="143">
        <v>492.04225851957932</v>
      </c>
      <c r="V56" s="143">
        <v>46.325236499999995</v>
      </c>
      <c r="W56" s="143"/>
      <c r="X56" s="143"/>
      <c r="Y56" s="143"/>
      <c r="Z56" s="144"/>
      <c r="AA56" s="145">
        <v>475.53328152</v>
      </c>
      <c r="AB56" s="147">
        <f t="shared" si="48"/>
        <v>16.833031498875759</v>
      </c>
      <c r="AC56" s="177"/>
      <c r="AD56" s="143"/>
      <c r="AE56" s="143">
        <v>16.279484497718855</v>
      </c>
      <c r="AF56" s="143"/>
      <c r="AG56" s="143"/>
      <c r="AH56" s="143"/>
      <c r="AI56" s="143"/>
      <c r="AJ56" s="143"/>
      <c r="AK56" s="143"/>
      <c r="AL56" s="143">
        <v>0.16715999999999998</v>
      </c>
      <c r="AM56" s="231">
        <v>0.38638700115690511</v>
      </c>
      <c r="AN56" s="147"/>
      <c r="AO56" s="145">
        <v>565.79399999999998</v>
      </c>
      <c r="AP56" s="147"/>
      <c r="AQ56" s="91">
        <f t="shared" si="24"/>
        <v>2895.1607233875757</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3.101</v>
      </c>
      <c r="I57" s="146">
        <f t="shared" si="49"/>
        <v>0</v>
      </c>
      <c r="J57" s="146">
        <f t="shared" si="49"/>
        <v>0</v>
      </c>
      <c r="K57" s="146">
        <f t="shared" si="49"/>
        <v>3.101</v>
      </c>
      <c r="L57" s="145">
        <f t="shared" si="49"/>
        <v>354.38992359376232</v>
      </c>
      <c r="M57" s="143">
        <f t="shared" si="49"/>
        <v>0</v>
      </c>
      <c r="N57" s="143">
        <f t="shared" ref="N57" si="50">N58+N65</f>
        <v>0</v>
      </c>
      <c r="O57" s="143">
        <f t="shared" si="49"/>
        <v>0</v>
      </c>
      <c r="P57" s="143">
        <f t="shared" si="49"/>
        <v>0</v>
      </c>
      <c r="Q57" s="143">
        <f t="shared" si="49"/>
        <v>18.260587919605129</v>
      </c>
      <c r="R57" s="143">
        <f t="shared" si="49"/>
        <v>0</v>
      </c>
      <c r="S57" s="143">
        <f t="shared" si="49"/>
        <v>14.070000000000004</v>
      </c>
      <c r="T57" s="143">
        <f t="shared" si="49"/>
        <v>46.157212206097391</v>
      </c>
      <c r="U57" s="143">
        <f t="shared" si="49"/>
        <v>275.90212346805976</v>
      </c>
      <c r="V57" s="143">
        <f t="shared" si="49"/>
        <v>0</v>
      </c>
      <c r="W57" s="143">
        <f t="shared" si="49"/>
        <v>0</v>
      </c>
      <c r="X57" s="143">
        <f t="shared" si="49"/>
        <v>0</v>
      </c>
      <c r="Y57" s="143">
        <f t="shared" si="49"/>
        <v>0</v>
      </c>
      <c r="Z57" s="144">
        <f t="shared" si="49"/>
        <v>0</v>
      </c>
      <c r="AA57" s="145">
        <f t="shared" si="49"/>
        <v>269.12351443018565</v>
      </c>
      <c r="AB57" s="147">
        <f t="shared" si="49"/>
        <v>5.6719414458430026E-2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5.6719414458430026E-2</v>
      </c>
      <c r="AN57" s="146">
        <f t="shared" si="49"/>
        <v>0</v>
      </c>
      <c r="AO57" s="145">
        <f t="shared" si="49"/>
        <v>580.06506961320451</v>
      </c>
      <c r="AP57" s="147">
        <f t="shared" si="49"/>
        <v>0</v>
      </c>
      <c r="AQ57" s="148">
        <f t="shared" si="24"/>
        <v>1206.736227051611</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213.34439508952229</v>
      </c>
      <c r="M58" s="143">
        <f t="shared" ref="M58:AN58" si="54">SUM(M59:M64)</f>
        <v>0</v>
      </c>
      <c r="N58" s="143">
        <f t="shared" ref="N58" si="55">SUM(N59:N64)</f>
        <v>0</v>
      </c>
      <c r="O58" s="143">
        <f t="shared" si="54"/>
        <v>0</v>
      </c>
      <c r="P58" s="143">
        <f t="shared" si="54"/>
        <v>0</v>
      </c>
      <c r="Q58" s="143">
        <v>8.1956500651312325</v>
      </c>
      <c r="R58" s="143">
        <f t="shared" si="54"/>
        <v>0</v>
      </c>
      <c r="S58" s="143">
        <v>1.3726595961656129</v>
      </c>
      <c r="T58" s="143">
        <v>36.053742368961892</v>
      </c>
      <c r="U58" s="143">
        <v>167.72234305926355</v>
      </c>
      <c r="V58" s="143">
        <f t="shared" si="54"/>
        <v>0</v>
      </c>
      <c r="W58" s="143">
        <f t="shared" si="54"/>
        <v>0</v>
      </c>
      <c r="X58" s="143">
        <f t="shared" si="54"/>
        <v>0</v>
      </c>
      <c r="Y58" s="143">
        <f t="shared" si="54"/>
        <v>0</v>
      </c>
      <c r="Z58" s="144">
        <f t="shared" si="54"/>
        <v>0</v>
      </c>
      <c r="AA58" s="145">
        <v>128.46058407659339</v>
      </c>
      <c r="AB58" s="147">
        <f t="shared" si="48"/>
        <v>5.6719414458430026E-2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5.6719414458430026E-2</v>
      </c>
      <c r="AN58" s="146">
        <f t="shared" si="54"/>
        <v>0</v>
      </c>
      <c r="AO58" s="145">
        <v>410.93207408168468</v>
      </c>
      <c r="AP58" s="147">
        <f t="shared" ref="AP58" si="57">SUM(AP59:AP64)</f>
        <v>0</v>
      </c>
      <c r="AQ58" s="148">
        <f t="shared" si="24"/>
        <v>752.79377266225879</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3.101</v>
      </c>
      <c r="I65" s="146"/>
      <c r="J65" s="146">
        <v>0</v>
      </c>
      <c r="K65" s="146">
        <v>3.101</v>
      </c>
      <c r="L65" s="78">
        <f>SUM(M65:Z65)</f>
        <v>141.04552850424</v>
      </c>
      <c r="M65" s="76"/>
      <c r="N65" s="76"/>
      <c r="O65" s="76"/>
      <c r="P65" s="76"/>
      <c r="Q65" s="76">
        <v>10.064937854473897</v>
      </c>
      <c r="R65" s="76"/>
      <c r="S65" s="143">
        <v>12.69734040383439</v>
      </c>
      <c r="T65" s="143">
        <v>10.103469837135499</v>
      </c>
      <c r="U65" s="143">
        <v>108.17978040879622</v>
      </c>
      <c r="V65" s="76">
        <f>SUM(V66:V69)</f>
        <v>0</v>
      </c>
      <c r="W65" s="76"/>
      <c r="X65" s="76"/>
      <c r="Y65" s="76"/>
      <c r="Z65" s="77"/>
      <c r="AA65" s="145">
        <v>140.66293035359229</v>
      </c>
      <c r="AB65" s="79">
        <f>SUM(AC65:AM65)</f>
        <v>0</v>
      </c>
      <c r="AC65" s="80"/>
      <c r="AD65" s="76"/>
      <c r="AE65" s="76"/>
      <c r="AF65" s="76"/>
      <c r="AG65" s="76"/>
      <c r="AH65" s="76">
        <v>0</v>
      </c>
      <c r="AI65" s="76"/>
      <c r="AJ65" s="76"/>
      <c r="AK65" s="76"/>
      <c r="AL65" s="76"/>
      <c r="AM65" s="220"/>
      <c r="AN65" s="213"/>
      <c r="AO65" s="145">
        <v>169.13299553151987</v>
      </c>
      <c r="AP65" s="79"/>
      <c r="AQ65" s="340">
        <f t="shared" si="24"/>
        <v>453.94245438935218</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272.04719999999998</v>
      </c>
      <c r="M70" s="154"/>
      <c r="N70" s="154"/>
      <c r="O70" s="154"/>
      <c r="P70" s="154">
        <v>0</v>
      </c>
      <c r="Q70" s="154">
        <v>0</v>
      </c>
      <c r="R70" s="154"/>
      <c r="S70" s="154"/>
      <c r="T70" s="154">
        <v>0</v>
      </c>
      <c r="U70" s="154">
        <v>272.04719999999998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52.029999999999994</v>
      </c>
      <c r="AP70" s="100"/>
      <c r="AQ70" s="91">
        <f t="shared" si="24"/>
        <v>324.07719999999995</v>
      </c>
    </row>
    <row r="71" spans="1:43" s="49" customFormat="1" ht="12.75" customHeight="1" thickBot="1">
      <c r="A71" s="242" t="s">
        <v>133</v>
      </c>
      <c r="B71" s="73"/>
      <c r="C71" s="74">
        <f>SUM(D71:G71)</f>
        <v>0</v>
      </c>
      <c r="D71" s="75"/>
      <c r="E71" s="76"/>
      <c r="F71" s="77"/>
      <c r="G71" s="77"/>
      <c r="H71" s="78">
        <f>SUM(I71:K71)</f>
        <v>0</v>
      </c>
      <c r="I71" s="75"/>
      <c r="J71" s="76"/>
      <c r="K71" s="77"/>
      <c r="L71" s="78">
        <f>SUM(M71:Z71)</f>
        <v>31.882877115554901</v>
      </c>
      <c r="M71" s="76"/>
      <c r="N71" s="76"/>
      <c r="O71" s="76"/>
      <c r="P71" s="76"/>
      <c r="Q71" s="76"/>
      <c r="R71" s="76"/>
      <c r="S71" s="76"/>
      <c r="T71" s="76"/>
      <c r="U71" s="76">
        <v>31.882877115554901</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31.882877115554901</v>
      </c>
    </row>
    <row r="72" spans="1:43" ht="12.75" customHeight="1" thickBot="1">
      <c r="A72" s="42" t="s">
        <v>42</v>
      </c>
      <c r="B72" s="43"/>
      <c r="C72" s="44">
        <f t="shared" ref="C72:AP72" si="58">C26-C27-C29</f>
        <v>-83.48374285815197</v>
      </c>
      <c r="D72" s="108">
        <f t="shared" si="58"/>
        <v>-77.425406983151959</v>
      </c>
      <c r="E72" s="46">
        <f t="shared" si="58"/>
        <v>-6.0583358750000045</v>
      </c>
      <c r="F72" s="109">
        <f t="shared" si="58"/>
        <v>0</v>
      </c>
      <c r="G72" s="109">
        <f t="shared" si="58"/>
        <v>0</v>
      </c>
      <c r="H72" s="47">
        <f t="shared" si="58"/>
        <v>20.831999999999994</v>
      </c>
      <c r="I72" s="108">
        <f t="shared" si="58"/>
        <v>20.832000000000111</v>
      </c>
      <c r="J72" s="46">
        <f t="shared" si="58"/>
        <v>0</v>
      </c>
      <c r="K72" s="109">
        <f t="shared" si="58"/>
        <v>0</v>
      </c>
      <c r="L72" s="47">
        <f t="shared" si="58"/>
        <v>-81.434753252182418</v>
      </c>
      <c r="M72" s="46">
        <f t="shared" si="58"/>
        <v>4.5474735088646412E-13</v>
      </c>
      <c r="N72" s="46">
        <f t="shared" ref="N72" si="59">N26-N27-N29</f>
        <v>0</v>
      </c>
      <c r="O72" s="46">
        <f t="shared" si="58"/>
        <v>0</v>
      </c>
      <c r="P72" s="46">
        <f t="shared" si="58"/>
        <v>-62.747071188679001</v>
      </c>
      <c r="Q72" s="46">
        <f t="shared" si="58"/>
        <v>21.11200000000008</v>
      </c>
      <c r="R72" s="46">
        <f t="shared" si="58"/>
        <v>55.824544101500464</v>
      </c>
      <c r="S72" s="46">
        <f t="shared" si="58"/>
        <v>52.581900000000019</v>
      </c>
      <c r="T72" s="46">
        <f t="shared" si="58"/>
        <v>5.1911865600000056</v>
      </c>
      <c r="U72" s="46">
        <f t="shared" si="58"/>
        <v>-153.11840000000075</v>
      </c>
      <c r="V72" s="46">
        <f t="shared" si="58"/>
        <v>0.77208727500001828</v>
      </c>
      <c r="W72" s="46">
        <f t="shared" si="58"/>
        <v>-1.0510000000000019</v>
      </c>
      <c r="X72" s="46">
        <f t="shared" si="58"/>
        <v>0</v>
      </c>
      <c r="Y72" s="46">
        <f t="shared" si="58"/>
        <v>0</v>
      </c>
      <c r="Z72" s="109">
        <f t="shared" si="58"/>
        <v>0</v>
      </c>
      <c r="AA72" s="47">
        <f t="shared" si="58"/>
        <v>18.42614461248013</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-0.85999999999989996</v>
      </c>
      <c r="AP72" s="45">
        <f t="shared" si="58"/>
        <v>0</v>
      </c>
      <c r="AQ72" s="48">
        <f t="shared" si="24"/>
        <v>-126.52035149785416</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-0.82892138446716612</v>
      </c>
    </row>
    <row r="74" spans="1:43" s="49" customFormat="1" ht="12.75" customHeight="1">
      <c r="A74" s="162" t="s">
        <v>69</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1465.1600745599999</v>
      </c>
      <c r="D86" s="89">
        <f t="shared" ref="D86:AN86" si="63">D10+D22</f>
        <v>1465.1600745599999</v>
      </c>
      <c r="E86" s="89">
        <f t="shared" si="63"/>
        <v>0</v>
      </c>
      <c r="F86" s="89">
        <f t="shared" si="63"/>
        <v>0</v>
      </c>
      <c r="G86" s="89">
        <f t="shared" si="63"/>
        <v>0</v>
      </c>
      <c r="H86" s="89">
        <f t="shared" si="63"/>
        <v>538.09799999999996</v>
      </c>
      <c r="I86" s="89">
        <f t="shared" si="63"/>
        <v>538.09799999999996</v>
      </c>
      <c r="J86" s="89">
        <f t="shared" si="63"/>
        <v>0</v>
      </c>
      <c r="K86" s="89">
        <f t="shared" si="63"/>
        <v>0</v>
      </c>
      <c r="L86" s="89">
        <f t="shared" si="63"/>
        <v>889.92299999999989</v>
      </c>
      <c r="M86" s="89">
        <f t="shared" si="63"/>
        <v>0</v>
      </c>
      <c r="N86" s="89">
        <f t="shared" si="63"/>
        <v>0</v>
      </c>
      <c r="O86" s="89">
        <f t="shared" si="63"/>
        <v>0</v>
      </c>
      <c r="P86" s="89">
        <f t="shared" si="63"/>
        <v>0</v>
      </c>
      <c r="Q86" s="89">
        <f t="shared" si="63"/>
        <v>0</v>
      </c>
      <c r="R86" s="89">
        <f t="shared" si="63"/>
        <v>0</v>
      </c>
      <c r="S86" s="89">
        <f t="shared" si="63"/>
        <v>870.26939999999991</v>
      </c>
      <c r="T86" s="89">
        <f t="shared" si="63"/>
        <v>0</v>
      </c>
      <c r="U86" s="89">
        <f t="shared" si="63"/>
        <v>19.653600000000001</v>
      </c>
      <c r="V86" s="89">
        <f t="shared" si="63"/>
        <v>0</v>
      </c>
      <c r="W86" s="89">
        <f t="shared" si="63"/>
        <v>0</v>
      </c>
      <c r="X86" s="89">
        <f t="shared" si="63"/>
        <v>0</v>
      </c>
      <c r="Y86" s="89">
        <f t="shared" si="63"/>
        <v>0</v>
      </c>
      <c r="Z86" s="89">
        <f t="shared" si="63"/>
        <v>0</v>
      </c>
      <c r="AA86" s="89">
        <f t="shared" si="63"/>
        <v>1969.89721104</v>
      </c>
      <c r="AB86" s="89">
        <f>AB10-AB22</f>
        <v>130.97563999999997</v>
      </c>
      <c r="AC86" s="89">
        <f>AC10-AC22</f>
        <v>78.431999999999988</v>
      </c>
      <c r="AD86" s="89">
        <f>AD10-AD22</f>
        <v>33.367999999999995</v>
      </c>
      <c r="AE86" s="89">
        <f>AE10-AE22</f>
        <v>0</v>
      </c>
      <c r="AF86" s="89">
        <f t="shared" ref="AF86:AM86" si="64">AF10-AF22</f>
        <v>0</v>
      </c>
      <c r="AG86" s="89">
        <f t="shared" si="64"/>
        <v>19.175639999999998</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6"/>
  <dimension ref="A1:AS86"/>
  <sheetViews>
    <sheetView zoomScale="118" zoomScaleNormal="118" workbookViewId="0">
      <pane xSplit="2" ySplit="1" topLeftCell="N38"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49</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18</v>
      </c>
    </row>
    <row r="2" spans="1:45" ht="12.75" customHeight="1">
      <c r="A2" s="3" t="s">
        <v>65</v>
      </c>
      <c r="B2" s="4"/>
      <c r="C2" s="5">
        <f>SUM(D2:G2)</f>
        <v>0</v>
      </c>
      <c r="D2" s="6">
        <v>0</v>
      </c>
      <c r="E2" s="7"/>
      <c r="F2" s="8"/>
      <c r="G2" s="8"/>
      <c r="H2" s="9">
        <f>SUM(I2:K2)</f>
        <v>882.53800000000001</v>
      </c>
      <c r="I2" s="10">
        <v>704.75400000000002</v>
      </c>
      <c r="J2" s="11">
        <v>177.78399999999999</v>
      </c>
      <c r="K2" s="8"/>
      <c r="L2" s="9">
        <f>SUM(M2:Z2)</f>
        <v>0</v>
      </c>
      <c r="M2" s="10"/>
      <c r="N2" s="393"/>
      <c r="O2" s="12"/>
      <c r="P2" s="12"/>
      <c r="Q2" s="12"/>
      <c r="R2" s="12"/>
      <c r="S2" s="12"/>
      <c r="T2" s="12"/>
      <c r="U2" s="12"/>
      <c r="V2" s="12"/>
      <c r="W2" s="12"/>
      <c r="X2" s="11"/>
      <c r="Y2" s="11"/>
      <c r="Z2" s="8"/>
      <c r="AA2" s="9">
        <v>659.95907601359988</v>
      </c>
      <c r="AB2" s="13">
        <f>SUM(AC2:AM2)</f>
        <v>233.85694614241467</v>
      </c>
      <c r="AC2" s="14">
        <v>51.255999999999993</v>
      </c>
      <c r="AD2" s="11">
        <v>28.723999999999997</v>
      </c>
      <c r="AE2" s="11">
        <v>125.41198614241466</v>
      </c>
      <c r="AF2" s="11">
        <v>0</v>
      </c>
      <c r="AG2" s="11">
        <v>23.999399999999998</v>
      </c>
      <c r="AH2" s="11">
        <v>4.2984</v>
      </c>
      <c r="AI2" s="11">
        <v>0</v>
      </c>
      <c r="AJ2" s="11">
        <v>0</v>
      </c>
      <c r="AK2" s="11">
        <v>0</v>
      </c>
      <c r="AL2" s="11">
        <v>0.11939999999999999</v>
      </c>
      <c r="AM2" s="214">
        <v>4.7759999999999997E-2</v>
      </c>
      <c r="AN2" s="211">
        <v>0</v>
      </c>
      <c r="AO2" s="15"/>
      <c r="AP2" s="13"/>
      <c r="AQ2" s="16">
        <f>C2+H2+L2+AA2+AB2+AN2+AO2+AP2</f>
        <v>1776.3540221560145</v>
      </c>
    </row>
    <row r="3" spans="1:45" ht="12.75" customHeight="1">
      <c r="A3" s="17" t="s">
        <v>1</v>
      </c>
      <c r="B3" s="18"/>
      <c r="C3" s="19">
        <f>SUM(D3:G3)</f>
        <v>1891.8111557841914</v>
      </c>
      <c r="D3" s="20">
        <v>1831.4583737433913</v>
      </c>
      <c r="E3" s="22">
        <v>39.900000000000006</v>
      </c>
      <c r="F3" s="22"/>
      <c r="G3" s="22">
        <v>20.452782040799999</v>
      </c>
      <c r="H3" s="23">
        <f>SUM(I3:K3)</f>
        <v>0</v>
      </c>
      <c r="I3" s="24"/>
      <c r="J3" s="25"/>
      <c r="K3" s="22"/>
      <c r="L3" s="23">
        <f>SUM(M3:Z3)</f>
        <v>10372.667975425002</v>
      </c>
      <c r="M3" s="24">
        <v>3428.7777999999998</v>
      </c>
      <c r="N3" s="24">
        <v>19.169999999999998</v>
      </c>
      <c r="O3" s="25">
        <v>0</v>
      </c>
      <c r="P3" s="25">
        <v>1066.0650000000001</v>
      </c>
      <c r="Q3" s="25">
        <v>350.45920000000001</v>
      </c>
      <c r="R3" s="25">
        <v>910.05119999999988</v>
      </c>
      <c r="S3" s="25">
        <v>1803.3518999999999</v>
      </c>
      <c r="T3" s="25">
        <v>118.26150000000001</v>
      </c>
      <c r="U3" s="25">
        <v>2140.1736000000001</v>
      </c>
      <c r="V3" s="25">
        <v>298.797775425</v>
      </c>
      <c r="W3" s="25">
        <v>0</v>
      </c>
      <c r="X3" s="25">
        <v>198.08799999999999</v>
      </c>
      <c r="Y3" s="25">
        <v>2.1019999999999999</v>
      </c>
      <c r="Z3" s="22">
        <v>37.369999999999997</v>
      </c>
      <c r="AA3" s="23">
        <v>2931.0747097420799</v>
      </c>
      <c r="AB3" s="26">
        <f>SUM(AC3:AM3)</f>
        <v>0</v>
      </c>
      <c r="AC3" s="27"/>
      <c r="AD3" s="25"/>
      <c r="AE3" s="25">
        <v>0</v>
      </c>
      <c r="AF3" s="25"/>
      <c r="AG3" s="25"/>
      <c r="AH3" s="25"/>
      <c r="AI3" s="25">
        <v>0</v>
      </c>
      <c r="AJ3" s="25">
        <v>0</v>
      </c>
      <c r="AK3" s="25"/>
      <c r="AL3" s="25"/>
      <c r="AM3" s="215"/>
      <c r="AN3" s="212"/>
      <c r="AO3" s="28">
        <v>3.2679999999999998</v>
      </c>
      <c r="AP3" s="26"/>
      <c r="AQ3" s="29">
        <f t="shared" ref="AQ3:AQ20" si="0">C3+H3+L3+AA3+AB3+AN3+AO3+AP3</f>
        <v>15198.821840951274</v>
      </c>
    </row>
    <row r="4" spans="1:45" ht="12.75" customHeight="1">
      <c r="A4" s="17" t="s">
        <v>2</v>
      </c>
      <c r="B4" s="18"/>
      <c r="C4" s="19">
        <f>SUM(D4:G4)</f>
        <v>6.4585930004522094</v>
      </c>
      <c r="D4" s="20">
        <v>1.8727930004522095</v>
      </c>
      <c r="E4" s="21">
        <v>4.5857999999999999</v>
      </c>
      <c r="F4" s="22"/>
      <c r="G4" s="22">
        <v>0</v>
      </c>
      <c r="H4" s="23">
        <f>SUM(I4:K4)</f>
        <v>7.9740000000000002</v>
      </c>
      <c r="I4" s="24"/>
      <c r="J4" s="25"/>
      <c r="K4" s="22">
        <v>7.9740000000000002</v>
      </c>
      <c r="L4" s="23">
        <f>SUM(M4:Z4)</f>
        <v>1445.4348999999997</v>
      </c>
      <c r="M4" s="24">
        <v>0</v>
      </c>
      <c r="N4" s="24">
        <v>0</v>
      </c>
      <c r="O4" s="25"/>
      <c r="P4" s="25">
        <v>132.06</v>
      </c>
      <c r="Q4" s="25">
        <v>16.889600000000002</v>
      </c>
      <c r="R4" s="25">
        <v>0</v>
      </c>
      <c r="S4" s="25">
        <v>1079.4503999999999</v>
      </c>
      <c r="T4" s="25">
        <v>19.147100000000002</v>
      </c>
      <c r="U4" s="25">
        <v>48.616799999999998</v>
      </c>
      <c r="V4" s="25">
        <v>0</v>
      </c>
      <c r="W4" s="25">
        <v>13.662999999999998</v>
      </c>
      <c r="X4" s="25">
        <v>130.55799999999999</v>
      </c>
      <c r="Y4" s="25">
        <v>0</v>
      </c>
      <c r="Z4" s="22">
        <v>5.05</v>
      </c>
      <c r="AA4" s="23">
        <v>0</v>
      </c>
      <c r="AB4" s="26">
        <f>SUM(AC4:AM4)</f>
        <v>0</v>
      </c>
      <c r="AC4" s="27"/>
      <c r="AD4" s="25"/>
      <c r="AE4" s="25">
        <v>0</v>
      </c>
      <c r="AF4" s="25"/>
      <c r="AG4" s="25"/>
      <c r="AH4" s="25"/>
      <c r="AI4" s="25">
        <v>0</v>
      </c>
      <c r="AJ4" s="25">
        <v>0</v>
      </c>
      <c r="AK4" s="25"/>
      <c r="AL4" s="25"/>
      <c r="AM4" s="215"/>
      <c r="AN4" s="212"/>
      <c r="AO4" s="28">
        <v>24.767999999999997</v>
      </c>
      <c r="AP4" s="26"/>
      <c r="AQ4" s="29">
        <f t="shared" si="0"/>
        <v>1484.635493000452</v>
      </c>
    </row>
    <row r="5" spans="1:45" ht="12.75" customHeight="1">
      <c r="A5" s="17" t="s">
        <v>3</v>
      </c>
      <c r="B5" s="18"/>
      <c r="C5" s="19">
        <f>SUM(D5:G5)</f>
        <v>0</v>
      </c>
      <c r="D5" s="20"/>
      <c r="E5" s="21"/>
      <c r="F5" s="22"/>
      <c r="G5" s="22"/>
      <c r="H5" s="23">
        <f>SUM(I5:K5)</f>
        <v>0</v>
      </c>
      <c r="I5" s="24"/>
      <c r="J5" s="25"/>
      <c r="K5" s="22"/>
      <c r="L5" s="23">
        <f>SUM(M5:Z5)</f>
        <v>164.75640000000001</v>
      </c>
      <c r="M5" s="24"/>
      <c r="N5" s="24"/>
      <c r="O5" s="25"/>
      <c r="P5" s="25"/>
      <c r="Q5" s="25"/>
      <c r="R5" s="25"/>
      <c r="S5" s="25">
        <v>35.456400000000002</v>
      </c>
      <c r="T5" s="25"/>
      <c r="U5" s="25">
        <v>129.30000000000001</v>
      </c>
      <c r="V5" s="25"/>
      <c r="W5" s="25"/>
      <c r="X5" s="25"/>
      <c r="Y5" s="25"/>
      <c r="Z5" s="22"/>
      <c r="AA5" s="23"/>
      <c r="AB5" s="26">
        <f>SUM(AC5:AM5)</f>
        <v>0</v>
      </c>
      <c r="AC5" s="27"/>
      <c r="AD5" s="25"/>
      <c r="AE5" s="25"/>
      <c r="AF5" s="25"/>
      <c r="AG5" s="25"/>
      <c r="AH5" s="25"/>
      <c r="AI5" s="25"/>
      <c r="AJ5" s="25"/>
      <c r="AK5" s="25"/>
      <c r="AL5" s="25"/>
      <c r="AM5" s="215"/>
      <c r="AN5" s="212"/>
      <c r="AO5" s="28"/>
      <c r="AP5" s="26"/>
      <c r="AQ5" s="29">
        <f t="shared" si="0"/>
        <v>164.75640000000001</v>
      </c>
    </row>
    <row r="6" spans="1:45" ht="12.75" customHeight="1" thickBot="1">
      <c r="A6" s="30" t="s">
        <v>4</v>
      </c>
      <c r="B6" s="31"/>
      <c r="C6" s="19">
        <f>SUM(D6:G6)</f>
        <v>-7.8787855352929093</v>
      </c>
      <c r="D6" s="32">
        <v>-8.1154363352929089</v>
      </c>
      <c r="E6" s="22">
        <v>0</v>
      </c>
      <c r="F6" s="33"/>
      <c r="G6" s="33">
        <v>0.23665079999999999</v>
      </c>
      <c r="H6" s="34">
        <f>SUM(I6:K6)</f>
        <v>-11.991999999999999</v>
      </c>
      <c r="I6" s="35">
        <v>-13.763999999999999</v>
      </c>
      <c r="J6" s="35">
        <v>0</v>
      </c>
      <c r="K6" s="33">
        <v>1.772</v>
      </c>
      <c r="L6" s="34">
        <f>SUM(M6:Z6)</f>
        <v>-154.20259999999999</v>
      </c>
      <c r="M6" s="24">
        <v>8.1807999999999996</v>
      </c>
      <c r="N6" s="24">
        <v>1.0649999999999999</v>
      </c>
      <c r="O6" s="25"/>
      <c r="P6" s="25">
        <v>10.649999999999999</v>
      </c>
      <c r="Q6" s="25">
        <v>-3.1668000000000003</v>
      </c>
      <c r="R6" s="25">
        <v>-50.558399999999992</v>
      </c>
      <c r="S6" s="25">
        <v>-57.124200000000002</v>
      </c>
      <c r="T6" s="25">
        <v>-2.2526000000000002</v>
      </c>
      <c r="U6" s="25">
        <v>-63.098399999999998</v>
      </c>
      <c r="V6" s="25">
        <v>0</v>
      </c>
      <c r="W6" s="25">
        <v>2.1019999999999999</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-174.07338553529291</v>
      </c>
    </row>
    <row r="7" spans="1:45" s="49" customFormat="1" ht="12.75" customHeight="1">
      <c r="A7" s="50" t="s">
        <v>66</v>
      </c>
      <c r="B7" s="51"/>
      <c r="C7" s="52">
        <f t="shared" ref="C7:AP7" si="1">C2+C3-C4-C5+C6</f>
        <v>1877.4737772484461</v>
      </c>
      <c r="D7" s="57">
        <f t="shared" si="1"/>
        <v>1821.4701444076461</v>
      </c>
      <c r="E7" s="54">
        <f t="shared" si="1"/>
        <v>35.314200000000007</v>
      </c>
      <c r="F7" s="54">
        <f t="shared" si="1"/>
        <v>0</v>
      </c>
      <c r="G7" s="54">
        <f t="shared" si="1"/>
        <v>20.689432840799999</v>
      </c>
      <c r="H7" s="56">
        <f t="shared" si="1"/>
        <v>862.572</v>
      </c>
      <c r="I7" s="57">
        <f t="shared" si="1"/>
        <v>690.99</v>
      </c>
      <c r="J7" s="54">
        <f t="shared" si="1"/>
        <v>177.78399999999999</v>
      </c>
      <c r="K7" s="57">
        <f t="shared" si="1"/>
        <v>-6.202</v>
      </c>
      <c r="L7" s="56">
        <f t="shared" si="1"/>
        <v>8608.2740754250008</v>
      </c>
      <c r="M7" s="57">
        <f t="shared" si="1"/>
        <v>3436.9585999999999</v>
      </c>
      <c r="N7" s="57">
        <f t="shared" ref="N7" si="2">N2+N3-N4-N5+N6</f>
        <v>20.234999999999999</v>
      </c>
      <c r="O7" s="54">
        <f t="shared" si="1"/>
        <v>0</v>
      </c>
      <c r="P7" s="54">
        <f t="shared" si="1"/>
        <v>944.65500000000009</v>
      </c>
      <c r="Q7" s="54">
        <f t="shared" si="1"/>
        <v>330.40280000000001</v>
      </c>
      <c r="R7" s="54">
        <f t="shared" si="1"/>
        <v>859.49279999999987</v>
      </c>
      <c r="S7" s="54">
        <f t="shared" si="1"/>
        <v>631.32089999999994</v>
      </c>
      <c r="T7" s="54">
        <f t="shared" si="1"/>
        <v>96.861800000000017</v>
      </c>
      <c r="U7" s="54">
        <f t="shared" si="1"/>
        <v>1899.1584000000003</v>
      </c>
      <c r="V7" s="54">
        <f t="shared" si="1"/>
        <v>298.797775425</v>
      </c>
      <c r="W7" s="54">
        <f t="shared" si="1"/>
        <v>-11.560999999999998</v>
      </c>
      <c r="X7" s="54">
        <f t="shared" si="1"/>
        <v>67.53</v>
      </c>
      <c r="Y7" s="54">
        <f t="shared" si="1"/>
        <v>2.1019999999999999</v>
      </c>
      <c r="Z7" s="57">
        <f t="shared" si="1"/>
        <v>32.32</v>
      </c>
      <c r="AA7" s="56">
        <f t="shared" si="1"/>
        <v>3591.0337857556797</v>
      </c>
      <c r="AB7" s="56">
        <f t="shared" si="1"/>
        <v>233.85694614241467</v>
      </c>
      <c r="AC7" s="57">
        <f t="shared" si="1"/>
        <v>51.255999999999993</v>
      </c>
      <c r="AD7" s="54">
        <f t="shared" si="1"/>
        <v>28.723999999999997</v>
      </c>
      <c r="AE7" s="54">
        <f t="shared" si="1"/>
        <v>125.41198614241466</v>
      </c>
      <c r="AF7" s="54">
        <f t="shared" ref="AF7" si="3">AF2+AF3-AF4-AF5+AF6</f>
        <v>0</v>
      </c>
      <c r="AG7" s="54">
        <f t="shared" si="1"/>
        <v>23.999399999999998</v>
      </c>
      <c r="AH7" s="54">
        <f t="shared" si="1"/>
        <v>4.2984</v>
      </c>
      <c r="AI7" s="54">
        <f t="shared" si="1"/>
        <v>0</v>
      </c>
      <c r="AJ7" s="54">
        <f t="shared" ref="AJ7" si="4">AJ2+AJ3-AJ4-AJ5+AJ6</f>
        <v>0</v>
      </c>
      <c r="AK7" s="54">
        <f t="shared" si="1"/>
        <v>0</v>
      </c>
      <c r="AL7" s="54">
        <f t="shared" ref="AL7" si="5">AL2+AL3-AL4-AL5+AL6</f>
        <v>0.11939999999999999</v>
      </c>
      <c r="AM7" s="217">
        <f t="shared" si="1"/>
        <v>4.7759999999999997E-2</v>
      </c>
      <c r="AN7" s="57">
        <f t="shared" si="1"/>
        <v>0</v>
      </c>
      <c r="AO7" s="56">
        <f t="shared" si="1"/>
        <v>-21.499999999999996</v>
      </c>
      <c r="AP7" s="182">
        <f t="shared" si="1"/>
        <v>0</v>
      </c>
      <c r="AQ7" s="111">
        <f t="shared" si="0"/>
        <v>15151.71058457154</v>
      </c>
    </row>
    <row r="8" spans="1:45" s="49" customFormat="1" ht="12.75" customHeight="1" thickBot="1">
      <c r="A8" s="183" t="s">
        <v>67</v>
      </c>
      <c r="B8" s="184"/>
      <c r="C8" s="187">
        <f t="shared" ref="C8:AP8" si="6">C7-C27</f>
        <v>1877.4737772484461</v>
      </c>
      <c r="D8" s="185">
        <f t="shared" si="6"/>
        <v>1821.4701444076461</v>
      </c>
      <c r="E8" s="188">
        <f t="shared" si="6"/>
        <v>35.314200000000007</v>
      </c>
      <c r="F8" s="189">
        <f t="shared" si="6"/>
        <v>0</v>
      </c>
      <c r="G8" s="189">
        <f t="shared" si="6"/>
        <v>20.689432840799999</v>
      </c>
      <c r="H8" s="190">
        <f t="shared" si="6"/>
        <v>862.572</v>
      </c>
      <c r="I8" s="185">
        <f t="shared" si="6"/>
        <v>690.99</v>
      </c>
      <c r="J8" s="188">
        <f t="shared" si="6"/>
        <v>177.78399999999999</v>
      </c>
      <c r="K8" s="185">
        <f t="shared" si="6"/>
        <v>-6.202</v>
      </c>
      <c r="L8" s="190">
        <f t="shared" si="6"/>
        <v>8506.3220754250015</v>
      </c>
      <c r="M8" s="185">
        <f t="shared" si="6"/>
        <v>3436.9585999999999</v>
      </c>
      <c r="N8" s="185">
        <f t="shared" si="6"/>
        <v>20.234999999999999</v>
      </c>
      <c r="O8" s="188">
        <f t="shared" si="6"/>
        <v>0</v>
      </c>
      <c r="P8" s="188">
        <f t="shared" si="6"/>
        <v>944.65500000000009</v>
      </c>
      <c r="Q8" s="188">
        <f t="shared" si="6"/>
        <v>330.40280000000001</v>
      </c>
      <c r="R8" s="188">
        <f t="shared" si="6"/>
        <v>859.49279999999987</v>
      </c>
      <c r="S8" s="188">
        <f t="shared" si="6"/>
        <v>631.32089999999994</v>
      </c>
      <c r="T8" s="188">
        <f t="shared" si="6"/>
        <v>96.861800000000017</v>
      </c>
      <c r="U8" s="188">
        <f t="shared" si="6"/>
        <v>1899.1584000000003</v>
      </c>
      <c r="V8" s="188">
        <f t="shared" si="6"/>
        <v>298.797775425</v>
      </c>
      <c r="W8" s="188">
        <f t="shared" si="6"/>
        <v>-11.560999999999998</v>
      </c>
      <c r="X8" s="188">
        <f t="shared" si="6"/>
        <v>0</v>
      </c>
      <c r="Y8" s="188">
        <f t="shared" si="6"/>
        <v>0</v>
      </c>
      <c r="Z8" s="185">
        <f t="shared" si="6"/>
        <v>0</v>
      </c>
      <c r="AA8" s="190">
        <f t="shared" si="6"/>
        <v>3138.7849847956795</v>
      </c>
      <c r="AB8" s="185">
        <f t="shared" si="6"/>
        <v>233.85694614241467</v>
      </c>
      <c r="AC8" s="185">
        <f t="shared" si="6"/>
        <v>51.255999999999993</v>
      </c>
      <c r="AD8" s="188">
        <f t="shared" si="6"/>
        <v>28.723999999999997</v>
      </c>
      <c r="AE8" s="188">
        <f t="shared" si="6"/>
        <v>125.41198614241466</v>
      </c>
      <c r="AF8" s="188">
        <f t="shared" si="6"/>
        <v>0</v>
      </c>
      <c r="AG8" s="188">
        <f t="shared" si="6"/>
        <v>23.999399999999998</v>
      </c>
      <c r="AH8" s="188">
        <f t="shared" si="6"/>
        <v>4.2984</v>
      </c>
      <c r="AI8" s="188">
        <f t="shared" si="6"/>
        <v>0</v>
      </c>
      <c r="AJ8" s="188">
        <f t="shared" ref="AJ8" si="7">AJ7-AJ27</f>
        <v>0</v>
      </c>
      <c r="AK8" s="188">
        <f t="shared" si="6"/>
        <v>0</v>
      </c>
      <c r="AL8" s="188">
        <f t="shared" si="6"/>
        <v>0.11939999999999999</v>
      </c>
      <c r="AM8" s="218">
        <f t="shared" si="6"/>
        <v>4.7759999999999997E-2</v>
      </c>
      <c r="AN8" s="185">
        <f t="shared" si="6"/>
        <v>0</v>
      </c>
      <c r="AO8" s="190">
        <f t="shared" si="6"/>
        <v>-21.499999999999996</v>
      </c>
      <c r="AP8" s="185">
        <f t="shared" si="6"/>
        <v>0</v>
      </c>
      <c r="AQ8" s="186">
        <f t="shared" si="0"/>
        <v>14597.50978361154</v>
      </c>
    </row>
    <row r="9" spans="1:45" s="49" customFormat="1" ht="12.75" customHeight="1">
      <c r="A9" s="50" t="s">
        <v>5</v>
      </c>
      <c r="B9" s="51"/>
      <c r="C9" s="52">
        <f t="shared" ref="C9:AP9" si="8">SUM(C10:C14)</f>
        <v>1517.1691168730013</v>
      </c>
      <c r="D9" s="53">
        <f t="shared" si="8"/>
        <v>1517.1691168730013</v>
      </c>
      <c r="E9" s="54">
        <f t="shared" si="8"/>
        <v>0</v>
      </c>
      <c r="F9" s="55">
        <f t="shared" si="8"/>
        <v>0</v>
      </c>
      <c r="G9" s="55">
        <f t="shared" si="8"/>
        <v>0</v>
      </c>
      <c r="H9" s="56">
        <f t="shared" si="8"/>
        <v>679.27199999999993</v>
      </c>
      <c r="I9" s="53">
        <f t="shared" si="8"/>
        <v>679.27199999999993</v>
      </c>
      <c r="J9" s="54">
        <f t="shared" si="8"/>
        <v>0</v>
      </c>
      <c r="K9" s="55">
        <f t="shared" si="8"/>
        <v>0</v>
      </c>
      <c r="L9" s="56">
        <f t="shared" si="8"/>
        <v>4689.5817800000004</v>
      </c>
      <c r="M9" s="54">
        <f t="shared" si="8"/>
        <v>3436.9585999999999</v>
      </c>
      <c r="N9" s="54">
        <f t="shared" ref="N9" si="9">SUM(N10:N14)</f>
        <v>20.234999999999999</v>
      </c>
      <c r="O9" s="54">
        <f t="shared" si="8"/>
        <v>11.844479999999999</v>
      </c>
      <c r="P9" s="54">
        <f t="shared" si="8"/>
        <v>0</v>
      </c>
      <c r="Q9" s="54">
        <f t="shared" si="8"/>
        <v>0</v>
      </c>
      <c r="R9" s="54">
        <f t="shared" si="8"/>
        <v>0</v>
      </c>
      <c r="S9" s="54">
        <f t="shared" si="8"/>
        <v>1194.6837</v>
      </c>
      <c r="T9" s="54">
        <f t="shared" si="8"/>
        <v>0</v>
      </c>
      <c r="U9" s="54">
        <f t="shared" si="8"/>
        <v>25.86</v>
      </c>
      <c r="V9" s="54">
        <f t="shared" si="8"/>
        <v>0</v>
      </c>
      <c r="W9" s="54">
        <f t="shared" si="8"/>
        <v>0</v>
      </c>
      <c r="X9" s="54">
        <f t="shared" si="8"/>
        <v>0</v>
      </c>
      <c r="Y9" s="54">
        <f t="shared" si="8"/>
        <v>0</v>
      </c>
      <c r="Z9" s="55">
        <f t="shared" si="8"/>
        <v>0</v>
      </c>
      <c r="AA9" s="56">
        <f t="shared" si="8"/>
        <v>1855.2410685599998</v>
      </c>
      <c r="AB9" s="57">
        <f t="shared" si="8"/>
        <v>23.999399999999998</v>
      </c>
      <c r="AC9" s="58">
        <f t="shared" si="8"/>
        <v>0</v>
      </c>
      <c r="AD9" s="54">
        <f t="shared" si="8"/>
        <v>0</v>
      </c>
      <c r="AE9" s="54">
        <f t="shared" si="8"/>
        <v>0</v>
      </c>
      <c r="AF9" s="54">
        <f t="shared" ref="AF9" si="10">SUM(AF10:AF14)</f>
        <v>0</v>
      </c>
      <c r="AG9" s="54">
        <f t="shared" si="8"/>
        <v>23.999399999999998</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50.997999999999998</v>
      </c>
      <c r="AP9" s="57">
        <f t="shared" si="8"/>
        <v>0</v>
      </c>
      <c r="AQ9" s="59">
        <f t="shared" si="0"/>
        <v>8816.2613654330016</v>
      </c>
    </row>
    <row r="10" spans="1:45" ht="12.75" customHeight="1">
      <c r="A10" s="60" t="s">
        <v>221</v>
      </c>
      <c r="B10" s="61"/>
      <c r="C10" s="62">
        <f>SUM(D10:G10)</f>
        <v>1513.7078279999998</v>
      </c>
      <c r="D10" s="63">
        <v>1513.7078279999998</v>
      </c>
      <c r="E10" s="64"/>
      <c r="F10" s="65"/>
      <c r="G10" s="65"/>
      <c r="H10" s="66">
        <f>SUM(I10:K10)</f>
        <v>536.61</v>
      </c>
      <c r="I10" s="63">
        <v>536.61</v>
      </c>
      <c r="J10" s="64">
        <v>0</v>
      </c>
      <c r="K10" s="65"/>
      <c r="L10" s="66">
        <f>SUM(M10:Z10)</f>
        <v>1220.5436999999999</v>
      </c>
      <c r="M10" s="64"/>
      <c r="N10" s="64"/>
      <c r="O10" s="64"/>
      <c r="P10" s="64"/>
      <c r="Q10" s="64"/>
      <c r="R10" s="64"/>
      <c r="S10" s="64">
        <v>1194.6837</v>
      </c>
      <c r="T10" s="64"/>
      <c r="U10" s="64">
        <v>25.86</v>
      </c>
      <c r="V10" s="64"/>
      <c r="W10" s="64"/>
      <c r="X10" s="64"/>
      <c r="Y10" s="64"/>
      <c r="Z10" s="65"/>
      <c r="AA10" s="66">
        <v>1764.7740765599999</v>
      </c>
      <c r="AB10" s="67">
        <f>SUM(AC10:AM10)</f>
        <v>23.999399999999998</v>
      </c>
      <c r="AC10" s="68"/>
      <c r="AD10" s="64"/>
      <c r="AE10" s="64">
        <v>0</v>
      </c>
      <c r="AF10" s="64">
        <v>0</v>
      </c>
      <c r="AG10" s="64">
        <v>23.999399999999998</v>
      </c>
      <c r="AI10" s="64"/>
      <c r="AJ10" s="64"/>
      <c r="AK10" s="64"/>
      <c r="AL10" s="64"/>
      <c r="AM10" s="219"/>
      <c r="AN10" s="69">
        <v>0</v>
      </c>
      <c r="AO10" s="70"/>
      <c r="AP10" s="67"/>
      <c r="AQ10" s="71">
        <f t="shared" si="0"/>
        <v>5059.6350045599993</v>
      </c>
    </row>
    <row r="11" spans="1:45" ht="12.75" customHeight="1">
      <c r="A11" s="17" t="s">
        <v>222</v>
      </c>
      <c r="B11" s="18"/>
      <c r="C11" s="19">
        <f>SUM(D11:G11)</f>
        <v>3.4612888730013944</v>
      </c>
      <c r="D11" s="24">
        <v>3.4612888730013944</v>
      </c>
      <c r="E11" s="25"/>
      <c r="F11" s="22"/>
      <c r="G11" s="22"/>
      <c r="H11" s="23">
        <f>SUM(I11:K11)</f>
        <v>12.834</v>
      </c>
      <c r="I11" s="24">
        <v>12.834</v>
      </c>
      <c r="J11" s="25"/>
      <c r="K11" s="22"/>
      <c r="L11" s="23">
        <f>SUM(M11:Z11)</f>
        <v>11.844479999999999</v>
      </c>
      <c r="M11" s="25"/>
      <c r="N11" s="25"/>
      <c r="O11" s="25">
        <v>11.844479999999999</v>
      </c>
      <c r="P11" s="25"/>
      <c r="Q11" s="25"/>
      <c r="R11" s="25"/>
      <c r="S11" s="25">
        <v>0</v>
      </c>
      <c r="T11" s="25">
        <v>0</v>
      </c>
      <c r="U11" s="25">
        <v>0</v>
      </c>
      <c r="V11" s="25"/>
      <c r="W11" s="25"/>
      <c r="X11" s="25"/>
      <c r="Y11" s="25"/>
      <c r="Z11" s="22"/>
      <c r="AA11" s="23">
        <v>90.466991999999991</v>
      </c>
      <c r="AB11" s="26">
        <f>SUM(AC11:AM11)</f>
        <v>0</v>
      </c>
      <c r="AC11" s="27"/>
      <c r="AD11" s="25"/>
      <c r="AE11" s="25">
        <v>0</v>
      </c>
      <c r="AF11" s="25"/>
      <c r="AG11" s="25"/>
      <c r="AH11" s="25">
        <v>0</v>
      </c>
      <c r="AI11" s="25"/>
      <c r="AJ11" s="25"/>
      <c r="AK11" s="25"/>
      <c r="AL11" s="25"/>
      <c r="AM11" s="215"/>
      <c r="AN11" s="212"/>
      <c r="AO11" s="28"/>
      <c r="AP11" s="26"/>
      <c r="AQ11" s="29">
        <f t="shared" si="0"/>
        <v>118.60676087300138</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41.366</v>
      </c>
      <c r="AP12" s="26"/>
      <c r="AQ12" s="29">
        <f t="shared" si="0"/>
        <v>41.366</v>
      </c>
    </row>
    <row r="13" spans="1:45" ht="12.75" customHeight="1">
      <c r="A13" s="17" t="s">
        <v>224</v>
      </c>
      <c r="B13" s="18"/>
      <c r="C13" s="19">
        <f>SUM(D13:G13)</f>
        <v>0</v>
      </c>
      <c r="D13" s="24"/>
      <c r="E13" s="22"/>
      <c r="F13" s="22"/>
      <c r="G13" s="22"/>
      <c r="H13" s="23">
        <f>SUM(I13:K13)</f>
        <v>129.828</v>
      </c>
      <c r="I13" s="24">
        <v>129.828</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129.828</v>
      </c>
    </row>
    <row r="14" spans="1:45" ht="12.75" customHeight="1">
      <c r="A14" s="72" t="s">
        <v>225</v>
      </c>
      <c r="B14" s="73"/>
      <c r="C14" s="74">
        <f>SUM(D14:G14)</f>
        <v>0</v>
      </c>
      <c r="D14" s="75"/>
      <c r="E14" s="76"/>
      <c r="F14" s="77"/>
      <c r="G14" s="77"/>
      <c r="H14" s="78">
        <f>SUM(I14:K14)</f>
        <v>0</v>
      </c>
      <c r="I14" s="75"/>
      <c r="J14" s="76"/>
      <c r="K14" s="77"/>
      <c r="L14" s="78">
        <f>SUM(M14:Z14)</f>
        <v>3457.1936000000001</v>
      </c>
      <c r="M14" s="76">
        <v>3436.9585999999999</v>
      </c>
      <c r="N14" s="76">
        <v>20.234999999999999</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9.6319999999999997</v>
      </c>
      <c r="AP14" s="79"/>
      <c r="AQ14" s="82">
        <f t="shared" si="0"/>
        <v>3466.8256000000001</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119.167</v>
      </c>
      <c r="I15" s="85">
        <f t="shared" si="13"/>
        <v>0</v>
      </c>
      <c r="J15" s="86">
        <f t="shared" si="13"/>
        <v>0</v>
      </c>
      <c r="K15" s="87">
        <f t="shared" si="13"/>
        <v>119.167</v>
      </c>
      <c r="L15" s="88">
        <f t="shared" si="13"/>
        <v>3463.1840000000002</v>
      </c>
      <c r="M15" s="86">
        <f t="shared" si="13"/>
        <v>0</v>
      </c>
      <c r="N15" s="86">
        <f t="shared" si="13"/>
        <v>0</v>
      </c>
      <c r="O15" s="86">
        <f t="shared" si="13"/>
        <v>88.977700000000013</v>
      </c>
      <c r="P15" s="86">
        <f t="shared" si="13"/>
        <v>712.48500000000001</v>
      </c>
      <c r="Q15" s="86">
        <f t="shared" si="13"/>
        <v>254.39960000000002</v>
      </c>
      <c r="R15" s="86">
        <f t="shared" si="13"/>
        <v>0</v>
      </c>
      <c r="S15" s="86">
        <f t="shared" si="13"/>
        <v>1114.9068</v>
      </c>
      <c r="T15" s="86">
        <f t="shared" si="13"/>
        <v>66.451700000000002</v>
      </c>
      <c r="U15" s="86">
        <f t="shared" si="13"/>
        <v>1213.3512000000001</v>
      </c>
      <c r="V15" s="86">
        <f t="shared" si="13"/>
        <v>0</v>
      </c>
      <c r="W15" s="86">
        <f t="shared" si="13"/>
        <v>12.611999999999998</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2066.2359999999999</v>
      </c>
      <c r="AP15" s="89">
        <f t="shared" si="13"/>
        <v>0</v>
      </c>
      <c r="AQ15" s="91">
        <f t="shared" si="0"/>
        <v>5648.5869999999995</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1988.5779999999997</v>
      </c>
      <c r="AP16" s="67"/>
      <c r="AQ16" s="92">
        <f>C16+H16+L16+AA16+AO16+AP16</f>
        <v>1988.5779999999997</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49.793999999999997</v>
      </c>
      <c r="AP17" s="26"/>
      <c r="AQ17" s="29">
        <f>C17+H17+L17+AA17+AO17+AP17</f>
        <v>49.793999999999997</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27.863999999999997</v>
      </c>
      <c r="AP18" s="26"/>
      <c r="AQ18" s="29">
        <f t="shared" si="0"/>
        <v>27.863999999999997</v>
      </c>
    </row>
    <row r="19" spans="1:43" ht="12.75" customHeight="1">
      <c r="A19" s="17" t="s">
        <v>229</v>
      </c>
      <c r="B19" s="18"/>
      <c r="C19" s="19"/>
      <c r="D19" s="24"/>
      <c r="E19" s="25"/>
      <c r="F19" s="22"/>
      <c r="G19" s="22"/>
      <c r="H19" s="23">
        <f>SUM(I19:K19)</f>
        <v>119.167</v>
      </c>
      <c r="I19" s="24"/>
      <c r="J19" s="25"/>
      <c r="K19" s="22">
        <v>119.167</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119.167</v>
      </c>
    </row>
    <row r="20" spans="1:43" ht="12.75" customHeight="1">
      <c r="A20" s="72" t="s">
        <v>230</v>
      </c>
      <c r="B20" s="73"/>
      <c r="C20" s="74"/>
      <c r="D20" s="75"/>
      <c r="E20" s="76"/>
      <c r="F20" s="77"/>
      <c r="G20" s="77"/>
      <c r="H20" s="78">
        <f>SUM(I20:K20)</f>
        <v>0</v>
      </c>
      <c r="I20" s="75"/>
      <c r="J20" s="76"/>
      <c r="K20" s="77"/>
      <c r="L20" s="78">
        <f>SUM(M20:Z20)</f>
        <v>3463.1840000000002</v>
      </c>
      <c r="M20" s="76"/>
      <c r="N20" s="76"/>
      <c r="O20" s="76">
        <v>88.977700000000013</v>
      </c>
      <c r="P20" s="76">
        <v>712.48500000000001</v>
      </c>
      <c r="Q20" s="76">
        <v>254.39960000000002</v>
      </c>
      <c r="R20" s="76">
        <v>0</v>
      </c>
      <c r="S20" s="76">
        <v>1114.9068</v>
      </c>
      <c r="T20" s="76">
        <v>66.451700000000002</v>
      </c>
      <c r="U20" s="76">
        <v>1213.3512000000001</v>
      </c>
      <c r="V20" s="76"/>
      <c r="W20" s="76">
        <v>12.611999999999998</v>
      </c>
      <c r="X20" s="76"/>
      <c r="Y20" s="76"/>
      <c r="Z20" s="77"/>
      <c r="AA20" s="78"/>
      <c r="AB20" s="79">
        <f>SUM(AC20:AL20)</f>
        <v>0</v>
      </c>
      <c r="AC20" s="80"/>
      <c r="AD20" s="76"/>
      <c r="AE20" s="76"/>
      <c r="AF20" s="76"/>
      <c r="AG20" s="76"/>
      <c r="AH20" s="76"/>
      <c r="AI20" s="76"/>
      <c r="AJ20" s="76"/>
      <c r="AK20" s="76"/>
      <c r="AL20" s="76"/>
      <c r="AM20" s="220"/>
      <c r="AN20" s="213"/>
      <c r="AO20" s="81"/>
      <c r="AP20" s="79"/>
      <c r="AQ20" s="82">
        <f t="shared" si="0"/>
        <v>3463.1840000000002</v>
      </c>
    </row>
    <row r="21" spans="1:43" ht="12.75" customHeight="1">
      <c r="A21" s="93" t="s">
        <v>7</v>
      </c>
      <c r="B21" s="94"/>
      <c r="C21" s="95">
        <f>SUM(C22:C24)</f>
        <v>20.846356425</v>
      </c>
      <c r="D21" s="96">
        <f>SUM(D22:D24)</f>
        <v>-7.4479999999999995</v>
      </c>
      <c r="E21" s="97">
        <f>SUM(E22:E24)</f>
        <v>28.294356425</v>
      </c>
      <c r="F21" s="98">
        <f>SUM(F22:F24)</f>
        <v>0</v>
      </c>
      <c r="G21" s="98">
        <f>SUM(G22:G24)</f>
        <v>0</v>
      </c>
      <c r="H21" s="99">
        <f>SUM(I21:K21)</f>
        <v>0</v>
      </c>
      <c r="I21" s="96">
        <f>SUM(I22:I24)</f>
        <v>0</v>
      </c>
      <c r="J21" s="97">
        <f>SUM(J22:J24)</f>
        <v>0</v>
      </c>
      <c r="K21" s="98">
        <f>SUM(K22:K24)</f>
        <v>0</v>
      </c>
      <c r="L21" s="99">
        <f>SUM(M21:Z21)</f>
        <v>-22.008356424999974</v>
      </c>
      <c r="M21" s="97">
        <f t="shared" ref="M21:AA21" si="15">SUM(M22:M24)</f>
        <v>0</v>
      </c>
      <c r="N21" s="97">
        <f t="shared" ref="N21" si="16">SUM(N22:N24)</f>
        <v>0</v>
      </c>
      <c r="O21" s="97">
        <f t="shared" si="15"/>
        <v>0</v>
      </c>
      <c r="P21" s="97">
        <f t="shared" si="15"/>
        <v>-1.0649999999999999</v>
      </c>
      <c r="Q21" s="97">
        <f t="shared" si="15"/>
        <v>137.22800000000001</v>
      </c>
      <c r="R21" s="97">
        <f t="shared" si="15"/>
        <v>-136.92899999999997</v>
      </c>
      <c r="S21" s="97">
        <f t="shared" si="15"/>
        <v>7.8792</v>
      </c>
      <c r="T21" s="97">
        <f t="shared" si="15"/>
        <v>0</v>
      </c>
      <c r="U21" s="97">
        <f t="shared" si="15"/>
        <v>-8.2752000000000123</v>
      </c>
      <c r="V21" s="97">
        <f t="shared" si="15"/>
        <v>-20.846356425</v>
      </c>
      <c r="W21" s="97">
        <f t="shared" si="15"/>
        <v>0</v>
      </c>
      <c r="X21" s="97">
        <f t="shared" si="15"/>
        <v>0</v>
      </c>
      <c r="Y21" s="97">
        <f t="shared" si="15"/>
        <v>0</v>
      </c>
      <c r="Z21" s="98">
        <f t="shared" si="15"/>
        <v>0</v>
      </c>
      <c r="AA21" s="99">
        <f t="shared" si="15"/>
        <v>0</v>
      </c>
      <c r="AB21" s="100">
        <f t="shared" ref="AB21:AQ21" si="17">SUM(AB22:AB24)</f>
        <v>-79.97999999999999</v>
      </c>
      <c r="AC21" s="101">
        <f t="shared" si="17"/>
        <v>-51.255999999999993</v>
      </c>
      <c r="AD21" s="97">
        <f t="shared" si="17"/>
        <v>-28.723999999999997</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79.97999999999999</v>
      </c>
      <c r="AP21" s="100">
        <f t="shared" si="17"/>
        <v>0</v>
      </c>
      <c r="AQ21" s="102">
        <f t="shared" si="17"/>
        <v>-1.1619999999999742</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-79.97999999999999</v>
      </c>
      <c r="AC22" s="68">
        <f>-AC2</f>
        <v>-51.255999999999993</v>
      </c>
      <c r="AD22" s="64">
        <f>-AD2</f>
        <v>-28.723999999999997</v>
      </c>
      <c r="AE22" s="64"/>
      <c r="AF22" s="64"/>
      <c r="AG22" s="127"/>
      <c r="AH22" s="2"/>
      <c r="AI22" s="64"/>
      <c r="AJ22" s="64"/>
      <c r="AK22" s="64">
        <v>0</v>
      </c>
      <c r="AL22" s="64"/>
      <c r="AM22" s="219"/>
      <c r="AN22" s="69"/>
      <c r="AO22" s="66">
        <f>-(C22+H22+L22+AA22+AB22)</f>
        <v>79.97999999999999</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20.846356425</v>
      </c>
      <c r="D24" s="207">
        <v>-7.4479999999999995</v>
      </c>
      <c r="E24" s="36">
        <f>-D24-V24</f>
        <v>28.294356425</v>
      </c>
      <c r="F24" s="33"/>
      <c r="G24" s="33"/>
      <c r="H24" s="34"/>
      <c r="I24" s="39"/>
      <c r="J24" s="36"/>
      <c r="K24" s="33"/>
      <c r="L24" s="34">
        <f>SUM(N24:Z24)</f>
        <v>-22.008356424999974</v>
      </c>
      <c r="M24" s="36"/>
      <c r="N24" s="36">
        <v>0</v>
      </c>
      <c r="O24" s="36"/>
      <c r="P24" s="36">
        <v>-1.0649999999999999</v>
      </c>
      <c r="Q24" s="36">
        <v>137.22800000000001</v>
      </c>
      <c r="R24" s="36">
        <v>-136.92899999999997</v>
      </c>
      <c r="S24" s="36">
        <v>7.8792</v>
      </c>
      <c r="T24" s="36"/>
      <c r="U24" s="36">
        <v>-8.2752000000000123</v>
      </c>
      <c r="V24" s="33">
        <v>-20.846356425</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-1.1619999999999742</v>
      </c>
    </row>
    <row r="25" spans="1:43" ht="12.75" customHeight="1" thickBot="1">
      <c r="A25" s="83" t="s">
        <v>8</v>
      </c>
      <c r="B25" s="1"/>
      <c r="C25" s="84">
        <f>SUM(D25:G25)</f>
        <v>0</v>
      </c>
      <c r="D25" s="85"/>
      <c r="E25" s="86"/>
      <c r="F25" s="104"/>
      <c r="G25" s="104"/>
      <c r="H25" s="88">
        <f>SUM(I25:K25)</f>
        <v>10.974</v>
      </c>
      <c r="I25" s="104">
        <v>10.974</v>
      </c>
      <c r="J25" s="105"/>
      <c r="K25" s="104"/>
      <c r="L25" s="88">
        <f>SUM(O25:Z25)</f>
        <v>111.29152000000001</v>
      </c>
      <c r="M25" s="105"/>
      <c r="N25" s="105"/>
      <c r="O25" s="105">
        <v>77.133220000000009</v>
      </c>
      <c r="P25" s="105"/>
      <c r="Q25" s="105"/>
      <c r="R25" s="105"/>
      <c r="S25" s="105">
        <v>25.607399999999998</v>
      </c>
      <c r="T25" s="105">
        <v>3.3789000000000002</v>
      </c>
      <c r="U25" s="105">
        <v>5.1719999999999997</v>
      </c>
      <c r="V25" s="105"/>
      <c r="W25" s="105"/>
      <c r="X25" s="105"/>
      <c r="Y25" s="105"/>
      <c r="Z25" s="104"/>
      <c r="AA25" s="88">
        <v>46.827438239999999</v>
      </c>
      <c r="AB25" s="89">
        <f>SUM(AC25:AI25)</f>
        <v>0</v>
      </c>
      <c r="AC25" s="90"/>
      <c r="AD25" s="105"/>
      <c r="AE25" s="105"/>
      <c r="AF25" s="105"/>
      <c r="AG25" s="105"/>
      <c r="AH25" s="105"/>
      <c r="AI25" s="105"/>
      <c r="AJ25" s="105"/>
      <c r="AK25" s="105"/>
      <c r="AL25" s="105"/>
      <c r="AM25" s="225"/>
      <c r="AN25" s="106"/>
      <c r="AO25" s="88">
        <v>273.82399999999996</v>
      </c>
      <c r="AP25" s="89"/>
      <c r="AQ25" s="107">
        <f>C25+H25+L25+AA25+AB25+AN25+AO25+AP25</f>
        <v>442.91695823999999</v>
      </c>
    </row>
    <row r="26" spans="1:43" s="49" customFormat="1" ht="12.75" customHeight="1" thickBot="1">
      <c r="A26" s="42" t="s">
        <v>9</v>
      </c>
      <c r="B26" s="43"/>
      <c r="C26" s="44">
        <f t="shared" ref="C26:AP26" si="20">C7-C9+C15+C21-C25</f>
        <v>381.15101680044489</v>
      </c>
      <c r="D26" s="108">
        <f t="shared" si="20"/>
        <v>296.85302753464487</v>
      </c>
      <c r="E26" s="46">
        <f t="shared" si="20"/>
        <v>63.608556425000003</v>
      </c>
      <c r="F26" s="46">
        <f t="shared" si="20"/>
        <v>0</v>
      </c>
      <c r="G26" s="46">
        <f t="shared" si="20"/>
        <v>20.689432840799999</v>
      </c>
      <c r="H26" s="47">
        <f t="shared" si="20"/>
        <v>291.49300000000011</v>
      </c>
      <c r="I26" s="108">
        <f t="shared" si="20"/>
        <v>0.74400000000007438</v>
      </c>
      <c r="J26" s="46">
        <f t="shared" si="20"/>
        <v>177.78399999999999</v>
      </c>
      <c r="K26" s="109">
        <f t="shared" si="20"/>
        <v>112.965</v>
      </c>
      <c r="L26" s="47">
        <f t="shared" si="20"/>
        <v>7248.5764190000009</v>
      </c>
      <c r="M26" s="46">
        <f t="shared" si="20"/>
        <v>0</v>
      </c>
      <c r="N26" s="46">
        <f t="shared" si="20"/>
        <v>0</v>
      </c>
      <c r="O26" s="46">
        <f t="shared" si="20"/>
        <v>0</v>
      </c>
      <c r="P26" s="46">
        <f t="shared" si="20"/>
        <v>1656.075</v>
      </c>
      <c r="Q26" s="46">
        <f t="shared" si="20"/>
        <v>722.0304000000001</v>
      </c>
      <c r="R26" s="46">
        <f t="shared" si="20"/>
        <v>722.5637999999999</v>
      </c>
      <c r="S26" s="46">
        <f t="shared" si="20"/>
        <v>533.81579999999985</v>
      </c>
      <c r="T26" s="46">
        <f t="shared" si="20"/>
        <v>159.93460000000005</v>
      </c>
      <c r="U26" s="46">
        <f t="shared" si="20"/>
        <v>3073.2024000000006</v>
      </c>
      <c r="V26" s="46">
        <f t="shared" si="20"/>
        <v>277.95141899999999</v>
      </c>
      <c r="W26" s="46">
        <f t="shared" si="20"/>
        <v>1.0510000000000002</v>
      </c>
      <c r="X26" s="46">
        <f t="shared" si="20"/>
        <v>67.53</v>
      </c>
      <c r="Y26" s="46">
        <f t="shared" si="20"/>
        <v>2.1019999999999999</v>
      </c>
      <c r="Z26" s="109">
        <f t="shared" si="20"/>
        <v>32.32</v>
      </c>
      <c r="AA26" s="47">
        <f t="shared" si="20"/>
        <v>1688.9652789556799</v>
      </c>
      <c r="AB26" s="45">
        <f t="shared" si="20"/>
        <v>129.87754614241467</v>
      </c>
      <c r="AC26" s="110">
        <f t="shared" si="20"/>
        <v>0</v>
      </c>
      <c r="AD26" s="110">
        <f t="shared" si="20"/>
        <v>0</v>
      </c>
      <c r="AE26" s="110">
        <f t="shared" si="20"/>
        <v>125.41198614241466</v>
      </c>
      <c r="AF26" s="110">
        <f t="shared" si="20"/>
        <v>0</v>
      </c>
      <c r="AG26" s="110">
        <f t="shared" si="20"/>
        <v>0</v>
      </c>
      <c r="AH26" s="110">
        <f t="shared" si="20"/>
        <v>4.2984</v>
      </c>
      <c r="AI26" s="110">
        <f t="shared" si="20"/>
        <v>0</v>
      </c>
      <c r="AJ26" s="110">
        <f t="shared" ref="AJ26" si="21">AJ7-AJ9+AJ15+AJ21-AJ25</f>
        <v>0</v>
      </c>
      <c r="AK26" s="110">
        <f t="shared" si="20"/>
        <v>0</v>
      </c>
      <c r="AL26" s="110">
        <f t="shared" si="20"/>
        <v>0.11939999999999999</v>
      </c>
      <c r="AM26" s="226">
        <f t="shared" si="20"/>
        <v>4.7759999999999997E-2</v>
      </c>
      <c r="AN26" s="45">
        <f t="shared" si="20"/>
        <v>0</v>
      </c>
      <c r="AO26" s="47">
        <f t="shared" si="20"/>
        <v>1799.8939999999998</v>
      </c>
      <c r="AP26" s="45">
        <f t="shared" si="20"/>
        <v>0</v>
      </c>
      <c r="AQ26" s="48">
        <f>C26+H26+L26+AA26+AB26+AN26+AO26+AP26</f>
        <v>11539.95726089854</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101.952</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67.53</v>
      </c>
      <c r="Y27" s="54">
        <f t="shared" si="23"/>
        <v>2.1019999999999999</v>
      </c>
      <c r="Z27" s="55">
        <f t="shared" si="23"/>
        <v>32.32</v>
      </c>
      <c r="AA27" s="56">
        <f t="shared" si="23"/>
        <v>452.24880095999998</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554.20080095999992</v>
      </c>
    </row>
    <row r="28" spans="1:43" ht="12.75" customHeight="1" thickBot="1">
      <c r="A28" s="112" t="s">
        <v>11</v>
      </c>
      <c r="B28" s="113"/>
      <c r="C28" s="114">
        <f>SUM(D28:G28)</f>
        <v>0</v>
      </c>
      <c r="D28" s="96"/>
      <c r="E28" s="97"/>
      <c r="F28" s="98"/>
      <c r="G28" s="98"/>
      <c r="H28" s="115">
        <f>SUM(I28:K28)</f>
        <v>0</v>
      </c>
      <c r="I28" s="96"/>
      <c r="J28" s="97"/>
      <c r="K28" s="98"/>
      <c r="L28" s="115">
        <f>SUM(M28:Z28)</f>
        <v>101.952</v>
      </c>
      <c r="M28" s="97"/>
      <c r="N28" s="97"/>
      <c r="O28" s="97"/>
      <c r="P28" s="97"/>
      <c r="Q28" s="97"/>
      <c r="R28" s="97"/>
      <c r="S28" s="97"/>
      <c r="T28" s="97"/>
      <c r="U28" s="97"/>
      <c r="V28" s="97"/>
      <c r="W28" s="97"/>
      <c r="X28" s="97">
        <f>X26</f>
        <v>67.53</v>
      </c>
      <c r="Y28" s="97">
        <f>Y26</f>
        <v>2.1019999999999999</v>
      </c>
      <c r="Z28" s="98">
        <f>Z26</f>
        <v>32.32</v>
      </c>
      <c r="AA28" s="115">
        <v>452.24880095999998</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554.20080095999992</v>
      </c>
    </row>
    <row r="29" spans="1:43" s="49" customFormat="1" ht="12.75" customHeight="1" thickBot="1">
      <c r="A29" s="50" t="s">
        <v>12</v>
      </c>
      <c r="B29" s="51"/>
      <c r="C29" s="52">
        <f t="shared" ref="C29:AQ29" si="25">C30+C45+C56+C58+C65+C70+C71</f>
        <v>393.11744987200251</v>
      </c>
      <c r="D29" s="53">
        <f t="shared" si="25"/>
        <v>310.63471703120246</v>
      </c>
      <c r="E29" s="54">
        <f t="shared" si="25"/>
        <v>61.793300000000002</v>
      </c>
      <c r="F29" s="55">
        <f t="shared" si="25"/>
        <v>0</v>
      </c>
      <c r="G29" s="55">
        <f t="shared" si="25"/>
        <v>20.689432840799999</v>
      </c>
      <c r="H29" s="56">
        <f t="shared" si="25"/>
        <v>292.00100000000003</v>
      </c>
      <c r="I29" s="53">
        <f t="shared" si="25"/>
        <v>0</v>
      </c>
      <c r="J29" s="53">
        <f t="shared" si="25"/>
        <v>179.036</v>
      </c>
      <c r="K29" s="53">
        <f t="shared" si="25"/>
        <v>112.965</v>
      </c>
      <c r="L29" s="56">
        <f t="shared" si="25"/>
        <v>7401.9497103453377</v>
      </c>
      <c r="M29" s="54">
        <f t="shared" si="25"/>
        <v>0</v>
      </c>
      <c r="N29" s="54">
        <f t="shared" ref="N29" si="26">N30+N45+N56+N58+N65+N70+N71</f>
        <v>0</v>
      </c>
      <c r="O29" s="54">
        <f t="shared" si="25"/>
        <v>0</v>
      </c>
      <c r="P29" s="54">
        <f t="shared" si="25"/>
        <v>1651.7158906981124</v>
      </c>
      <c r="Q29" s="54">
        <f t="shared" si="25"/>
        <v>746.30920000000015</v>
      </c>
      <c r="R29" s="54">
        <f t="shared" si="25"/>
        <v>755.21645910722566</v>
      </c>
      <c r="S29" s="54">
        <f t="shared" si="25"/>
        <v>605.71349999999995</v>
      </c>
      <c r="T29" s="54">
        <f t="shared" si="25"/>
        <v>156.99704154000003</v>
      </c>
      <c r="U29" s="54">
        <f t="shared" si="25"/>
        <v>3206.9951999999994</v>
      </c>
      <c r="V29" s="54">
        <f t="shared" si="25"/>
        <v>277.95141899999999</v>
      </c>
      <c r="W29" s="54">
        <f t="shared" si="25"/>
        <v>1.0510000000000019</v>
      </c>
      <c r="X29" s="54">
        <f t="shared" si="25"/>
        <v>0</v>
      </c>
      <c r="Y29" s="54">
        <f t="shared" si="25"/>
        <v>0</v>
      </c>
      <c r="Z29" s="54">
        <f t="shared" si="25"/>
        <v>0</v>
      </c>
      <c r="AA29" s="47">
        <f t="shared" si="25"/>
        <v>1236.7268601600001</v>
      </c>
      <c r="AB29" s="57">
        <f t="shared" si="25"/>
        <v>129.87754614241467</v>
      </c>
      <c r="AC29" s="58">
        <f t="shared" si="25"/>
        <v>0</v>
      </c>
      <c r="AD29" s="54">
        <f t="shared" si="25"/>
        <v>0</v>
      </c>
      <c r="AE29" s="54">
        <f t="shared" si="25"/>
        <v>125.41198614241466</v>
      </c>
      <c r="AF29" s="54">
        <f t="shared" ref="AF29" si="27">AF30+AF45+AF56+AF58+AF65+AF70+AF71</f>
        <v>0</v>
      </c>
      <c r="AG29" s="54">
        <f t="shared" si="25"/>
        <v>0</v>
      </c>
      <c r="AH29" s="54">
        <f t="shared" si="25"/>
        <v>4.2984</v>
      </c>
      <c r="AI29" s="54">
        <f t="shared" si="25"/>
        <v>0</v>
      </c>
      <c r="AJ29" s="54">
        <f t="shared" ref="AJ29" si="28">AJ30+AJ45+AJ56+AJ58+AJ65+AJ70+AJ71</f>
        <v>0</v>
      </c>
      <c r="AK29" s="54">
        <f t="shared" si="25"/>
        <v>0</v>
      </c>
      <c r="AL29" s="54">
        <f t="shared" ref="AL29" si="29">AL30+AL45+AL56+AL58+AL65+AL70+AL71</f>
        <v>0.11939999999999999</v>
      </c>
      <c r="AM29" s="217">
        <f t="shared" si="25"/>
        <v>4.7759999999999997E-2</v>
      </c>
      <c r="AN29" s="53">
        <f t="shared" si="25"/>
        <v>0</v>
      </c>
      <c r="AO29" s="56">
        <f t="shared" si="25"/>
        <v>1808.0639999999999</v>
      </c>
      <c r="AP29" s="57">
        <f t="shared" si="25"/>
        <v>0</v>
      </c>
      <c r="AQ29" s="48">
        <f t="shared" si="25"/>
        <v>11261.736566519754</v>
      </c>
    </row>
    <row r="30" spans="1:43" s="49" customFormat="1" ht="12.75" customHeight="1">
      <c r="A30" s="164" t="s">
        <v>43</v>
      </c>
      <c r="B30" s="117"/>
      <c r="C30" s="118">
        <f>SUM(C31:C44)</f>
        <v>129.22271703120248</v>
      </c>
      <c r="D30" s="120">
        <v>129.22271703120245</v>
      </c>
      <c r="E30" s="120">
        <v>0</v>
      </c>
      <c r="F30" s="121"/>
      <c r="G30" s="121"/>
      <c r="H30" s="122">
        <f>SUM(H31:H44)</f>
        <v>0</v>
      </c>
      <c r="I30" s="119">
        <f t="shared" ref="I30:K30" si="30">SUM(I31:I44)</f>
        <v>0</v>
      </c>
      <c r="J30" s="120">
        <f t="shared" si="30"/>
        <v>0</v>
      </c>
      <c r="K30" s="120">
        <f t="shared" si="30"/>
        <v>0</v>
      </c>
      <c r="L30" s="122">
        <f>SUM(L31:L44)</f>
        <v>1073.8201652719983</v>
      </c>
      <c r="M30" s="120">
        <f>SUM(M31:M44)</f>
        <v>0</v>
      </c>
      <c r="N30" s="120">
        <f>SUM(N31:N44)</f>
        <v>0</v>
      </c>
      <c r="O30" s="120">
        <f>SUM(O31:O44)</f>
        <v>0</v>
      </c>
      <c r="P30" s="120">
        <f>SUM(P31:P44)</f>
        <v>0</v>
      </c>
      <c r="Q30" s="120">
        <v>48.98903814505173</v>
      </c>
      <c r="R30" s="120">
        <f>SUM(R31:R44)</f>
        <v>0</v>
      </c>
      <c r="S30" s="120">
        <v>570.5385</v>
      </c>
      <c r="T30" s="120">
        <v>53.953225424051574</v>
      </c>
      <c r="U30" s="120">
        <v>183.1039647028951</v>
      </c>
      <c r="V30" s="120">
        <v>216.184437</v>
      </c>
      <c r="W30" s="120">
        <f>SUM(W31:W44)</f>
        <v>1.0510000000000019</v>
      </c>
      <c r="X30" s="120">
        <f>SUM(X31:X44)</f>
        <v>0</v>
      </c>
      <c r="Y30" s="120">
        <f>SUM(Y31:Y44)</f>
        <v>0</v>
      </c>
      <c r="Z30" s="121">
        <f>SUM(Z31:Z44)</f>
        <v>0</v>
      </c>
      <c r="AA30" s="122">
        <v>469.76248311420858</v>
      </c>
      <c r="AB30" s="123">
        <f t="shared" ref="AB30:AN30" si="31">SUM(AB31:AB44)</f>
        <v>113.28671999999999</v>
      </c>
      <c r="AC30" s="176">
        <f t="shared" si="31"/>
        <v>0</v>
      </c>
      <c r="AD30" s="120">
        <f t="shared" si="31"/>
        <v>0</v>
      </c>
      <c r="AE30" s="120">
        <f t="shared" si="31"/>
        <v>108.98831999999999</v>
      </c>
      <c r="AF30" s="120">
        <f t="shared" ref="AF30" si="32">SUM(AF31:AF44)</f>
        <v>0</v>
      </c>
      <c r="AG30" s="120">
        <f t="shared" si="31"/>
        <v>0</v>
      </c>
      <c r="AH30" s="120">
        <f t="shared" si="31"/>
        <v>4.2984</v>
      </c>
      <c r="AI30" s="120">
        <f t="shared" si="31"/>
        <v>0</v>
      </c>
      <c r="AJ30" s="120">
        <f t="shared" ref="AJ30" si="33">SUM(AJ31:AJ44)</f>
        <v>0</v>
      </c>
      <c r="AK30" s="120">
        <f t="shared" si="31"/>
        <v>0</v>
      </c>
      <c r="AL30" s="120">
        <f t="shared" ref="AL30" si="34">SUM(AL31:AL44)</f>
        <v>0</v>
      </c>
      <c r="AM30" s="228">
        <f t="shared" si="31"/>
        <v>0</v>
      </c>
      <c r="AN30" s="119">
        <f t="shared" si="31"/>
        <v>0</v>
      </c>
      <c r="AO30" s="122">
        <v>656.35304377501484</v>
      </c>
      <c r="AP30" s="123">
        <f>SUM(AP31:AP44)</f>
        <v>0</v>
      </c>
      <c r="AQ30" s="59">
        <f t="shared" ref="AQ30" si="35">C30+H30+L30+AA30+AB30+AN30+AO30+AP30</f>
        <v>2442.4451291924242</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100.92197187407857</v>
      </c>
      <c r="M31" s="127"/>
      <c r="N31" s="127"/>
      <c r="O31" s="127"/>
      <c r="P31" s="127"/>
      <c r="Q31" s="127">
        <v>1.0221826220727532</v>
      </c>
      <c r="R31" s="127"/>
      <c r="S31" s="127">
        <v>12.207279347516122</v>
      </c>
      <c r="T31" s="127">
        <v>0.62764303494279439</v>
      </c>
      <c r="U31" s="127">
        <v>31.222615150271039</v>
      </c>
      <c r="V31" s="127">
        <v>55.842251719275858</v>
      </c>
      <c r="W31" s="127"/>
      <c r="X31" s="127"/>
      <c r="Y31" s="127"/>
      <c r="Z31" s="128"/>
      <c r="AA31" s="70">
        <v>35.391520175327081</v>
      </c>
      <c r="AB31" s="131">
        <f t="shared" ref="AB31:AB43" si="39">SUM(AC31:AM31)</f>
        <v>0</v>
      </c>
      <c r="AC31" s="132"/>
      <c r="AD31" s="127"/>
      <c r="AE31" s="127"/>
      <c r="AF31" s="127"/>
      <c r="AG31" s="127"/>
      <c r="AH31" s="127"/>
      <c r="AI31" s="127"/>
      <c r="AJ31" s="127"/>
      <c r="AK31" s="64"/>
      <c r="AL31" s="64"/>
      <c r="AM31" s="229"/>
      <c r="AN31" s="223"/>
      <c r="AO31" s="130">
        <v>37.887259218795009</v>
      </c>
      <c r="AP31" s="131"/>
      <c r="AQ31" s="71">
        <f t="shared" si="24"/>
        <v>174.20075126820066</v>
      </c>
    </row>
    <row r="32" spans="1:43" ht="12.75" customHeight="1">
      <c r="A32" s="166" t="s">
        <v>111</v>
      </c>
      <c r="B32" s="133" t="s">
        <v>15</v>
      </c>
      <c r="C32" s="19">
        <f t="shared" si="36"/>
        <v>19.088217648901313</v>
      </c>
      <c r="D32" s="127">
        <v>19.088217648901313</v>
      </c>
      <c r="E32" s="25"/>
      <c r="F32" s="22"/>
      <c r="G32" s="22"/>
      <c r="H32" s="23">
        <f t="shared" si="37"/>
        <v>0</v>
      </c>
      <c r="I32" s="24">
        <v>0</v>
      </c>
      <c r="J32" s="25"/>
      <c r="K32" s="22"/>
      <c r="L32" s="23">
        <f t="shared" si="38"/>
        <v>268.00137876949606</v>
      </c>
      <c r="M32" s="25"/>
      <c r="N32" s="25"/>
      <c r="O32" s="25"/>
      <c r="P32" s="127"/>
      <c r="Q32" s="127">
        <v>10.923254347385237</v>
      </c>
      <c r="R32" s="25"/>
      <c r="S32" s="127">
        <v>130.44950513061147</v>
      </c>
      <c r="T32" s="127">
        <v>10.904405148335103</v>
      </c>
      <c r="U32" s="127">
        <v>25.586582230075372</v>
      </c>
      <c r="V32" s="127">
        <v>90.137631913088839</v>
      </c>
      <c r="W32" s="25"/>
      <c r="X32" s="25"/>
      <c r="Y32" s="25"/>
      <c r="Z32" s="22"/>
      <c r="AA32" s="28">
        <v>155.26389616562071</v>
      </c>
      <c r="AB32" s="26">
        <f t="shared" si="39"/>
        <v>4.2984</v>
      </c>
      <c r="AC32" s="27"/>
      <c r="AD32" s="25"/>
      <c r="AE32" s="25">
        <v>0</v>
      </c>
      <c r="AF32" s="25"/>
      <c r="AG32" s="127"/>
      <c r="AH32" s="127">
        <v>4.2984</v>
      </c>
      <c r="AI32" s="25"/>
      <c r="AJ32" s="25"/>
      <c r="AK32" s="25"/>
      <c r="AL32" s="25"/>
      <c r="AM32" s="229"/>
      <c r="AN32" s="212"/>
      <c r="AO32" s="130">
        <v>153.85231675637419</v>
      </c>
      <c r="AP32" s="26"/>
      <c r="AQ32" s="29">
        <f t="shared" si="24"/>
        <v>600.50420934039232</v>
      </c>
    </row>
    <row r="33" spans="1:43" ht="12.75" customHeight="1">
      <c r="A33" s="166" t="s">
        <v>16</v>
      </c>
      <c r="B33" s="133" t="s">
        <v>17</v>
      </c>
      <c r="C33" s="19">
        <f t="shared" si="36"/>
        <v>8.2956129463971706</v>
      </c>
      <c r="D33" s="127">
        <v>8.2956129463971706</v>
      </c>
      <c r="E33" s="25"/>
      <c r="F33" s="22"/>
      <c r="G33" s="22"/>
      <c r="H33" s="23">
        <f t="shared" si="37"/>
        <v>0</v>
      </c>
      <c r="I33" s="24"/>
      <c r="J33" s="25"/>
      <c r="K33" s="22"/>
      <c r="L33" s="23">
        <f t="shared" si="38"/>
        <v>29.928862742967418</v>
      </c>
      <c r="M33" s="25"/>
      <c r="N33" s="25"/>
      <c r="O33" s="25"/>
      <c r="P33" s="127"/>
      <c r="Q33" s="127">
        <v>0.88434901709691272</v>
      </c>
      <c r="R33" s="25"/>
      <c r="S33" s="127">
        <v>10.561219941806995</v>
      </c>
      <c r="T33" s="127">
        <v>14.135514605436759</v>
      </c>
      <c r="U33" s="127">
        <v>4.3477791786267526</v>
      </c>
      <c r="V33" s="127">
        <v>0</v>
      </c>
      <c r="W33" s="25"/>
      <c r="X33" s="25"/>
      <c r="Y33" s="25"/>
      <c r="Z33" s="22"/>
      <c r="AA33" s="28">
        <v>2.0072117482804939</v>
      </c>
      <c r="AB33" s="26">
        <f t="shared" si="39"/>
        <v>0</v>
      </c>
      <c r="AC33" s="27"/>
      <c r="AD33" s="25"/>
      <c r="AE33" s="25"/>
      <c r="AF33" s="25"/>
      <c r="AG33" s="127"/>
      <c r="AH33" s="127"/>
      <c r="AI33" s="25"/>
      <c r="AJ33" s="25"/>
      <c r="AK33" s="25"/>
      <c r="AL33" s="25"/>
      <c r="AM33" s="229"/>
      <c r="AN33" s="212"/>
      <c r="AO33" s="130">
        <v>14.936847602091541</v>
      </c>
      <c r="AP33" s="26"/>
      <c r="AQ33" s="29">
        <f t="shared" si="24"/>
        <v>55.168535039736625</v>
      </c>
    </row>
    <row r="34" spans="1:43" ht="12.75" customHeight="1">
      <c r="A34" s="166" t="s">
        <v>18</v>
      </c>
      <c r="B34" s="133" t="s">
        <v>19</v>
      </c>
      <c r="C34" s="305">
        <f t="shared" si="36"/>
        <v>0</v>
      </c>
      <c r="D34" s="304">
        <v>0</v>
      </c>
      <c r="E34" s="25"/>
      <c r="F34" s="22"/>
      <c r="G34" s="22"/>
      <c r="H34" s="23">
        <f t="shared" si="37"/>
        <v>0</v>
      </c>
      <c r="I34" s="24"/>
      <c r="J34" s="25"/>
      <c r="K34" s="22"/>
      <c r="L34" s="23">
        <f t="shared" si="38"/>
        <v>6.5654167874317508</v>
      </c>
      <c r="M34" s="25"/>
      <c r="N34" s="25"/>
      <c r="O34" s="25"/>
      <c r="P34" s="127"/>
      <c r="Q34" s="127">
        <v>0.49227724158091085</v>
      </c>
      <c r="R34" s="25"/>
      <c r="S34" s="127">
        <v>5.8789551638211517</v>
      </c>
      <c r="T34" s="127">
        <v>0</v>
      </c>
      <c r="U34" s="127">
        <v>0.19418438202968846</v>
      </c>
      <c r="V34" s="127">
        <v>0</v>
      </c>
      <c r="W34" s="25"/>
      <c r="X34" s="25"/>
      <c r="Y34" s="25"/>
      <c r="Z34" s="22"/>
      <c r="AA34" s="28">
        <v>0.46273053712417866</v>
      </c>
      <c r="AB34" s="26">
        <f t="shared" si="39"/>
        <v>108.98831999999999</v>
      </c>
      <c r="AC34" s="27"/>
      <c r="AD34" s="25"/>
      <c r="AE34" s="25">
        <v>108.98831999999999</v>
      </c>
      <c r="AF34" s="25"/>
      <c r="AG34" s="127"/>
      <c r="AH34" s="127"/>
      <c r="AI34" s="25"/>
      <c r="AJ34" s="25"/>
      <c r="AK34" s="25"/>
      <c r="AL34" s="25"/>
      <c r="AM34" s="229"/>
      <c r="AN34" s="212"/>
      <c r="AO34" s="130">
        <v>27.840709623068499</v>
      </c>
      <c r="AP34" s="26"/>
      <c r="AQ34" s="29">
        <f t="shared" si="24"/>
        <v>143.85717694762442</v>
      </c>
    </row>
    <row r="35" spans="1:43" ht="12.75" customHeight="1">
      <c r="A35" s="166" t="s">
        <v>20</v>
      </c>
      <c r="B35" s="133" t="s">
        <v>21</v>
      </c>
      <c r="C35" s="305">
        <f t="shared" si="36"/>
        <v>0</v>
      </c>
      <c r="D35" s="304">
        <v>0</v>
      </c>
      <c r="E35" s="25"/>
      <c r="F35" s="22"/>
      <c r="G35" s="22"/>
      <c r="H35" s="23">
        <f t="shared" si="37"/>
        <v>0</v>
      </c>
      <c r="I35" s="24"/>
      <c r="J35" s="25"/>
      <c r="K35" s="22"/>
      <c r="L35" s="23">
        <f t="shared" si="38"/>
        <v>6.4991717174659875</v>
      </c>
      <c r="M35" s="25"/>
      <c r="N35" s="25"/>
      <c r="O35" s="25"/>
      <c r="P35" s="127"/>
      <c r="Q35" s="127">
        <v>0.19245756646651999</v>
      </c>
      <c r="R35" s="25"/>
      <c r="S35" s="127">
        <v>2.2983987652186326</v>
      </c>
      <c r="T35" s="127">
        <v>0</v>
      </c>
      <c r="U35" s="127">
        <v>4.0083153857808345</v>
      </c>
      <c r="V35" s="127">
        <v>0</v>
      </c>
      <c r="W35" s="25"/>
      <c r="X35" s="25"/>
      <c r="Y35" s="25"/>
      <c r="Z35" s="22"/>
      <c r="AA35" s="28">
        <v>31.365056241320517</v>
      </c>
      <c r="AB35" s="26">
        <f t="shared" si="39"/>
        <v>0</v>
      </c>
      <c r="AC35" s="27"/>
      <c r="AD35" s="25"/>
      <c r="AE35" s="25"/>
      <c r="AF35" s="25"/>
      <c r="AG35" s="127"/>
      <c r="AH35" s="127"/>
      <c r="AI35" s="25"/>
      <c r="AJ35" s="25"/>
      <c r="AK35" s="25"/>
      <c r="AL35" s="25"/>
      <c r="AM35" s="229"/>
      <c r="AN35" s="212"/>
      <c r="AO35" s="130">
        <v>26.205709544440918</v>
      </c>
      <c r="AP35" s="26"/>
      <c r="AQ35" s="29">
        <f t="shared" si="24"/>
        <v>64.069937503227422</v>
      </c>
    </row>
    <row r="36" spans="1:43" ht="12.75" customHeight="1">
      <c r="A36" s="166" t="s">
        <v>22</v>
      </c>
      <c r="B36" s="133" t="s">
        <v>23</v>
      </c>
      <c r="C36" s="19">
        <f t="shared" si="36"/>
        <v>0</v>
      </c>
      <c r="D36" s="127">
        <v>0</v>
      </c>
      <c r="E36" s="25"/>
      <c r="F36" s="22"/>
      <c r="G36" s="22"/>
      <c r="H36" s="23">
        <f t="shared" si="37"/>
        <v>0</v>
      </c>
      <c r="I36" s="24"/>
      <c r="J36" s="25"/>
      <c r="K36" s="22"/>
      <c r="L36" s="23">
        <f t="shared" si="38"/>
        <v>57.958237452142853</v>
      </c>
      <c r="M36" s="25"/>
      <c r="N36" s="25"/>
      <c r="O36" s="25"/>
      <c r="P36" s="127"/>
      <c r="Q36" s="127">
        <v>3.6017265237820415</v>
      </c>
      <c r="R36" s="25"/>
      <c r="S36" s="127">
        <v>43.013137632891791</v>
      </c>
      <c r="T36" s="127">
        <v>2.5782773676398159</v>
      </c>
      <c r="U36" s="127">
        <v>8.7650959278292113</v>
      </c>
      <c r="V36" s="127">
        <v>0</v>
      </c>
      <c r="W36" s="25"/>
      <c r="X36" s="25"/>
      <c r="Y36" s="25"/>
      <c r="Z36" s="22"/>
      <c r="AA36" s="130">
        <v>113.94574215776784</v>
      </c>
      <c r="AB36" s="26">
        <f t="shared" si="39"/>
        <v>0</v>
      </c>
      <c r="AC36" s="27"/>
      <c r="AD36" s="25"/>
      <c r="AE36" s="25">
        <v>0</v>
      </c>
      <c r="AF36" s="25"/>
      <c r="AG36" s="127"/>
      <c r="AH36" s="127"/>
      <c r="AI36" s="25"/>
      <c r="AJ36" s="25"/>
      <c r="AK36" s="25"/>
      <c r="AL36" s="25"/>
      <c r="AM36" s="229"/>
      <c r="AN36" s="212"/>
      <c r="AO36" s="130">
        <v>113.09211264006825</v>
      </c>
      <c r="AP36" s="26"/>
      <c r="AQ36" s="29">
        <f t="shared" si="24"/>
        <v>284.99609224997891</v>
      </c>
    </row>
    <row r="37" spans="1:43" ht="12.75" customHeight="1">
      <c r="A37" s="166" t="s">
        <v>24</v>
      </c>
      <c r="B37" s="133" t="s">
        <v>25</v>
      </c>
      <c r="C37" s="19">
        <f t="shared" si="36"/>
        <v>0</v>
      </c>
      <c r="D37" s="127">
        <v>0</v>
      </c>
      <c r="E37" s="25"/>
      <c r="F37" s="22"/>
      <c r="G37" s="22"/>
      <c r="H37" s="23">
        <f t="shared" si="37"/>
        <v>0</v>
      </c>
      <c r="I37" s="24"/>
      <c r="J37" s="25"/>
      <c r="K37" s="22"/>
      <c r="L37" s="23">
        <f t="shared" si="38"/>
        <v>7.3802937338480428</v>
      </c>
      <c r="M37" s="25"/>
      <c r="N37" s="25"/>
      <c r="O37" s="25"/>
      <c r="P37" s="127"/>
      <c r="Q37" s="127">
        <v>7.3486101744951682E-2</v>
      </c>
      <c r="R37" s="25"/>
      <c r="S37" s="127">
        <v>0.87759794853641027</v>
      </c>
      <c r="T37" s="127">
        <v>2.0815283801324833</v>
      </c>
      <c r="U37" s="127">
        <v>4.3476813034341975</v>
      </c>
      <c r="V37" s="127">
        <v>0</v>
      </c>
      <c r="W37" s="25"/>
      <c r="X37" s="25"/>
      <c r="Y37" s="25"/>
      <c r="Z37" s="22"/>
      <c r="AA37" s="28">
        <v>5.1024540850255224</v>
      </c>
      <c r="AB37" s="26">
        <f t="shared" si="39"/>
        <v>0</v>
      </c>
      <c r="AC37" s="27"/>
      <c r="AD37" s="25"/>
      <c r="AE37" s="25"/>
      <c r="AF37" s="25"/>
      <c r="AG37" s="127"/>
      <c r="AH37" s="127"/>
      <c r="AI37" s="25"/>
      <c r="AJ37" s="25"/>
      <c r="AK37" s="25"/>
      <c r="AL37" s="25"/>
      <c r="AM37" s="229"/>
      <c r="AN37" s="212"/>
      <c r="AO37" s="130">
        <v>28.979952039369685</v>
      </c>
      <c r="AP37" s="26"/>
      <c r="AQ37" s="29">
        <f t="shared" si="24"/>
        <v>41.462699858243255</v>
      </c>
    </row>
    <row r="38" spans="1:43" ht="12.75" customHeight="1">
      <c r="A38" s="166" t="s">
        <v>26</v>
      </c>
      <c r="B38" s="133" t="s">
        <v>27</v>
      </c>
      <c r="C38" s="19">
        <f t="shared" si="36"/>
        <v>94.611879468826061</v>
      </c>
      <c r="D38" s="127">
        <v>94.611879468826061</v>
      </c>
      <c r="E38" s="25"/>
      <c r="F38" s="22"/>
      <c r="G38" s="22"/>
      <c r="H38" s="23">
        <f t="shared" si="37"/>
        <v>0</v>
      </c>
      <c r="I38" s="24"/>
      <c r="J38" s="25"/>
      <c r="K38" s="22"/>
      <c r="L38" s="23">
        <f t="shared" si="38"/>
        <v>41.351759999227582</v>
      </c>
      <c r="M38" s="25"/>
      <c r="N38" s="25"/>
      <c r="O38" s="25"/>
      <c r="P38" s="127"/>
      <c r="Q38" s="127">
        <v>1.8193674589995086</v>
      </c>
      <c r="R38" s="25"/>
      <c r="S38" s="127">
        <v>21.727552717294028</v>
      </c>
      <c r="T38" s="127">
        <v>2.8114884966506288</v>
      </c>
      <c r="U38" s="127">
        <v>14.993351326283417</v>
      </c>
      <c r="V38" s="127">
        <v>0</v>
      </c>
      <c r="W38" s="25"/>
      <c r="X38" s="25"/>
      <c r="Y38" s="25"/>
      <c r="Z38" s="22"/>
      <c r="AA38" s="28">
        <v>49.70217029691851</v>
      </c>
      <c r="AB38" s="26">
        <f t="shared" si="39"/>
        <v>0</v>
      </c>
      <c r="AC38" s="27"/>
      <c r="AD38" s="25"/>
      <c r="AE38" s="25">
        <v>0</v>
      </c>
      <c r="AF38" s="25">
        <v>0</v>
      </c>
      <c r="AG38" s="127"/>
      <c r="AH38" s="127"/>
      <c r="AI38" s="25"/>
      <c r="AJ38" s="25"/>
      <c r="AK38" s="25"/>
      <c r="AL38" s="25"/>
      <c r="AM38" s="229"/>
      <c r="AN38" s="212">
        <v>0</v>
      </c>
      <c r="AO38" s="130">
        <v>47.37199938787586</v>
      </c>
      <c r="AP38" s="26"/>
      <c r="AQ38" s="29">
        <f t="shared" si="24"/>
        <v>233.03780915284801</v>
      </c>
    </row>
    <row r="39" spans="1:43" ht="12.75" customHeight="1">
      <c r="A39" s="166" t="s">
        <v>28</v>
      </c>
      <c r="B39" s="133" t="s">
        <v>29</v>
      </c>
      <c r="C39" s="19">
        <f t="shared" si="36"/>
        <v>0</v>
      </c>
      <c r="D39" s="127">
        <v>0</v>
      </c>
      <c r="E39" s="25"/>
      <c r="F39" s="22"/>
      <c r="G39" s="22"/>
      <c r="H39" s="23">
        <f t="shared" si="37"/>
        <v>0</v>
      </c>
      <c r="I39" s="24"/>
      <c r="J39" s="25"/>
      <c r="K39" s="22"/>
      <c r="L39" s="23">
        <f t="shared" si="38"/>
        <v>371.9679471584638</v>
      </c>
      <c r="M39" s="25"/>
      <c r="N39" s="25"/>
      <c r="O39" s="25"/>
      <c r="P39" s="127"/>
      <c r="Q39" s="127">
        <v>27.719124192379834</v>
      </c>
      <c r="R39" s="25"/>
      <c r="S39" s="127">
        <v>331.03193595555877</v>
      </c>
      <c r="T39" s="127">
        <v>10.846871847863175</v>
      </c>
      <c r="U39" s="127">
        <v>2.370015162662078</v>
      </c>
      <c r="V39" s="127">
        <v>0</v>
      </c>
      <c r="W39" s="25"/>
      <c r="X39" s="25"/>
      <c r="Y39" s="25"/>
      <c r="Z39" s="22"/>
      <c r="AA39" s="28">
        <v>5.206001847057494</v>
      </c>
      <c r="AB39" s="26">
        <f t="shared" si="39"/>
        <v>0</v>
      </c>
      <c r="AC39" s="27"/>
      <c r="AD39" s="25"/>
      <c r="AE39" s="127"/>
      <c r="AF39" s="127"/>
      <c r="AG39" s="127"/>
      <c r="AH39" s="25"/>
      <c r="AI39" s="25"/>
      <c r="AJ39" s="25"/>
      <c r="AK39" s="25"/>
      <c r="AL39" s="25"/>
      <c r="AM39" s="229"/>
      <c r="AN39" s="212"/>
      <c r="AO39" s="130">
        <v>37.395020079982018</v>
      </c>
      <c r="AP39" s="26"/>
      <c r="AQ39" s="29">
        <f t="shared" si="24"/>
        <v>414.56896908550334</v>
      </c>
    </row>
    <row r="40" spans="1:43" ht="12.75" customHeight="1">
      <c r="A40" s="166" t="s">
        <v>30</v>
      </c>
      <c r="B40" s="133" t="s">
        <v>31</v>
      </c>
      <c r="C40" s="19">
        <f t="shared" si="36"/>
        <v>0</v>
      </c>
      <c r="D40" s="127">
        <v>0</v>
      </c>
      <c r="E40" s="25"/>
      <c r="F40" s="22"/>
      <c r="G40" s="22"/>
      <c r="H40" s="23">
        <f t="shared" si="37"/>
        <v>0</v>
      </c>
      <c r="I40" s="24"/>
      <c r="J40" s="25"/>
      <c r="K40" s="22"/>
      <c r="L40" s="23">
        <f t="shared" si="38"/>
        <v>83.010574124934905</v>
      </c>
      <c r="M40" s="25"/>
      <c r="N40" s="25"/>
      <c r="O40" s="25"/>
      <c r="P40" s="127"/>
      <c r="Q40" s="127">
        <v>0.29918255423226708</v>
      </c>
      <c r="R40" s="25"/>
      <c r="S40" s="127">
        <v>3.572947667620133</v>
      </c>
      <c r="T40" s="127">
        <v>6.7591156974401105</v>
      </c>
      <c r="U40" s="127">
        <v>2.1747748380071434</v>
      </c>
      <c r="V40" s="127">
        <v>70.204553367635256</v>
      </c>
      <c r="W40" s="25"/>
      <c r="X40" s="25"/>
      <c r="Y40" s="25"/>
      <c r="Z40" s="22"/>
      <c r="AA40" s="28">
        <v>14.678048724587685</v>
      </c>
      <c r="AB40" s="26">
        <f t="shared" si="39"/>
        <v>0</v>
      </c>
      <c r="AC40" s="27"/>
      <c r="AD40" s="25"/>
      <c r="AE40" s="127"/>
      <c r="AF40" s="127"/>
      <c r="AG40" s="127"/>
      <c r="AH40" s="25"/>
      <c r="AI40" s="25"/>
      <c r="AJ40" s="25"/>
      <c r="AK40" s="25"/>
      <c r="AL40" s="25"/>
      <c r="AM40" s="229"/>
      <c r="AN40" s="212"/>
      <c r="AO40" s="130">
        <v>16.108557097190687</v>
      </c>
      <c r="AP40" s="26"/>
      <c r="AQ40" s="29">
        <f t="shared" si="24"/>
        <v>113.79717994671327</v>
      </c>
    </row>
    <row r="41" spans="1:43" ht="12.75" customHeight="1">
      <c r="A41" s="166" t="s">
        <v>32</v>
      </c>
      <c r="B41" s="133" t="s">
        <v>33</v>
      </c>
      <c r="C41" s="305">
        <f t="shared" si="36"/>
        <v>7.2270069670779327</v>
      </c>
      <c r="D41" s="304">
        <v>7.2270069670779327</v>
      </c>
      <c r="E41" s="25"/>
      <c r="F41" s="22"/>
      <c r="G41" s="22"/>
      <c r="H41" s="23">
        <f t="shared" si="37"/>
        <v>0</v>
      </c>
      <c r="I41" s="24"/>
      <c r="J41" s="25"/>
      <c r="K41" s="22"/>
      <c r="L41" s="23">
        <f t="shared" si="38"/>
        <v>35.382381987390175</v>
      </c>
      <c r="M41" s="25"/>
      <c r="N41" s="25"/>
      <c r="O41" s="25"/>
      <c r="P41" s="127"/>
      <c r="Q41" s="127">
        <v>0.43163377577082984</v>
      </c>
      <c r="R41" s="25"/>
      <c r="S41" s="127">
        <v>5.154728678495017</v>
      </c>
      <c r="T41" s="127">
        <v>1.317958557034248</v>
      </c>
      <c r="U41" s="127">
        <v>28.478060976090084</v>
      </c>
      <c r="V41" s="127">
        <v>0</v>
      </c>
      <c r="W41" s="25"/>
      <c r="X41" s="25"/>
      <c r="Y41" s="25"/>
      <c r="Z41" s="22"/>
      <c r="AA41" s="130">
        <v>34.792331347153016</v>
      </c>
      <c r="AB41" s="26">
        <f t="shared" si="39"/>
        <v>0</v>
      </c>
      <c r="AC41" s="27"/>
      <c r="AD41" s="25"/>
      <c r="AE41" s="127"/>
      <c r="AF41" s="127"/>
      <c r="AG41" s="127"/>
      <c r="AH41" s="25"/>
      <c r="AI41" s="25"/>
      <c r="AJ41" s="25"/>
      <c r="AK41" s="25"/>
      <c r="AL41" s="25"/>
      <c r="AM41" s="229"/>
      <c r="AN41" s="212"/>
      <c r="AO41" s="130">
        <v>101.06869017253983</v>
      </c>
      <c r="AP41" s="26"/>
      <c r="AQ41" s="29">
        <f t="shared" si="24"/>
        <v>178.47041047416096</v>
      </c>
    </row>
    <row r="42" spans="1:43" ht="12.75" customHeight="1">
      <c r="A42" s="166" t="s">
        <v>34</v>
      </c>
      <c r="B42" s="133" t="s">
        <v>35</v>
      </c>
      <c r="C42" s="19">
        <f t="shared" si="36"/>
        <v>0</v>
      </c>
      <c r="D42" s="127">
        <v>0</v>
      </c>
      <c r="E42" s="25"/>
      <c r="F42" s="22"/>
      <c r="G42" s="22"/>
      <c r="H42" s="23">
        <f t="shared" si="37"/>
        <v>0</v>
      </c>
      <c r="I42" s="24"/>
      <c r="J42" s="25"/>
      <c r="K42" s="22"/>
      <c r="L42" s="23">
        <f t="shared" si="38"/>
        <v>3.1121851013477335</v>
      </c>
      <c r="M42" s="25"/>
      <c r="N42" s="25"/>
      <c r="O42" s="25"/>
      <c r="P42" s="127"/>
      <c r="Q42" s="127">
        <v>9.4626931015420523E-2</v>
      </c>
      <c r="R42" s="25"/>
      <c r="S42" s="127">
        <v>1.1300694765882642</v>
      </c>
      <c r="T42" s="127">
        <v>0.91526178102820266</v>
      </c>
      <c r="U42" s="127">
        <v>0.97222691271584616</v>
      </c>
      <c r="V42" s="127">
        <v>0</v>
      </c>
      <c r="W42" s="25"/>
      <c r="X42" s="25"/>
      <c r="Y42" s="25"/>
      <c r="Z42" s="22"/>
      <c r="AA42" s="194">
        <v>11.851992795204385</v>
      </c>
      <c r="AB42" s="26">
        <f t="shared" si="39"/>
        <v>0</v>
      </c>
      <c r="AC42" s="27"/>
      <c r="AD42" s="25"/>
      <c r="AE42" s="127"/>
      <c r="AF42" s="127"/>
      <c r="AG42" s="127"/>
      <c r="AH42" s="25"/>
      <c r="AI42" s="25"/>
      <c r="AJ42" s="25"/>
      <c r="AK42" s="25"/>
      <c r="AL42" s="25"/>
      <c r="AM42" s="229"/>
      <c r="AN42" s="212"/>
      <c r="AO42" s="130">
        <v>9.7161508939578596</v>
      </c>
      <c r="AP42" s="26"/>
      <c r="AQ42" s="29">
        <f t="shared" si="24"/>
        <v>24.680328790509979</v>
      </c>
    </row>
    <row r="43" spans="1:43" ht="12.75" customHeight="1">
      <c r="A43" s="166" t="s">
        <v>36</v>
      </c>
      <c r="B43" s="133" t="s">
        <v>142</v>
      </c>
      <c r="C43" s="305">
        <f t="shared" si="36"/>
        <v>0</v>
      </c>
      <c r="D43" s="316">
        <v>0</v>
      </c>
      <c r="E43" s="25"/>
      <c r="F43" s="22"/>
      <c r="G43" s="22"/>
      <c r="H43" s="23">
        <f t="shared" si="37"/>
        <v>0</v>
      </c>
      <c r="I43" s="24"/>
      <c r="J43" s="25"/>
      <c r="K43" s="22">
        <v>0</v>
      </c>
      <c r="L43" s="23">
        <f t="shared" si="38"/>
        <v>4.7223858180408937</v>
      </c>
      <c r="M43" s="25"/>
      <c r="N43" s="25"/>
      <c r="O43" s="25"/>
      <c r="P43" s="25"/>
      <c r="Q43" s="25">
        <v>0.22065740551051868</v>
      </c>
      <c r="R43" s="25"/>
      <c r="S43" s="25">
        <v>2.6351715740412258</v>
      </c>
      <c r="T43" s="25">
        <v>0.3254631243006425</v>
      </c>
      <c r="U43" s="25">
        <v>0.49009371418850473</v>
      </c>
      <c r="V43" s="25">
        <v>0</v>
      </c>
      <c r="W43" s="25">
        <v>1.0510000000000019</v>
      </c>
      <c r="X43" s="25"/>
      <c r="Y43" s="25"/>
      <c r="Z43" s="22"/>
      <c r="AA43" s="28">
        <v>9.9933269928211015</v>
      </c>
      <c r="AB43" s="26">
        <f t="shared" si="39"/>
        <v>0</v>
      </c>
      <c r="AC43" s="27"/>
      <c r="AD43" s="25"/>
      <c r="AE43" s="25"/>
      <c r="AF43" s="25"/>
      <c r="AG43" s="25"/>
      <c r="AH43" s="25"/>
      <c r="AI43" s="25"/>
      <c r="AJ43" s="25"/>
      <c r="AK43" s="25"/>
      <c r="AL43" s="25"/>
      <c r="AM43" s="215"/>
      <c r="AN43" s="212"/>
      <c r="AO43" s="28">
        <v>21.894525650863134</v>
      </c>
      <c r="AP43" s="26"/>
      <c r="AQ43" s="29">
        <f t="shared" si="24"/>
        <v>36.610238461725132</v>
      </c>
    </row>
    <row r="44" spans="1:43" ht="12.75" customHeight="1">
      <c r="A44" s="395" t="s">
        <v>172</v>
      </c>
      <c r="B44" s="396" t="s">
        <v>173</v>
      </c>
      <c r="C44" s="317">
        <f>SUM(D44:G44)</f>
        <v>0</v>
      </c>
      <c r="D44" s="397">
        <v>0</v>
      </c>
      <c r="E44" s="76"/>
      <c r="F44" s="77"/>
      <c r="G44" s="77"/>
      <c r="H44" s="78">
        <f>SUM(I44:K44)</f>
        <v>0</v>
      </c>
      <c r="I44" s="75"/>
      <c r="J44" s="76"/>
      <c r="K44" s="77"/>
      <c r="L44" s="78">
        <f>SUM(M44:Z44)</f>
        <v>57.017598005162569</v>
      </c>
      <c r="M44" s="76"/>
      <c r="N44" s="76"/>
      <c r="O44" s="76"/>
      <c r="P44" s="76"/>
      <c r="Q44" s="76">
        <v>1.2147124070140272</v>
      </c>
      <c r="R44" s="76"/>
      <c r="S44" s="76">
        <v>0</v>
      </c>
      <c r="T44" s="76">
        <v>0.64969738324761872</v>
      </c>
      <c r="U44" s="76">
        <v>55.153188214900922</v>
      </c>
      <c r="V44" s="76">
        <v>0</v>
      </c>
      <c r="W44" s="76"/>
      <c r="X44" s="76"/>
      <c r="Y44" s="76"/>
      <c r="Z44" s="77"/>
      <c r="AA44" s="81">
        <v>0</v>
      </c>
      <c r="AB44" s="79">
        <f>SUM(AC44:AM44)</f>
        <v>0</v>
      </c>
      <c r="AC44" s="80"/>
      <c r="AD44" s="76"/>
      <c r="AE44" s="76"/>
      <c r="AF44" s="76"/>
      <c r="AG44" s="76"/>
      <c r="AH44" s="76"/>
      <c r="AI44" s="76"/>
      <c r="AJ44" s="76"/>
      <c r="AK44" s="76"/>
      <c r="AL44" s="76"/>
      <c r="AM44" s="220"/>
      <c r="AN44" s="213"/>
      <c r="AO44" s="81">
        <v>20.003193068397291</v>
      </c>
      <c r="AP44" s="79"/>
      <c r="AQ44" s="82">
        <f>C44+H44+L44+AA44+AB44+AN44+AO44+AP44</f>
        <v>77.020791073559863</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4384.4286818825231</v>
      </c>
      <c r="M45" s="307">
        <f t="shared" si="40"/>
        <v>0</v>
      </c>
      <c r="N45" s="307">
        <f t="shared" ref="N45" si="41">SUM(N46:N55)</f>
        <v>0</v>
      </c>
      <c r="O45" s="307">
        <f t="shared" si="40"/>
        <v>0</v>
      </c>
      <c r="P45" s="307">
        <f t="shared" si="40"/>
        <v>1651.7158906981124</v>
      </c>
      <c r="Q45" s="307">
        <f t="shared" si="40"/>
        <v>0</v>
      </c>
      <c r="R45" s="307">
        <f t="shared" si="40"/>
        <v>755.21645910722566</v>
      </c>
      <c r="S45" s="307">
        <f t="shared" si="40"/>
        <v>19.698</v>
      </c>
      <c r="T45" s="307">
        <f t="shared" si="40"/>
        <v>1.5676415399999999</v>
      </c>
      <c r="U45" s="307">
        <f>SUM(U46:U55)</f>
        <v>1956.230690537185</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2.2359999999999998</v>
      </c>
      <c r="AP45" s="311">
        <f t="shared" si="40"/>
        <v>0</v>
      </c>
      <c r="AQ45" s="314">
        <f t="shared" si="24"/>
        <v>4386.6646818825229</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807.51869999999985</v>
      </c>
      <c r="M46" s="64"/>
      <c r="N46" s="64"/>
      <c r="O46" s="64"/>
      <c r="P46" s="64"/>
      <c r="Q46" s="64"/>
      <c r="R46" s="64"/>
      <c r="S46" s="64"/>
      <c r="T46" s="64"/>
      <c r="U46" s="64">
        <v>807.51869999999985</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807.51869999999985</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1641.9304407620232</v>
      </c>
      <c r="M48" s="25"/>
      <c r="N48" s="25"/>
      <c r="O48" s="25"/>
      <c r="P48" s="25">
        <v>1325.6494000866196</v>
      </c>
      <c r="Q48" s="25"/>
      <c r="R48" s="25"/>
      <c r="S48" s="25"/>
      <c r="T48" s="25">
        <v>1.5676415399999999</v>
      </c>
      <c r="U48" s="25">
        <v>314.71339913540351</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1641.9304407620232</v>
      </c>
    </row>
    <row r="49" spans="1:43" ht="12.75" customHeight="1">
      <c r="A49" s="166" t="s">
        <v>72</v>
      </c>
      <c r="B49" s="18"/>
      <c r="C49" s="19">
        <f t="shared" si="45"/>
        <v>0</v>
      </c>
      <c r="D49" s="20"/>
      <c r="E49" s="21"/>
      <c r="F49" s="22"/>
      <c r="G49" s="22"/>
      <c r="H49" s="23">
        <f t="shared" si="46"/>
        <v>0</v>
      </c>
      <c r="I49" s="24"/>
      <c r="J49" s="25"/>
      <c r="K49" s="22"/>
      <c r="L49" s="23">
        <f t="shared" si="47"/>
        <v>98.486219155793961</v>
      </c>
      <c r="M49" s="25"/>
      <c r="N49" s="25"/>
      <c r="O49" s="25"/>
      <c r="P49" s="25">
        <v>17.844819155793953</v>
      </c>
      <c r="Q49" s="25"/>
      <c r="R49" s="25"/>
      <c r="S49" s="25"/>
      <c r="T49" s="25"/>
      <c r="U49" s="25">
        <v>80.641400000000004</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98.486219155793961</v>
      </c>
    </row>
    <row r="50" spans="1:43" ht="12.75" customHeight="1">
      <c r="A50" s="166" t="s">
        <v>38</v>
      </c>
      <c r="B50" s="18"/>
      <c r="C50" s="19">
        <f t="shared" si="45"/>
        <v>0</v>
      </c>
      <c r="D50" s="20"/>
      <c r="E50" s="21"/>
      <c r="F50" s="22"/>
      <c r="G50" s="22"/>
      <c r="H50" s="23">
        <f t="shared" si="46"/>
        <v>0</v>
      </c>
      <c r="I50" s="24"/>
      <c r="J50" s="25"/>
      <c r="K50" s="22"/>
      <c r="L50" s="23">
        <f t="shared" si="47"/>
        <v>43.8</v>
      </c>
      <c r="M50" s="25"/>
      <c r="N50" s="25"/>
      <c r="O50" s="25"/>
      <c r="P50" s="25"/>
      <c r="Q50" s="25"/>
      <c r="R50" s="135"/>
      <c r="S50" s="25"/>
      <c r="T50" s="25"/>
      <c r="U50" s="25">
        <v>43.8</v>
      </c>
      <c r="V50" s="25"/>
      <c r="W50" s="25"/>
      <c r="X50" s="25"/>
      <c r="Y50" s="25"/>
      <c r="Z50" s="22"/>
      <c r="AA50" s="23"/>
      <c r="AB50" s="26">
        <f t="shared" si="48"/>
        <v>0</v>
      </c>
      <c r="AC50" s="27"/>
      <c r="AD50" s="25"/>
      <c r="AE50" s="25"/>
      <c r="AF50" s="25"/>
      <c r="AG50" s="25"/>
      <c r="AH50" s="25"/>
      <c r="AI50" s="25">
        <v>0</v>
      </c>
      <c r="AJ50" s="25"/>
      <c r="AK50" s="25"/>
      <c r="AL50" s="25"/>
      <c r="AM50" s="215"/>
      <c r="AN50" s="212"/>
      <c r="AO50" s="28">
        <v>2.2359999999999998</v>
      </c>
      <c r="AP50" s="26"/>
      <c r="AQ50" s="29">
        <f t="shared" si="24"/>
        <v>46.035999999999994</v>
      </c>
    </row>
    <row r="51" spans="1:43" ht="12.75" customHeight="1">
      <c r="A51" s="166" t="s">
        <v>39</v>
      </c>
      <c r="B51" s="18"/>
      <c r="C51" s="19">
        <f t="shared" si="45"/>
        <v>0</v>
      </c>
      <c r="D51" s="20"/>
      <c r="E51" s="21"/>
      <c r="F51" s="22"/>
      <c r="G51" s="22"/>
      <c r="H51" s="23">
        <f t="shared" si="46"/>
        <v>0</v>
      </c>
      <c r="I51" s="24"/>
      <c r="J51" s="25"/>
      <c r="K51" s="22"/>
      <c r="L51" s="23">
        <f t="shared" si="47"/>
        <v>22.975870398782789</v>
      </c>
      <c r="M51" s="25"/>
      <c r="N51" s="25"/>
      <c r="O51" s="25"/>
      <c r="P51" s="25">
        <v>1.5247584905660378</v>
      </c>
      <c r="Q51" s="22"/>
      <c r="R51" s="25">
        <v>21.451111908216749</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22.975870398782789</v>
      </c>
    </row>
    <row r="52" spans="1:43" ht="12.75" customHeight="1">
      <c r="A52" s="166" t="s">
        <v>76</v>
      </c>
      <c r="B52" s="133"/>
      <c r="C52" s="134">
        <f t="shared" si="45"/>
        <v>0</v>
      </c>
      <c r="D52" s="135"/>
      <c r="E52" s="135"/>
      <c r="F52" s="136"/>
      <c r="G52" s="136"/>
      <c r="H52" s="137">
        <f t="shared" si="46"/>
        <v>0</v>
      </c>
      <c r="I52" s="138"/>
      <c r="J52" s="135"/>
      <c r="K52" s="136"/>
      <c r="L52" s="137">
        <f t="shared" si="47"/>
        <v>733.76534719900894</v>
      </c>
      <c r="M52" s="135"/>
      <c r="N52" s="135"/>
      <c r="O52" s="135"/>
      <c r="P52" s="127"/>
      <c r="Q52" s="127"/>
      <c r="R52" s="135">
        <v>733.76534719900894</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733.76534719900894</v>
      </c>
    </row>
    <row r="53" spans="1:43" ht="12.75" customHeight="1">
      <c r="A53" s="166" t="s">
        <v>73</v>
      </c>
      <c r="B53" s="133"/>
      <c r="C53" s="134">
        <f t="shared" si="45"/>
        <v>0</v>
      </c>
      <c r="D53" s="138"/>
      <c r="E53" s="135"/>
      <c r="F53" s="136"/>
      <c r="G53" s="136"/>
      <c r="H53" s="137">
        <f t="shared" si="46"/>
        <v>0</v>
      </c>
      <c r="I53" s="138"/>
      <c r="J53" s="135"/>
      <c r="K53" s="136"/>
      <c r="L53" s="137">
        <f t="shared" si="47"/>
        <v>658.57828234201372</v>
      </c>
      <c r="M53" s="135"/>
      <c r="N53" s="135"/>
      <c r="O53" s="135"/>
      <c r="P53" s="105">
        <v>199.37407049999999</v>
      </c>
      <c r="Q53" s="105"/>
      <c r="R53" s="135"/>
      <c r="S53" s="127"/>
      <c r="T53" s="135"/>
      <c r="U53" s="135">
        <v>459.20421184201376</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658.57828234201372</v>
      </c>
    </row>
    <row r="54" spans="1:43" ht="12.75" customHeight="1">
      <c r="A54" s="17" t="s">
        <v>134</v>
      </c>
      <c r="B54" s="241"/>
      <c r="C54" s="134">
        <f t="shared" si="45"/>
        <v>0</v>
      </c>
      <c r="D54" s="138"/>
      <c r="E54" s="135"/>
      <c r="F54" s="136"/>
      <c r="G54" s="136"/>
      <c r="H54" s="137">
        <f t="shared" si="46"/>
        <v>0</v>
      </c>
      <c r="I54" s="138"/>
      <c r="J54" s="135"/>
      <c r="K54" s="136"/>
      <c r="L54" s="137">
        <f t="shared" si="47"/>
        <v>28.788290537185016</v>
      </c>
      <c r="M54" s="135"/>
      <c r="N54" s="135"/>
      <c r="O54" s="135"/>
      <c r="P54" s="105"/>
      <c r="Q54" s="105"/>
      <c r="R54" s="135"/>
      <c r="S54" s="127"/>
      <c r="T54" s="135"/>
      <c r="U54" s="135">
        <v>28.788290537185016</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28.788290537185016</v>
      </c>
    </row>
    <row r="55" spans="1:43" ht="12.75" customHeight="1">
      <c r="A55" s="72" t="s">
        <v>74</v>
      </c>
      <c r="B55" s="193"/>
      <c r="C55" s="74">
        <f t="shared" si="45"/>
        <v>0</v>
      </c>
      <c r="D55" s="150"/>
      <c r="E55" s="151"/>
      <c r="F55" s="77"/>
      <c r="G55" s="77"/>
      <c r="H55" s="78">
        <f t="shared" si="46"/>
        <v>0</v>
      </c>
      <c r="I55" s="75"/>
      <c r="J55" s="76"/>
      <c r="K55" s="77"/>
      <c r="L55" s="78">
        <f t="shared" si="47"/>
        <v>348.58553148771574</v>
      </c>
      <c r="M55" s="76"/>
      <c r="N55" s="76"/>
      <c r="O55" s="76"/>
      <c r="P55" s="76">
        <v>107.32284246513295</v>
      </c>
      <c r="Q55" s="76"/>
      <c r="R55" s="76"/>
      <c r="S55" s="25">
        <v>19.698</v>
      </c>
      <c r="T55" s="76"/>
      <c r="U55" s="76">
        <v>221.5646890225828</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348.58553148771574</v>
      </c>
    </row>
    <row r="56" spans="1:43" s="49" customFormat="1" ht="12.75" customHeight="1">
      <c r="A56" s="168" t="s">
        <v>40</v>
      </c>
      <c r="B56" s="152"/>
      <c r="C56" s="142">
        <f t="shared" si="45"/>
        <v>263.89473284080003</v>
      </c>
      <c r="D56" s="146">
        <v>181.41200000000001</v>
      </c>
      <c r="E56" s="22">
        <v>61.793300000000002</v>
      </c>
      <c r="F56" s="144"/>
      <c r="G56" s="144">
        <v>20.689432840799999</v>
      </c>
      <c r="H56" s="145">
        <f t="shared" si="46"/>
        <v>287.57100000000003</v>
      </c>
      <c r="I56" s="146"/>
      <c r="J56" s="143">
        <v>179.036</v>
      </c>
      <c r="K56" s="144">
        <v>108.535</v>
      </c>
      <c r="L56" s="145">
        <f t="shared" si="47"/>
        <v>1265.8957207669016</v>
      </c>
      <c r="M56" s="143"/>
      <c r="N56" s="143"/>
      <c r="O56" s="143"/>
      <c r="P56" s="143">
        <v>0</v>
      </c>
      <c r="Q56" s="143">
        <v>681.04178126682723</v>
      </c>
      <c r="R56" s="143"/>
      <c r="S56" s="143">
        <v>0</v>
      </c>
      <c r="T56" s="143">
        <v>56.592099462731078</v>
      </c>
      <c r="U56" s="143">
        <v>466.49485803734314</v>
      </c>
      <c r="V56" s="143">
        <v>61.766981999999999</v>
      </c>
      <c r="W56" s="143"/>
      <c r="X56" s="143"/>
      <c r="Y56" s="143"/>
      <c r="Z56" s="144"/>
      <c r="AA56" s="145">
        <v>481.77981192000004</v>
      </c>
      <c r="AB56" s="147">
        <f t="shared" si="48"/>
        <v>16.543066142414673</v>
      </c>
      <c r="AC56" s="177"/>
      <c r="AD56" s="143"/>
      <c r="AE56" s="143">
        <v>16.423666142414675</v>
      </c>
      <c r="AF56" s="143"/>
      <c r="AG56" s="143"/>
      <c r="AH56" s="143"/>
      <c r="AI56" s="143"/>
      <c r="AJ56" s="143"/>
      <c r="AK56" s="143"/>
      <c r="AL56" s="143">
        <v>0.11939999999999999</v>
      </c>
      <c r="AM56" s="231">
        <v>0</v>
      </c>
      <c r="AN56" s="147"/>
      <c r="AO56" s="145">
        <v>578.60799999999995</v>
      </c>
      <c r="AP56" s="147"/>
      <c r="AQ56" s="91">
        <f t="shared" si="24"/>
        <v>2894.2923316701163</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4.43</v>
      </c>
      <c r="I57" s="146">
        <f t="shared" si="49"/>
        <v>0</v>
      </c>
      <c r="J57" s="146">
        <f t="shared" si="49"/>
        <v>0</v>
      </c>
      <c r="K57" s="146">
        <f t="shared" si="49"/>
        <v>4.43</v>
      </c>
      <c r="L57" s="145">
        <f t="shared" si="49"/>
        <v>369.65583004440714</v>
      </c>
      <c r="M57" s="143">
        <f t="shared" si="49"/>
        <v>0</v>
      </c>
      <c r="N57" s="143">
        <f t="shared" ref="N57" si="50">N58+N65</f>
        <v>0</v>
      </c>
      <c r="O57" s="143">
        <f t="shared" si="49"/>
        <v>0</v>
      </c>
      <c r="P57" s="143">
        <f t="shared" si="49"/>
        <v>0</v>
      </c>
      <c r="Q57" s="143">
        <f t="shared" si="49"/>
        <v>16.278380588121173</v>
      </c>
      <c r="R57" s="143">
        <f t="shared" si="49"/>
        <v>0</v>
      </c>
      <c r="S57" s="143">
        <f t="shared" si="49"/>
        <v>15.476999999999984</v>
      </c>
      <c r="T57" s="143">
        <f t="shared" si="49"/>
        <v>44.884075113217371</v>
      </c>
      <c r="U57" s="143">
        <f t="shared" si="49"/>
        <v>293.01637434306866</v>
      </c>
      <c r="V57" s="143">
        <f t="shared" si="49"/>
        <v>0</v>
      </c>
      <c r="W57" s="143">
        <f t="shared" si="49"/>
        <v>0</v>
      </c>
      <c r="X57" s="143">
        <f t="shared" si="49"/>
        <v>0</v>
      </c>
      <c r="Y57" s="143">
        <f t="shared" si="49"/>
        <v>0</v>
      </c>
      <c r="Z57" s="144">
        <f t="shared" si="49"/>
        <v>0</v>
      </c>
      <c r="AA57" s="145">
        <f t="shared" si="49"/>
        <v>285.18456512579155</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518.8369562249851</v>
      </c>
      <c r="AP57" s="147">
        <f t="shared" si="49"/>
        <v>0</v>
      </c>
      <c r="AQ57" s="148">
        <f t="shared" si="24"/>
        <v>1178.1551113951839</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224.12600890686878</v>
      </c>
      <c r="M58" s="143">
        <f t="shared" ref="M58:AN58" si="54">SUM(M59:M64)</f>
        <v>0</v>
      </c>
      <c r="N58" s="143">
        <f t="shared" ref="N58" si="55">SUM(N59:N64)</f>
        <v>0</v>
      </c>
      <c r="O58" s="143">
        <f t="shared" si="54"/>
        <v>0</v>
      </c>
      <c r="P58" s="143">
        <f t="shared" si="54"/>
        <v>0</v>
      </c>
      <c r="Q58" s="143">
        <v>7.3060030440767534</v>
      </c>
      <c r="R58" s="143">
        <f t="shared" si="54"/>
        <v>0</v>
      </c>
      <c r="S58" s="143">
        <v>1.5099255557821727</v>
      </c>
      <c r="T58" s="143">
        <v>34.988508404887121</v>
      </c>
      <c r="U58" s="143">
        <v>180.32157190212274</v>
      </c>
      <c r="V58" s="143">
        <f t="shared" si="54"/>
        <v>0</v>
      </c>
      <c r="W58" s="143">
        <f t="shared" si="54"/>
        <v>0</v>
      </c>
      <c r="X58" s="143">
        <f t="shared" si="54"/>
        <v>0</v>
      </c>
      <c r="Y58" s="143">
        <f t="shared" si="54"/>
        <v>0</v>
      </c>
      <c r="Z58" s="144">
        <f t="shared" si="54"/>
        <v>0</v>
      </c>
      <c r="AA58" s="145">
        <v>130.46227434048029</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369.64900304595329</v>
      </c>
      <c r="AP58" s="147">
        <f t="shared" ref="AP58" si="57">SUM(AP59:AP64)</f>
        <v>0</v>
      </c>
      <c r="AQ58" s="148">
        <f t="shared" si="24"/>
        <v>724.28504629330234</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4.43</v>
      </c>
      <c r="I65" s="146"/>
      <c r="J65" s="146">
        <v>0</v>
      </c>
      <c r="K65" s="146">
        <v>4.43</v>
      </c>
      <c r="L65" s="78">
        <f>SUM(M65:Z65)</f>
        <v>145.52982113753839</v>
      </c>
      <c r="M65" s="76"/>
      <c r="N65" s="76"/>
      <c r="O65" s="76"/>
      <c r="P65" s="76"/>
      <c r="Q65" s="76">
        <v>8.9723775440444182</v>
      </c>
      <c r="R65" s="76"/>
      <c r="S65" s="143">
        <v>13.967074444217811</v>
      </c>
      <c r="T65" s="143">
        <v>9.8955667083302501</v>
      </c>
      <c r="U65" s="143">
        <v>112.69480244094592</v>
      </c>
      <c r="V65" s="76">
        <f>SUM(V66:V69)</f>
        <v>0</v>
      </c>
      <c r="W65" s="76"/>
      <c r="X65" s="76"/>
      <c r="Y65" s="76"/>
      <c r="Z65" s="77"/>
      <c r="AA65" s="145">
        <v>154.72229078531123</v>
      </c>
      <c r="AB65" s="79">
        <f>SUM(AC65:AM65)</f>
        <v>0</v>
      </c>
      <c r="AC65" s="80"/>
      <c r="AD65" s="76"/>
      <c r="AE65" s="76"/>
      <c r="AF65" s="76"/>
      <c r="AG65" s="76"/>
      <c r="AH65" s="76">
        <v>0</v>
      </c>
      <c r="AI65" s="76"/>
      <c r="AJ65" s="76"/>
      <c r="AK65" s="76"/>
      <c r="AL65" s="76"/>
      <c r="AM65" s="220"/>
      <c r="AN65" s="213"/>
      <c r="AO65" s="145">
        <v>149.18795317903184</v>
      </c>
      <c r="AP65" s="79"/>
      <c r="AQ65" s="340">
        <f t="shared" si="24"/>
        <v>453.87006510188144</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271.01279999999997</v>
      </c>
      <c r="M70" s="154"/>
      <c r="N70" s="154"/>
      <c r="O70" s="154"/>
      <c r="P70" s="154">
        <v>0</v>
      </c>
      <c r="Q70" s="154">
        <v>0</v>
      </c>
      <c r="R70" s="154"/>
      <c r="S70" s="154"/>
      <c r="T70" s="154">
        <v>0</v>
      </c>
      <c r="U70" s="154">
        <v>271.01279999999997</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52.029999999999994</v>
      </c>
      <c r="AP70" s="100"/>
      <c r="AQ70" s="91">
        <f t="shared" si="24"/>
        <v>323.04279999999994</v>
      </c>
    </row>
    <row r="71" spans="1:43" s="49" customFormat="1" ht="12.75" customHeight="1" thickBot="1">
      <c r="A71" s="242" t="s">
        <v>133</v>
      </c>
      <c r="B71" s="73"/>
      <c r="C71" s="74">
        <f>SUM(D71:G71)</f>
        <v>0</v>
      </c>
      <c r="D71" s="75"/>
      <c r="E71" s="76"/>
      <c r="F71" s="77"/>
      <c r="G71" s="77"/>
      <c r="H71" s="78">
        <f>SUM(I71:K71)</f>
        <v>0</v>
      </c>
      <c r="I71" s="75"/>
      <c r="J71" s="76"/>
      <c r="K71" s="77"/>
      <c r="L71" s="78">
        <f>SUM(M71:Z71)</f>
        <v>37.136512379508076</v>
      </c>
      <c r="M71" s="76"/>
      <c r="N71" s="76"/>
      <c r="O71" s="76"/>
      <c r="P71" s="76"/>
      <c r="Q71" s="76"/>
      <c r="R71" s="76"/>
      <c r="S71" s="76"/>
      <c r="T71" s="76"/>
      <c r="U71" s="76">
        <v>37.136512379508076</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37.136512379508076</v>
      </c>
    </row>
    <row r="72" spans="1:43" ht="12.75" customHeight="1" thickBot="1">
      <c r="A72" s="42" t="s">
        <v>42</v>
      </c>
      <c r="B72" s="43"/>
      <c r="C72" s="44">
        <f t="shared" ref="C72:AP72" si="58">C26-C27-C29</f>
        <v>-11.966433071557617</v>
      </c>
      <c r="D72" s="108">
        <f t="shared" si="58"/>
        <v>-13.78168949655759</v>
      </c>
      <c r="E72" s="46">
        <f t="shared" si="58"/>
        <v>1.8152564250000012</v>
      </c>
      <c r="F72" s="109">
        <f t="shared" si="58"/>
        <v>0</v>
      </c>
      <c r="G72" s="109">
        <f t="shared" si="58"/>
        <v>0</v>
      </c>
      <c r="H72" s="47">
        <f t="shared" si="58"/>
        <v>-0.50799999999992451</v>
      </c>
      <c r="I72" s="108">
        <f t="shared" si="58"/>
        <v>0.74400000000007438</v>
      </c>
      <c r="J72" s="46">
        <f t="shared" si="58"/>
        <v>-1.2520000000000095</v>
      </c>
      <c r="K72" s="109">
        <f t="shared" si="58"/>
        <v>0</v>
      </c>
      <c r="L72" s="47">
        <f t="shared" si="58"/>
        <v>-255.32529134533706</v>
      </c>
      <c r="M72" s="46">
        <f t="shared" si="58"/>
        <v>0</v>
      </c>
      <c r="N72" s="46">
        <f t="shared" ref="N72" si="59">N26-N27-N29</f>
        <v>0</v>
      </c>
      <c r="O72" s="46">
        <f t="shared" si="58"/>
        <v>0</v>
      </c>
      <c r="P72" s="46">
        <f t="shared" si="58"/>
        <v>4.3591093018876563</v>
      </c>
      <c r="Q72" s="46">
        <f t="shared" si="58"/>
        <v>-24.278800000000047</v>
      </c>
      <c r="R72" s="46">
        <f t="shared" si="58"/>
        <v>-32.652659107225759</v>
      </c>
      <c r="S72" s="46">
        <f t="shared" si="58"/>
        <v>-71.8977000000001</v>
      </c>
      <c r="T72" s="46">
        <f t="shared" si="58"/>
        <v>2.9375584600000195</v>
      </c>
      <c r="U72" s="46">
        <f t="shared" si="58"/>
        <v>-133.79279999999881</v>
      </c>
      <c r="V72" s="46">
        <f t="shared" si="58"/>
        <v>0</v>
      </c>
      <c r="W72" s="46">
        <f t="shared" si="58"/>
        <v>-1.7763568394002505E-15</v>
      </c>
      <c r="X72" s="46">
        <f t="shared" si="58"/>
        <v>0</v>
      </c>
      <c r="Y72" s="46">
        <f t="shared" si="58"/>
        <v>0</v>
      </c>
      <c r="Z72" s="109">
        <f t="shared" si="58"/>
        <v>0</v>
      </c>
      <c r="AA72" s="47">
        <f t="shared" si="58"/>
        <v>-1.0382164320162701E-2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-8.1700000000000728</v>
      </c>
      <c r="AP72" s="45">
        <f t="shared" si="58"/>
        <v>0</v>
      </c>
      <c r="AQ72" s="48">
        <f t="shared" si="24"/>
        <v>-275.98010658121484</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-1.8214452093761335</v>
      </c>
    </row>
    <row r="74" spans="1:43" s="49" customFormat="1" ht="12.75" customHeight="1">
      <c r="A74" s="162" t="s">
        <v>51</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1513.7078279999998</v>
      </c>
      <c r="D86" s="89">
        <f t="shared" ref="D86:AN86" si="63">D10+D22</f>
        <v>1513.7078279999998</v>
      </c>
      <c r="E86" s="89">
        <f t="shared" si="63"/>
        <v>0</v>
      </c>
      <c r="F86" s="89">
        <f t="shared" si="63"/>
        <v>0</v>
      </c>
      <c r="G86" s="89">
        <f t="shared" si="63"/>
        <v>0</v>
      </c>
      <c r="H86" s="89">
        <f t="shared" si="63"/>
        <v>536.61</v>
      </c>
      <c r="I86" s="89">
        <f t="shared" si="63"/>
        <v>536.61</v>
      </c>
      <c r="J86" s="89">
        <f t="shared" si="63"/>
        <v>0</v>
      </c>
      <c r="K86" s="89">
        <f t="shared" si="63"/>
        <v>0</v>
      </c>
      <c r="L86" s="89">
        <f t="shared" si="63"/>
        <v>1220.5436999999999</v>
      </c>
      <c r="M86" s="89">
        <f t="shared" si="63"/>
        <v>0</v>
      </c>
      <c r="N86" s="89">
        <f t="shared" si="63"/>
        <v>0</v>
      </c>
      <c r="O86" s="89">
        <f t="shared" si="63"/>
        <v>0</v>
      </c>
      <c r="P86" s="89">
        <f t="shared" si="63"/>
        <v>0</v>
      </c>
      <c r="Q86" s="89">
        <f t="shared" si="63"/>
        <v>0</v>
      </c>
      <c r="R86" s="89">
        <f t="shared" si="63"/>
        <v>0</v>
      </c>
      <c r="S86" s="89">
        <f t="shared" si="63"/>
        <v>1194.6837</v>
      </c>
      <c r="T86" s="89">
        <f t="shared" si="63"/>
        <v>0</v>
      </c>
      <c r="U86" s="89">
        <f t="shared" si="63"/>
        <v>25.86</v>
      </c>
      <c r="V86" s="89">
        <f t="shared" si="63"/>
        <v>0</v>
      </c>
      <c r="W86" s="89">
        <f t="shared" si="63"/>
        <v>0</v>
      </c>
      <c r="X86" s="89">
        <f t="shared" si="63"/>
        <v>0</v>
      </c>
      <c r="Y86" s="89">
        <f t="shared" si="63"/>
        <v>0</v>
      </c>
      <c r="Z86" s="89">
        <f t="shared" si="63"/>
        <v>0</v>
      </c>
      <c r="AA86" s="89">
        <f t="shared" si="63"/>
        <v>1764.7740765599999</v>
      </c>
      <c r="AB86" s="89">
        <f>AB10-AB22</f>
        <v>103.97939999999998</v>
      </c>
      <c r="AC86" s="89">
        <f>AC10-AC22</f>
        <v>51.255999999999993</v>
      </c>
      <c r="AD86" s="89">
        <f>AD10-AD22</f>
        <v>28.723999999999997</v>
      </c>
      <c r="AE86" s="89">
        <f>AE10-AE22</f>
        <v>0</v>
      </c>
      <c r="AF86" s="89">
        <f t="shared" ref="AF86:AM86" si="64">AF10-AF22</f>
        <v>0</v>
      </c>
      <c r="AG86" s="89">
        <f t="shared" si="64"/>
        <v>23.999399999999998</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dimension ref="A1:AS86"/>
  <sheetViews>
    <sheetView zoomScale="118" zoomScaleNormal="118" workbookViewId="0">
      <pane xSplit="2" ySplit="1" topLeftCell="C3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50</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17</v>
      </c>
    </row>
    <row r="2" spans="1:45" ht="12.75" customHeight="1">
      <c r="A2" s="3" t="s">
        <v>65</v>
      </c>
      <c r="B2" s="4"/>
      <c r="C2" s="5">
        <f>SUM(D2:G2)</f>
        <v>0</v>
      </c>
      <c r="D2" s="6">
        <v>0</v>
      </c>
      <c r="E2" s="7"/>
      <c r="F2" s="8"/>
      <c r="G2" s="8"/>
      <c r="H2" s="9">
        <f>SUM(I2:K2)</f>
        <v>965.28099999999995</v>
      </c>
      <c r="I2" s="10">
        <v>790.31399999999996</v>
      </c>
      <c r="J2" s="11">
        <v>174.96700000000001</v>
      </c>
      <c r="K2" s="8"/>
      <c r="L2" s="9">
        <f>SUM(M2:Z2)</f>
        <v>0</v>
      </c>
      <c r="M2" s="10"/>
      <c r="N2" s="393"/>
      <c r="O2" s="12"/>
      <c r="P2" s="12"/>
      <c r="Q2" s="12"/>
      <c r="R2" s="12"/>
      <c r="S2" s="12"/>
      <c r="T2" s="12"/>
      <c r="U2" s="12"/>
      <c r="V2" s="12"/>
      <c r="W2" s="12"/>
      <c r="X2" s="11"/>
      <c r="Y2" s="11"/>
      <c r="Z2" s="8"/>
      <c r="AA2" s="9">
        <v>960.25443382703997</v>
      </c>
      <c r="AB2" s="13">
        <f>SUM(AC2:AM2)</f>
        <v>235.06919201685432</v>
      </c>
      <c r="AC2" s="14">
        <v>72.841999999999999</v>
      </c>
      <c r="AD2" s="11">
        <v>20.983999999999998</v>
      </c>
      <c r="AE2" s="11">
        <v>113.18419201685431</v>
      </c>
      <c r="AF2" s="11">
        <v>0</v>
      </c>
      <c r="AG2" s="11">
        <v>23.593439999999998</v>
      </c>
      <c r="AH2" s="11">
        <v>4.2984</v>
      </c>
      <c r="AI2" s="11">
        <v>0</v>
      </c>
      <c r="AJ2" s="11">
        <v>0</v>
      </c>
      <c r="AK2" s="11">
        <v>0</v>
      </c>
      <c r="AL2" s="11">
        <v>0.11939999999999999</v>
      </c>
      <c r="AM2" s="214">
        <v>4.7759999999999997E-2</v>
      </c>
      <c r="AN2" s="211">
        <v>0</v>
      </c>
      <c r="AO2" s="15"/>
      <c r="AP2" s="13"/>
      <c r="AQ2" s="16">
        <f>C2+H2+L2+AA2+AB2+AN2+AO2+AP2</f>
        <v>2160.6046258438942</v>
      </c>
    </row>
    <row r="3" spans="1:45" ht="12.75" customHeight="1">
      <c r="A3" s="17" t="s">
        <v>1</v>
      </c>
      <c r="B3" s="18"/>
      <c r="C3" s="19">
        <f>SUM(D3:G3)</f>
        <v>1696.9404471621681</v>
      </c>
      <c r="D3" s="20">
        <v>1642.6341493213681</v>
      </c>
      <c r="E3" s="22">
        <v>36.575000000000003</v>
      </c>
      <c r="F3" s="22"/>
      <c r="G3" s="22">
        <v>17.7312978408</v>
      </c>
      <c r="H3" s="23">
        <f>SUM(I3:K3)</f>
        <v>0</v>
      </c>
      <c r="I3" s="24"/>
      <c r="J3" s="25"/>
      <c r="K3" s="22"/>
      <c r="L3" s="23">
        <f>SUM(M3:Z3)</f>
        <v>9617.7699733749996</v>
      </c>
      <c r="M3" s="24">
        <v>3009.5117999999998</v>
      </c>
      <c r="N3" s="24">
        <v>46.86</v>
      </c>
      <c r="O3" s="25">
        <v>0</v>
      </c>
      <c r="P3" s="25">
        <v>1079.9099999999999</v>
      </c>
      <c r="Q3" s="25">
        <v>383.18280000000004</v>
      </c>
      <c r="R3" s="25">
        <v>723.61709999999994</v>
      </c>
      <c r="S3" s="25">
        <v>1558.1117999999999</v>
      </c>
      <c r="T3" s="25">
        <v>126.1456</v>
      </c>
      <c r="U3" s="25">
        <v>2147.4144000000001</v>
      </c>
      <c r="V3" s="25">
        <v>220.04487337499998</v>
      </c>
      <c r="W3" s="25">
        <v>0</v>
      </c>
      <c r="X3" s="25">
        <v>201.68959999999998</v>
      </c>
      <c r="Y3" s="25">
        <v>2.1019999999999999</v>
      </c>
      <c r="Z3" s="22">
        <v>119.18</v>
      </c>
      <c r="AA3" s="23">
        <v>2482.6644878719198</v>
      </c>
      <c r="AB3" s="26">
        <f>SUM(AC3:AM3)</f>
        <v>0</v>
      </c>
      <c r="AC3" s="27"/>
      <c r="AD3" s="25"/>
      <c r="AE3" s="25">
        <v>0</v>
      </c>
      <c r="AF3" s="25"/>
      <c r="AG3" s="25"/>
      <c r="AH3" s="25"/>
      <c r="AI3" s="25">
        <v>0</v>
      </c>
      <c r="AJ3" s="25">
        <v>0</v>
      </c>
      <c r="AK3" s="25"/>
      <c r="AL3" s="25"/>
      <c r="AM3" s="215"/>
      <c r="AN3" s="212"/>
      <c r="AO3" s="28">
        <v>14.533999999999999</v>
      </c>
      <c r="AP3" s="26"/>
      <c r="AQ3" s="29">
        <f t="shared" ref="AQ3:AQ20" si="0">C3+H3+L3+AA3+AB3+AN3+AO3+AP3</f>
        <v>13811.908908409087</v>
      </c>
    </row>
    <row r="4" spans="1:45" ht="12.75" customHeight="1">
      <c r="A4" s="17" t="s">
        <v>2</v>
      </c>
      <c r="B4" s="18"/>
      <c r="C4" s="19">
        <f>SUM(D4:G4)</f>
        <v>6.4323252205245147</v>
      </c>
      <c r="D4" s="20">
        <v>1.8465252205245153</v>
      </c>
      <c r="E4" s="21">
        <v>4.5857999999999999</v>
      </c>
      <c r="F4" s="22"/>
      <c r="G4" s="22">
        <v>0</v>
      </c>
      <c r="H4" s="23">
        <f>SUM(I4:K4)</f>
        <v>8.4169999999999998</v>
      </c>
      <c r="I4" s="24"/>
      <c r="J4" s="25"/>
      <c r="K4" s="22">
        <v>8.4169999999999998</v>
      </c>
      <c r="L4" s="23">
        <f>SUM(M4:Z4)</f>
        <v>1387.6571999999999</v>
      </c>
      <c r="M4" s="24">
        <v>0</v>
      </c>
      <c r="N4" s="24">
        <v>14.91</v>
      </c>
      <c r="O4" s="25"/>
      <c r="P4" s="25">
        <v>21.299999999999997</v>
      </c>
      <c r="Q4" s="25">
        <v>26.39</v>
      </c>
      <c r="R4" s="25">
        <v>0</v>
      </c>
      <c r="S4" s="25">
        <v>1131.6501000000001</v>
      </c>
      <c r="T4" s="25">
        <v>5.6315000000000008</v>
      </c>
      <c r="U4" s="25">
        <v>36.204000000000001</v>
      </c>
      <c r="V4" s="25">
        <v>0</v>
      </c>
      <c r="W4" s="25">
        <v>111.40599999999999</v>
      </c>
      <c r="X4" s="25">
        <v>35.115600000000001</v>
      </c>
      <c r="Y4" s="25">
        <v>0</v>
      </c>
      <c r="Z4" s="22">
        <v>5.05</v>
      </c>
      <c r="AA4" s="23">
        <v>0</v>
      </c>
      <c r="AB4" s="26">
        <f>SUM(AC4:AM4)</f>
        <v>0</v>
      </c>
      <c r="AC4" s="27"/>
      <c r="AD4" s="25"/>
      <c r="AE4" s="25">
        <v>0</v>
      </c>
      <c r="AF4" s="25"/>
      <c r="AG4" s="25"/>
      <c r="AH4" s="25"/>
      <c r="AI4" s="25">
        <v>0</v>
      </c>
      <c r="AJ4" s="25">
        <v>0</v>
      </c>
      <c r="AK4" s="25"/>
      <c r="AL4" s="25"/>
      <c r="AM4" s="215"/>
      <c r="AN4" s="212"/>
      <c r="AO4" s="28">
        <v>6.1059999999999999</v>
      </c>
      <c r="AP4" s="26"/>
      <c r="AQ4" s="29">
        <f t="shared" si="0"/>
        <v>1408.6125252205243</v>
      </c>
    </row>
    <row r="5" spans="1:45" ht="12.75" customHeight="1">
      <c r="A5" s="17" t="s">
        <v>3</v>
      </c>
      <c r="B5" s="18"/>
      <c r="C5" s="19">
        <f>SUM(D5:G5)</f>
        <v>0</v>
      </c>
      <c r="D5" s="20"/>
      <c r="E5" s="21"/>
      <c r="F5" s="22"/>
      <c r="G5" s="22"/>
      <c r="H5" s="23">
        <f>SUM(I5:K5)</f>
        <v>0</v>
      </c>
      <c r="I5" s="24"/>
      <c r="J5" s="25"/>
      <c r="K5" s="22"/>
      <c r="L5" s="23">
        <f>SUM(M5:Z5)</f>
        <v>154.3629</v>
      </c>
      <c r="M5" s="24"/>
      <c r="N5" s="24"/>
      <c r="O5" s="25"/>
      <c r="P5" s="25"/>
      <c r="Q5" s="25"/>
      <c r="R5" s="25"/>
      <c r="S5" s="25">
        <v>36.441299999999998</v>
      </c>
      <c r="T5" s="25"/>
      <c r="U5" s="25">
        <v>117.9216</v>
      </c>
      <c r="V5" s="25"/>
      <c r="W5" s="25"/>
      <c r="X5" s="25"/>
      <c r="Y5" s="25"/>
      <c r="Z5" s="22"/>
      <c r="AA5" s="23"/>
      <c r="AB5" s="26">
        <f>SUM(AC5:AM5)</f>
        <v>0</v>
      </c>
      <c r="AC5" s="27"/>
      <c r="AD5" s="25"/>
      <c r="AE5" s="25"/>
      <c r="AF5" s="25"/>
      <c r="AG5" s="25"/>
      <c r="AH5" s="25"/>
      <c r="AI5" s="25"/>
      <c r="AJ5" s="25"/>
      <c r="AK5" s="25"/>
      <c r="AL5" s="25"/>
      <c r="AM5" s="215"/>
      <c r="AN5" s="212"/>
      <c r="AO5" s="28"/>
      <c r="AP5" s="26"/>
      <c r="AQ5" s="29">
        <f t="shared" si="0"/>
        <v>154.3629</v>
      </c>
    </row>
    <row r="6" spans="1:45" ht="12.75" customHeight="1" thickBot="1">
      <c r="A6" s="30" t="s">
        <v>4</v>
      </c>
      <c r="B6" s="31"/>
      <c r="C6" s="19">
        <f>SUM(D6:G6)</f>
        <v>122.36806388830101</v>
      </c>
      <c r="D6" s="32">
        <v>123.10168136830102</v>
      </c>
      <c r="E6" s="22">
        <v>0</v>
      </c>
      <c r="F6" s="33"/>
      <c r="G6" s="33">
        <v>-0.73361748000000004</v>
      </c>
      <c r="H6" s="34">
        <f>SUM(I6:K6)</f>
        <v>-154.279</v>
      </c>
      <c r="I6" s="35">
        <v>-165.35399999999998</v>
      </c>
      <c r="J6" s="35">
        <v>0</v>
      </c>
      <c r="K6" s="33">
        <v>11.074999999999999</v>
      </c>
      <c r="L6" s="34">
        <f>SUM(M6:Z6)</f>
        <v>92.062849099999951</v>
      </c>
      <c r="M6" s="24">
        <v>342.57099999999997</v>
      </c>
      <c r="N6" s="24">
        <v>-6.39</v>
      </c>
      <c r="O6" s="25"/>
      <c r="P6" s="25">
        <v>-106.5</v>
      </c>
      <c r="Q6" s="25">
        <v>-12.667200000000001</v>
      </c>
      <c r="R6" s="25">
        <v>-15.799499999999998</v>
      </c>
      <c r="S6" s="25">
        <v>91.595699999999994</v>
      </c>
      <c r="T6" s="25">
        <v>-1.1263000000000001</v>
      </c>
      <c r="U6" s="25">
        <v>-204.81119999999999</v>
      </c>
      <c r="V6" s="25">
        <v>3.0883490999999998</v>
      </c>
      <c r="W6" s="25">
        <v>2.1019999999999999</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60.151912988300964</v>
      </c>
    </row>
    <row r="7" spans="1:45" s="49" customFormat="1" ht="12.75" customHeight="1">
      <c r="A7" s="50" t="s">
        <v>66</v>
      </c>
      <c r="B7" s="51"/>
      <c r="C7" s="52">
        <f t="shared" ref="C7:AP7" si="1">C2+C3-C4-C5+C6</f>
        <v>1812.8761858299447</v>
      </c>
      <c r="D7" s="57">
        <f t="shared" si="1"/>
        <v>1763.8893054691448</v>
      </c>
      <c r="E7" s="54">
        <f t="shared" si="1"/>
        <v>31.989200000000004</v>
      </c>
      <c r="F7" s="54">
        <f t="shared" si="1"/>
        <v>0</v>
      </c>
      <c r="G7" s="54">
        <f t="shared" si="1"/>
        <v>16.9976803608</v>
      </c>
      <c r="H7" s="56">
        <f t="shared" si="1"/>
        <v>802.58499999999992</v>
      </c>
      <c r="I7" s="57">
        <f t="shared" si="1"/>
        <v>624.96</v>
      </c>
      <c r="J7" s="54">
        <f t="shared" si="1"/>
        <v>174.96700000000001</v>
      </c>
      <c r="K7" s="57">
        <f t="shared" si="1"/>
        <v>2.6579999999999995</v>
      </c>
      <c r="L7" s="56">
        <f t="shared" si="1"/>
        <v>8167.8127224749996</v>
      </c>
      <c r="M7" s="57">
        <f t="shared" si="1"/>
        <v>3352.0827999999997</v>
      </c>
      <c r="N7" s="57">
        <f t="shared" ref="N7" si="2">N2+N3-N4-N5+N6</f>
        <v>25.56</v>
      </c>
      <c r="O7" s="54">
        <f t="shared" si="1"/>
        <v>0</v>
      </c>
      <c r="P7" s="54">
        <f t="shared" si="1"/>
        <v>952.1099999999999</v>
      </c>
      <c r="Q7" s="54">
        <f t="shared" si="1"/>
        <v>344.12560000000008</v>
      </c>
      <c r="R7" s="54">
        <f t="shared" si="1"/>
        <v>707.81759999999997</v>
      </c>
      <c r="S7" s="54">
        <f t="shared" si="1"/>
        <v>481.61609999999985</v>
      </c>
      <c r="T7" s="54">
        <f t="shared" si="1"/>
        <v>119.3878</v>
      </c>
      <c r="U7" s="54">
        <f t="shared" si="1"/>
        <v>1788.4776000000002</v>
      </c>
      <c r="V7" s="54">
        <f t="shared" si="1"/>
        <v>223.13322247499997</v>
      </c>
      <c r="W7" s="54">
        <f t="shared" si="1"/>
        <v>-109.30399999999999</v>
      </c>
      <c r="X7" s="54">
        <f t="shared" si="1"/>
        <v>166.57399999999998</v>
      </c>
      <c r="Y7" s="54">
        <f t="shared" si="1"/>
        <v>2.1019999999999999</v>
      </c>
      <c r="Z7" s="57">
        <f t="shared" si="1"/>
        <v>114.13000000000001</v>
      </c>
      <c r="AA7" s="56">
        <f t="shared" si="1"/>
        <v>3442.9189216989598</v>
      </c>
      <c r="AB7" s="56">
        <f t="shared" si="1"/>
        <v>235.06919201685432</v>
      </c>
      <c r="AC7" s="57">
        <f t="shared" si="1"/>
        <v>72.841999999999999</v>
      </c>
      <c r="AD7" s="54">
        <f t="shared" si="1"/>
        <v>20.983999999999998</v>
      </c>
      <c r="AE7" s="54">
        <f t="shared" si="1"/>
        <v>113.18419201685431</v>
      </c>
      <c r="AF7" s="54">
        <f t="shared" ref="AF7" si="3">AF2+AF3-AF4-AF5+AF6</f>
        <v>0</v>
      </c>
      <c r="AG7" s="54">
        <f t="shared" si="1"/>
        <v>23.593439999999998</v>
      </c>
      <c r="AH7" s="54">
        <f t="shared" si="1"/>
        <v>4.2984</v>
      </c>
      <c r="AI7" s="54">
        <f t="shared" si="1"/>
        <v>0</v>
      </c>
      <c r="AJ7" s="54">
        <f t="shared" ref="AJ7" si="4">AJ2+AJ3-AJ4-AJ5+AJ6</f>
        <v>0</v>
      </c>
      <c r="AK7" s="54">
        <f t="shared" si="1"/>
        <v>0</v>
      </c>
      <c r="AL7" s="54">
        <f t="shared" ref="AL7" si="5">AL2+AL3-AL4-AL5+AL6</f>
        <v>0.11939999999999999</v>
      </c>
      <c r="AM7" s="217">
        <f t="shared" si="1"/>
        <v>4.7759999999999997E-2</v>
      </c>
      <c r="AN7" s="57">
        <f t="shared" si="1"/>
        <v>0</v>
      </c>
      <c r="AO7" s="56">
        <f t="shared" si="1"/>
        <v>8.427999999999999</v>
      </c>
      <c r="AP7" s="182">
        <f t="shared" si="1"/>
        <v>0</v>
      </c>
      <c r="AQ7" s="111">
        <f t="shared" si="0"/>
        <v>14469.690022020757</v>
      </c>
    </row>
    <row r="8" spans="1:45" s="49" customFormat="1" ht="12.75" customHeight="1" thickBot="1">
      <c r="A8" s="183" t="s">
        <v>67</v>
      </c>
      <c r="B8" s="184"/>
      <c r="C8" s="187">
        <f t="shared" ref="C8:AP8" si="6">C7-C27</f>
        <v>1812.8761858299447</v>
      </c>
      <c r="D8" s="185">
        <f t="shared" si="6"/>
        <v>1763.8893054691448</v>
      </c>
      <c r="E8" s="188">
        <f t="shared" si="6"/>
        <v>31.989200000000004</v>
      </c>
      <c r="F8" s="189">
        <f t="shared" si="6"/>
        <v>0</v>
      </c>
      <c r="G8" s="189">
        <f t="shared" si="6"/>
        <v>16.9976803608</v>
      </c>
      <c r="H8" s="190">
        <f t="shared" si="6"/>
        <v>802.58499999999992</v>
      </c>
      <c r="I8" s="185">
        <f t="shared" si="6"/>
        <v>624.96</v>
      </c>
      <c r="J8" s="188">
        <f t="shared" si="6"/>
        <v>174.96700000000001</v>
      </c>
      <c r="K8" s="185">
        <f t="shared" si="6"/>
        <v>2.6579999999999995</v>
      </c>
      <c r="L8" s="190">
        <f t="shared" si="6"/>
        <v>7885.0067224750001</v>
      </c>
      <c r="M8" s="185">
        <f t="shared" si="6"/>
        <v>3352.0827999999997</v>
      </c>
      <c r="N8" s="185">
        <f t="shared" si="6"/>
        <v>25.56</v>
      </c>
      <c r="O8" s="188">
        <f t="shared" si="6"/>
        <v>0</v>
      </c>
      <c r="P8" s="188">
        <f t="shared" si="6"/>
        <v>952.1099999999999</v>
      </c>
      <c r="Q8" s="188">
        <f t="shared" si="6"/>
        <v>344.12560000000008</v>
      </c>
      <c r="R8" s="188">
        <f t="shared" si="6"/>
        <v>707.81759999999997</v>
      </c>
      <c r="S8" s="188">
        <f t="shared" si="6"/>
        <v>481.61609999999985</v>
      </c>
      <c r="T8" s="188">
        <f t="shared" si="6"/>
        <v>119.3878</v>
      </c>
      <c r="U8" s="188">
        <f t="shared" si="6"/>
        <v>1788.4776000000002</v>
      </c>
      <c r="V8" s="188">
        <f t="shared" si="6"/>
        <v>223.13322247499997</v>
      </c>
      <c r="W8" s="188">
        <f t="shared" si="6"/>
        <v>-109.30399999999999</v>
      </c>
      <c r="X8" s="188">
        <f t="shared" si="6"/>
        <v>0</v>
      </c>
      <c r="Y8" s="188">
        <f t="shared" si="6"/>
        <v>0</v>
      </c>
      <c r="Z8" s="185">
        <f t="shared" si="6"/>
        <v>0</v>
      </c>
      <c r="AA8" s="190">
        <f t="shared" si="6"/>
        <v>3059.4250346589597</v>
      </c>
      <c r="AB8" s="185">
        <f t="shared" si="6"/>
        <v>235.06919201685432</v>
      </c>
      <c r="AC8" s="185">
        <f t="shared" si="6"/>
        <v>72.841999999999999</v>
      </c>
      <c r="AD8" s="188">
        <f t="shared" si="6"/>
        <v>20.983999999999998</v>
      </c>
      <c r="AE8" s="188">
        <f t="shared" si="6"/>
        <v>113.18419201685431</v>
      </c>
      <c r="AF8" s="188">
        <f t="shared" si="6"/>
        <v>0</v>
      </c>
      <c r="AG8" s="188">
        <f t="shared" si="6"/>
        <v>23.593439999999998</v>
      </c>
      <c r="AH8" s="188">
        <f t="shared" si="6"/>
        <v>4.2984</v>
      </c>
      <c r="AI8" s="188">
        <f t="shared" si="6"/>
        <v>0</v>
      </c>
      <c r="AJ8" s="188">
        <f t="shared" ref="AJ8" si="7">AJ7-AJ27</f>
        <v>0</v>
      </c>
      <c r="AK8" s="188">
        <f t="shared" si="6"/>
        <v>0</v>
      </c>
      <c r="AL8" s="188">
        <f t="shared" si="6"/>
        <v>0.11939999999999999</v>
      </c>
      <c r="AM8" s="218">
        <f t="shared" si="6"/>
        <v>4.7759999999999997E-2</v>
      </c>
      <c r="AN8" s="185">
        <f t="shared" si="6"/>
        <v>0</v>
      </c>
      <c r="AO8" s="190">
        <f t="shared" si="6"/>
        <v>8.427999999999999</v>
      </c>
      <c r="AP8" s="185">
        <f t="shared" si="6"/>
        <v>0</v>
      </c>
      <c r="AQ8" s="186">
        <f t="shared" si="0"/>
        <v>13803.390134980758</v>
      </c>
    </row>
    <row r="9" spans="1:45" s="49" customFormat="1" ht="12.75" customHeight="1">
      <c r="A9" s="50" t="s">
        <v>5</v>
      </c>
      <c r="B9" s="51"/>
      <c r="C9" s="52">
        <f t="shared" ref="C9:AP9" si="8">SUM(C10:C14)</f>
        <v>1430.4901296657208</v>
      </c>
      <c r="D9" s="53">
        <f t="shared" si="8"/>
        <v>1430.4901296657208</v>
      </c>
      <c r="E9" s="54">
        <f t="shared" si="8"/>
        <v>0</v>
      </c>
      <c r="F9" s="55">
        <f t="shared" si="8"/>
        <v>0</v>
      </c>
      <c r="G9" s="55">
        <f t="shared" si="8"/>
        <v>0</v>
      </c>
      <c r="H9" s="56">
        <f t="shared" si="8"/>
        <v>617.52</v>
      </c>
      <c r="I9" s="53">
        <f t="shared" si="8"/>
        <v>617.52</v>
      </c>
      <c r="J9" s="54">
        <f t="shared" si="8"/>
        <v>0</v>
      </c>
      <c r="K9" s="55">
        <f t="shared" si="8"/>
        <v>0</v>
      </c>
      <c r="L9" s="56">
        <f t="shared" si="8"/>
        <v>4410.8291799999997</v>
      </c>
      <c r="M9" s="54">
        <f t="shared" si="8"/>
        <v>3352.0827999999997</v>
      </c>
      <c r="N9" s="54">
        <f t="shared" ref="N9" si="9">SUM(N10:N14)</f>
        <v>20.234999999999999</v>
      </c>
      <c r="O9" s="54">
        <f t="shared" si="8"/>
        <v>11.844479999999999</v>
      </c>
      <c r="P9" s="54">
        <f t="shared" si="8"/>
        <v>0</v>
      </c>
      <c r="Q9" s="54">
        <f t="shared" si="8"/>
        <v>0</v>
      </c>
      <c r="R9" s="54">
        <f t="shared" si="8"/>
        <v>0</v>
      </c>
      <c r="S9" s="54">
        <f t="shared" si="8"/>
        <v>997.70370000000003</v>
      </c>
      <c r="T9" s="54">
        <f t="shared" si="8"/>
        <v>0</v>
      </c>
      <c r="U9" s="54">
        <f t="shared" si="8"/>
        <v>28.963200000000001</v>
      </c>
      <c r="V9" s="54">
        <f t="shared" si="8"/>
        <v>0</v>
      </c>
      <c r="W9" s="54">
        <f t="shared" si="8"/>
        <v>0</v>
      </c>
      <c r="X9" s="54">
        <f t="shared" si="8"/>
        <v>0</v>
      </c>
      <c r="Y9" s="54">
        <f t="shared" si="8"/>
        <v>0</v>
      </c>
      <c r="Z9" s="55">
        <f t="shared" si="8"/>
        <v>0</v>
      </c>
      <c r="AA9" s="56">
        <f t="shared" si="8"/>
        <v>1828.2948287999998</v>
      </c>
      <c r="AB9" s="57">
        <f t="shared" si="8"/>
        <v>23.593439999999998</v>
      </c>
      <c r="AC9" s="58">
        <f t="shared" si="8"/>
        <v>0</v>
      </c>
      <c r="AD9" s="54">
        <f t="shared" si="8"/>
        <v>0</v>
      </c>
      <c r="AE9" s="54">
        <f t="shared" si="8"/>
        <v>0</v>
      </c>
      <c r="AF9" s="54">
        <f t="shared" ref="AF9" si="10">SUM(AF10:AF14)</f>
        <v>0</v>
      </c>
      <c r="AG9" s="54">
        <f t="shared" si="8"/>
        <v>23.593439999999998</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48.245999999999995</v>
      </c>
      <c r="AP9" s="57">
        <f t="shared" si="8"/>
        <v>0</v>
      </c>
      <c r="AQ9" s="59">
        <f t="shared" si="0"/>
        <v>8358.9735784657205</v>
      </c>
    </row>
    <row r="10" spans="1:45" ht="12.75" customHeight="1">
      <c r="A10" s="60" t="s">
        <v>221</v>
      </c>
      <c r="B10" s="61"/>
      <c r="C10" s="62">
        <f>SUM(D10:G10)</f>
        <v>1426.5906985199997</v>
      </c>
      <c r="D10" s="63">
        <v>1426.5906985199997</v>
      </c>
      <c r="E10" s="64"/>
      <c r="F10" s="65"/>
      <c r="G10" s="65"/>
      <c r="H10" s="66">
        <f>SUM(I10:K10)</f>
        <v>478.20600000000002</v>
      </c>
      <c r="I10" s="63">
        <v>478.20600000000002</v>
      </c>
      <c r="J10" s="64">
        <v>0</v>
      </c>
      <c r="K10" s="65"/>
      <c r="L10" s="66">
        <f>SUM(M10:Z10)</f>
        <v>1026.6668999999999</v>
      </c>
      <c r="M10" s="64"/>
      <c r="N10" s="64"/>
      <c r="O10" s="64"/>
      <c r="P10" s="64"/>
      <c r="Q10" s="64"/>
      <c r="R10" s="64"/>
      <c r="S10" s="64">
        <v>997.70370000000003</v>
      </c>
      <c r="T10" s="64"/>
      <c r="U10" s="64">
        <v>28.963200000000001</v>
      </c>
      <c r="V10" s="64"/>
      <c r="W10" s="64"/>
      <c r="X10" s="64"/>
      <c r="Y10" s="64"/>
      <c r="Z10" s="65"/>
      <c r="AA10" s="66">
        <v>1742.8035213599999</v>
      </c>
      <c r="AB10" s="67">
        <f>SUM(AC10:AM10)</f>
        <v>23.593439999999998</v>
      </c>
      <c r="AC10" s="68"/>
      <c r="AD10" s="64"/>
      <c r="AE10" s="64">
        <v>0</v>
      </c>
      <c r="AF10" s="64">
        <v>0</v>
      </c>
      <c r="AG10" s="64">
        <v>23.593439999999998</v>
      </c>
      <c r="AI10" s="64"/>
      <c r="AJ10" s="64"/>
      <c r="AK10" s="64"/>
      <c r="AL10" s="64"/>
      <c r="AM10" s="219"/>
      <c r="AN10" s="69">
        <v>0</v>
      </c>
      <c r="AO10" s="70"/>
      <c r="AP10" s="67"/>
      <c r="AQ10" s="71">
        <f t="shared" si="0"/>
        <v>4697.8605598799986</v>
      </c>
    </row>
    <row r="11" spans="1:45" ht="12.75" customHeight="1">
      <c r="A11" s="17" t="s">
        <v>222</v>
      </c>
      <c r="B11" s="18"/>
      <c r="C11" s="19">
        <f>SUM(D11:G11)</f>
        <v>3.899431145721115</v>
      </c>
      <c r="D11" s="24">
        <v>3.899431145721115</v>
      </c>
      <c r="E11" s="25"/>
      <c r="F11" s="22"/>
      <c r="G11" s="22"/>
      <c r="H11" s="23">
        <f>SUM(I11:K11)</f>
        <v>12.834</v>
      </c>
      <c r="I11" s="24">
        <v>12.834</v>
      </c>
      <c r="J11" s="25"/>
      <c r="K11" s="22"/>
      <c r="L11" s="23">
        <f>SUM(M11:Z11)</f>
        <v>11.844479999999999</v>
      </c>
      <c r="M11" s="25"/>
      <c r="N11" s="25"/>
      <c r="O11" s="25">
        <v>11.844479999999999</v>
      </c>
      <c r="P11" s="25"/>
      <c r="Q11" s="25"/>
      <c r="R11" s="25"/>
      <c r="S11" s="25">
        <v>0</v>
      </c>
      <c r="T11" s="25">
        <v>0</v>
      </c>
      <c r="U11" s="25">
        <v>0</v>
      </c>
      <c r="V11" s="25"/>
      <c r="W11" s="25"/>
      <c r="X11" s="25"/>
      <c r="Y11" s="25"/>
      <c r="Z11" s="22"/>
      <c r="AA11" s="23">
        <v>85.49130744</v>
      </c>
      <c r="AB11" s="26">
        <f>SUM(AC11:AM11)</f>
        <v>0</v>
      </c>
      <c r="AC11" s="27"/>
      <c r="AD11" s="25"/>
      <c r="AE11" s="25">
        <v>0</v>
      </c>
      <c r="AF11" s="25"/>
      <c r="AG11" s="25"/>
      <c r="AH11" s="25">
        <v>0</v>
      </c>
      <c r="AI11" s="25"/>
      <c r="AJ11" s="25"/>
      <c r="AK11" s="25"/>
      <c r="AL11" s="25"/>
      <c r="AM11" s="215"/>
      <c r="AN11" s="212"/>
      <c r="AO11" s="28"/>
      <c r="AP11" s="26"/>
      <c r="AQ11" s="29">
        <f t="shared" si="0"/>
        <v>114.0692185857211</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38.613999999999997</v>
      </c>
      <c r="AP12" s="26"/>
      <c r="AQ12" s="29">
        <f t="shared" si="0"/>
        <v>38.613999999999997</v>
      </c>
    </row>
    <row r="13" spans="1:45" ht="12.75" customHeight="1">
      <c r="A13" s="17" t="s">
        <v>224</v>
      </c>
      <c r="B13" s="18"/>
      <c r="C13" s="19">
        <f>SUM(D13:G13)</f>
        <v>0</v>
      </c>
      <c r="D13" s="24"/>
      <c r="E13" s="22"/>
      <c r="F13" s="22"/>
      <c r="G13" s="22"/>
      <c r="H13" s="23">
        <f>SUM(I13:K13)</f>
        <v>126.48</v>
      </c>
      <c r="I13" s="24">
        <v>126.48</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126.48</v>
      </c>
    </row>
    <row r="14" spans="1:45" ht="12.75" customHeight="1">
      <c r="A14" s="72" t="s">
        <v>225</v>
      </c>
      <c r="B14" s="73"/>
      <c r="C14" s="74">
        <f>SUM(D14:G14)</f>
        <v>0</v>
      </c>
      <c r="D14" s="75"/>
      <c r="E14" s="76"/>
      <c r="F14" s="77"/>
      <c r="G14" s="77"/>
      <c r="H14" s="78">
        <f>SUM(I14:K14)</f>
        <v>0</v>
      </c>
      <c r="I14" s="75"/>
      <c r="J14" s="76"/>
      <c r="K14" s="77"/>
      <c r="L14" s="78">
        <f>SUM(M14:Z14)</f>
        <v>3372.3177999999998</v>
      </c>
      <c r="M14" s="76">
        <v>3352.0827999999997</v>
      </c>
      <c r="N14" s="76">
        <v>20.234999999999999</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9.6319999999999997</v>
      </c>
      <c r="AP14" s="79"/>
      <c r="AQ14" s="82">
        <f t="shared" si="0"/>
        <v>3381.9497999999999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121.38200000000001</v>
      </c>
      <c r="I15" s="85">
        <f t="shared" si="13"/>
        <v>0</v>
      </c>
      <c r="J15" s="86">
        <f t="shared" si="13"/>
        <v>0</v>
      </c>
      <c r="K15" s="87">
        <f t="shared" si="13"/>
        <v>121.38200000000001</v>
      </c>
      <c r="L15" s="88">
        <f t="shared" si="13"/>
        <v>3375.1107999999999</v>
      </c>
      <c r="M15" s="86">
        <f t="shared" si="13"/>
        <v>0</v>
      </c>
      <c r="N15" s="86">
        <f t="shared" si="13"/>
        <v>0</v>
      </c>
      <c r="O15" s="86">
        <f t="shared" si="13"/>
        <v>70.956900000000005</v>
      </c>
      <c r="P15" s="86">
        <f t="shared" si="13"/>
        <v>566.57999999999993</v>
      </c>
      <c r="Q15" s="86">
        <f t="shared" si="13"/>
        <v>262.84440000000001</v>
      </c>
      <c r="R15" s="86">
        <f t="shared" si="13"/>
        <v>0</v>
      </c>
      <c r="S15" s="86">
        <f t="shared" si="13"/>
        <v>1140.5142000000001</v>
      </c>
      <c r="T15" s="86">
        <f t="shared" si="13"/>
        <v>52.936100000000003</v>
      </c>
      <c r="U15" s="86">
        <f t="shared" si="13"/>
        <v>1171.9751999999999</v>
      </c>
      <c r="V15" s="86">
        <f t="shared" si="13"/>
        <v>0</v>
      </c>
      <c r="W15" s="86">
        <f t="shared" si="13"/>
        <v>109.30399999999999</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1968.2819999999999</v>
      </c>
      <c r="AP15" s="89">
        <f t="shared" si="13"/>
        <v>0</v>
      </c>
      <c r="AQ15" s="91">
        <f t="shared" si="0"/>
        <v>5464.7748000000001</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1892.3439999999998</v>
      </c>
      <c r="AP16" s="67"/>
      <c r="AQ16" s="92">
        <f>C16+H16+L16+AA16+AO16+AP16</f>
        <v>1892.3439999999998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49.793999999999997</v>
      </c>
      <c r="AP17" s="26"/>
      <c r="AQ17" s="29">
        <f>C17+H17+L17+AA17+AO17+AP17</f>
        <v>49.793999999999997</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26.143999999999998</v>
      </c>
      <c r="AP18" s="26"/>
      <c r="AQ18" s="29">
        <f t="shared" si="0"/>
        <v>26.143999999999998</v>
      </c>
    </row>
    <row r="19" spans="1:43" ht="12.75" customHeight="1">
      <c r="A19" s="17" t="s">
        <v>229</v>
      </c>
      <c r="B19" s="18"/>
      <c r="C19" s="19"/>
      <c r="D19" s="24"/>
      <c r="E19" s="25"/>
      <c r="F19" s="22"/>
      <c r="G19" s="22"/>
      <c r="H19" s="23">
        <f>SUM(I19:K19)</f>
        <v>121.38200000000001</v>
      </c>
      <c r="I19" s="24"/>
      <c r="J19" s="25"/>
      <c r="K19" s="22">
        <v>121.38200000000001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121.38200000000001</v>
      </c>
    </row>
    <row r="20" spans="1:43" ht="12.75" customHeight="1">
      <c r="A20" s="72" t="s">
        <v>230</v>
      </c>
      <c r="B20" s="73"/>
      <c r="C20" s="74"/>
      <c r="D20" s="75"/>
      <c r="E20" s="76"/>
      <c r="F20" s="77"/>
      <c r="G20" s="77"/>
      <c r="H20" s="78">
        <f>SUM(I20:K20)</f>
        <v>0</v>
      </c>
      <c r="I20" s="75"/>
      <c r="J20" s="76"/>
      <c r="K20" s="77"/>
      <c r="L20" s="78">
        <f>SUM(M20:Z20)</f>
        <v>3375.1107999999999</v>
      </c>
      <c r="M20" s="76"/>
      <c r="N20" s="76"/>
      <c r="O20" s="76">
        <v>70.956900000000005</v>
      </c>
      <c r="P20" s="76">
        <v>566.57999999999993</v>
      </c>
      <c r="Q20" s="76">
        <v>262.84440000000001</v>
      </c>
      <c r="R20" s="76">
        <v>0</v>
      </c>
      <c r="S20" s="76">
        <v>1140.5142000000001</v>
      </c>
      <c r="T20" s="76">
        <v>52.936100000000003</v>
      </c>
      <c r="U20" s="76">
        <v>1171.9751999999999</v>
      </c>
      <c r="V20" s="76"/>
      <c r="W20" s="76">
        <v>109.30399999999999</v>
      </c>
      <c r="X20" s="76"/>
      <c r="Y20" s="76"/>
      <c r="Z20" s="77"/>
      <c r="AA20" s="78"/>
      <c r="AB20" s="79">
        <f>SUM(AC20:AL20)</f>
        <v>0</v>
      </c>
      <c r="AC20" s="80"/>
      <c r="AD20" s="76"/>
      <c r="AE20" s="76"/>
      <c r="AF20" s="76"/>
      <c r="AG20" s="76"/>
      <c r="AH20" s="76"/>
      <c r="AI20" s="76"/>
      <c r="AJ20" s="76"/>
      <c r="AK20" s="76"/>
      <c r="AL20" s="76"/>
      <c r="AM20" s="220"/>
      <c r="AN20" s="213"/>
      <c r="AO20" s="81"/>
      <c r="AP20" s="79"/>
      <c r="AQ20" s="82">
        <f t="shared" si="0"/>
        <v>3375.1107999999999</v>
      </c>
    </row>
    <row r="21" spans="1:43" ht="12.75" customHeight="1">
      <c r="A21" s="93" t="s">
        <v>7</v>
      </c>
      <c r="B21" s="94"/>
      <c r="C21" s="95">
        <f>SUM(C22:C24)</f>
        <v>15.4417455</v>
      </c>
      <c r="D21" s="96">
        <f>SUM(D22:D24)</f>
        <v>-7.2152500000000002</v>
      </c>
      <c r="E21" s="97">
        <f>SUM(E22:E24)</f>
        <v>22.656995500000001</v>
      </c>
      <c r="F21" s="98">
        <f>SUM(F22:F24)</f>
        <v>0</v>
      </c>
      <c r="G21" s="98">
        <f>SUM(G22:G24)</f>
        <v>0</v>
      </c>
      <c r="H21" s="99">
        <f>SUM(I21:K21)</f>
        <v>0</v>
      </c>
      <c r="I21" s="96">
        <f>SUM(I22:I24)</f>
        <v>0</v>
      </c>
      <c r="J21" s="97">
        <f>SUM(J22:J24)</f>
        <v>0</v>
      </c>
      <c r="K21" s="98">
        <f>SUM(K22:K24)</f>
        <v>0</v>
      </c>
      <c r="L21" s="99">
        <f>SUM(M21:Z21)</f>
        <v>-16.010045499999993</v>
      </c>
      <c r="M21" s="97">
        <f t="shared" ref="M21:AA21" si="15">SUM(M22:M24)</f>
        <v>0</v>
      </c>
      <c r="N21" s="97">
        <f t="shared" ref="N21" si="16">SUM(N22:N24)</f>
        <v>0</v>
      </c>
      <c r="O21" s="97">
        <f t="shared" si="15"/>
        <v>0</v>
      </c>
      <c r="P21" s="97">
        <f t="shared" si="15"/>
        <v>-1.0649999999999999</v>
      </c>
      <c r="Q21" s="97">
        <f t="shared" si="15"/>
        <v>48.557600000000008</v>
      </c>
      <c r="R21" s="97">
        <f t="shared" si="15"/>
        <v>-48.451799999999999</v>
      </c>
      <c r="S21" s="97">
        <f t="shared" si="15"/>
        <v>12.803699999999999</v>
      </c>
      <c r="T21" s="97">
        <f t="shared" si="15"/>
        <v>0</v>
      </c>
      <c r="U21" s="97">
        <f t="shared" si="15"/>
        <v>-12.412800000000004</v>
      </c>
      <c r="V21" s="97">
        <f t="shared" si="15"/>
        <v>-15.4417455</v>
      </c>
      <c r="W21" s="97">
        <f t="shared" si="15"/>
        <v>0</v>
      </c>
      <c r="X21" s="97">
        <f t="shared" si="15"/>
        <v>0</v>
      </c>
      <c r="Y21" s="97">
        <f t="shared" si="15"/>
        <v>0</v>
      </c>
      <c r="Z21" s="98">
        <f t="shared" si="15"/>
        <v>0</v>
      </c>
      <c r="AA21" s="99">
        <f t="shared" si="15"/>
        <v>0</v>
      </c>
      <c r="AB21" s="100">
        <f t="shared" ref="AB21:AQ21" si="17">SUM(AB22:AB24)</f>
        <v>-93.825999999999993</v>
      </c>
      <c r="AC21" s="101">
        <f t="shared" si="17"/>
        <v>-72.841999999999999</v>
      </c>
      <c r="AD21" s="97">
        <f t="shared" si="17"/>
        <v>-20.983999999999998</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93.825999999999993</v>
      </c>
      <c r="AP21" s="100">
        <f t="shared" si="17"/>
        <v>0</v>
      </c>
      <c r="AQ21" s="102">
        <f t="shared" si="17"/>
        <v>-0.56829999999999359</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-93.825999999999993</v>
      </c>
      <c r="AC22" s="68">
        <f>-AC2</f>
        <v>-72.841999999999999</v>
      </c>
      <c r="AD22" s="64">
        <f>-AD2</f>
        <v>-20.983999999999998</v>
      </c>
      <c r="AE22" s="64"/>
      <c r="AF22" s="64"/>
      <c r="AG22" s="127"/>
      <c r="AH22" s="2"/>
      <c r="AI22" s="64"/>
      <c r="AJ22" s="64"/>
      <c r="AK22" s="64">
        <v>0</v>
      </c>
      <c r="AL22" s="64"/>
      <c r="AM22" s="219"/>
      <c r="AN22" s="69"/>
      <c r="AO22" s="66">
        <f>-(C22+H22+L22+AA22+AB22)</f>
        <v>93.825999999999993</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15.4417455</v>
      </c>
      <c r="D24" s="207">
        <v>-7.2152500000000002</v>
      </c>
      <c r="E24" s="36">
        <f>-D24-V24</f>
        <v>22.656995500000001</v>
      </c>
      <c r="F24" s="33"/>
      <c r="G24" s="33"/>
      <c r="H24" s="34"/>
      <c r="I24" s="39"/>
      <c r="J24" s="36"/>
      <c r="K24" s="33"/>
      <c r="L24" s="34">
        <f>SUM(N24:Z24)</f>
        <v>-16.010045499999993</v>
      </c>
      <c r="M24" s="36"/>
      <c r="N24" s="36">
        <v>0</v>
      </c>
      <c r="O24" s="36"/>
      <c r="P24" s="36">
        <v>-1.0649999999999999</v>
      </c>
      <c r="Q24" s="36">
        <v>48.557600000000008</v>
      </c>
      <c r="R24" s="36">
        <v>-48.451799999999999</v>
      </c>
      <c r="S24" s="36">
        <v>12.803699999999999</v>
      </c>
      <c r="T24" s="36"/>
      <c r="U24" s="36">
        <v>-12.412800000000004</v>
      </c>
      <c r="V24" s="33">
        <v>-15.4417455</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-0.56829999999999359</v>
      </c>
    </row>
    <row r="25" spans="1:43" ht="12.75" customHeight="1" thickBot="1">
      <c r="A25" s="83" t="s">
        <v>8</v>
      </c>
      <c r="B25" s="1"/>
      <c r="C25" s="84">
        <f>SUM(D25:G25)</f>
        <v>0</v>
      </c>
      <c r="D25" s="85"/>
      <c r="E25" s="86"/>
      <c r="F25" s="104"/>
      <c r="G25" s="104"/>
      <c r="H25" s="88">
        <f>SUM(I25:K25)</f>
        <v>5.0220000000000002</v>
      </c>
      <c r="I25" s="104">
        <v>5.0220000000000002</v>
      </c>
      <c r="J25" s="105"/>
      <c r="K25" s="104"/>
      <c r="L25" s="88">
        <f>SUM(O25:Z25)</f>
        <v>92.236320000000006</v>
      </c>
      <c r="M25" s="105"/>
      <c r="N25" s="105"/>
      <c r="O25" s="105">
        <v>59.112420000000007</v>
      </c>
      <c r="P25" s="105"/>
      <c r="Q25" s="105"/>
      <c r="R25" s="105"/>
      <c r="S25" s="105">
        <v>25.607399999999998</v>
      </c>
      <c r="T25" s="105">
        <v>3.3789000000000002</v>
      </c>
      <c r="U25" s="105">
        <v>4.1375999999999999</v>
      </c>
      <c r="V25" s="105"/>
      <c r="W25" s="105"/>
      <c r="X25" s="105"/>
      <c r="Y25" s="105"/>
      <c r="Z25" s="104"/>
      <c r="AA25" s="88">
        <v>28.130926559999999</v>
      </c>
      <c r="AB25" s="89">
        <f>SUM(AC25:AI25)</f>
        <v>0</v>
      </c>
      <c r="AC25" s="90"/>
      <c r="AD25" s="105"/>
      <c r="AE25" s="105"/>
      <c r="AF25" s="105"/>
      <c r="AG25" s="105"/>
      <c r="AH25" s="105"/>
      <c r="AI25" s="105"/>
      <c r="AJ25" s="105"/>
      <c r="AK25" s="105"/>
      <c r="AL25" s="105"/>
      <c r="AM25" s="225"/>
      <c r="AN25" s="106"/>
      <c r="AO25" s="88">
        <v>284.91799999999995</v>
      </c>
      <c r="AP25" s="89"/>
      <c r="AQ25" s="107">
        <f>C25+H25+L25+AA25+AB25+AN25+AO25+AP25</f>
        <v>410.30724655999995</v>
      </c>
    </row>
    <row r="26" spans="1:43" s="49" customFormat="1" ht="12.75" customHeight="1" thickBot="1">
      <c r="A26" s="42" t="s">
        <v>9</v>
      </c>
      <c r="B26" s="43"/>
      <c r="C26" s="44">
        <f t="shared" ref="C26:AP26" si="20">C7-C9+C15+C21-C25</f>
        <v>397.8278016642239</v>
      </c>
      <c r="D26" s="108">
        <f t="shared" si="20"/>
        <v>326.18392580342396</v>
      </c>
      <c r="E26" s="46">
        <f t="shared" si="20"/>
        <v>54.646195500000005</v>
      </c>
      <c r="F26" s="46">
        <f t="shared" si="20"/>
        <v>0</v>
      </c>
      <c r="G26" s="46">
        <f t="shared" si="20"/>
        <v>16.9976803608</v>
      </c>
      <c r="H26" s="47">
        <f t="shared" si="20"/>
        <v>301.42499999999995</v>
      </c>
      <c r="I26" s="108">
        <f t="shared" si="20"/>
        <v>2.4180000000000543</v>
      </c>
      <c r="J26" s="46">
        <f t="shared" si="20"/>
        <v>174.96700000000001</v>
      </c>
      <c r="K26" s="109">
        <f t="shared" si="20"/>
        <v>124.04</v>
      </c>
      <c r="L26" s="47">
        <f t="shared" si="20"/>
        <v>7023.8479769750002</v>
      </c>
      <c r="M26" s="46">
        <f t="shared" si="20"/>
        <v>0</v>
      </c>
      <c r="N26" s="46">
        <f t="shared" si="20"/>
        <v>5.3249999999999993</v>
      </c>
      <c r="O26" s="46">
        <f t="shared" si="20"/>
        <v>0</v>
      </c>
      <c r="P26" s="46">
        <f t="shared" si="20"/>
        <v>1517.6249999999998</v>
      </c>
      <c r="Q26" s="46">
        <f t="shared" si="20"/>
        <v>655.52760000000001</v>
      </c>
      <c r="R26" s="46">
        <f t="shared" si="20"/>
        <v>659.36579999999992</v>
      </c>
      <c r="S26" s="46">
        <f t="shared" si="20"/>
        <v>611.62289999999996</v>
      </c>
      <c r="T26" s="46">
        <f t="shared" si="20"/>
        <v>168.94500000000002</v>
      </c>
      <c r="U26" s="46">
        <f t="shared" si="20"/>
        <v>2914.9391999999998</v>
      </c>
      <c r="V26" s="46">
        <f t="shared" si="20"/>
        <v>207.69147697499997</v>
      </c>
      <c r="W26" s="46">
        <f t="shared" si="20"/>
        <v>0</v>
      </c>
      <c r="X26" s="46">
        <f t="shared" si="20"/>
        <v>166.57399999999998</v>
      </c>
      <c r="Y26" s="46">
        <f t="shared" si="20"/>
        <v>2.1019999999999999</v>
      </c>
      <c r="Z26" s="109">
        <f t="shared" si="20"/>
        <v>114.13000000000001</v>
      </c>
      <c r="AA26" s="47">
        <f t="shared" si="20"/>
        <v>1586.49316633896</v>
      </c>
      <c r="AB26" s="45">
        <f t="shared" si="20"/>
        <v>117.64975201685434</v>
      </c>
      <c r="AC26" s="110">
        <f t="shared" si="20"/>
        <v>0</v>
      </c>
      <c r="AD26" s="110">
        <f t="shared" si="20"/>
        <v>0</v>
      </c>
      <c r="AE26" s="110">
        <f t="shared" si="20"/>
        <v>113.18419201685431</v>
      </c>
      <c r="AF26" s="110">
        <f t="shared" si="20"/>
        <v>0</v>
      </c>
      <c r="AG26" s="110">
        <f t="shared" si="20"/>
        <v>0</v>
      </c>
      <c r="AH26" s="110">
        <f t="shared" si="20"/>
        <v>4.2984</v>
      </c>
      <c r="AI26" s="110">
        <f t="shared" si="20"/>
        <v>0</v>
      </c>
      <c r="AJ26" s="110">
        <f t="shared" ref="AJ26" si="21">AJ7-AJ9+AJ15+AJ21-AJ25</f>
        <v>0</v>
      </c>
      <c r="AK26" s="110">
        <f t="shared" si="20"/>
        <v>0</v>
      </c>
      <c r="AL26" s="110">
        <f t="shared" si="20"/>
        <v>0.11939999999999999</v>
      </c>
      <c r="AM26" s="226">
        <f t="shared" si="20"/>
        <v>4.7759999999999997E-2</v>
      </c>
      <c r="AN26" s="45">
        <f t="shared" si="20"/>
        <v>0</v>
      </c>
      <c r="AO26" s="47">
        <f t="shared" si="20"/>
        <v>1737.3720000000001</v>
      </c>
      <c r="AP26" s="45">
        <f t="shared" si="20"/>
        <v>0</v>
      </c>
      <c r="AQ26" s="48">
        <f>C26+H26+L26+AA26+AB26+AN26+AO26+AP26</f>
        <v>11164.615696995037</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282.80599999999998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166.57399999999998</v>
      </c>
      <c r="Y27" s="54">
        <f t="shared" si="23"/>
        <v>2.1019999999999999</v>
      </c>
      <c r="Z27" s="55">
        <f t="shared" si="23"/>
        <v>114.13000000000001</v>
      </c>
      <c r="AA27" s="56">
        <f t="shared" si="23"/>
        <v>383.49388704</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666.29988703999993</v>
      </c>
    </row>
    <row r="28" spans="1:43" ht="12.75" customHeight="1" thickBot="1">
      <c r="A28" s="112" t="s">
        <v>11</v>
      </c>
      <c r="B28" s="113"/>
      <c r="C28" s="114">
        <f>SUM(D28:G28)</f>
        <v>0</v>
      </c>
      <c r="D28" s="96"/>
      <c r="E28" s="97"/>
      <c r="F28" s="98"/>
      <c r="G28" s="98"/>
      <c r="H28" s="115">
        <f>SUM(I28:K28)</f>
        <v>0</v>
      </c>
      <c r="I28" s="96"/>
      <c r="J28" s="97"/>
      <c r="K28" s="98"/>
      <c r="L28" s="115">
        <f>SUM(M28:Z28)</f>
        <v>282.80599999999998</v>
      </c>
      <c r="M28" s="97"/>
      <c r="N28" s="97"/>
      <c r="O28" s="97"/>
      <c r="P28" s="97"/>
      <c r="Q28" s="97"/>
      <c r="R28" s="97"/>
      <c r="S28" s="97"/>
      <c r="T28" s="97"/>
      <c r="U28" s="97"/>
      <c r="V28" s="97"/>
      <c r="W28" s="97"/>
      <c r="X28" s="97">
        <f>X26</f>
        <v>166.57399999999998</v>
      </c>
      <c r="Y28" s="97">
        <f>Y26</f>
        <v>2.1019999999999999</v>
      </c>
      <c r="Z28" s="98">
        <f>Z26</f>
        <v>114.13000000000001</v>
      </c>
      <c r="AA28" s="115">
        <v>383.49388704</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666.29988703999993</v>
      </c>
    </row>
    <row r="29" spans="1:43" s="49" customFormat="1" ht="12.75" customHeight="1" thickBot="1">
      <c r="A29" s="50" t="s">
        <v>12</v>
      </c>
      <c r="B29" s="51"/>
      <c r="C29" s="52">
        <f t="shared" ref="C29:AQ29" si="25">C30+C45+C56+C58+C65+C70+C71</f>
        <v>398.41819605199549</v>
      </c>
      <c r="D29" s="53">
        <f t="shared" si="25"/>
        <v>322.64503845199545</v>
      </c>
      <c r="E29" s="54">
        <f t="shared" si="25"/>
        <v>58.734300000000005</v>
      </c>
      <c r="F29" s="55">
        <f t="shared" si="25"/>
        <v>0</v>
      </c>
      <c r="G29" s="55">
        <f t="shared" si="25"/>
        <v>17.0388576</v>
      </c>
      <c r="H29" s="56">
        <f t="shared" si="25"/>
        <v>303.07600000000002</v>
      </c>
      <c r="I29" s="53">
        <f t="shared" si="25"/>
        <v>0</v>
      </c>
      <c r="J29" s="53">
        <f t="shared" si="25"/>
        <v>179.036</v>
      </c>
      <c r="K29" s="53">
        <f t="shared" si="25"/>
        <v>124.03999999999999</v>
      </c>
      <c r="L29" s="56">
        <f t="shared" si="25"/>
        <v>7047.0812012360411</v>
      </c>
      <c r="M29" s="54">
        <f t="shared" si="25"/>
        <v>0</v>
      </c>
      <c r="N29" s="54">
        <f t="shared" ref="N29" si="26">N30+N45+N56+N58+N65+N70+N71</f>
        <v>0</v>
      </c>
      <c r="O29" s="54">
        <f t="shared" si="25"/>
        <v>0</v>
      </c>
      <c r="P29" s="54">
        <f t="shared" si="25"/>
        <v>1589.9512719622639</v>
      </c>
      <c r="Q29" s="54">
        <f t="shared" si="25"/>
        <v>659.75000000000011</v>
      </c>
      <c r="R29" s="54">
        <f t="shared" si="25"/>
        <v>628.82046141877652</v>
      </c>
      <c r="S29" s="54">
        <f t="shared" si="25"/>
        <v>714.05250000000001</v>
      </c>
      <c r="T29" s="54">
        <f t="shared" si="25"/>
        <v>153.10523998000008</v>
      </c>
      <c r="U29" s="54">
        <f t="shared" si="25"/>
        <v>3095.7476000000001</v>
      </c>
      <c r="V29" s="54">
        <f t="shared" si="25"/>
        <v>204.60312787499998</v>
      </c>
      <c r="W29" s="54">
        <f t="shared" si="25"/>
        <v>1.0510000000000019</v>
      </c>
      <c r="X29" s="54">
        <f t="shared" si="25"/>
        <v>0</v>
      </c>
      <c r="Y29" s="54">
        <f t="shared" si="25"/>
        <v>0</v>
      </c>
      <c r="Z29" s="54">
        <f t="shared" si="25"/>
        <v>0</v>
      </c>
      <c r="AA29" s="47">
        <f t="shared" si="25"/>
        <v>1202.9525164800002</v>
      </c>
      <c r="AB29" s="57">
        <f t="shared" si="25"/>
        <v>117.64975201685429</v>
      </c>
      <c r="AC29" s="58">
        <f t="shared" si="25"/>
        <v>0</v>
      </c>
      <c r="AD29" s="54">
        <f t="shared" si="25"/>
        <v>0</v>
      </c>
      <c r="AE29" s="54">
        <f t="shared" si="25"/>
        <v>113.1841920168543</v>
      </c>
      <c r="AF29" s="54">
        <f t="shared" ref="AF29" si="27">AF30+AF45+AF56+AF58+AF65+AF70+AF71</f>
        <v>0</v>
      </c>
      <c r="AG29" s="54">
        <f t="shared" si="25"/>
        <v>0</v>
      </c>
      <c r="AH29" s="54">
        <f t="shared" si="25"/>
        <v>4.2984</v>
      </c>
      <c r="AI29" s="54">
        <f t="shared" si="25"/>
        <v>0</v>
      </c>
      <c r="AJ29" s="54">
        <f t="shared" ref="AJ29" si="28">AJ30+AJ45+AJ56+AJ58+AJ65+AJ70+AJ71</f>
        <v>0</v>
      </c>
      <c r="AK29" s="54">
        <f t="shared" si="25"/>
        <v>0</v>
      </c>
      <c r="AL29" s="54">
        <f t="shared" ref="AL29" si="29">AL30+AL45+AL56+AL58+AL65+AL70+AL71</f>
        <v>0.11939999999999999</v>
      </c>
      <c r="AM29" s="217">
        <f t="shared" si="25"/>
        <v>4.7759999999999997E-2</v>
      </c>
      <c r="AN29" s="53">
        <f t="shared" si="25"/>
        <v>0</v>
      </c>
      <c r="AO29" s="56">
        <f t="shared" si="25"/>
        <v>1744.7679999999998</v>
      </c>
      <c r="AP29" s="57">
        <f t="shared" si="25"/>
        <v>0</v>
      </c>
      <c r="AQ29" s="48">
        <f t="shared" si="25"/>
        <v>10813.94566578489</v>
      </c>
    </row>
    <row r="30" spans="1:43" s="49" customFormat="1" ht="12.75" customHeight="1">
      <c r="A30" s="164" t="s">
        <v>43</v>
      </c>
      <c r="B30" s="117"/>
      <c r="C30" s="118">
        <f>SUM(C31:C44)</f>
        <v>112.63803845199546</v>
      </c>
      <c r="D30" s="120">
        <v>112.63803845199543</v>
      </c>
      <c r="E30" s="120">
        <v>0</v>
      </c>
      <c r="F30" s="121"/>
      <c r="G30" s="121"/>
      <c r="H30" s="122">
        <f>SUM(H31:H44)</f>
        <v>0</v>
      </c>
      <c r="I30" s="119">
        <f t="shared" ref="I30:K30" si="30">SUM(I31:I44)</f>
        <v>0</v>
      </c>
      <c r="J30" s="120">
        <f t="shared" si="30"/>
        <v>0</v>
      </c>
      <c r="K30" s="120">
        <f t="shared" si="30"/>
        <v>0</v>
      </c>
      <c r="L30" s="122">
        <f>SUM(L31:L44)</f>
        <v>1121.2058824119003</v>
      </c>
      <c r="M30" s="120">
        <f>SUM(M31:M44)</f>
        <v>0</v>
      </c>
      <c r="N30" s="120">
        <f>SUM(N31:N44)</f>
        <v>0</v>
      </c>
      <c r="O30" s="120">
        <f>SUM(O31:O44)</f>
        <v>0</v>
      </c>
      <c r="P30" s="120">
        <f>SUM(P31:P44)</f>
        <v>0</v>
      </c>
      <c r="Q30" s="120">
        <v>48.07212202699273</v>
      </c>
      <c r="R30" s="120">
        <f>SUM(R31:R44)</f>
        <v>0</v>
      </c>
      <c r="S30" s="120">
        <v>672.54600000000005</v>
      </c>
      <c r="T30" s="120">
        <v>54.18787986696141</v>
      </c>
      <c r="U30" s="120">
        <v>184.75472731794625</v>
      </c>
      <c r="V30" s="120">
        <v>160.59415319999999</v>
      </c>
      <c r="W30" s="120">
        <f>SUM(W31:W44)</f>
        <v>1.0510000000000019</v>
      </c>
      <c r="X30" s="120">
        <f>SUM(X31:X44)</f>
        <v>0</v>
      </c>
      <c r="Y30" s="120">
        <f>SUM(Y31:Y44)</f>
        <v>0</v>
      </c>
      <c r="Z30" s="121">
        <f>SUM(Z31:Z44)</f>
        <v>0</v>
      </c>
      <c r="AA30" s="122">
        <v>471.00993191999999</v>
      </c>
      <c r="AB30" s="123">
        <f t="shared" ref="AB30:AN30" si="31">SUM(AB31:AB44)</f>
        <v>100.29599999999999</v>
      </c>
      <c r="AC30" s="176">
        <f t="shared" si="31"/>
        <v>0</v>
      </c>
      <c r="AD30" s="120">
        <f t="shared" si="31"/>
        <v>0</v>
      </c>
      <c r="AE30" s="120">
        <f t="shared" si="31"/>
        <v>95.997599999999991</v>
      </c>
      <c r="AF30" s="120">
        <f t="shared" ref="AF30" si="32">SUM(AF31:AF44)</f>
        <v>0</v>
      </c>
      <c r="AG30" s="120">
        <f t="shared" si="31"/>
        <v>0</v>
      </c>
      <c r="AH30" s="120">
        <f t="shared" si="31"/>
        <v>4.2984</v>
      </c>
      <c r="AI30" s="120">
        <f t="shared" si="31"/>
        <v>0</v>
      </c>
      <c r="AJ30" s="120">
        <f t="shared" ref="AJ30" si="33">SUM(AJ31:AJ44)</f>
        <v>0</v>
      </c>
      <c r="AK30" s="120">
        <f t="shared" si="31"/>
        <v>0</v>
      </c>
      <c r="AL30" s="120">
        <f t="shared" ref="AL30" si="34">SUM(AL31:AL44)</f>
        <v>0</v>
      </c>
      <c r="AM30" s="228">
        <f t="shared" si="31"/>
        <v>0</v>
      </c>
      <c r="AN30" s="119">
        <f t="shared" si="31"/>
        <v>0</v>
      </c>
      <c r="AO30" s="122">
        <v>664.52199999999993</v>
      </c>
      <c r="AP30" s="123">
        <f>SUM(AP31:AP44)</f>
        <v>0</v>
      </c>
      <c r="AQ30" s="59">
        <f t="shared" ref="AQ30" si="35">C30+H30+L30+AA30+AB30+AN30+AO30+AP30</f>
        <v>2469.6718527838957</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78.803068189717649</v>
      </c>
      <c r="M31" s="127"/>
      <c r="N31" s="127"/>
      <c r="O31" s="127"/>
      <c r="P31" s="127"/>
      <c r="Q31" s="127">
        <v>1.534118731934895</v>
      </c>
      <c r="R31" s="127"/>
      <c r="S31" s="127">
        <v>22.000575615993316</v>
      </c>
      <c r="T31" s="127">
        <v>0.42043777725795317</v>
      </c>
      <c r="U31" s="127">
        <v>27.192725689271064</v>
      </c>
      <c r="V31" s="127">
        <v>27.655210375260424</v>
      </c>
      <c r="W31" s="127"/>
      <c r="X31" s="127"/>
      <c r="Y31" s="127"/>
      <c r="Z31" s="128"/>
      <c r="AA31" s="70">
        <v>46.266827922345485</v>
      </c>
      <c r="AB31" s="131">
        <f t="shared" ref="AB31:AB43" si="39">SUM(AC31:AM31)</f>
        <v>0</v>
      </c>
      <c r="AC31" s="132"/>
      <c r="AD31" s="127"/>
      <c r="AE31" s="127"/>
      <c r="AF31" s="127"/>
      <c r="AG31" s="127"/>
      <c r="AH31" s="127"/>
      <c r="AI31" s="127"/>
      <c r="AJ31" s="127"/>
      <c r="AK31" s="64"/>
      <c r="AL31" s="64"/>
      <c r="AM31" s="229"/>
      <c r="AN31" s="223"/>
      <c r="AO31" s="130">
        <v>38.3887298132437</v>
      </c>
      <c r="AP31" s="131"/>
      <c r="AQ31" s="71">
        <f t="shared" si="24"/>
        <v>163.45862592530682</v>
      </c>
    </row>
    <row r="32" spans="1:43" ht="12.75" customHeight="1">
      <c r="A32" s="166" t="s">
        <v>111</v>
      </c>
      <c r="B32" s="133" t="s">
        <v>15</v>
      </c>
      <c r="C32" s="19">
        <f t="shared" si="36"/>
        <v>28.837003589407232</v>
      </c>
      <c r="D32" s="127">
        <v>28.837003589407232</v>
      </c>
      <c r="E32" s="25"/>
      <c r="F32" s="22"/>
      <c r="G32" s="22"/>
      <c r="H32" s="23">
        <f t="shared" si="37"/>
        <v>0</v>
      </c>
      <c r="I32" s="24">
        <v>0</v>
      </c>
      <c r="J32" s="25"/>
      <c r="K32" s="22"/>
      <c r="L32" s="23">
        <f t="shared" si="38"/>
        <v>263.42650496731949</v>
      </c>
      <c r="M32" s="25"/>
      <c r="N32" s="25"/>
      <c r="O32" s="25"/>
      <c r="P32" s="127"/>
      <c r="Q32" s="127">
        <v>11.45215146761368</v>
      </c>
      <c r="R32" s="25"/>
      <c r="S32" s="127">
        <v>164.23365355253091</v>
      </c>
      <c r="T32" s="127">
        <v>10.157918375625405</v>
      </c>
      <c r="U32" s="127">
        <v>27.257273464845106</v>
      </c>
      <c r="V32" s="127">
        <v>50.325508106704405</v>
      </c>
      <c r="W32" s="25"/>
      <c r="X32" s="25"/>
      <c r="Y32" s="25"/>
      <c r="Z32" s="22"/>
      <c r="AA32" s="28">
        <v>158.230211320904</v>
      </c>
      <c r="AB32" s="26">
        <f t="shared" si="39"/>
        <v>4.2984</v>
      </c>
      <c r="AC32" s="27"/>
      <c r="AD32" s="25"/>
      <c r="AE32" s="25">
        <v>0</v>
      </c>
      <c r="AF32" s="25"/>
      <c r="AG32" s="127"/>
      <c r="AH32" s="127">
        <v>4.2984</v>
      </c>
      <c r="AI32" s="25"/>
      <c r="AJ32" s="25"/>
      <c r="AK32" s="25"/>
      <c r="AL32" s="25"/>
      <c r="AM32" s="229"/>
      <c r="AN32" s="212"/>
      <c r="AO32" s="130">
        <v>151.81705104260283</v>
      </c>
      <c r="AP32" s="26"/>
      <c r="AQ32" s="29">
        <f t="shared" si="24"/>
        <v>606.60917092023351</v>
      </c>
    </row>
    <row r="33" spans="1:43" ht="12.75" customHeight="1">
      <c r="A33" s="166" t="s">
        <v>16</v>
      </c>
      <c r="B33" s="133" t="s">
        <v>17</v>
      </c>
      <c r="C33" s="19">
        <f t="shared" si="36"/>
        <v>10.051596807807071</v>
      </c>
      <c r="D33" s="127">
        <v>10.051596807807071</v>
      </c>
      <c r="E33" s="25"/>
      <c r="F33" s="22"/>
      <c r="G33" s="22"/>
      <c r="H33" s="23">
        <f t="shared" si="37"/>
        <v>0</v>
      </c>
      <c r="I33" s="24"/>
      <c r="J33" s="25"/>
      <c r="K33" s="22"/>
      <c r="L33" s="23">
        <f t="shared" si="38"/>
        <v>27.771086954805728</v>
      </c>
      <c r="M33" s="25"/>
      <c r="N33" s="25"/>
      <c r="O33" s="25"/>
      <c r="P33" s="127"/>
      <c r="Q33" s="127">
        <v>0.73772418696012443</v>
      </c>
      <c r="R33" s="25"/>
      <c r="S33" s="127">
        <v>10.579596234049628</v>
      </c>
      <c r="T33" s="127">
        <v>10.882168485335097</v>
      </c>
      <c r="U33" s="127">
        <v>5.5715980484608805</v>
      </c>
      <c r="V33" s="127">
        <v>0</v>
      </c>
      <c r="W33" s="25"/>
      <c r="X33" s="25"/>
      <c r="Y33" s="25"/>
      <c r="Z33" s="22"/>
      <c r="AA33" s="28">
        <v>2.4161642902665181</v>
      </c>
      <c r="AB33" s="26">
        <f t="shared" si="39"/>
        <v>0</v>
      </c>
      <c r="AC33" s="27"/>
      <c r="AD33" s="25"/>
      <c r="AE33" s="25"/>
      <c r="AF33" s="25"/>
      <c r="AG33" s="127"/>
      <c r="AH33" s="127"/>
      <c r="AI33" s="25"/>
      <c r="AJ33" s="25"/>
      <c r="AK33" s="25"/>
      <c r="AL33" s="25"/>
      <c r="AM33" s="229"/>
      <c r="AN33" s="212"/>
      <c r="AO33" s="130">
        <v>17.000737485338519</v>
      </c>
      <c r="AP33" s="26"/>
      <c r="AQ33" s="29">
        <f t="shared" si="24"/>
        <v>57.239585538217831</v>
      </c>
    </row>
    <row r="34" spans="1:43" ht="12.75" customHeight="1">
      <c r="A34" s="166" t="s">
        <v>18</v>
      </c>
      <c r="B34" s="133" t="s">
        <v>19</v>
      </c>
      <c r="C34" s="305">
        <f t="shared" si="36"/>
        <v>0</v>
      </c>
      <c r="D34" s="304">
        <v>0</v>
      </c>
      <c r="E34" s="25"/>
      <c r="F34" s="22"/>
      <c r="G34" s="22"/>
      <c r="H34" s="23">
        <f t="shared" si="37"/>
        <v>0</v>
      </c>
      <c r="I34" s="24"/>
      <c r="J34" s="25"/>
      <c r="K34" s="22"/>
      <c r="L34" s="23">
        <f t="shared" si="38"/>
        <v>7.6112411880334596</v>
      </c>
      <c r="M34" s="25"/>
      <c r="N34" s="25"/>
      <c r="O34" s="25"/>
      <c r="P34" s="127"/>
      <c r="Q34" s="127">
        <v>0.42680951037147419</v>
      </c>
      <c r="R34" s="25"/>
      <c r="S34" s="127">
        <v>6.120813670470973</v>
      </c>
      <c r="T34" s="127">
        <v>0.330057044864695</v>
      </c>
      <c r="U34" s="127">
        <v>0.73356096232631707</v>
      </c>
      <c r="V34" s="127">
        <v>0</v>
      </c>
      <c r="W34" s="25"/>
      <c r="X34" s="25"/>
      <c r="Y34" s="25"/>
      <c r="Z34" s="22"/>
      <c r="AA34" s="28">
        <v>0.30930620845283113</v>
      </c>
      <c r="AB34" s="26">
        <f t="shared" si="39"/>
        <v>95.997599999999991</v>
      </c>
      <c r="AC34" s="27"/>
      <c r="AD34" s="25"/>
      <c r="AE34" s="25">
        <v>95.997599999999991</v>
      </c>
      <c r="AF34" s="25"/>
      <c r="AG34" s="127"/>
      <c r="AH34" s="127"/>
      <c r="AI34" s="25"/>
      <c r="AJ34" s="25"/>
      <c r="AK34" s="25"/>
      <c r="AL34" s="25"/>
      <c r="AM34" s="229"/>
      <c r="AN34" s="212"/>
      <c r="AO34" s="130">
        <v>28.333955676890415</v>
      </c>
      <c r="AP34" s="26"/>
      <c r="AQ34" s="29">
        <f t="shared" si="24"/>
        <v>132.2521030733767</v>
      </c>
    </row>
    <row r="35" spans="1:43" ht="12.75" customHeight="1">
      <c r="A35" s="166" t="s">
        <v>20</v>
      </c>
      <c r="B35" s="133" t="s">
        <v>21</v>
      </c>
      <c r="C35" s="305">
        <f t="shared" si="36"/>
        <v>0</v>
      </c>
      <c r="D35" s="304">
        <v>0</v>
      </c>
      <c r="E35" s="25"/>
      <c r="F35" s="22"/>
      <c r="G35" s="22"/>
      <c r="H35" s="23">
        <f t="shared" si="37"/>
        <v>0</v>
      </c>
      <c r="I35" s="24"/>
      <c r="J35" s="25"/>
      <c r="K35" s="22"/>
      <c r="L35" s="23">
        <f t="shared" si="38"/>
        <v>7.5259689091898077</v>
      </c>
      <c r="M35" s="25"/>
      <c r="N35" s="25"/>
      <c r="O35" s="25"/>
      <c r="P35" s="127"/>
      <c r="Q35" s="127">
        <v>0.17849614910288741</v>
      </c>
      <c r="R35" s="25"/>
      <c r="S35" s="127">
        <v>2.5597875469187263</v>
      </c>
      <c r="T35" s="127">
        <v>1.2002074358716181E-2</v>
      </c>
      <c r="U35" s="127">
        <v>4.7756831388094776</v>
      </c>
      <c r="V35" s="127">
        <v>0</v>
      </c>
      <c r="W35" s="25"/>
      <c r="X35" s="25"/>
      <c r="Y35" s="25"/>
      <c r="Z35" s="22"/>
      <c r="AA35" s="28">
        <v>30.27624478336822</v>
      </c>
      <c r="AB35" s="26">
        <f t="shared" si="39"/>
        <v>0</v>
      </c>
      <c r="AC35" s="27"/>
      <c r="AD35" s="25"/>
      <c r="AE35" s="25"/>
      <c r="AF35" s="25"/>
      <c r="AG35" s="127"/>
      <c r="AH35" s="127"/>
      <c r="AI35" s="25"/>
      <c r="AJ35" s="25"/>
      <c r="AK35" s="25"/>
      <c r="AL35" s="25"/>
      <c r="AM35" s="229"/>
      <c r="AN35" s="212"/>
      <c r="AO35" s="130">
        <v>26.375562760931377</v>
      </c>
      <c r="AP35" s="26"/>
      <c r="AQ35" s="29">
        <f t="shared" si="24"/>
        <v>64.1777764534894</v>
      </c>
    </row>
    <row r="36" spans="1:43" ht="12.75" customHeight="1">
      <c r="A36" s="166" t="s">
        <v>22</v>
      </c>
      <c r="B36" s="133" t="s">
        <v>23</v>
      </c>
      <c r="C36" s="19">
        <f t="shared" si="36"/>
        <v>0</v>
      </c>
      <c r="D36" s="127">
        <v>0</v>
      </c>
      <c r="E36" s="25"/>
      <c r="F36" s="22"/>
      <c r="G36" s="22"/>
      <c r="H36" s="23">
        <f t="shared" si="37"/>
        <v>0</v>
      </c>
      <c r="I36" s="24"/>
      <c r="J36" s="25"/>
      <c r="K36" s="22"/>
      <c r="L36" s="23">
        <f t="shared" si="38"/>
        <v>63.408911820835939</v>
      </c>
      <c r="M36" s="25"/>
      <c r="N36" s="25"/>
      <c r="O36" s="25"/>
      <c r="P36" s="127"/>
      <c r="Q36" s="127">
        <v>3.3579139168639891</v>
      </c>
      <c r="R36" s="25"/>
      <c r="S36" s="127">
        <v>48.155359492147596</v>
      </c>
      <c r="T36" s="127">
        <v>3.3597654271539095</v>
      </c>
      <c r="U36" s="127">
        <v>8.5358729846704424</v>
      </c>
      <c r="V36" s="127">
        <v>0</v>
      </c>
      <c r="W36" s="25"/>
      <c r="X36" s="25"/>
      <c r="Y36" s="25"/>
      <c r="Z36" s="22"/>
      <c r="AA36" s="130">
        <v>98.631112981951858</v>
      </c>
      <c r="AB36" s="26">
        <f t="shared" si="39"/>
        <v>0</v>
      </c>
      <c r="AC36" s="27"/>
      <c r="AD36" s="25"/>
      <c r="AE36" s="25">
        <v>0</v>
      </c>
      <c r="AF36" s="25"/>
      <c r="AG36" s="127"/>
      <c r="AH36" s="127"/>
      <c r="AI36" s="25"/>
      <c r="AJ36" s="25"/>
      <c r="AK36" s="25"/>
      <c r="AL36" s="25"/>
      <c r="AM36" s="229"/>
      <c r="AN36" s="212"/>
      <c r="AO36" s="130">
        <v>111.56985426356523</v>
      </c>
      <c r="AP36" s="26"/>
      <c r="AQ36" s="29">
        <f t="shared" si="24"/>
        <v>273.60987906635302</v>
      </c>
    </row>
    <row r="37" spans="1:43" ht="12.75" customHeight="1">
      <c r="A37" s="166" t="s">
        <v>24</v>
      </c>
      <c r="B37" s="133" t="s">
        <v>25</v>
      </c>
      <c r="C37" s="19">
        <f t="shared" si="36"/>
        <v>0</v>
      </c>
      <c r="D37" s="127">
        <v>0</v>
      </c>
      <c r="E37" s="25"/>
      <c r="F37" s="22"/>
      <c r="G37" s="22"/>
      <c r="H37" s="23">
        <f t="shared" si="37"/>
        <v>0</v>
      </c>
      <c r="I37" s="24"/>
      <c r="J37" s="25"/>
      <c r="K37" s="22"/>
      <c r="L37" s="23">
        <f t="shared" si="38"/>
        <v>10.74936387585482</v>
      </c>
      <c r="M37" s="25"/>
      <c r="N37" s="25"/>
      <c r="O37" s="25"/>
      <c r="P37" s="127"/>
      <c r="Q37" s="127">
        <v>0.24674904531462971</v>
      </c>
      <c r="R37" s="25"/>
      <c r="S37" s="127">
        <v>3.5385924939276818</v>
      </c>
      <c r="T37" s="127">
        <v>1.436355825793262</v>
      </c>
      <c r="U37" s="127">
        <v>5.5276665108192464</v>
      </c>
      <c r="V37" s="127">
        <v>0</v>
      </c>
      <c r="W37" s="25"/>
      <c r="X37" s="25"/>
      <c r="Y37" s="25"/>
      <c r="Z37" s="22"/>
      <c r="AA37" s="28">
        <v>4.5760143154062218</v>
      </c>
      <c r="AB37" s="26">
        <f t="shared" si="39"/>
        <v>0</v>
      </c>
      <c r="AC37" s="27"/>
      <c r="AD37" s="25"/>
      <c r="AE37" s="25"/>
      <c r="AF37" s="25"/>
      <c r="AG37" s="127"/>
      <c r="AH37" s="127"/>
      <c r="AI37" s="25"/>
      <c r="AJ37" s="25"/>
      <c r="AK37" s="25"/>
      <c r="AL37" s="25"/>
      <c r="AM37" s="229"/>
      <c r="AN37" s="212"/>
      <c r="AO37" s="130">
        <v>31.897904095579111</v>
      </c>
      <c r="AP37" s="26"/>
      <c r="AQ37" s="29">
        <f t="shared" si="24"/>
        <v>47.223282286840153</v>
      </c>
    </row>
    <row r="38" spans="1:43" ht="12.75" customHeight="1">
      <c r="A38" s="166" t="s">
        <v>26</v>
      </c>
      <c r="B38" s="133" t="s">
        <v>27</v>
      </c>
      <c r="C38" s="19">
        <f t="shared" si="36"/>
        <v>69.549784890835767</v>
      </c>
      <c r="D38" s="127">
        <v>69.549784890835767</v>
      </c>
      <c r="E38" s="25"/>
      <c r="F38" s="22"/>
      <c r="G38" s="22"/>
      <c r="H38" s="23">
        <f t="shared" si="37"/>
        <v>0</v>
      </c>
      <c r="I38" s="24"/>
      <c r="J38" s="25"/>
      <c r="K38" s="22"/>
      <c r="L38" s="23">
        <f t="shared" si="38"/>
        <v>84.406625746711057</v>
      </c>
      <c r="M38" s="25"/>
      <c r="N38" s="25"/>
      <c r="O38" s="25"/>
      <c r="P38" s="127"/>
      <c r="Q38" s="127">
        <v>1.6502606891751337</v>
      </c>
      <c r="R38" s="25"/>
      <c r="S38" s="127">
        <v>23.666150684769526</v>
      </c>
      <c r="T38" s="127">
        <v>4.4170140386840648</v>
      </c>
      <c r="U38" s="127">
        <v>12.745057550632355</v>
      </c>
      <c r="V38" s="127">
        <v>41.928142783449971</v>
      </c>
      <c r="W38" s="25"/>
      <c r="X38" s="25"/>
      <c r="Y38" s="25"/>
      <c r="Z38" s="22"/>
      <c r="AA38" s="28">
        <v>48.139616118952702</v>
      </c>
      <c r="AB38" s="26">
        <f t="shared" si="39"/>
        <v>0</v>
      </c>
      <c r="AC38" s="27"/>
      <c r="AD38" s="25"/>
      <c r="AE38" s="25">
        <v>0</v>
      </c>
      <c r="AF38" s="25">
        <v>0</v>
      </c>
      <c r="AG38" s="127"/>
      <c r="AH38" s="127"/>
      <c r="AI38" s="25"/>
      <c r="AJ38" s="25"/>
      <c r="AK38" s="25"/>
      <c r="AL38" s="25"/>
      <c r="AM38" s="229"/>
      <c r="AN38" s="212">
        <v>0</v>
      </c>
      <c r="AO38" s="130">
        <v>49.007490794270986</v>
      </c>
      <c r="AP38" s="26"/>
      <c r="AQ38" s="29">
        <f t="shared" si="24"/>
        <v>251.10351755077048</v>
      </c>
    </row>
    <row r="39" spans="1:43" ht="12.75" customHeight="1">
      <c r="A39" s="166" t="s">
        <v>28</v>
      </c>
      <c r="B39" s="133" t="s">
        <v>29</v>
      </c>
      <c r="C39" s="19">
        <f t="shared" si="36"/>
        <v>0</v>
      </c>
      <c r="D39" s="127">
        <v>0</v>
      </c>
      <c r="E39" s="25"/>
      <c r="F39" s="22"/>
      <c r="G39" s="22"/>
      <c r="H39" s="23">
        <f t="shared" si="37"/>
        <v>0</v>
      </c>
      <c r="I39" s="24"/>
      <c r="J39" s="25"/>
      <c r="K39" s="22"/>
      <c r="L39" s="23">
        <f t="shared" si="38"/>
        <v>416.08509108871743</v>
      </c>
      <c r="M39" s="25"/>
      <c r="N39" s="25"/>
      <c r="O39" s="25"/>
      <c r="P39" s="127"/>
      <c r="Q39" s="127">
        <v>26.261403668449763</v>
      </c>
      <c r="R39" s="25"/>
      <c r="S39" s="127">
        <v>376.61100484781292</v>
      </c>
      <c r="T39" s="127">
        <v>7.6260309996702551</v>
      </c>
      <c r="U39" s="127">
        <v>5.3883055622452165</v>
      </c>
      <c r="V39" s="127">
        <v>0.19834601053931666</v>
      </c>
      <c r="W39" s="25"/>
      <c r="X39" s="25"/>
      <c r="Y39" s="25"/>
      <c r="Z39" s="22"/>
      <c r="AA39" s="28">
        <v>11.381662115617694</v>
      </c>
      <c r="AB39" s="26">
        <f t="shared" si="39"/>
        <v>0</v>
      </c>
      <c r="AC39" s="27"/>
      <c r="AD39" s="25"/>
      <c r="AE39" s="127"/>
      <c r="AF39" s="127"/>
      <c r="AG39" s="127"/>
      <c r="AH39" s="25"/>
      <c r="AI39" s="25"/>
      <c r="AJ39" s="25"/>
      <c r="AK39" s="25"/>
      <c r="AL39" s="25"/>
      <c r="AM39" s="229"/>
      <c r="AN39" s="212"/>
      <c r="AO39" s="130">
        <v>44.468362084452465</v>
      </c>
      <c r="AP39" s="26"/>
      <c r="AQ39" s="29">
        <f t="shared" si="24"/>
        <v>471.93511528878759</v>
      </c>
    </row>
    <row r="40" spans="1:43" ht="12.75" customHeight="1">
      <c r="A40" s="166" t="s">
        <v>30</v>
      </c>
      <c r="B40" s="133" t="s">
        <v>31</v>
      </c>
      <c r="C40" s="19">
        <f t="shared" si="36"/>
        <v>0</v>
      </c>
      <c r="D40" s="127">
        <v>0</v>
      </c>
      <c r="E40" s="25"/>
      <c r="F40" s="22"/>
      <c r="G40" s="22"/>
      <c r="H40" s="23">
        <f t="shared" si="37"/>
        <v>0</v>
      </c>
      <c r="I40" s="24"/>
      <c r="J40" s="25"/>
      <c r="K40" s="22"/>
      <c r="L40" s="23">
        <f t="shared" si="38"/>
        <v>52.25685600916816</v>
      </c>
      <c r="M40" s="25"/>
      <c r="N40" s="25"/>
      <c r="O40" s="25"/>
      <c r="P40" s="127"/>
      <c r="Q40" s="127">
        <v>0.20687890425815189</v>
      </c>
      <c r="R40" s="25"/>
      <c r="S40" s="127">
        <v>2.9668205476800522</v>
      </c>
      <c r="T40" s="127">
        <v>5.1607908661806219</v>
      </c>
      <c r="U40" s="127">
        <v>3.4354197670034896</v>
      </c>
      <c r="V40" s="127">
        <v>40.486945924045848</v>
      </c>
      <c r="W40" s="25"/>
      <c r="X40" s="25"/>
      <c r="Y40" s="25"/>
      <c r="Z40" s="22"/>
      <c r="AA40" s="28">
        <v>13.034356417734546</v>
      </c>
      <c r="AB40" s="26">
        <f t="shared" si="39"/>
        <v>0</v>
      </c>
      <c r="AC40" s="27"/>
      <c r="AD40" s="25"/>
      <c r="AE40" s="127"/>
      <c r="AF40" s="127"/>
      <c r="AG40" s="127"/>
      <c r="AH40" s="25"/>
      <c r="AI40" s="25"/>
      <c r="AJ40" s="25"/>
      <c r="AK40" s="25"/>
      <c r="AL40" s="25"/>
      <c r="AM40" s="229"/>
      <c r="AN40" s="212"/>
      <c r="AO40" s="130">
        <v>17.010058035478835</v>
      </c>
      <c r="AP40" s="26"/>
      <c r="AQ40" s="29">
        <f t="shared" si="24"/>
        <v>82.301270462381538</v>
      </c>
    </row>
    <row r="41" spans="1:43" ht="12.75" customHeight="1">
      <c r="A41" s="166" t="s">
        <v>32</v>
      </c>
      <c r="B41" s="133" t="s">
        <v>33</v>
      </c>
      <c r="C41" s="305">
        <f t="shared" si="36"/>
        <v>4.1996531639453858</v>
      </c>
      <c r="D41" s="304">
        <v>4.1996531639453858</v>
      </c>
      <c r="E41" s="25"/>
      <c r="F41" s="22"/>
      <c r="G41" s="22"/>
      <c r="H41" s="23">
        <f t="shared" si="37"/>
        <v>0</v>
      </c>
      <c r="I41" s="24"/>
      <c r="J41" s="25"/>
      <c r="K41" s="22"/>
      <c r="L41" s="23">
        <f t="shared" si="38"/>
        <v>43.780556152293528</v>
      </c>
      <c r="M41" s="25"/>
      <c r="N41" s="25"/>
      <c r="O41" s="25"/>
      <c r="P41" s="127"/>
      <c r="Q41" s="127">
        <v>0.49690922258278464</v>
      </c>
      <c r="R41" s="25"/>
      <c r="S41" s="127">
        <v>7.1261035395407406</v>
      </c>
      <c r="T41" s="127">
        <v>8.0946591125753731</v>
      </c>
      <c r="U41" s="127">
        <v>28.062884277594627</v>
      </c>
      <c r="V41" s="127">
        <v>0</v>
      </c>
      <c r="W41" s="25"/>
      <c r="X41" s="25"/>
      <c r="Y41" s="25"/>
      <c r="Z41" s="22"/>
      <c r="AA41" s="130">
        <v>39.339063083849119</v>
      </c>
      <c r="AB41" s="26">
        <f t="shared" si="39"/>
        <v>0</v>
      </c>
      <c r="AC41" s="27"/>
      <c r="AD41" s="25"/>
      <c r="AE41" s="127"/>
      <c r="AF41" s="127"/>
      <c r="AG41" s="127"/>
      <c r="AH41" s="25"/>
      <c r="AI41" s="25"/>
      <c r="AJ41" s="25"/>
      <c r="AK41" s="25"/>
      <c r="AL41" s="25"/>
      <c r="AM41" s="229"/>
      <c r="AN41" s="212"/>
      <c r="AO41" s="130">
        <v>97.882026517932786</v>
      </c>
      <c r="AP41" s="26"/>
      <c r="AQ41" s="29">
        <f t="shared" si="24"/>
        <v>185.20129891802083</v>
      </c>
    </row>
    <row r="42" spans="1:43" ht="12.75" customHeight="1">
      <c r="A42" s="166" t="s">
        <v>34</v>
      </c>
      <c r="B42" s="133" t="s">
        <v>35</v>
      </c>
      <c r="C42" s="19">
        <f t="shared" si="36"/>
        <v>0</v>
      </c>
      <c r="D42" s="127">
        <v>0</v>
      </c>
      <c r="E42" s="25"/>
      <c r="F42" s="22"/>
      <c r="G42" s="22"/>
      <c r="H42" s="23">
        <f t="shared" si="37"/>
        <v>0</v>
      </c>
      <c r="I42" s="24"/>
      <c r="J42" s="25"/>
      <c r="K42" s="22"/>
      <c r="L42" s="23">
        <f t="shared" si="38"/>
        <v>4.2311768151370384</v>
      </c>
      <c r="M42" s="25"/>
      <c r="N42" s="25"/>
      <c r="O42" s="25"/>
      <c r="P42" s="127"/>
      <c r="Q42" s="127">
        <v>0.12821956432038542</v>
      </c>
      <c r="R42" s="25"/>
      <c r="S42" s="127">
        <v>1.8387782911186512</v>
      </c>
      <c r="T42" s="127">
        <v>0.96416495146980308</v>
      </c>
      <c r="U42" s="127">
        <v>1.3000140082281988</v>
      </c>
      <c r="V42" s="127">
        <v>0</v>
      </c>
      <c r="W42" s="25"/>
      <c r="X42" s="25"/>
      <c r="Y42" s="25"/>
      <c r="Z42" s="22"/>
      <c r="AA42" s="194">
        <v>8.8107341687455136</v>
      </c>
      <c r="AB42" s="26">
        <f t="shared" si="39"/>
        <v>0</v>
      </c>
      <c r="AC42" s="27"/>
      <c r="AD42" s="25"/>
      <c r="AE42" s="127"/>
      <c r="AF42" s="127"/>
      <c r="AG42" s="127"/>
      <c r="AH42" s="25"/>
      <c r="AI42" s="25"/>
      <c r="AJ42" s="25"/>
      <c r="AK42" s="25"/>
      <c r="AL42" s="25"/>
      <c r="AM42" s="229"/>
      <c r="AN42" s="212"/>
      <c r="AO42" s="130">
        <v>9.9041910265131108</v>
      </c>
      <c r="AP42" s="26"/>
      <c r="AQ42" s="29">
        <f t="shared" si="24"/>
        <v>22.946102010395663</v>
      </c>
    </row>
    <row r="43" spans="1:43" ht="12.75" customHeight="1">
      <c r="A43" s="166" t="s">
        <v>36</v>
      </c>
      <c r="B43" s="133" t="s">
        <v>142</v>
      </c>
      <c r="C43" s="305">
        <f t="shared" si="36"/>
        <v>0</v>
      </c>
      <c r="D43" s="316">
        <v>0</v>
      </c>
      <c r="E43" s="25"/>
      <c r="F43" s="22"/>
      <c r="G43" s="22"/>
      <c r="H43" s="23">
        <f t="shared" si="37"/>
        <v>0</v>
      </c>
      <c r="I43" s="24"/>
      <c r="J43" s="25"/>
      <c r="K43" s="22">
        <v>0</v>
      </c>
      <c r="L43" s="23">
        <f t="shared" si="38"/>
        <v>5.9996070370642736</v>
      </c>
      <c r="M43" s="25"/>
      <c r="N43" s="25"/>
      <c r="O43" s="25"/>
      <c r="P43" s="25"/>
      <c r="Q43" s="25">
        <v>0.21956593891350074</v>
      </c>
      <c r="R43" s="25"/>
      <c r="S43" s="25">
        <v>3.1487634830392266</v>
      </c>
      <c r="T43" s="25">
        <v>0.69810019901658749</v>
      </c>
      <c r="U43" s="25">
        <v>0.88217741609495681</v>
      </c>
      <c r="V43" s="25">
        <v>0</v>
      </c>
      <c r="W43" s="25">
        <v>1.0510000000000019</v>
      </c>
      <c r="X43" s="25"/>
      <c r="Y43" s="25"/>
      <c r="Z43" s="22"/>
      <c r="AA43" s="28">
        <v>9.5986181924052563</v>
      </c>
      <c r="AB43" s="26">
        <f t="shared" si="39"/>
        <v>0</v>
      </c>
      <c r="AC43" s="27"/>
      <c r="AD43" s="25"/>
      <c r="AE43" s="25"/>
      <c r="AF43" s="25"/>
      <c r="AG43" s="25"/>
      <c r="AH43" s="25"/>
      <c r="AI43" s="25"/>
      <c r="AJ43" s="25"/>
      <c r="AK43" s="25"/>
      <c r="AL43" s="25"/>
      <c r="AM43" s="215"/>
      <c r="AN43" s="212"/>
      <c r="AO43" s="28">
        <v>21.518145082063757</v>
      </c>
      <c r="AP43" s="26"/>
      <c r="AQ43" s="29">
        <f t="shared" si="24"/>
        <v>37.116370311533288</v>
      </c>
    </row>
    <row r="44" spans="1:43" ht="12.75" customHeight="1">
      <c r="A44" s="395" t="s">
        <v>172</v>
      </c>
      <c r="B44" s="396" t="s">
        <v>173</v>
      </c>
      <c r="C44" s="317">
        <f>SUM(D44:G44)</f>
        <v>0</v>
      </c>
      <c r="D44" s="397">
        <v>0</v>
      </c>
      <c r="E44" s="76"/>
      <c r="F44" s="77"/>
      <c r="G44" s="77"/>
      <c r="H44" s="78">
        <f>SUM(I44:K44)</f>
        <v>0</v>
      </c>
      <c r="I44" s="75"/>
      <c r="J44" s="76"/>
      <c r="K44" s="77"/>
      <c r="L44" s="78">
        <f>SUM(M44:Z44)</f>
        <v>55.149823657051883</v>
      </c>
      <c r="M44" s="76"/>
      <c r="N44" s="76"/>
      <c r="O44" s="76"/>
      <c r="P44" s="76"/>
      <c r="Q44" s="76">
        <v>1.1749210311313187</v>
      </c>
      <c r="R44" s="76"/>
      <c r="S44" s="76">
        <v>0</v>
      </c>
      <c r="T44" s="76">
        <v>0.62841468897567354</v>
      </c>
      <c r="U44" s="76">
        <v>53.346487936944889</v>
      </c>
      <c r="V44" s="76">
        <v>0</v>
      </c>
      <c r="W44" s="76"/>
      <c r="X44" s="76"/>
      <c r="Y44" s="76"/>
      <c r="Z44" s="77"/>
      <c r="AA44" s="81">
        <v>0</v>
      </c>
      <c r="AB44" s="79">
        <f>SUM(AC44:AM44)</f>
        <v>0</v>
      </c>
      <c r="AC44" s="80"/>
      <c r="AD44" s="76"/>
      <c r="AE44" s="76"/>
      <c r="AF44" s="76"/>
      <c r="AG44" s="76"/>
      <c r="AH44" s="76"/>
      <c r="AI44" s="76"/>
      <c r="AJ44" s="76"/>
      <c r="AK44" s="76"/>
      <c r="AL44" s="76"/>
      <c r="AM44" s="220"/>
      <c r="AN44" s="213"/>
      <c r="AO44" s="81">
        <v>19.347931321136819</v>
      </c>
      <c r="AP44" s="79"/>
      <c r="AQ44" s="82">
        <f>C44+H44+L44+AA44+AB44+AN44+AO44+AP44</f>
        <v>74.497754978188709</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4100.9898186296332</v>
      </c>
      <c r="M45" s="307">
        <f t="shared" si="40"/>
        <v>0</v>
      </c>
      <c r="N45" s="307">
        <f t="shared" ref="N45" si="41">SUM(N46:N55)</f>
        <v>0</v>
      </c>
      <c r="O45" s="307">
        <f t="shared" si="40"/>
        <v>0</v>
      </c>
      <c r="P45" s="307">
        <f t="shared" si="40"/>
        <v>1589.9512719622639</v>
      </c>
      <c r="Q45" s="307">
        <f t="shared" si="40"/>
        <v>0</v>
      </c>
      <c r="R45" s="307">
        <f t="shared" si="40"/>
        <v>628.82046141877652</v>
      </c>
      <c r="S45" s="307">
        <f t="shared" si="40"/>
        <v>24.622499999999999</v>
      </c>
      <c r="T45" s="307">
        <f t="shared" si="40"/>
        <v>2.18103998</v>
      </c>
      <c r="U45" s="307">
        <f>SUM(U46:U55)</f>
        <v>1855.4145452685927</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2.2359999999999998</v>
      </c>
      <c r="AP45" s="311">
        <f t="shared" si="40"/>
        <v>0</v>
      </c>
      <c r="AQ45" s="314">
        <f t="shared" si="24"/>
        <v>4103.2258186296331</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809.35799999999995</v>
      </c>
      <c r="M46" s="64"/>
      <c r="N46" s="64"/>
      <c r="O46" s="64"/>
      <c r="P46" s="64"/>
      <c r="Q46" s="64"/>
      <c r="R46" s="64"/>
      <c r="S46" s="64"/>
      <c r="T46" s="64"/>
      <c r="U46" s="64">
        <v>809.35799999999995</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809.35799999999995</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1562.2394245977753</v>
      </c>
      <c r="M48" s="25"/>
      <c r="N48" s="25"/>
      <c r="O48" s="25"/>
      <c r="P48" s="25">
        <v>1269.3825975189131</v>
      </c>
      <c r="Q48" s="25"/>
      <c r="R48" s="25"/>
      <c r="S48" s="25"/>
      <c r="T48" s="25">
        <v>2.18103998</v>
      </c>
      <c r="U48" s="25">
        <v>290.67578709886214</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1562.2394245977753</v>
      </c>
    </row>
    <row r="49" spans="1:43" ht="12.75" customHeight="1">
      <c r="A49" s="166" t="s">
        <v>72</v>
      </c>
      <c r="B49" s="18"/>
      <c r="C49" s="19">
        <f t="shared" si="45"/>
        <v>0</v>
      </c>
      <c r="D49" s="20"/>
      <c r="E49" s="21"/>
      <c r="F49" s="22"/>
      <c r="G49" s="22"/>
      <c r="H49" s="23">
        <f t="shared" si="46"/>
        <v>0</v>
      </c>
      <c r="I49" s="24"/>
      <c r="J49" s="25"/>
      <c r="K49" s="22"/>
      <c r="L49" s="23">
        <f t="shared" si="47"/>
        <v>86.223391846422061</v>
      </c>
      <c r="M49" s="25"/>
      <c r="N49" s="25"/>
      <c r="O49" s="25"/>
      <c r="P49" s="25">
        <v>11.69973564389041</v>
      </c>
      <c r="Q49" s="25"/>
      <c r="R49" s="25"/>
      <c r="S49" s="25"/>
      <c r="T49" s="25"/>
      <c r="U49" s="25">
        <v>74.523656202531654</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86.223391846422061</v>
      </c>
    </row>
    <row r="50" spans="1:43" ht="12.75" customHeight="1">
      <c r="A50" s="166" t="s">
        <v>38</v>
      </c>
      <c r="B50" s="18"/>
      <c r="C50" s="19">
        <f t="shared" si="45"/>
        <v>0</v>
      </c>
      <c r="D50" s="20"/>
      <c r="E50" s="21"/>
      <c r="F50" s="22"/>
      <c r="G50" s="22"/>
      <c r="H50" s="23">
        <f t="shared" si="46"/>
        <v>0</v>
      </c>
      <c r="I50" s="24"/>
      <c r="J50" s="25"/>
      <c r="K50" s="22"/>
      <c r="L50" s="23">
        <f t="shared" si="47"/>
        <v>40.130000000000003</v>
      </c>
      <c r="M50" s="25"/>
      <c r="N50" s="25"/>
      <c r="O50" s="25"/>
      <c r="P50" s="25"/>
      <c r="Q50" s="25"/>
      <c r="R50" s="135"/>
      <c r="S50" s="25"/>
      <c r="T50" s="25"/>
      <c r="U50" s="25">
        <v>40.130000000000003</v>
      </c>
      <c r="V50" s="25"/>
      <c r="W50" s="25"/>
      <c r="X50" s="25"/>
      <c r="Y50" s="25"/>
      <c r="Z50" s="22"/>
      <c r="AA50" s="23"/>
      <c r="AB50" s="26">
        <f t="shared" si="48"/>
        <v>0</v>
      </c>
      <c r="AC50" s="27"/>
      <c r="AD50" s="25"/>
      <c r="AE50" s="25"/>
      <c r="AF50" s="25"/>
      <c r="AG50" s="25"/>
      <c r="AH50" s="25"/>
      <c r="AI50" s="25">
        <v>0</v>
      </c>
      <c r="AJ50" s="25"/>
      <c r="AK50" s="25"/>
      <c r="AL50" s="25"/>
      <c r="AM50" s="215"/>
      <c r="AN50" s="212"/>
      <c r="AO50" s="28">
        <v>2.2359999999999998</v>
      </c>
      <c r="AP50" s="26"/>
      <c r="AQ50" s="29">
        <f t="shared" si="24"/>
        <v>42.366</v>
      </c>
    </row>
    <row r="51" spans="1:43" ht="12.75" customHeight="1">
      <c r="A51" s="166" t="s">
        <v>39</v>
      </c>
      <c r="B51" s="18"/>
      <c r="C51" s="19">
        <f t="shared" si="45"/>
        <v>0</v>
      </c>
      <c r="D51" s="20"/>
      <c r="E51" s="21"/>
      <c r="F51" s="22"/>
      <c r="G51" s="22"/>
      <c r="H51" s="23">
        <f t="shared" si="46"/>
        <v>0</v>
      </c>
      <c r="I51" s="24"/>
      <c r="J51" s="25"/>
      <c r="K51" s="22"/>
      <c r="L51" s="23">
        <f t="shared" si="47"/>
        <v>23.123831352040103</v>
      </c>
      <c r="M51" s="25"/>
      <c r="N51" s="25"/>
      <c r="O51" s="25"/>
      <c r="P51" s="25">
        <v>1.4419698113207546</v>
      </c>
      <c r="Q51" s="22"/>
      <c r="R51" s="25">
        <v>21.68186154071935</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23.123831352040103</v>
      </c>
    </row>
    <row r="52" spans="1:43" ht="12.75" customHeight="1">
      <c r="A52" s="166" t="s">
        <v>76</v>
      </c>
      <c r="B52" s="133"/>
      <c r="C52" s="134">
        <f t="shared" si="45"/>
        <v>0</v>
      </c>
      <c r="D52" s="135"/>
      <c r="E52" s="135"/>
      <c r="F52" s="136"/>
      <c r="G52" s="136"/>
      <c r="H52" s="137">
        <f t="shared" si="46"/>
        <v>0</v>
      </c>
      <c r="I52" s="138"/>
      <c r="J52" s="135"/>
      <c r="K52" s="136"/>
      <c r="L52" s="137">
        <f t="shared" si="47"/>
        <v>607.13859987805722</v>
      </c>
      <c r="M52" s="135"/>
      <c r="N52" s="135"/>
      <c r="O52" s="135"/>
      <c r="P52" s="127"/>
      <c r="Q52" s="127"/>
      <c r="R52" s="135">
        <v>607.13859987805722</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607.13859987805722</v>
      </c>
    </row>
    <row r="53" spans="1:43" ht="12.75" customHeight="1">
      <c r="A53" s="166" t="s">
        <v>73</v>
      </c>
      <c r="B53" s="133"/>
      <c r="C53" s="134">
        <f t="shared" si="45"/>
        <v>0</v>
      </c>
      <c r="D53" s="138"/>
      <c r="E53" s="135"/>
      <c r="F53" s="136"/>
      <c r="G53" s="136"/>
      <c r="H53" s="137">
        <f t="shared" si="46"/>
        <v>0</v>
      </c>
      <c r="I53" s="138"/>
      <c r="J53" s="135"/>
      <c r="K53" s="136"/>
      <c r="L53" s="137">
        <f t="shared" si="47"/>
        <v>717.70137029058378</v>
      </c>
      <c r="M53" s="135"/>
      <c r="N53" s="135"/>
      <c r="O53" s="135"/>
      <c r="P53" s="105">
        <v>221.33426399999996</v>
      </c>
      <c r="Q53" s="105"/>
      <c r="R53" s="135"/>
      <c r="S53" s="127"/>
      <c r="T53" s="135"/>
      <c r="U53" s="135">
        <v>496.36710629058382</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717.70137029058378</v>
      </c>
    </row>
    <row r="54" spans="1:43" ht="12.75" customHeight="1">
      <c r="A54" s="17" t="s">
        <v>134</v>
      </c>
      <c r="B54" s="241"/>
      <c r="C54" s="134">
        <f t="shared" si="45"/>
        <v>0</v>
      </c>
      <c r="D54" s="138"/>
      <c r="E54" s="135"/>
      <c r="F54" s="136"/>
      <c r="G54" s="136"/>
      <c r="H54" s="137">
        <f t="shared" si="46"/>
        <v>0</v>
      </c>
      <c r="I54" s="138"/>
      <c r="J54" s="135"/>
      <c r="K54" s="136"/>
      <c r="L54" s="137">
        <f t="shared" si="47"/>
        <v>23.703745268592506</v>
      </c>
      <c r="M54" s="135"/>
      <c r="N54" s="135"/>
      <c r="O54" s="135"/>
      <c r="P54" s="105"/>
      <c r="Q54" s="105"/>
      <c r="R54" s="135"/>
      <c r="S54" s="127"/>
      <c r="T54" s="135"/>
      <c r="U54" s="135">
        <v>23.703745268592506</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23.703745268592506</v>
      </c>
    </row>
    <row r="55" spans="1:43" ht="12.75" customHeight="1">
      <c r="A55" s="72" t="s">
        <v>74</v>
      </c>
      <c r="B55" s="193"/>
      <c r="C55" s="74">
        <f t="shared" si="45"/>
        <v>0</v>
      </c>
      <c r="D55" s="150"/>
      <c r="E55" s="151"/>
      <c r="F55" s="77"/>
      <c r="G55" s="77"/>
      <c r="H55" s="78">
        <f t="shared" si="46"/>
        <v>0</v>
      </c>
      <c r="I55" s="75"/>
      <c r="J55" s="76"/>
      <c r="K55" s="77"/>
      <c r="L55" s="78">
        <f t="shared" si="47"/>
        <v>231.37145539616216</v>
      </c>
      <c r="M55" s="76"/>
      <c r="N55" s="76"/>
      <c r="O55" s="76"/>
      <c r="P55" s="76">
        <v>86.092704988139729</v>
      </c>
      <c r="Q55" s="76"/>
      <c r="R55" s="76"/>
      <c r="S55" s="25">
        <v>24.622499999999999</v>
      </c>
      <c r="T55" s="76"/>
      <c r="U55" s="76">
        <v>120.65625040802243</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231.37145539616216</v>
      </c>
    </row>
    <row r="56" spans="1:43" s="49" customFormat="1" ht="12.75" customHeight="1">
      <c r="A56" s="168" t="s">
        <v>40</v>
      </c>
      <c r="B56" s="152"/>
      <c r="C56" s="142">
        <f t="shared" si="45"/>
        <v>285.78015760000005</v>
      </c>
      <c r="D56" s="146">
        <v>210.00700000000001</v>
      </c>
      <c r="E56" s="22">
        <v>58.734300000000005</v>
      </c>
      <c r="F56" s="144"/>
      <c r="G56" s="144">
        <v>17.0388576</v>
      </c>
      <c r="H56" s="145">
        <f t="shared" si="46"/>
        <v>299.089</v>
      </c>
      <c r="I56" s="146"/>
      <c r="J56" s="143">
        <v>179.036</v>
      </c>
      <c r="K56" s="144">
        <v>120.053</v>
      </c>
      <c r="L56" s="145">
        <f t="shared" si="47"/>
        <v>1141.1573607939076</v>
      </c>
      <c r="M56" s="143"/>
      <c r="N56" s="143"/>
      <c r="O56" s="143"/>
      <c r="P56" s="143">
        <v>0</v>
      </c>
      <c r="Q56" s="143">
        <v>598.59572821400548</v>
      </c>
      <c r="R56" s="143"/>
      <c r="S56" s="143">
        <v>0</v>
      </c>
      <c r="T56" s="143">
        <v>56.683548251133701</v>
      </c>
      <c r="U56" s="143">
        <v>441.86910965376842</v>
      </c>
      <c r="V56" s="143">
        <v>44.008974674999997</v>
      </c>
      <c r="W56" s="143"/>
      <c r="X56" s="143"/>
      <c r="Y56" s="143"/>
      <c r="Z56" s="144"/>
      <c r="AA56" s="145">
        <v>438.65721239999999</v>
      </c>
      <c r="AB56" s="147">
        <f t="shared" si="48"/>
        <v>17.305992016854312</v>
      </c>
      <c r="AC56" s="177"/>
      <c r="AD56" s="143"/>
      <c r="AE56" s="143">
        <v>17.186592016854313</v>
      </c>
      <c r="AF56" s="143"/>
      <c r="AG56" s="143"/>
      <c r="AH56" s="143"/>
      <c r="AI56" s="143"/>
      <c r="AJ56" s="143"/>
      <c r="AK56" s="143"/>
      <c r="AL56" s="143">
        <v>0.11939999999999999</v>
      </c>
      <c r="AM56" s="231">
        <v>0</v>
      </c>
      <c r="AN56" s="147"/>
      <c r="AO56" s="145">
        <v>548.25</v>
      </c>
      <c r="AP56" s="147"/>
      <c r="AQ56" s="91">
        <f t="shared" si="24"/>
        <v>2730.239722810762</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3.9870000000000001</v>
      </c>
      <c r="I57" s="146">
        <f t="shared" si="49"/>
        <v>0</v>
      </c>
      <c r="J57" s="146">
        <f t="shared" si="49"/>
        <v>0</v>
      </c>
      <c r="K57" s="146">
        <f t="shared" si="49"/>
        <v>3.9870000000000001</v>
      </c>
      <c r="L57" s="145">
        <f t="shared" si="49"/>
        <v>379.30348141822202</v>
      </c>
      <c r="M57" s="143">
        <f t="shared" si="49"/>
        <v>0</v>
      </c>
      <c r="N57" s="143">
        <f t="shared" ref="N57" si="50">N58+N65</f>
        <v>0</v>
      </c>
      <c r="O57" s="143">
        <f t="shared" si="49"/>
        <v>0</v>
      </c>
      <c r="P57" s="143">
        <f t="shared" si="49"/>
        <v>0</v>
      </c>
      <c r="Q57" s="143">
        <f t="shared" si="49"/>
        <v>13.08214975900184</v>
      </c>
      <c r="R57" s="143">
        <f t="shared" si="49"/>
        <v>0</v>
      </c>
      <c r="S57" s="143">
        <f t="shared" si="49"/>
        <v>16.884000000000004</v>
      </c>
      <c r="T57" s="143">
        <f t="shared" si="49"/>
        <v>40.052771881904945</v>
      </c>
      <c r="U57" s="143">
        <f t="shared" si="49"/>
        <v>309.28455977731522</v>
      </c>
      <c r="V57" s="143">
        <f t="shared" si="49"/>
        <v>0</v>
      </c>
      <c r="W57" s="143">
        <f t="shared" si="49"/>
        <v>0</v>
      </c>
      <c r="X57" s="143">
        <f t="shared" si="49"/>
        <v>0</v>
      </c>
      <c r="Y57" s="143">
        <f t="shared" si="49"/>
        <v>0</v>
      </c>
      <c r="Z57" s="144">
        <f t="shared" si="49"/>
        <v>0</v>
      </c>
      <c r="AA57" s="145">
        <f t="shared" si="49"/>
        <v>293.28537216000001</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480.73999999999995</v>
      </c>
      <c r="AP57" s="147">
        <f t="shared" si="49"/>
        <v>0</v>
      </c>
      <c r="AQ57" s="148">
        <f t="shared" si="24"/>
        <v>1157.3636135782219</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231.04020325735701</v>
      </c>
      <c r="M58" s="143">
        <f t="shared" ref="M58:AN58" si="54">SUM(M59:M64)</f>
        <v>0</v>
      </c>
      <c r="N58" s="143">
        <f t="shared" ref="N58" si="55">SUM(N59:N64)</f>
        <v>0</v>
      </c>
      <c r="O58" s="143">
        <f t="shared" si="54"/>
        <v>0</v>
      </c>
      <c r="P58" s="143">
        <f t="shared" si="54"/>
        <v>0</v>
      </c>
      <c r="Q58" s="143">
        <v>5.871482451521115</v>
      </c>
      <c r="R58" s="143">
        <f t="shared" si="54"/>
        <v>0</v>
      </c>
      <c r="S58" s="143">
        <v>1.6471915153987355</v>
      </c>
      <c r="T58" s="143">
        <v>31.150547651235506</v>
      </c>
      <c r="U58" s="143">
        <v>192.37098163920166</v>
      </c>
      <c r="V58" s="143">
        <f t="shared" si="54"/>
        <v>0</v>
      </c>
      <c r="W58" s="143">
        <f t="shared" si="54"/>
        <v>0</v>
      </c>
      <c r="X58" s="143">
        <f t="shared" si="54"/>
        <v>0</v>
      </c>
      <c r="Y58" s="143">
        <f t="shared" si="54"/>
        <v>0</v>
      </c>
      <c r="Z58" s="144">
        <f t="shared" si="54"/>
        <v>0</v>
      </c>
      <c r="AA58" s="145">
        <v>128.52401701468824</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344.64602887936411</v>
      </c>
      <c r="AP58" s="147">
        <f t="shared" ref="AP58" si="57">SUM(AP59:AP64)</f>
        <v>0</v>
      </c>
      <c r="AQ58" s="148">
        <f t="shared" si="24"/>
        <v>704.2580091514094</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3.9870000000000001</v>
      </c>
      <c r="I65" s="146"/>
      <c r="J65" s="146">
        <v>0</v>
      </c>
      <c r="K65" s="146">
        <v>3.9870000000000001</v>
      </c>
      <c r="L65" s="78">
        <f>SUM(M65:Z65)</f>
        <v>148.26327816086501</v>
      </c>
      <c r="M65" s="76"/>
      <c r="N65" s="76"/>
      <c r="O65" s="76"/>
      <c r="P65" s="76"/>
      <c r="Q65" s="76">
        <v>7.2106673074807262</v>
      </c>
      <c r="R65" s="76"/>
      <c r="S65" s="143">
        <v>15.236808484601269</v>
      </c>
      <c r="T65" s="143">
        <v>8.9022242306694377</v>
      </c>
      <c r="U65" s="143">
        <v>116.91357813811358</v>
      </c>
      <c r="V65" s="76">
        <f>SUM(V66:V69)</f>
        <v>0</v>
      </c>
      <c r="W65" s="76"/>
      <c r="X65" s="76"/>
      <c r="Y65" s="76"/>
      <c r="Z65" s="77"/>
      <c r="AA65" s="145">
        <v>164.76135514531177</v>
      </c>
      <c r="AB65" s="79">
        <f>SUM(AC65:AM65)</f>
        <v>0</v>
      </c>
      <c r="AC65" s="80"/>
      <c r="AD65" s="76"/>
      <c r="AE65" s="76"/>
      <c r="AF65" s="76"/>
      <c r="AG65" s="76"/>
      <c r="AH65" s="76">
        <v>0</v>
      </c>
      <c r="AI65" s="76"/>
      <c r="AJ65" s="76"/>
      <c r="AK65" s="76"/>
      <c r="AL65" s="76"/>
      <c r="AM65" s="220"/>
      <c r="AN65" s="213"/>
      <c r="AO65" s="145">
        <v>136.09397112063584</v>
      </c>
      <c r="AP65" s="79"/>
      <c r="AQ65" s="340">
        <f t="shared" si="24"/>
        <v>453.10560442681265</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267.90960000000001</v>
      </c>
      <c r="M70" s="154"/>
      <c r="N70" s="154"/>
      <c r="O70" s="154"/>
      <c r="P70" s="154">
        <v>0</v>
      </c>
      <c r="Q70" s="154">
        <v>0</v>
      </c>
      <c r="R70" s="154"/>
      <c r="S70" s="154"/>
      <c r="T70" s="154">
        <v>0</v>
      </c>
      <c r="U70" s="154">
        <v>267.90960000000001</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49.019999999999996</v>
      </c>
      <c r="AP70" s="100"/>
      <c r="AQ70" s="91">
        <f t="shared" si="24"/>
        <v>316.92959999999999</v>
      </c>
    </row>
    <row r="71" spans="1:43" s="49" customFormat="1" ht="12.75" customHeight="1" thickBot="1">
      <c r="A71" s="242" t="s">
        <v>133</v>
      </c>
      <c r="B71" s="73"/>
      <c r="C71" s="74">
        <f>SUM(D71:G71)</f>
        <v>0</v>
      </c>
      <c r="D71" s="75"/>
      <c r="E71" s="76"/>
      <c r="F71" s="77"/>
      <c r="G71" s="77"/>
      <c r="H71" s="78">
        <f>SUM(I71:K71)</f>
        <v>0</v>
      </c>
      <c r="I71" s="75"/>
      <c r="J71" s="76"/>
      <c r="K71" s="77"/>
      <c r="L71" s="78">
        <f>SUM(M71:Z71)</f>
        <v>36.515057982377471</v>
      </c>
      <c r="M71" s="76"/>
      <c r="N71" s="76"/>
      <c r="O71" s="76"/>
      <c r="P71" s="76"/>
      <c r="Q71" s="76"/>
      <c r="R71" s="76"/>
      <c r="S71" s="76"/>
      <c r="T71" s="76"/>
      <c r="U71" s="76">
        <v>36.515057982377471</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36.515057982377471</v>
      </c>
    </row>
    <row r="72" spans="1:43" ht="12.75" customHeight="1" thickBot="1">
      <c r="A72" s="42" t="s">
        <v>42</v>
      </c>
      <c r="B72" s="43"/>
      <c r="C72" s="44">
        <f t="shared" ref="C72:AP72" si="58">C26-C27-C29</f>
        <v>-0.59039438777159603</v>
      </c>
      <c r="D72" s="108">
        <f t="shared" si="58"/>
        <v>3.5388873514285137</v>
      </c>
      <c r="E72" s="46">
        <f t="shared" si="58"/>
        <v>-4.0881045</v>
      </c>
      <c r="F72" s="109">
        <f t="shared" si="58"/>
        <v>0</v>
      </c>
      <c r="G72" s="109">
        <f t="shared" si="58"/>
        <v>-4.1177239199999605E-2</v>
      </c>
      <c r="H72" s="47">
        <f t="shared" si="58"/>
        <v>-1.6510000000000673</v>
      </c>
      <c r="I72" s="108">
        <f t="shared" si="58"/>
        <v>2.4180000000000543</v>
      </c>
      <c r="J72" s="46">
        <f t="shared" si="58"/>
        <v>-4.0689999999999884</v>
      </c>
      <c r="K72" s="109">
        <f t="shared" si="58"/>
        <v>0</v>
      </c>
      <c r="L72" s="47">
        <f t="shared" si="58"/>
        <v>-306.03922426104054</v>
      </c>
      <c r="M72" s="46">
        <f t="shared" si="58"/>
        <v>0</v>
      </c>
      <c r="N72" s="46">
        <f t="shared" ref="N72" si="59">N26-N27-N29</f>
        <v>5.3249999999999993</v>
      </c>
      <c r="O72" s="46">
        <f t="shared" si="58"/>
        <v>0</v>
      </c>
      <c r="P72" s="46">
        <f t="shared" si="58"/>
        <v>-72.326271962264173</v>
      </c>
      <c r="Q72" s="46">
        <f t="shared" si="58"/>
        <v>-4.222400000000107</v>
      </c>
      <c r="R72" s="46">
        <f t="shared" si="58"/>
        <v>30.545338581223405</v>
      </c>
      <c r="S72" s="46">
        <f t="shared" si="58"/>
        <v>-102.42960000000005</v>
      </c>
      <c r="T72" s="46">
        <f t="shared" si="58"/>
        <v>15.839760019999943</v>
      </c>
      <c r="U72" s="46">
        <f t="shared" si="58"/>
        <v>-180.80840000000035</v>
      </c>
      <c r="V72" s="46">
        <f t="shared" si="58"/>
        <v>3.0883490999999879</v>
      </c>
      <c r="W72" s="46">
        <f t="shared" si="58"/>
        <v>-1.0510000000000019</v>
      </c>
      <c r="X72" s="46">
        <f t="shared" si="58"/>
        <v>0</v>
      </c>
      <c r="Y72" s="46">
        <f t="shared" si="58"/>
        <v>0</v>
      </c>
      <c r="Z72" s="109">
        <f t="shared" si="58"/>
        <v>0</v>
      </c>
      <c r="AA72" s="47">
        <f t="shared" si="58"/>
        <v>4.6762818959905417E-2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-7.3959999999997308</v>
      </c>
      <c r="AP72" s="45">
        <f t="shared" si="58"/>
        <v>0</v>
      </c>
      <c r="AQ72" s="48">
        <f t="shared" si="24"/>
        <v>-315.62985582985203</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-2.1813173284950089</v>
      </c>
    </row>
    <row r="74" spans="1:43" s="49" customFormat="1" ht="12.75" customHeight="1">
      <c r="A74" s="162" t="s">
        <v>52</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1426.5906985199997</v>
      </c>
      <c r="D86" s="89">
        <f t="shared" ref="D86:AN86" si="63">D10+D22</f>
        <v>1426.5906985199997</v>
      </c>
      <c r="E86" s="89">
        <f t="shared" si="63"/>
        <v>0</v>
      </c>
      <c r="F86" s="89">
        <f t="shared" si="63"/>
        <v>0</v>
      </c>
      <c r="G86" s="89">
        <f t="shared" si="63"/>
        <v>0</v>
      </c>
      <c r="H86" s="89">
        <f t="shared" si="63"/>
        <v>478.20600000000002</v>
      </c>
      <c r="I86" s="89">
        <f t="shared" si="63"/>
        <v>478.20600000000002</v>
      </c>
      <c r="J86" s="89">
        <f t="shared" si="63"/>
        <v>0</v>
      </c>
      <c r="K86" s="89">
        <f t="shared" si="63"/>
        <v>0</v>
      </c>
      <c r="L86" s="89">
        <f t="shared" si="63"/>
        <v>1026.6668999999999</v>
      </c>
      <c r="M86" s="89">
        <f t="shared" si="63"/>
        <v>0</v>
      </c>
      <c r="N86" s="89">
        <f t="shared" si="63"/>
        <v>0</v>
      </c>
      <c r="O86" s="89">
        <f t="shared" si="63"/>
        <v>0</v>
      </c>
      <c r="P86" s="89">
        <f t="shared" si="63"/>
        <v>0</v>
      </c>
      <c r="Q86" s="89">
        <f t="shared" si="63"/>
        <v>0</v>
      </c>
      <c r="R86" s="89">
        <f t="shared" si="63"/>
        <v>0</v>
      </c>
      <c r="S86" s="89">
        <f t="shared" si="63"/>
        <v>997.70370000000003</v>
      </c>
      <c r="T86" s="89">
        <f t="shared" si="63"/>
        <v>0</v>
      </c>
      <c r="U86" s="89">
        <f t="shared" si="63"/>
        <v>28.963200000000001</v>
      </c>
      <c r="V86" s="89">
        <f t="shared" si="63"/>
        <v>0</v>
      </c>
      <c r="W86" s="89">
        <f t="shared" si="63"/>
        <v>0</v>
      </c>
      <c r="X86" s="89">
        <f t="shared" si="63"/>
        <v>0</v>
      </c>
      <c r="Y86" s="89">
        <f t="shared" si="63"/>
        <v>0</v>
      </c>
      <c r="Z86" s="89">
        <f t="shared" si="63"/>
        <v>0</v>
      </c>
      <c r="AA86" s="89">
        <f t="shared" si="63"/>
        <v>1742.8035213599999</v>
      </c>
      <c r="AB86" s="89">
        <f>AB10-AB22</f>
        <v>117.41943999999999</v>
      </c>
      <c r="AC86" s="89">
        <f>AC10-AC22</f>
        <v>72.841999999999999</v>
      </c>
      <c r="AD86" s="89">
        <f>AD10-AD22</f>
        <v>20.983999999999998</v>
      </c>
      <c r="AE86" s="89">
        <f>AE10-AE22</f>
        <v>0</v>
      </c>
      <c r="AF86" s="89">
        <f t="shared" ref="AF86:AM86" si="64">AF10-AF22</f>
        <v>0</v>
      </c>
      <c r="AG86" s="89">
        <f t="shared" si="64"/>
        <v>23.593439999999998</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Width="0"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8"/>
  <dimension ref="A1:AS86"/>
  <sheetViews>
    <sheetView zoomScale="118" zoomScaleNormal="118" workbookViewId="0">
      <pane xSplit="2" ySplit="1" topLeftCell="C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3" width="6.453125" style="157" bestFit="1" customWidth="1"/>
    <col min="24"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53</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16</v>
      </c>
    </row>
    <row r="2" spans="1:45" ht="12.75" customHeight="1">
      <c r="A2" s="3" t="s">
        <v>65</v>
      </c>
      <c r="B2" s="4"/>
      <c r="C2" s="5">
        <f>SUM(D2:G2)</f>
        <v>0</v>
      </c>
      <c r="D2" s="6">
        <v>0</v>
      </c>
      <c r="E2" s="7"/>
      <c r="F2" s="8"/>
      <c r="G2" s="8"/>
      <c r="H2" s="9">
        <f>SUM(I2:K2)</f>
        <v>1134.9739999999999</v>
      </c>
      <c r="I2" s="10">
        <v>927.76800000000003</v>
      </c>
      <c r="J2" s="11">
        <v>207.20599999999999</v>
      </c>
      <c r="K2" s="8"/>
      <c r="L2" s="9">
        <f>SUM(M2:Z2)</f>
        <v>0</v>
      </c>
      <c r="M2" s="10"/>
      <c r="N2" s="393"/>
      <c r="O2" s="12"/>
      <c r="P2" s="12"/>
      <c r="Q2" s="12"/>
      <c r="R2" s="12"/>
      <c r="S2" s="12"/>
      <c r="T2" s="12"/>
      <c r="U2" s="12"/>
      <c r="V2" s="12"/>
      <c r="W2" s="12"/>
      <c r="X2" s="11"/>
      <c r="Y2" s="11"/>
      <c r="Z2" s="8"/>
      <c r="AA2" s="9">
        <v>1105.6103777241599</v>
      </c>
      <c r="AB2" s="13">
        <f>SUM(AC2:AM2)</f>
        <v>221.76572044351266</v>
      </c>
      <c r="AC2" s="14">
        <v>72.841999999999999</v>
      </c>
      <c r="AD2" s="11">
        <v>16.081999999999997</v>
      </c>
      <c r="AE2" s="11">
        <v>105.23644044351265</v>
      </c>
      <c r="AF2" s="11">
        <v>0</v>
      </c>
      <c r="AG2" s="11">
        <v>22.99644</v>
      </c>
      <c r="AH2" s="11">
        <v>4.4416799999999999</v>
      </c>
      <c r="AI2" s="11">
        <v>0</v>
      </c>
      <c r="AJ2" s="11">
        <v>0</v>
      </c>
      <c r="AK2" s="11">
        <v>0</v>
      </c>
      <c r="AL2" s="11">
        <v>0.11939999999999999</v>
      </c>
      <c r="AM2" s="214">
        <v>4.7759999999999997E-2</v>
      </c>
      <c r="AN2" s="211">
        <v>0</v>
      </c>
      <c r="AO2" s="15"/>
      <c r="AP2" s="13"/>
      <c r="AQ2" s="16">
        <f>C2+H2+L2+AA2+AB2+AN2+AO2+AP2</f>
        <v>2462.3500981676725</v>
      </c>
    </row>
    <row r="3" spans="1:45" ht="12.75" customHeight="1">
      <c r="A3" s="17" t="s">
        <v>1</v>
      </c>
      <c r="B3" s="18"/>
      <c r="C3" s="19">
        <f>SUM(D3:G3)</f>
        <v>1539.0623985231355</v>
      </c>
      <c r="D3" s="20">
        <v>1479.6187401503355</v>
      </c>
      <c r="E3" s="22">
        <v>39.632200000000005</v>
      </c>
      <c r="F3" s="22"/>
      <c r="G3" s="22">
        <v>19.811458372799997</v>
      </c>
      <c r="H3" s="23">
        <f>SUM(I3:K3)</f>
        <v>0</v>
      </c>
      <c r="I3" s="24"/>
      <c r="J3" s="25"/>
      <c r="K3" s="22"/>
      <c r="L3" s="23">
        <f>SUM(M3:Z3)</f>
        <v>9655.3635568000009</v>
      </c>
      <c r="M3" s="24">
        <v>2889.8676</v>
      </c>
      <c r="N3" s="24">
        <v>23.43</v>
      </c>
      <c r="O3" s="25">
        <v>0</v>
      </c>
      <c r="P3" s="25">
        <v>1053.2849999999999</v>
      </c>
      <c r="Q3" s="25">
        <v>438.07400000000001</v>
      </c>
      <c r="R3" s="25">
        <v>544.5560999999999</v>
      </c>
      <c r="S3" s="25">
        <v>2173.6743000000001</v>
      </c>
      <c r="T3" s="25">
        <v>119.38780000000001</v>
      </c>
      <c r="U3" s="25">
        <v>2015.0111999999999</v>
      </c>
      <c r="V3" s="25">
        <v>148.24075679999999</v>
      </c>
      <c r="W3" s="25">
        <v>0</v>
      </c>
      <c r="X3" s="25">
        <v>213.3948</v>
      </c>
      <c r="Y3" s="25">
        <v>2.1019999999999999</v>
      </c>
      <c r="Z3" s="22">
        <v>34.340000000000003</v>
      </c>
      <c r="AA3" s="23">
        <v>1897.6511328192003</v>
      </c>
      <c r="AB3" s="26">
        <f>SUM(AC3:AM3)</f>
        <v>0</v>
      </c>
      <c r="AC3" s="27"/>
      <c r="AD3" s="25"/>
      <c r="AE3" s="25">
        <v>0</v>
      </c>
      <c r="AF3" s="25"/>
      <c r="AG3" s="25"/>
      <c r="AH3" s="25"/>
      <c r="AI3" s="25">
        <v>0</v>
      </c>
      <c r="AJ3" s="25">
        <v>0</v>
      </c>
      <c r="AK3" s="25"/>
      <c r="AL3" s="25"/>
      <c r="AM3" s="215"/>
      <c r="AN3" s="212"/>
      <c r="AO3" s="28">
        <v>24.939999999999998</v>
      </c>
      <c r="AP3" s="26"/>
      <c r="AQ3" s="29">
        <f t="shared" ref="AQ3:AQ20" si="0">C3+H3+L3+AA3+AB3+AN3+AO3+AP3</f>
        <v>13117.017088142338</v>
      </c>
    </row>
    <row r="4" spans="1:45" ht="12.75" customHeight="1">
      <c r="A4" s="17" t="s">
        <v>2</v>
      </c>
      <c r="B4" s="18"/>
      <c r="C4" s="19">
        <f>SUM(D4:G4)</f>
        <v>9.3121174105704689</v>
      </c>
      <c r="D4" s="20">
        <v>3.1977174105704691</v>
      </c>
      <c r="E4" s="21">
        <v>6.1143999999999998</v>
      </c>
      <c r="F4" s="22"/>
      <c r="G4" s="22">
        <v>0</v>
      </c>
      <c r="H4" s="23">
        <f>SUM(I4:K4)</f>
        <v>7.9740000000000002</v>
      </c>
      <c r="I4" s="24"/>
      <c r="J4" s="25"/>
      <c r="K4" s="22">
        <v>7.9740000000000002</v>
      </c>
      <c r="L4" s="23">
        <f>SUM(M4:Z4)</f>
        <v>1168.6814999999999</v>
      </c>
      <c r="M4" s="24">
        <v>0</v>
      </c>
      <c r="N4" s="24">
        <v>0</v>
      </c>
      <c r="O4" s="25"/>
      <c r="P4" s="25">
        <v>7.4550000000000001</v>
      </c>
      <c r="Q4" s="25">
        <v>3.1668000000000003</v>
      </c>
      <c r="R4" s="25">
        <v>0</v>
      </c>
      <c r="S4" s="25">
        <v>968.1567</v>
      </c>
      <c r="T4" s="25">
        <v>4.5052000000000003</v>
      </c>
      <c r="U4" s="25">
        <v>10.343999999999999</v>
      </c>
      <c r="V4" s="25">
        <v>0</v>
      </c>
      <c r="W4" s="25">
        <v>116.66099999999999</v>
      </c>
      <c r="X4" s="25">
        <v>51.322800000000001</v>
      </c>
      <c r="Y4" s="25">
        <v>0</v>
      </c>
      <c r="Z4" s="22">
        <v>7.07</v>
      </c>
      <c r="AA4" s="23">
        <v>0</v>
      </c>
      <c r="AB4" s="26">
        <f>SUM(AC4:AM4)</f>
        <v>0</v>
      </c>
      <c r="AC4" s="27"/>
      <c r="AD4" s="25"/>
      <c r="AE4" s="25">
        <v>0</v>
      </c>
      <c r="AF4" s="25"/>
      <c r="AG4" s="25"/>
      <c r="AH4" s="25"/>
      <c r="AI4" s="25">
        <v>0</v>
      </c>
      <c r="AJ4" s="25">
        <v>0</v>
      </c>
      <c r="AK4" s="25"/>
      <c r="AL4" s="25"/>
      <c r="AM4" s="215"/>
      <c r="AN4" s="212"/>
      <c r="AO4" s="28">
        <v>4.2139999999999995</v>
      </c>
      <c r="AP4" s="26"/>
      <c r="AQ4" s="29">
        <f t="shared" si="0"/>
        <v>1190.1816174105704</v>
      </c>
    </row>
    <row r="5" spans="1:45" ht="12.75" customHeight="1">
      <c r="A5" s="17" t="s">
        <v>3</v>
      </c>
      <c r="B5" s="18"/>
      <c r="C5" s="19">
        <f>SUM(D5:G5)</f>
        <v>0</v>
      </c>
      <c r="D5" s="20"/>
      <c r="E5" s="21"/>
      <c r="F5" s="22"/>
      <c r="G5" s="22"/>
      <c r="H5" s="23">
        <f>SUM(I5:K5)</f>
        <v>0</v>
      </c>
      <c r="I5" s="24"/>
      <c r="J5" s="25"/>
      <c r="K5" s="22"/>
      <c r="L5" s="23">
        <f>SUM(M5:Z5)</f>
        <v>175.4418</v>
      </c>
      <c r="M5" s="24"/>
      <c r="N5" s="24"/>
      <c r="O5" s="25"/>
      <c r="P5" s="25"/>
      <c r="Q5" s="25"/>
      <c r="R5" s="25"/>
      <c r="S5" s="25">
        <v>49.244999999999997</v>
      </c>
      <c r="T5" s="25"/>
      <c r="U5" s="25">
        <v>126.1968</v>
      </c>
      <c r="V5" s="25"/>
      <c r="W5" s="25"/>
      <c r="X5" s="25"/>
      <c r="Y5" s="25"/>
      <c r="Z5" s="22"/>
      <c r="AA5" s="23"/>
      <c r="AB5" s="26">
        <f>SUM(AC5:AM5)</f>
        <v>0</v>
      </c>
      <c r="AC5" s="27"/>
      <c r="AD5" s="25"/>
      <c r="AE5" s="25"/>
      <c r="AF5" s="25"/>
      <c r="AG5" s="25"/>
      <c r="AH5" s="25"/>
      <c r="AI5" s="25"/>
      <c r="AJ5" s="25"/>
      <c r="AK5" s="25"/>
      <c r="AL5" s="25"/>
      <c r="AM5" s="215"/>
      <c r="AN5" s="212"/>
      <c r="AO5" s="28"/>
      <c r="AP5" s="26"/>
      <c r="AQ5" s="29">
        <f t="shared" si="0"/>
        <v>175.4418</v>
      </c>
    </row>
    <row r="6" spans="1:45" ht="12.75" customHeight="1" thickBot="1">
      <c r="A6" s="30" t="s">
        <v>4</v>
      </c>
      <c r="B6" s="31"/>
      <c r="C6" s="19">
        <f>SUM(D6:G6)</f>
        <v>57.816254212038913</v>
      </c>
      <c r="D6" s="32">
        <v>60.756630800838913</v>
      </c>
      <c r="E6" s="22">
        <v>-2.2928999999999999</v>
      </c>
      <c r="F6" s="33"/>
      <c r="G6" s="33">
        <v>-0.64747658880000003</v>
      </c>
      <c r="H6" s="34">
        <f>SUM(I6:K6)</f>
        <v>-258.49200000000002</v>
      </c>
      <c r="I6" s="35">
        <v>-242.54400000000001</v>
      </c>
      <c r="J6" s="35">
        <v>0</v>
      </c>
      <c r="K6" s="33">
        <v>-15.948</v>
      </c>
      <c r="L6" s="34">
        <f>SUM(M6:Z6)</f>
        <v>-90.669821849999991</v>
      </c>
      <c r="M6" s="24">
        <v>-31.700599999999998</v>
      </c>
      <c r="N6" s="24">
        <v>4.26</v>
      </c>
      <c r="O6" s="25"/>
      <c r="P6" s="25">
        <v>6.39</v>
      </c>
      <c r="Q6" s="25">
        <v>-8.4448000000000008</v>
      </c>
      <c r="R6" s="25">
        <v>5.2664999999999997</v>
      </c>
      <c r="S6" s="25">
        <v>0</v>
      </c>
      <c r="T6" s="25">
        <v>3.3789000000000002</v>
      </c>
      <c r="U6" s="25">
        <v>-55.857599999999998</v>
      </c>
      <c r="V6" s="25">
        <v>-10.80922185</v>
      </c>
      <c r="W6" s="25">
        <v>-3.1529999999999996</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-291.3455676379611</v>
      </c>
    </row>
    <row r="7" spans="1:45" s="49" customFormat="1" ht="12.75" customHeight="1">
      <c r="A7" s="50" t="s">
        <v>66</v>
      </c>
      <c r="B7" s="51"/>
      <c r="C7" s="52">
        <f t="shared" ref="C7:AP7" si="1">C2+C3-C4-C5+C6</f>
        <v>1587.566535324604</v>
      </c>
      <c r="D7" s="57">
        <f t="shared" si="1"/>
        <v>1537.1776535406038</v>
      </c>
      <c r="E7" s="54">
        <f t="shared" si="1"/>
        <v>31.224900000000009</v>
      </c>
      <c r="F7" s="54">
        <f t="shared" si="1"/>
        <v>0</v>
      </c>
      <c r="G7" s="54">
        <f t="shared" si="1"/>
        <v>19.163981783999997</v>
      </c>
      <c r="H7" s="56">
        <f t="shared" si="1"/>
        <v>868.50800000000004</v>
      </c>
      <c r="I7" s="57">
        <f t="shared" si="1"/>
        <v>685.22400000000005</v>
      </c>
      <c r="J7" s="54">
        <f t="shared" si="1"/>
        <v>207.20599999999999</v>
      </c>
      <c r="K7" s="57">
        <f t="shared" si="1"/>
        <v>-23.922000000000001</v>
      </c>
      <c r="L7" s="56">
        <f t="shared" si="1"/>
        <v>8220.5704349499993</v>
      </c>
      <c r="M7" s="57">
        <f t="shared" si="1"/>
        <v>2858.1669999999999</v>
      </c>
      <c r="N7" s="57">
        <f t="shared" ref="N7" si="2">N2+N3-N4-N5+N6</f>
        <v>27.689999999999998</v>
      </c>
      <c r="O7" s="54">
        <f t="shared" si="1"/>
        <v>0</v>
      </c>
      <c r="P7" s="54">
        <f t="shared" si="1"/>
        <v>1052.22</v>
      </c>
      <c r="Q7" s="54">
        <f t="shared" si="1"/>
        <v>426.4624</v>
      </c>
      <c r="R7" s="54">
        <f t="shared" si="1"/>
        <v>549.82259999999985</v>
      </c>
      <c r="S7" s="54">
        <f t="shared" si="1"/>
        <v>1156.2726000000002</v>
      </c>
      <c r="T7" s="54">
        <f t="shared" si="1"/>
        <v>118.26150000000001</v>
      </c>
      <c r="U7" s="54">
        <f t="shared" si="1"/>
        <v>1822.6127999999999</v>
      </c>
      <c r="V7" s="54">
        <f t="shared" si="1"/>
        <v>137.43153494999999</v>
      </c>
      <c r="W7" s="54">
        <f t="shared" si="1"/>
        <v>-119.81399999999999</v>
      </c>
      <c r="X7" s="54">
        <f t="shared" si="1"/>
        <v>162.072</v>
      </c>
      <c r="Y7" s="54">
        <f t="shared" si="1"/>
        <v>2.1019999999999999</v>
      </c>
      <c r="Z7" s="57">
        <f t="shared" si="1"/>
        <v>27.270000000000003</v>
      </c>
      <c r="AA7" s="56">
        <f t="shared" si="1"/>
        <v>3003.2615105433601</v>
      </c>
      <c r="AB7" s="56">
        <f t="shared" si="1"/>
        <v>221.76572044351266</v>
      </c>
      <c r="AC7" s="57">
        <f t="shared" si="1"/>
        <v>72.841999999999999</v>
      </c>
      <c r="AD7" s="54">
        <f t="shared" si="1"/>
        <v>16.081999999999997</v>
      </c>
      <c r="AE7" s="54">
        <f t="shared" si="1"/>
        <v>105.23644044351265</v>
      </c>
      <c r="AF7" s="54">
        <f t="shared" ref="AF7" si="3">AF2+AF3-AF4-AF5+AF6</f>
        <v>0</v>
      </c>
      <c r="AG7" s="54">
        <f t="shared" si="1"/>
        <v>22.99644</v>
      </c>
      <c r="AH7" s="54">
        <f t="shared" si="1"/>
        <v>4.4416799999999999</v>
      </c>
      <c r="AI7" s="54">
        <f t="shared" si="1"/>
        <v>0</v>
      </c>
      <c r="AJ7" s="54">
        <f t="shared" ref="AJ7" si="4">AJ2+AJ3-AJ4-AJ5+AJ6</f>
        <v>0</v>
      </c>
      <c r="AK7" s="54">
        <f t="shared" si="1"/>
        <v>0</v>
      </c>
      <c r="AL7" s="54">
        <f t="shared" ref="AL7" si="5">AL2+AL3-AL4-AL5+AL6</f>
        <v>0.11939999999999999</v>
      </c>
      <c r="AM7" s="217">
        <f t="shared" si="1"/>
        <v>4.7759999999999997E-2</v>
      </c>
      <c r="AN7" s="57">
        <f t="shared" si="1"/>
        <v>0</v>
      </c>
      <c r="AO7" s="56">
        <f t="shared" si="1"/>
        <v>20.725999999999999</v>
      </c>
      <c r="AP7" s="182">
        <f t="shared" si="1"/>
        <v>0</v>
      </c>
      <c r="AQ7" s="111">
        <f t="shared" si="0"/>
        <v>13922.398201261476</v>
      </c>
    </row>
    <row r="8" spans="1:45" s="49" customFormat="1" ht="12.75" customHeight="1" thickBot="1">
      <c r="A8" s="183" t="s">
        <v>67</v>
      </c>
      <c r="B8" s="184"/>
      <c r="C8" s="187">
        <f t="shared" ref="C8:AP8" si="6">C7-C27</f>
        <v>1587.566535324604</v>
      </c>
      <c r="D8" s="185">
        <f t="shared" si="6"/>
        <v>1537.1776535406038</v>
      </c>
      <c r="E8" s="188">
        <f t="shared" si="6"/>
        <v>31.224900000000009</v>
      </c>
      <c r="F8" s="189">
        <f t="shared" si="6"/>
        <v>0</v>
      </c>
      <c r="G8" s="189">
        <f t="shared" si="6"/>
        <v>19.163981783999997</v>
      </c>
      <c r="H8" s="190">
        <f t="shared" si="6"/>
        <v>868.50800000000004</v>
      </c>
      <c r="I8" s="185">
        <f t="shared" si="6"/>
        <v>685.22400000000005</v>
      </c>
      <c r="J8" s="188">
        <f t="shared" si="6"/>
        <v>207.20599999999999</v>
      </c>
      <c r="K8" s="185">
        <f t="shared" si="6"/>
        <v>-23.922000000000001</v>
      </c>
      <c r="L8" s="190">
        <f t="shared" si="6"/>
        <v>8029.1264349499988</v>
      </c>
      <c r="M8" s="185">
        <f t="shared" si="6"/>
        <v>2858.1669999999999</v>
      </c>
      <c r="N8" s="185">
        <f t="shared" si="6"/>
        <v>27.689999999999998</v>
      </c>
      <c r="O8" s="188">
        <f t="shared" si="6"/>
        <v>0</v>
      </c>
      <c r="P8" s="188">
        <f t="shared" si="6"/>
        <v>1052.22</v>
      </c>
      <c r="Q8" s="188">
        <f t="shared" si="6"/>
        <v>426.4624</v>
      </c>
      <c r="R8" s="188">
        <f t="shared" si="6"/>
        <v>549.82259999999985</v>
      </c>
      <c r="S8" s="188">
        <f t="shared" si="6"/>
        <v>1156.2726000000002</v>
      </c>
      <c r="T8" s="188">
        <f t="shared" si="6"/>
        <v>118.26150000000001</v>
      </c>
      <c r="U8" s="188">
        <f t="shared" si="6"/>
        <v>1822.6127999999999</v>
      </c>
      <c r="V8" s="188">
        <f t="shared" si="6"/>
        <v>137.43153494999999</v>
      </c>
      <c r="W8" s="188">
        <f t="shared" si="6"/>
        <v>-119.81399999999999</v>
      </c>
      <c r="X8" s="188">
        <f t="shared" si="6"/>
        <v>0</v>
      </c>
      <c r="Y8" s="188">
        <f t="shared" si="6"/>
        <v>0</v>
      </c>
      <c r="Z8" s="185">
        <f t="shared" si="6"/>
        <v>0</v>
      </c>
      <c r="AA8" s="190">
        <f t="shared" si="6"/>
        <v>2593.3814175033604</v>
      </c>
      <c r="AB8" s="185">
        <f t="shared" si="6"/>
        <v>221.76572044351266</v>
      </c>
      <c r="AC8" s="185">
        <f t="shared" si="6"/>
        <v>72.841999999999999</v>
      </c>
      <c r="AD8" s="188">
        <f t="shared" si="6"/>
        <v>16.081999999999997</v>
      </c>
      <c r="AE8" s="188">
        <f t="shared" si="6"/>
        <v>105.23644044351265</v>
      </c>
      <c r="AF8" s="188">
        <f t="shared" si="6"/>
        <v>0</v>
      </c>
      <c r="AG8" s="188">
        <f t="shared" si="6"/>
        <v>22.99644</v>
      </c>
      <c r="AH8" s="188">
        <f t="shared" si="6"/>
        <v>4.4416799999999999</v>
      </c>
      <c r="AI8" s="188">
        <f t="shared" si="6"/>
        <v>0</v>
      </c>
      <c r="AJ8" s="188">
        <f t="shared" ref="AJ8" si="7">AJ7-AJ27</f>
        <v>0</v>
      </c>
      <c r="AK8" s="188">
        <f t="shared" si="6"/>
        <v>0</v>
      </c>
      <c r="AL8" s="188">
        <f t="shared" si="6"/>
        <v>0.11939999999999999</v>
      </c>
      <c r="AM8" s="218">
        <f t="shared" si="6"/>
        <v>4.7759999999999997E-2</v>
      </c>
      <c r="AN8" s="185">
        <f t="shared" si="6"/>
        <v>0</v>
      </c>
      <c r="AO8" s="190">
        <f t="shared" si="6"/>
        <v>20.725999999999999</v>
      </c>
      <c r="AP8" s="185">
        <f t="shared" si="6"/>
        <v>0</v>
      </c>
      <c r="AQ8" s="186">
        <f t="shared" si="0"/>
        <v>13321.074108221477</v>
      </c>
    </row>
    <row r="9" spans="1:45" s="49" customFormat="1" ht="12.75" customHeight="1">
      <c r="A9" s="50" t="s">
        <v>5</v>
      </c>
      <c r="B9" s="51"/>
      <c r="C9" s="52">
        <f t="shared" ref="C9:AP9" si="8">SUM(C10:C14)</f>
        <v>1268.1456060258572</v>
      </c>
      <c r="D9" s="53">
        <f t="shared" si="8"/>
        <v>1268.1456060258572</v>
      </c>
      <c r="E9" s="54">
        <f t="shared" si="8"/>
        <v>0</v>
      </c>
      <c r="F9" s="55">
        <f t="shared" si="8"/>
        <v>0</v>
      </c>
      <c r="G9" s="55">
        <f t="shared" si="8"/>
        <v>0</v>
      </c>
      <c r="H9" s="56">
        <f t="shared" si="8"/>
        <v>681.23599999999999</v>
      </c>
      <c r="I9" s="53">
        <f t="shared" si="8"/>
        <v>676.85400000000004</v>
      </c>
      <c r="J9" s="54">
        <f t="shared" si="8"/>
        <v>4.3819999999999997</v>
      </c>
      <c r="K9" s="55">
        <f t="shared" si="8"/>
        <v>0</v>
      </c>
      <c r="L9" s="56">
        <f t="shared" si="8"/>
        <v>4282.2597999999998</v>
      </c>
      <c r="M9" s="54">
        <f t="shared" si="8"/>
        <v>2858.1669999999999</v>
      </c>
      <c r="N9" s="54">
        <f t="shared" ref="N9" si="9">SUM(N10:N14)</f>
        <v>23.43</v>
      </c>
      <c r="O9" s="54">
        <f t="shared" si="8"/>
        <v>11.7012</v>
      </c>
      <c r="P9" s="54">
        <f t="shared" si="8"/>
        <v>0</v>
      </c>
      <c r="Q9" s="54">
        <f t="shared" si="8"/>
        <v>0</v>
      </c>
      <c r="R9" s="54">
        <f t="shared" si="8"/>
        <v>0</v>
      </c>
      <c r="S9" s="54">
        <f t="shared" si="8"/>
        <v>1363.1016</v>
      </c>
      <c r="T9" s="54">
        <f t="shared" si="8"/>
        <v>0</v>
      </c>
      <c r="U9" s="54">
        <f t="shared" si="8"/>
        <v>25.86</v>
      </c>
      <c r="V9" s="54">
        <f t="shared" si="8"/>
        <v>0</v>
      </c>
      <c r="W9" s="54">
        <f t="shared" si="8"/>
        <v>0</v>
      </c>
      <c r="X9" s="54">
        <f t="shared" si="8"/>
        <v>0</v>
      </c>
      <c r="Y9" s="54">
        <f t="shared" si="8"/>
        <v>0</v>
      </c>
      <c r="Z9" s="55">
        <f t="shared" si="8"/>
        <v>0</v>
      </c>
      <c r="AA9" s="56">
        <f t="shared" si="8"/>
        <v>1512.0911519999997</v>
      </c>
      <c r="AB9" s="57">
        <f t="shared" si="8"/>
        <v>22.99644</v>
      </c>
      <c r="AC9" s="58">
        <f t="shared" si="8"/>
        <v>0</v>
      </c>
      <c r="AD9" s="54">
        <f t="shared" si="8"/>
        <v>0</v>
      </c>
      <c r="AE9" s="54">
        <f t="shared" si="8"/>
        <v>0</v>
      </c>
      <c r="AF9" s="54">
        <f t="shared" ref="AF9" si="10">SUM(AF10:AF14)</f>
        <v>0</v>
      </c>
      <c r="AG9" s="54">
        <f t="shared" si="8"/>
        <v>22.99644</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41.366</v>
      </c>
      <c r="AP9" s="57">
        <f t="shared" si="8"/>
        <v>0</v>
      </c>
      <c r="AQ9" s="59">
        <f t="shared" si="0"/>
        <v>7808.0949980258574</v>
      </c>
    </row>
    <row r="10" spans="1:45" ht="12.75" customHeight="1">
      <c r="A10" s="60" t="s">
        <v>221</v>
      </c>
      <c r="B10" s="61"/>
      <c r="C10" s="62">
        <f>SUM(D10:G10)</f>
        <v>1264.73213016</v>
      </c>
      <c r="D10" s="63">
        <v>1264.73213016</v>
      </c>
      <c r="E10" s="64"/>
      <c r="F10" s="65"/>
      <c r="G10" s="65"/>
      <c r="H10" s="66">
        <f>SUM(I10:K10)</f>
        <v>518.29999999999995</v>
      </c>
      <c r="I10" s="63">
        <v>513.91800000000001</v>
      </c>
      <c r="J10" s="64">
        <v>4.3819999999999997</v>
      </c>
      <c r="K10" s="65"/>
      <c r="L10" s="66">
        <f>SUM(M10:Z10)</f>
        <v>1388.9615999999999</v>
      </c>
      <c r="M10" s="64"/>
      <c r="N10" s="64"/>
      <c r="O10" s="64"/>
      <c r="P10" s="64"/>
      <c r="Q10" s="64"/>
      <c r="R10" s="64"/>
      <c r="S10" s="64">
        <v>1363.1016</v>
      </c>
      <c r="T10" s="64"/>
      <c r="U10" s="64">
        <v>25.86</v>
      </c>
      <c r="V10" s="64"/>
      <c r="W10" s="64"/>
      <c r="X10" s="64"/>
      <c r="Y10" s="64"/>
      <c r="Z10" s="65"/>
      <c r="AA10" s="66">
        <v>1446.7179803999998</v>
      </c>
      <c r="AB10" s="67">
        <f>SUM(AC10:AM10)</f>
        <v>22.99644</v>
      </c>
      <c r="AC10" s="68"/>
      <c r="AD10" s="64"/>
      <c r="AE10" s="64">
        <v>0</v>
      </c>
      <c r="AF10" s="64">
        <v>0</v>
      </c>
      <c r="AG10" s="64">
        <v>22.99644</v>
      </c>
      <c r="AI10" s="64"/>
      <c r="AJ10" s="64"/>
      <c r="AK10" s="64"/>
      <c r="AL10" s="64"/>
      <c r="AM10" s="219"/>
      <c r="AN10" s="69">
        <v>0</v>
      </c>
      <c r="AO10" s="70"/>
      <c r="AP10" s="67"/>
      <c r="AQ10" s="71">
        <f t="shared" si="0"/>
        <v>4641.708150559999</v>
      </c>
    </row>
    <row r="11" spans="1:45" ht="12.75" customHeight="1">
      <c r="A11" s="17" t="s">
        <v>222</v>
      </c>
      <c r="B11" s="18"/>
      <c r="C11" s="19">
        <f>SUM(D11:G11)</f>
        <v>3.4134758658572655</v>
      </c>
      <c r="D11" s="24">
        <v>3.4134758658572655</v>
      </c>
      <c r="E11" s="25"/>
      <c r="F11" s="22"/>
      <c r="G11" s="22"/>
      <c r="H11" s="23">
        <f>SUM(I11:K11)</f>
        <v>9.6720000000000006</v>
      </c>
      <c r="I11" s="24">
        <v>9.6720000000000006</v>
      </c>
      <c r="J11" s="25"/>
      <c r="K11" s="22"/>
      <c r="L11" s="23">
        <f>SUM(M11:Z11)</f>
        <v>11.7012</v>
      </c>
      <c r="M11" s="25"/>
      <c r="N11" s="25"/>
      <c r="O11" s="25">
        <v>11.7012</v>
      </c>
      <c r="P11" s="25"/>
      <c r="Q11" s="25"/>
      <c r="R11" s="25"/>
      <c r="S11" s="25">
        <v>0</v>
      </c>
      <c r="T11" s="25">
        <v>0</v>
      </c>
      <c r="U11" s="25">
        <v>0</v>
      </c>
      <c r="V11" s="25"/>
      <c r="W11" s="25"/>
      <c r="X11" s="25"/>
      <c r="Y11" s="25"/>
      <c r="Z11" s="22"/>
      <c r="AA11" s="23">
        <v>65.373171599999992</v>
      </c>
      <c r="AB11" s="26">
        <f>SUM(AC11:AM11)</f>
        <v>0</v>
      </c>
      <c r="AC11" s="27"/>
      <c r="AD11" s="25"/>
      <c r="AE11" s="25">
        <v>0</v>
      </c>
      <c r="AF11" s="25"/>
      <c r="AG11" s="25"/>
      <c r="AH11" s="25">
        <v>0</v>
      </c>
      <c r="AI11" s="25"/>
      <c r="AJ11" s="25"/>
      <c r="AK11" s="25"/>
      <c r="AL11" s="25"/>
      <c r="AM11" s="215"/>
      <c r="AN11" s="212"/>
      <c r="AO11" s="28"/>
      <c r="AP11" s="26"/>
      <c r="AQ11" s="29">
        <f t="shared" si="0"/>
        <v>90.159847465857254</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31.561999999999998</v>
      </c>
      <c r="AP12" s="26"/>
      <c r="AQ12" s="29">
        <f t="shared" si="0"/>
        <v>31.561999999999998</v>
      </c>
    </row>
    <row r="13" spans="1:45" ht="12.75" customHeight="1">
      <c r="A13" s="17" t="s">
        <v>224</v>
      </c>
      <c r="B13" s="18"/>
      <c r="C13" s="19">
        <f>SUM(D13:G13)</f>
        <v>0</v>
      </c>
      <c r="D13" s="24"/>
      <c r="E13" s="22"/>
      <c r="F13" s="22"/>
      <c r="G13" s="22"/>
      <c r="H13" s="23">
        <f>SUM(I13:K13)</f>
        <v>153.26400000000001</v>
      </c>
      <c r="I13" s="24">
        <v>153.26400000000001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153.26400000000001</v>
      </c>
    </row>
    <row r="14" spans="1:45" ht="12.75" customHeight="1">
      <c r="A14" s="72" t="s">
        <v>225</v>
      </c>
      <c r="B14" s="73"/>
      <c r="C14" s="74">
        <f>SUM(D14:G14)</f>
        <v>0</v>
      </c>
      <c r="D14" s="75"/>
      <c r="E14" s="76"/>
      <c r="F14" s="77"/>
      <c r="G14" s="77"/>
      <c r="H14" s="78">
        <f>SUM(I14:K14)</f>
        <v>0</v>
      </c>
      <c r="I14" s="75"/>
      <c r="J14" s="76"/>
      <c r="K14" s="77"/>
      <c r="L14" s="78">
        <f>SUM(M14:Z14)</f>
        <v>2881.5969999999998</v>
      </c>
      <c r="M14" s="76">
        <v>2858.1669999999999</v>
      </c>
      <c r="N14" s="76">
        <v>23.43</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9.8039999999999985</v>
      </c>
      <c r="AP14" s="79"/>
      <c r="AQ14" s="82">
        <f t="shared" si="0"/>
        <v>2891.4009999999998</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146.19</v>
      </c>
      <c r="I15" s="85">
        <f t="shared" si="13"/>
        <v>0</v>
      </c>
      <c r="J15" s="86">
        <f t="shared" si="13"/>
        <v>0</v>
      </c>
      <c r="K15" s="87">
        <f t="shared" si="13"/>
        <v>146.19</v>
      </c>
      <c r="L15" s="88">
        <f t="shared" si="13"/>
        <v>2907.9226999999996</v>
      </c>
      <c r="M15" s="86">
        <f t="shared" si="13"/>
        <v>0</v>
      </c>
      <c r="N15" s="86">
        <f t="shared" si="13"/>
        <v>0</v>
      </c>
      <c r="O15" s="86">
        <f t="shared" si="13"/>
        <v>64.199100000000001</v>
      </c>
      <c r="P15" s="86">
        <f t="shared" si="13"/>
        <v>463.27499999999998</v>
      </c>
      <c r="Q15" s="86">
        <f t="shared" si="13"/>
        <v>186.84120000000001</v>
      </c>
      <c r="R15" s="86">
        <f t="shared" si="13"/>
        <v>42.131999999999998</v>
      </c>
      <c r="S15" s="86">
        <f t="shared" si="13"/>
        <v>973.08119999999997</v>
      </c>
      <c r="T15" s="86">
        <f t="shared" si="13"/>
        <v>42.799400000000006</v>
      </c>
      <c r="U15" s="86">
        <f t="shared" si="13"/>
        <v>1015.7808</v>
      </c>
      <c r="V15" s="86">
        <f t="shared" si="13"/>
        <v>0</v>
      </c>
      <c r="W15" s="86">
        <f t="shared" si="13"/>
        <v>119.81399999999999</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1803.9359999999999</v>
      </c>
      <c r="AP15" s="89">
        <f t="shared" si="13"/>
        <v>0</v>
      </c>
      <c r="AQ15" s="91">
        <f t="shared" si="0"/>
        <v>4858.0486999999994</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1750.1859999999999</v>
      </c>
      <c r="AP16" s="67"/>
      <c r="AQ16" s="92">
        <f>C16+H16+L16+AA16+AO16+AP16</f>
        <v>1750.1859999999999</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32.765999999999998</v>
      </c>
      <c r="AP17" s="26"/>
      <c r="AQ17" s="29">
        <f>C17+H17+L17+AA17+AO17+AP17</f>
        <v>32.765999999999998</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20.983999999999998</v>
      </c>
      <c r="AP18" s="26"/>
      <c r="AQ18" s="29">
        <f t="shared" si="0"/>
        <v>20.983999999999998</v>
      </c>
    </row>
    <row r="19" spans="1:43" ht="12.75" customHeight="1">
      <c r="A19" s="17" t="s">
        <v>229</v>
      </c>
      <c r="B19" s="18"/>
      <c r="C19" s="19"/>
      <c r="D19" s="24"/>
      <c r="E19" s="25"/>
      <c r="F19" s="22"/>
      <c r="G19" s="22"/>
      <c r="H19" s="23">
        <f>SUM(I19:K19)</f>
        <v>146.19</v>
      </c>
      <c r="I19" s="24"/>
      <c r="J19" s="25"/>
      <c r="K19" s="22">
        <v>146.19</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146.19</v>
      </c>
    </row>
    <row r="20" spans="1:43" ht="12.75" customHeight="1">
      <c r="A20" s="72" t="s">
        <v>230</v>
      </c>
      <c r="B20" s="73"/>
      <c r="C20" s="74"/>
      <c r="D20" s="75"/>
      <c r="E20" s="76"/>
      <c r="F20" s="77"/>
      <c r="G20" s="77"/>
      <c r="H20" s="78">
        <f>SUM(I20:K20)</f>
        <v>0</v>
      </c>
      <c r="I20" s="75"/>
      <c r="J20" s="76"/>
      <c r="K20" s="77"/>
      <c r="L20" s="78">
        <f>SUM(M20:Z20)</f>
        <v>2907.9226999999996</v>
      </c>
      <c r="M20" s="76"/>
      <c r="N20" s="76"/>
      <c r="O20" s="76">
        <v>64.199100000000001</v>
      </c>
      <c r="P20" s="76">
        <v>463.27499999999998</v>
      </c>
      <c r="Q20" s="76">
        <v>186.84120000000001</v>
      </c>
      <c r="R20" s="76">
        <v>42.131999999999998</v>
      </c>
      <c r="S20" s="76">
        <v>973.08119999999997</v>
      </c>
      <c r="T20" s="76">
        <v>42.799400000000006</v>
      </c>
      <c r="U20" s="76">
        <v>1015.7808</v>
      </c>
      <c r="V20" s="76"/>
      <c r="W20" s="76">
        <v>119.81399999999999</v>
      </c>
      <c r="X20" s="76"/>
      <c r="Y20" s="76"/>
      <c r="Z20" s="77"/>
      <c r="AA20" s="78"/>
      <c r="AB20" s="79">
        <f>SUM(AC20:AL20)</f>
        <v>0</v>
      </c>
      <c r="AC20" s="80"/>
      <c r="AD20" s="76"/>
      <c r="AE20" s="76"/>
      <c r="AF20" s="76"/>
      <c r="AG20" s="76"/>
      <c r="AH20" s="76"/>
      <c r="AI20" s="76"/>
      <c r="AJ20" s="76"/>
      <c r="AK20" s="76"/>
      <c r="AL20" s="76"/>
      <c r="AM20" s="220"/>
      <c r="AN20" s="213"/>
      <c r="AO20" s="81"/>
      <c r="AP20" s="79"/>
      <c r="AQ20" s="82">
        <f t="shared" si="0"/>
        <v>2907.9226999999996</v>
      </c>
    </row>
    <row r="21" spans="1:43" ht="12.75" customHeight="1">
      <c r="A21" s="93" t="s">
        <v>7</v>
      </c>
      <c r="B21" s="94"/>
      <c r="C21" s="95">
        <f>SUM(C22:C24)</f>
        <v>12.353396399999998</v>
      </c>
      <c r="D21" s="96">
        <f>SUM(D22:D24)</f>
        <v>-4.8877499999999996</v>
      </c>
      <c r="E21" s="97">
        <f>SUM(E22:E24)</f>
        <v>17.241146399999998</v>
      </c>
      <c r="F21" s="98">
        <f>SUM(F22:F24)</f>
        <v>0</v>
      </c>
      <c r="G21" s="98">
        <f>SUM(G22:G24)</f>
        <v>0</v>
      </c>
      <c r="H21" s="99">
        <f>SUM(I21:K21)</f>
        <v>0</v>
      </c>
      <c r="I21" s="96">
        <f>SUM(I22:I24)</f>
        <v>0</v>
      </c>
      <c r="J21" s="97">
        <f>SUM(J22:J24)</f>
        <v>0</v>
      </c>
      <c r="K21" s="98">
        <f>SUM(K22:K24)</f>
        <v>0</v>
      </c>
      <c r="L21" s="99">
        <f>SUM(M21:Z21)</f>
        <v>1.463403600000003</v>
      </c>
      <c r="M21" s="97">
        <f t="shared" ref="M21:AA21" si="15">SUM(M22:M24)</f>
        <v>0</v>
      </c>
      <c r="N21" s="97">
        <f t="shared" ref="N21" si="16">SUM(N22:N24)</f>
        <v>0</v>
      </c>
      <c r="O21" s="97">
        <f t="shared" si="15"/>
        <v>0</v>
      </c>
      <c r="P21" s="97">
        <f t="shared" si="15"/>
        <v>0</v>
      </c>
      <c r="Q21" s="97">
        <f t="shared" si="15"/>
        <v>44.3352</v>
      </c>
      <c r="R21" s="97">
        <f t="shared" si="15"/>
        <v>-45.291899999999998</v>
      </c>
      <c r="S21" s="97">
        <f t="shared" si="15"/>
        <v>14.7735</v>
      </c>
      <c r="T21" s="97">
        <f t="shared" si="15"/>
        <v>0</v>
      </c>
      <c r="U21" s="97">
        <f t="shared" si="15"/>
        <v>0</v>
      </c>
      <c r="V21" s="97">
        <f t="shared" si="15"/>
        <v>-12.353396399999999</v>
      </c>
      <c r="W21" s="97">
        <f t="shared" si="15"/>
        <v>0</v>
      </c>
      <c r="X21" s="97">
        <f t="shared" si="15"/>
        <v>0</v>
      </c>
      <c r="Y21" s="97">
        <f t="shared" si="15"/>
        <v>0</v>
      </c>
      <c r="Z21" s="98">
        <f t="shared" si="15"/>
        <v>0</v>
      </c>
      <c r="AA21" s="99">
        <f t="shared" si="15"/>
        <v>0</v>
      </c>
      <c r="AB21" s="100">
        <f t="shared" ref="AB21:AQ21" si="17">SUM(AB22:AB24)</f>
        <v>-88.923999999999992</v>
      </c>
      <c r="AC21" s="101">
        <f t="shared" si="17"/>
        <v>-72.841999999999999</v>
      </c>
      <c r="AD21" s="97">
        <f t="shared" si="17"/>
        <v>-16.081999999999997</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88.923999999999992</v>
      </c>
      <c r="AP21" s="100">
        <f t="shared" si="17"/>
        <v>0</v>
      </c>
      <c r="AQ21" s="102">
        <f t="shared" si="17"/>
        <v>13.816800000000001</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-88.923999999999992</v>
      </c>
      <c r="AC22" s="68">
        <f>-AC2</f>
        <v>-72.841999999999999</v>
      </c>
      <c r="AD22" s="64">
        <f>-AD2</f>
        <v>-16.081999999999997</v>
      </c>
      <c r="AE22" s="64"/>
      <c r="AF22" s="64"/>
      <c r="AG22" s="127"/>
      <c r="AH22" s="2"/>
      <c r="AI22" s="64"/>
      <c r="AJ22" s="64"/>
      <c r="AK22" s="64">
        <v>0</v>
      </c>
      <c r="AL22" s="64"/>
      <c r="AM22" s="219"/>
      <c r="AN22" s="69"/>
      <c r="AO22" s="66">
        <f>-(C22+H22+L22+AA22+AB22)</f>
        <v>88.923999999999992</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12.353396399999998</v>
      </c>
      <c r="D24" s="207">
        <v>-4.8877499999999996</v>
      </c>
      <c r="E24" s="36">
        <f>-D24-V24</f>
        <v>17.241146399999998</v>
      </c>
      <c r="F24" s="33"/>
      <c r="G24" s="33"/>
      <c r="H24" s="34"/>
      <c r="I24" s="39"/>
      <c r="J24" s="36"/>
      <c r="K24" s="33"/>
      <c r="L24" s="34">
        <f>SUM(N24:Z24)</f>
        <v>1.463403600000003</v>
      </c>
      <c r="M24" s="36"/>
      <c r="N24" s="36">
        <v>0</v>
      </c>
      <c r="O24" s="36"/>
      <c r="P24" s="36">
        <v>0</v>
      </c>
      <c r="Q24" s="36">
        <v>44.3352</v>
      </c>
      <c r="R24" s="36">
        <v>-45.291899999999998</v>
      </c>
      <c r="S24" s="36">
        <v>14.7735</v>
      </c>
      <c r="T24" s="36"/>
      <c r="U24" s="36">
        <v>0</v>
      </c>
      <c r="V24" s="33">
        <v>-12.353396399999999</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13.816800000000001</v>
      </c>
    </row>
    <row r="25" spans="1:43" ht="12.75" customHeight="1" thickBot="1">
      <c r="A25" s="83" t="s">
        <v>8</v>
      </c>
      <c r="B25" s="1"/>
      <c r="C25" s="84">
        <f>SUM(D25:G25)</f>
        <v>0</v>
      </c>
      <c r="D25" s="85"/>
      <c r="E25" s="86"/>
      <c r="F25" s="104"/>
      <c r="G25" s="104"/>
      <c r="H25" s="88">
        <f>SUM(I25:K25)</f>
        <v>6.51</v>
      </c>
      <c r="I25" s="104">
        <v>6.51</v>
      </c>
      <c r="J25" s="105"/>
      <c r="K25" s="104"/>
      <c r="L25" s="88">
        <f>SUM(O25:Z25)</f>
        <v>74.738399999999999</v>
      </c>
      <c r="M25" s="105"/>
      <c r="N25" s="105"/>
      <c r="O25" s="105">
        <v>52.497900000000001</v>
      </c>
      <c r="P25" s="105"/>
      <c r="Q25" s="105"/>
      <c r="R25" s="105"/>
      <c r="S25" s="105">
        <v>15.7584</v>
      </c>
      <c r="T25" s="105">
        <v>3.3789000000000002</v>
      </c>
      <c r="U25" s="105">
        <v>3.1032000000000002</v>
      </c>
      <c r="V25" s="105"/>
      <c r="W25" s="105"/>
      <c r="X25" s="105"/>
      <c r="Y25" s="105"/>
      <c r="Z25" s="104"/>
      <c r="AA25" s="88">
        <v>43.337997119999997</v>
      </c>
      <c r="AB25" s="89">
        <f>SUM(AC25:AI25)</f>
        <v>0</v>
      </c>
      <c r="AC25" s="90"/>
      <c r="AD25" s="105"/>
      <c r="AE25" s="105"/>
      <c r="AF25" s="105"/>
      <c r="AG25" s="105"/>
      <c r="AH25" s="105"/>
      <c r="AI25" s="105"/>
      <c r="AJ25" s="105"/>
      <c r="AK25" s="105"/>
      <c r="AL25" s="105"/>
      <c r="AM25" s="225"/>
      <c r="AN25" s="106"/>
      <c r="AO25" s="88">
        <v>255.16199999999998</v>
      </c>
      <c r="AP25" s="89"/>
      <c r="AQ25" s="107">
        <f>C25+H25+L25+AA25+AB25+AN25+AO25+AP25</f>
        <v>379.74839711999999</v>
      </c>
    </row>
    <row r="26" spans="1:43" s="49" customFormat="1" ht="12.75" customHeight="1" thickBot="1">
      <c r="A26" s="42" t="s">
        <v>9</v>
      </c>
      <c r="B26" s="43"/>
      <c r="C26" s="44">
        <f t="shared" ref="C26:AP26" si="20">C7-C9+C15+C21-C25</f>
        <v>331.77432569874685</v>
      </c>
      <c r="D26" s="108">
        <f t="shared" si="20"/>
        <v>264.14429751474665</v>
      </c>
      <c r="E26" s="46">
        <f t="shared" si="20"/>
        <v>48.46604640000001</v>
      </c>
      <c r="F26" s="46">
        <f t="shared" si="20"/>
        <v>0</v>
      </c>
      <c r="G26" s="46">
        <f t="shared" si="20"/>
        <v>19.163981783999997</v>
      </c>
      <c r="H26" s="47">
        <f t="shared" si="20"/>
        <v>326.95200000000006</v>
      </c>
      <c r="I26" s="108">
        <f t="shared" si="20"/>
        <v>1.8600000000000048</v>
      </c>
      <c r="J26" s="46">
        <f t="shared" si="20"/>
        <v>202.82399999999998</v>
      </c>
      <c r="K26" s="109">
        <f t="shared" si="20"/>
        <v>122.268</v>
      </c>
      <c r="L26" s="47">
        <f t="shared" si="20"/>
        <v>6772.9583385499982</v>
      </c>
      <c r="M26" s="46">
        <f t="shared" si="20"/>
        <v>0</v>
      </c>
      <c r="N26" s="46">
        <f t="shared" si="20"/>
        <v>4.259999999999998</v>
      </c>
      <c r="O26" s="46">
        <f t="shared" si="20"/>
        <v>0</v>
      </c>
      <c r="P26" s="46">
        <f t="shared" si="20"/>
        <v>1515.4949999999999</v>
      </c>
      <c r="Q26" s="46">
        <f t="shared" si="20"/>
        <v>657.63879999999995</v>
      </c>
      <c r="R26" s="46">
        <f t="shared" si="20"/>
        <v>546.66269999999986</v>
      </c>
      <c r="S26" s="46">
        <f t="shared" si="20"/>
        <v>765.2673000000002</v>
      </c>
      <c r="T26" s="46">
        <f t="shared" si="20"/>
        <v>157.68200000000002</v>
      </c>
      <c r="U26" s="46">
        <f t="shared" si="20"/>
        <v>2809.4303999999997</v>
      </c>
      <c r="V26" s="46">
        <f t="shared" si="20"/>
        <v>125.07813854999999</v>
      </c>
      <c r="W26" s="46">
        <f t="shared" si="20"/>
        <v>0</v>
      </c>
      <c r="X26" s="46">
        <f t="shared" si="20"/>
        <v>162.072</v>
      </c>
      <c r="Y26" s="46">
        <f t="shared" si="20"/>
        <v>2.1019999999999999</v>
      </c>
      <c r="Z26" s="109">
        <f t="shared" si="20"/>
        <v>27.270000000000003</v>
      </c>
      <c r="AA26" s="47">
        <f t="shared" si="20"/>
        <v>1447.8323614233605</v>
      </c>
      <c r="AB26" s="45">
        <f t="shared" si="20"/>
        <v>109.84528044351266</v>
      </c>
      <c r="AC26" s="110">
        <f t="shared" si="20"/>
        <v>0</v>
      </c>
      <c r="AD26" s="110">
        <f t="shared" si="20"/>
        <v>0</v>
      </c>
      <c r="AE26" s="110">
        <f t="shared" si="20"/>
        <v>105.23644044351265</v>
      </c>
      <c r="AF26" s="110">
        <f t="shared" si="20"/>
        <v>0</v>
      </c>
      <c r="AG26" s="110">
        <f t="shared" si="20"/>
        <v>0</v>
      </c>
      <c r="AH26" s="110">
        <f t="shared" si="20"/>
        <v>4.4416799999999999</v>
      </c>
      <c r="AI26" s="110">
        <f t="shared" si="20"/>
        <v>0</v>
      </c>
      <c r="AJ26" s="110">
        <f t="shared" ref="AJ26" si="21">AJ7-AJ9+AJ15+AJ21-AJ25</f>
        <v>0</v>
      </c>
      <c r="AK26" s="110">
        <f t="shared" si="20"/>
        <v>0</v>
      </c>
      <c r="AL26" s="110">
        <f t="shared" si="20"/>
        <v>0.11939999999999999</v>
      </c>
      <c r="AM26" s="226">
        <f t="shared" si="20"/>
        <v>4.7759999999999997E-2</v>
      </c>
      <c r="AN26" s="45">
        <f t="shared" si="20"/>
        <v>0</v>
      </c>
      <c r="AO26" s="47">
        <f t="shared" si="20"/>
        <v>1617.0579999999998</v>
      </c>
      <c r="AP26" s="45">
        <f t="shared" si="20"/>
        <v>0</v>
      </c>
      <c r="AQ26" s="48">
        <f>C26+H26+L26+AA26+AB26+AN26+AO26+AP26</f>
        <v>10606.420306115619</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191.44400000000002</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162.072</v>
      </c>
      <c r="Y27" s="54">
        <f t="shared" si="23"/>
        <v>2.1019999999999999</v>
      </c>
      <c r="Z27" s="55">
        <f t="shared" si="23"/>
        <v>27.270000000000003</v>
      </c>
      <c r="AA27" s="56">
        <f t="shared" si="23"/>
        <v>409.88009303999996</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601.32409303999998</v>
      </c>
    </row>
    <row r="28" spans="1:43" ht="12.75" customHeight="1" thickBot="1">
      <c r="A28" s="112" t="s">
        <v>11</v>
      </c>
      <c r="B28" s="113"/>
      <c r="C28" s="114">
        <f>SUM(D28:G28)</f>
        <v>0</v>
      </c>
      <c r="D28" s="96"/>
      <c r="E28" s="97"/>
      <c r="F28" s="98"/>
      <c r="G28" s="98"/>
      <c r="H28" s="115">
        <f>SUM(I28:K28)</f>
        <v>0</v>
      </c>
      <c r="I28" s="96"/>
      <c r="J28" s="97"/>
      <c r="K28" s="98"/>
      <c r="L28" s="115">
        <f>SUM(M28:Z28)</f>
        <v>191.44400000000002</v>
      </c>
      <c r="M28" s="97"/>
      <c r="N28" s="97"/>
      <c r="O28" s="97"/>
      <c r="P28" s="97"/>
      <c r="Q28" s="97"/>
      <c r="R28" s="97"/>
      <c r="S28" s="97"/>
      <c r="T28" s="97"/>
      <c r="U28" s="97"/>
      <c r="V28" s="97"/>
      <c r="W28" s="97"/>
      <c r="X28" s="97">
        <f>X26</f>
        <v>162.072</v>
      </c>
      <c r="Y28" s="97">
        <f>Y26</f>
        <v>2.1019999999999999</v>
      </c>
      <c r="Z28" s="98">
        <f>Z26</f>
        <v>27.270000000000003</v>
      </c>
      <c r="AA28" s="115">
        <v>409.88009303999996</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601.32409303999998</v>
      </c>
    </row>
    <row r="29" spans="1:43" s="49" customFormat="1" ht="12.75" customHeight="1" thickBot="1">
      <c r="A29" s="50" t="s">
        <v>12</v>
      </c>
      <c r="B29" s="51"/>
      <c r="C29" s="52">
        <f t="shared" ref="C29:AQ29" si="25">C30+C45+C56+C58+C65+C70+C71</f>
        <v>326.66461221140941</v>
      </c>
      <c r="D29" s="53">
        <f t="shared" si="25"/>
        <v>260.79434821140939</v>
      </c>
      <c r="E29" s="54">
        <f t="shared" si="25"/>
        <v>46.938200000000002</v>
      </c>
      <c r="F29" s="55">
        <f t="shared" si="25"/>
        <v>0</v>
      </c>
      <c r="G29" s="55">
        <f t="shared" si="25"/>
        <v>18.932064</v>
      </c>
      <c r="H29" s="56">
        <f t="shared" si="25"/>
        <v>328.22200000000004</v>
      </c>
      <c r="I29" s="53">
        <f t="shared" si="25"/>
        <v>0</v>
      </c>
      <c r="J29" s="53">
        <f t="shared" si="25"/>
        <v>205.95400000000001</v>
      </c>
      <c r="K29" s="53">
        <f t="shared" si="25"/>
        <v>122.268</v>
      </c>
      <c r="L29" s="56">
        <f t="shared" si="25"/>
        <v>6519.6299975685415</v>
      </c>
      <c r="M29" s="54">
        <f t="shared" si="25"/>
        <v>0</v>
      </c>
      <c r="N29" s="54">
        <f t="shared" ref="N29" si="26">N30+N45+N56+N58+N65+N70+N71</f>
        <v>0</v>
      </c>
      <c r="O29" s="54">
        <f t="shared" si="25"/>
        <v>0</v>
      </c>
      <c r="P29" s="54">
        <f t="shared" si="25"/>
        <v>1505.8279749056603</v>
      </c>
      <c r="Q29" s="54">
        <f t="shared" si="25"/>
        <v>689.30680000000007</v>
      </c>
      <c r="R29" s="54">
        <f t="shared" si="25"/>
        <v>542.44983402788034</v>
      </c>
      <c r="S29" s="54">
        <f t="shared" si="25"/>
        <v>671.70180000000005</v>
      </c>
      <c r="T29" s="54">
        <f t="shared" si="25"/>
        <v>144.49543916000007</v>
      </c>
      <c r="U29" s="54">
        <f t="shared" si="25"/>
        <v>2834.3143999999998</v>
      </c>
      <c r="V29" s="54">
        <f t="shared" si="25"/>
        <v>130.48274947499999</v>
      </c>
      <c r="W29" s="54">
        <f t="shared" si="25"/>
        <v>1.0510000000000019</v>
      </c>
      <c r="X29" s="54">
        <f t="shared" si="25"/>
        <v>0</v>
      </c>
      <c r="Y29" s="54">
        <f t="shared" si="25"/>
        <v>0</v>
      </c>
      <c r="Z29" s="54">
        <f t="shared" si="25"/>
        <v>0</v>
      </c>
      <c r="AA29" s="47">
        <f t="shared" si="25"/>
        <v>1037.93641512</v>
      </c>
      <c r="AB29" s="57">
        <f t="shared" si="25"/>
        <v>109.84528044351266</v>
      </c>
      <c r="AC29" s="58">
        <f t="shared" si="25"/>
        <v>0</v>
      </c>
      <c r="AD29" s="54">
        <f t="shared" si="25"/>
        <v>0</v>
      </c>
      <c r="AE29" s="54">
        <f t="shared" si="25"/>
        <v>105.23644044351266</v>
      </c>
      <c r="AF29" s="54">
        <f t="shared" ref="AF29" si="27">AF30+AF45+AF56+AF58+AF65+AF70+AF71</f>
        <v>0</v>
      </c>
      <c r="AG29" s="54">
        <f t="shared" si="25"/>
        <v>0</v>
      </c>
      <c r="AH29" s="54">
        <f t="shared" si="25"/>
        <v>4.4416799999999999</v>
      </c>
      <c r="AI29" s="54">
        <f t="shared" si="25"/>
        <v>0</v>
      </c>
      <c r="AJ29" s="54">
        <f t="shared" ref="AJ29" si="28">AJ30+AJ45+AJ56+AJ58+AJ65+AJ70+AJ71</f>
        <v>0</v>
      </c>
      <c r="AK29" s="54">
        <f t="shared" si="25"/>
        <v>0</v>
      </c>
      <c r="AL29" s="54">
        <f t="shared" ref="AL29" si="29">AL30+AL45+AL56+AL58+AL65+AL70+AL71</f>
        <v>0.11939999999999999</v>
      </c>
      <c r="AM29" s="217">
        <f t="shared" si="25"/>
        <v>4.7759999999999997E-2</v>
      </c>
      <c r="AN29" s="53">
        <f t="shared" si="25"/>
        <v>0</v>
      </c>
      <c r="AO29" s="56">
        <f t="shared" si="25"/>
        <v>1621.444</v>
      </c>
      <c r="AP29" s="57">
        <f t="shared" si="25"/>
        <v>0</v>
      </c>
      <c r="AQ29" s="48">
        <f t="shared" si="25"/>
        <v>9943.7423053434632</v>
      </c>
    </row>
    <row r="30" spans="1:43" s="49" customFormat="1" ht="12.75" customHeight="1">
      <c r="A30" s="164" t="s">
        <v>43</v>
      </c>
      <c r="B30" s="117"/>
      <c r="C30" s="118">
        <f>SUM(C31:C44)</f>
        <v>63.954348211409396</v>
      </c>
      <c r="D30" s="120">
        <v>63.954348211409382</v>
      </c>
      <c r="E30" s="120">
        <v>0</v>
      </c>
      <c r="F30" s="121"/>
      <c r="G30" s="121"/>
      <c r="H30" s="122">
        <f>SUM(H31:H44)</f>
        <v>0</v>
      </c>
      <c r="I30" s="119">
        <f t="shared" ref="I30:K30" si="30">SUM(I31:I44)</f>
        <v>0</v>
      </c>
      <c r="J30" s="120">
        <f t="shared" si="30"/>
        <v>0</v>
      </c>
      <c r="K30" s="120">
        <f t="shared" si="30"/>
        <v>0</v>
      </c>
      <c r="L30" s="122">
        <f>SUM(L31:L44)</f>
        <v>1018.7085679775627</v>
      </c>
      <c r="M30" s="120">
        <f>SUM(M31:M44)</f>
        <v>0</v>
      </c>
      <c r="N30" s="120">
        <f>SUM(N31:N44)</f>
        <v>0</v>
      </c>
      <c r="O30" s="120">
        <f>SUM(O31:O44)</f>
        <v>0</v>
      </c>
      <c r="P30" s="120">
        <f>SUM(P31:P44)</f>
        <v>0</v>
      </c>
      <c r="Q30" s="120">
        <v>55.204205043730198</v>
      </c>
      <c r="R30" s="120">
        <f>SUM(R31:R44)</f>
        <v>0</v>
      </c>
      <c r="S30" s="120">
        <v>630.75810000000001</v>
      </c>
      <c r="T30" s="120">
        <v>52.549100468486984</v>
      </c>
      <c r="U30" s="120">
        <v>188.03986401534556</v>
      </c>
      <c r="V30" s="120">
        <v>91.106298449999997</v>
      </c>
      <c r="W30" s="120">
        <f>SUM(W31:W44)</f>
        <v>1.0510000000000019</v>
      </c>
      <c r="X30" s="120">
        <f>SUM(X31:X44)</f>
        <v>0</v>
      </c>
      <c r="Y30" s="120">
        <f>SUM(Y31:Y44)</f>
        <v>0</v>
      </c>
      <c r="Z30" s="121">
        <f>SUM(Z31:Z44)</f>
        <v>0</v>
      </c>
      <c r="AA30" s="122">
        <v>405.27058439999996</v>
      </c>
      <c r="AB30" s="123">
        <f t="shared" ref="AB30:AN30" si="31">SUM(AB31:AB44)</f>
        <v>91.818600000000004</v>
      </c>
      <c r="AC30" s="176">
        <f t="shared" si="31"/>
        <v>0</v>
      </c>
      <c r="AD30" s="120">
        <f t="shared" si="31"/>
        <v>0</v>
      </c>
      <c r="AE30" s="120">
        <f t="shared" si="31"/>
        <v>87.376919999999998</v>
      </c>
      <c r="AF30" s="120">
        <f t="shared" ref="AF30" si="32">SUM(AF31:AF44)</f>
        <v>0</v>
      </c>
      <c r="AG30" s="120">
        <f t="shared" si="31"/>
        <v>0</v>
      </c>
      <c r="AH30" s="120">
        <f t="shared" si="31"/>
        <v>4.4416799999999999</v>
      </c>
      <c r="AI30" s="120">
        <f t="shared" si="31"/>
        <v>0</v>
      </c>
      <c r="AJ30" s="120">
        <f t="shared" ref="AJ30" si="33">SUM(AJ31:AJ44)</f>
        <v>0</v>
      </c>
      <c r="AK30" s="120">
        <f t="shared" si="31"/>
        <v>0</v>
      </c>
      <c r="AL30" s="120">
        <f t="shared" ref="AL30" si="34">SUM(AL31:AL44)</f>
        <v>0</v>
      </c>
      <c r="AM30" s="228">
        <f t="shared" si="31"/>
        <v>0</v>
      </c>
      <c r="AN30" s="119">
        <f t="shared" si="31"/>
        <v>0</v>
      </c>
      <c r="AO30" s="122">
        <v>625.30599999999993</v>
      </c>
      <c r="AP30" s="123">
        <f>SUM(AP31:AP44)</f>
        <v>0</v>
      </c>
      <c r="AQ30" s="59">
        <f t="shared" ref="AQ30" si="35">C30+H30+L30+AA30+AB30+AN30+AO30+AP30</f>
        <v>2205.0581005889721</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66.796192816888635</v>
      </c>
      <c r="M31" s="127"/>
      <c r="N31" s="127"/>
      <c r="O31" s="127"/>
      <c r="P31" s="127"/>
      <c r="Q31" s="127">
        <v>1.7689036636176543</v>
      </c>
      <c r="R31" s="127"/>
      <c r="S31" s="127">
        <v>20.633594244037244</v>
      </c>
      <c r="T31" s="127">
        <v>0.40776312636264783</v>
      </c>
      <c r="U31" s="127">
        <v>28.296918204598349</v>
      </c>
      <c r="V31" s="127">
        <v>15.689013578272741</v>
      </c>
      <c r="W31" s="127"/>
      <c r="X31" s="127"/>
      <c r="Y31" s="127"/>
      <c r="Z31" s="128"/>
      <c r="AA31" s="70">
        <v>49.085883551430335</v>
      </c>
      <c r="AB31" s="131">
        <f t="shared" ref="AB31:AB43" si="39">SUM(AC31:AM31)</f>
        <v>0</v>
      </c>
      <c r="AC31" s="132"/>
      <c r="AD31" s="127"/>
      <c r="AE31" s="127"/>
      <c r="AF31" s="127"/>
      <c r="AG31" s="127"/>
      <c r="AH31" s="127"/>
      <c r="AI31" s="127"/>
      <c r="AJ31" s="127"/>
      <c r="AK31" s="64"/>
      <c r="AL31" s="64"/>
      <c r="AM31" s="229"/>
      <c r="AN31" s="223"/>
      <c r="AO31" s="130">
        <v>36.099582504525294</v>
      </c>
      <c r="AP31" s="131"/>
      <c r="AQ31" s="71">
        <f t="shared" si="24"/>
        <v>151.98165887284426</v>
      </c>
    </row>
    <row r="32" spans="1:43" ht="12.75" customHeight="1">
      <c r="A32" s="166" t="s">
        <v>111</v>
      </c>
      <c r="B32" s="133" t="s">
        <v>15</v>
      </c>
      <c r="C32" s="19">
        <f t="shared" si="36"/>
        <v>16.373258929900519</v>
      </c>
      <c r="D32" s="127">
        <v>16.373258929900519</v>
      </c>
      <c r="E32" s="25"/>
      <c r="F32" s="22"/>
      <c r="G32" s="22"/>
      <c r="H32" s="23">
        <f t="shared" si="37"/>
        <v>0</v>
      </c>
      <c r="I32" s="24">
        <v>0</v>
      </c>
      <c r="J32" s="25"/>
      <c r="K32" s="22"/>
      <c r="L32" s="23">
        <f t="shared" si="38"/>
        <v>233.99982113078454</v>
      </c>
      <c r="M32" s="25"/>
      <c r="N32" s="25"/>
      <c r="O32" s="25"/>
      <c r="P32" s="127"/>
      <c r="Q32" s="127">
        <v>13.204814116190475</v>
      </c>
      <c r="R32" s="25"/>
      <c r="S32" s="127">
        <v>154.02917758912051</v>
      </c>
      <c r="T32" s="127">
        <v>9.8516945389527368</v>
      </c>
      <c r="U32" s="127">
        <v>28.364087018294288</v>
      </c>
      <c r="V32" s="127">
        <v>28.550047868226535</v>
      </c>
      <c r="W32" s="25"/>
      <c r="X32" s="25"/>
      <c r="Y32" s="25"/>
      <c r="Z32" s="22"/>
      <c r="AA32" s="28">
        <v>138.34340300502217</v>
      </c>
      <c r="AB32" s="26">
        <f t="shared" si="39"/>
        <v>4.4416799999999999</v>
      </c>
      <c r="AC32" s="27"/>
      <c r="AD32" s="25"/>
      <c r="AE32" s="25">
        <v>0</v>
      </c>
      <c r="AF32" s="25"/>
      <c r="AG32" s="127"/>
      <c r="AH32" s="127">
        <v>4.4416799999999999</v>
      </c>
      <c r="AI32" s="25"/>
      <c r="AJ32" s="25"/>
      <c r="AK32" s="25"/>
      <c r="AL32" s="25"/>
      <c r="AM32" s="229"/>
      <c r="AN32" s="212"/>
      <c r="AO32" s="130">
        <v>142.76409212725358</v>
      </c>
      <c r="AP32" s="26"/>
      <c r="AQ32" s="29">
        <f t="shared" si="24"/>
        <v>535.92225519296085</v>
      </c>
    </row>
    <row r="33" spans="1:43" ht="12.75" customHeight="1">
      <c r="A33" s="166" t="s">
        <v>16</v>
      </c>
      <c r="B33" s="133" t="s">
        <v>17</v>
      </c>
      <c r="C33" s="19">
        <f t="shared" si="36"/>
        <v>5.707160131354331</v>
      </c>
      <c r="D33" s="127">
        <v>5.707160131354331</v>
      </c>
      <c r="E33" s="25"/>
      <c r="F33" s="22"/>
      <c r="G33" s="22"/>
      <c r="H33" s="23">
        <f t="shared" si="37"/>
        <v>0</v>
      </c>
      <c r="I33" s="24"/>
      <c r="J33" s="25"/>
      <c r="K33" s="22"/>
      <c r="L33" s="23">
        <f t="shared" si="38"/>
        <v>27.124822380134695</v>
      </c>
      <c r="M33" s="25"/>
      <c r="N33" s="25"/>
      <c r="O33" s="25"/>
      <c r="P33" s="127"/>
      <c r="Q33" s="127">
        <v>0.85062713197383699</v>
      </c>
      <c r="R33" s="25"/>
      <c r="S33" s="127">
        <v>9.9222447525616069</v>
      </c>
      <c r="T33" s="127">
        <v>10.55411117460754</v>
      </c>
      <c r="U33" s="127">
        <v>5.7978393209917147</v>
      </c>
      <c r="V33" s="127">
        <v>0</v>
      </c>
      <c r="W33" s="25"/>
      <c r="X33" s="25"/>
      <c r="Y33" s="25"/>
      <c r="Z33" s="22"/>
      <c r="AA33" s="28">
        <v>2.4262261330395032</v>
      </c>
      <c r="AB33" s="26">
        <f t="shared" si="39"/>
        <v>0</v>
      </c>
      <c r="AC33" s="27"/>
      <c r="AD33" s="25"/>
      <c r="AE33" s="25"/>
      <c r="AF33" s="25"/>
      <c r="AG33" s="127"/>
      <c r="AH33" s="127"/>
      <c r="AI33" s="25"/>
      <c r="AJ33" s="25"/>
      <c r="AK33" s="25"/>
      <c r="AL33" s="25"/>
      <c r="AM33" s="229"/>
      <c r="AN33" s="212"/>
      <c r="AO33" s="130">
        <v>15.98697139695482</v>
      </c>
      <c r="AP33" s="26"/>
      <c r="AQ33" s="29">
        <f t="shared" si="24"/>
        <v>51.245180041483351</v>
      </c>
    </row>
    <row r="34" spans="1:43" ht="12.75" customHeight="1">
      <c r="A34" s="166" t="s">
        <v>18</v>
      </c>
      <c r="B34" s="133" t="s">
        <v>19</v>
      </c>
      <c r="C34" s="305">
        <f t="shared" si="36"/>
        <v>0</v>
      </c>
      <c r="D34" s="304">
        <v>0</v>
      </c>
      <c r="E34" s="25"/>
      <c r="F34" s="22"/>
      <c r="G34" s="22"/>
      <c r="H34" s="23">
        <f t="shared" si="37"/>
        <v>0</v>
      </c>
      <c r="I34" s="24"/>
      <c r="J34" s="25"/>
      <c r="K34" s="22"/>
      <c r="L34" s="23">
        <f t="shared" si="38"/>
        <v>7.3160881894584673</v>
      </c>
      <c r="M34" s="25"/>
      <c r="N34" s="25"/>
      <c r="O34" s="25"/>
      <c r="P34" s="127"/>
      <c r="Q34" s="127">
        <v>0.49212938402149559</v>
      </c>
      <c r="R34" s="25"/>
      <c r="S34" s="127">
        <v>5.7405036997325052</v>
      </c>
      <c r="T34" s="127">
        <v>0.32010704026120884</v>
      </c>
      <c r="U34" s="127">
        <v>0.76334806544325773</v>
      </c>
      <c r="V34" s="127">
        <v>0</v>
      </c>
      <c r="W34" s="25"/>
      <c r="X34" s="25"/>
      <c r="Y34" s="25"/>
      <c r="Z34" s="22"/>
      <c r="AA34" s="28">
        <v>0.13306800914711708</v>
      </c>
      <c r="AB34" s="26">
        <f t="shared" si="39"/>
        <v>87.376919999999998</v>
      </c>
      <c r="AC34" s="27"/>
      <c r="AD34" s="25"/>
      <c r="AE34" s="25">
        <v>87.376919999999998</v>
      </c>
      <c r="AF34" s="25"/>
      <c r="AG34" s="127"/>
      <c r="AH34" s="127"/>
      <c r="AI34" s="25"/>
      <c r="AJ34" s="25"/>
      <c r="AK34" s="25"/>
      <c r="AL34" s="25"/>
      <c r="AM34" s="229"/>
      <c r="AN34" s="212"/>
      <c r="AO34" s="130">
        <v>26.644381713421478</v>
      </c>
      <c r="AP34" s="26"/>
      <c r="AQ34" s="29">
        <f t="shared" si="24"/>
        <v>121.47045791202706</v>
      </c>
    </row>
    <row r="35" spans="1:43" ht="12.75" customHeight="1">
      <c r="A35" s="166" t="s">
        <v>20</v>
      </c>
      <c r="B35" s="133" t="s">
        <v>21</v>
      </c>
      <c r="C35" s="305">
        <f t="shared" si="36"/>
        <v>0</v>
      </c>
      <c r="D35" s="304">
        <v>0</v>
      </c>
      <c r="E35" s="25"/>
      <c r="F35" s="22"/>
      <c r="G35" s="22"/>
      <c r="H35" s="23">
        <f t="shared" si="37"/>
        <v>0</v>
      </c>
      <c r="I35" s="24"/>
      <c r="J35" s="25"/>
      <c r="K35" s="22"/>
      <c r="L35" s="23">
        <f t="shared" si="38"/>
        <v>7.5877971904938066</v>
      </c>
      <c r="M35" s="25"/>
      <c r="N35" s="25"/>
      <c r="O35" s="25"/>
      <c r="P35" s="127"/>
      <c r="Q35" s="127">
        <v>0.20581359546500871</v>
      </c>
      <c r="R35" s="25"/>
      <c r="S35" s="127">
        <v>2.4007379859490903</v>
      </c>
      <c r="T35" s="127">
        <v>1.1640256009498503E-2</v>
      </c>
      <c r="U35" s="127">
        <v>4.9696053530702091</v>
      </c>
      <c r="V35" s="127">
        <v>0</v>
      </c>
      <c r="W35" s="25"/>
      <c r="X35" s="25"/>
      <c r="Y35" s="25"/>
      <c r="Z35" s="22"/>
      <c r="AA35" s="28">
        <v>25.042048076535359</v>
      </c>
      <c r="AB35" s="26">
        <f t="shared" si="39"/>
        <v>0</v>
      </c>
      <c r="AC35" s="27"/>
      <c r="AD35" s="25"/>
      <c r="AE35" s="25"/>
      <c r="AF35" s="25"/>
      <c r="AG35" s="127"/>
      <c r="AH35" s="127"/>
      <c r="AI35" s="25"/>
      <c r="AJ35" s="25"/>
      <c r="AK35" s="25"/>
      <c r="AL35" s="25"/>
      <c r="AM35" s="229"/>
      <c r="AN35" s="212"/>
      <c r="AO35" s="130">
        <v>24.80276916229322</v>
      </c>
      <c r="AP35" s="26"/>
      <c r="AQ35" s="29">
        <f t="shared" si="24"/>
        <v>57.432614429322385</v>
      </c>
    </row>
    <row r="36" spans="1:43" ht="12.75" customHeight="1">
      <c r="A36" s="166" t="s">
        <v>22</v>
      </c>
      <c r="B36" s="133" t="s">
        <v>23</v>
      </c>
      <c r="C36" s="19">
        <f t="shared" si="36"/>
        <v>0</v>
      </c>
      <c r="D36" s="127">
        <v>0</v>
      </c>
      <c r="E36" s="25"/>
      <c r="F36" s="22"/>
      <c r="G36" s="22"/>
      <c r="H36" s="23">
        <f t="shared" si="37"/>
        <v>0</v>
      </c>
      <c r="I36" s="24"/>
      <c r="J36" s="25"/>
      <c r="K36" s="22"/>
      <c r="L36" s="23">
        <f t="shared" si="38"/>
        <v>61.176059118540927</v>
      </c>
      <c r="M36" s="25"/>
      <c r="N36" s="25"/>
      <c r="O36" s="25"/>
      <c r="P36" s="127"/>
      <c r="Q36" s="127">
        <v>3.8718165067718449</v>
      </c>
      <c r="R36" s="25"/>
      <c r="S36" s="127">
        <v>45.163279624120854</v>
      </c>
      <c r="T36" s="127">
        <v>3.2584808704782007</v>
      </c>
      <c r="U36" s="127">
        <v>8.8824821171700279</v>
      </c>
      <c r="V36" s="127">
        <v>0</v>
      </c>
      <c r="W36" s="25"/>
      <c r="X36" s="25"/>
      <c r="Y36" s="25"/>
      <c r="Z36" s="22"/>
      <c r="AA36" s="130">
        <v>71.427565288328594</v>
      </c>
      <c r="AB36" s="26">
        <f t="shared" si="39"/>
        <v>0</v>
      </c>
      <c r="AC36" s="27"/>
      <c r="AD36" s="25"/>
      <c r="AE36" s="25">
        <v>0</v>
      </c>
      <c r="AF36" s="25"/>
      <c r="AG36" s="127"/>
      <c r="AH36" s="127"/>
      <c r="AI36" s="25"/>
      <c r="AJ36" s="25"/>
      <c r="AK36" s="25"/>
      <c r="AL36" s="25"/>
      <c r="AM36" s="229"/>
      <c r="AN36" s="212"/>
      <c r="AO36" s="130">
        <v>104.9168643661648</v>
      </c>
      <c r="AP36" s="26"/>
      <c r="AQ36" s="29">
        <f t="shared" si="24"/>
        <v>237.52048877303434</v>
      </c>
    </row>
    <row r="37" spans="1:43" ht="12.75" customHeight="1">
      <c r="A37" s="166" t="s">
        <v>24</v>
      </c>
      <c r="B37" s="133" t="s">
        <v>25</v>
      </c>
      <c r="C37" s="19">
        <f t="shared" si="36"/>
        <v>0</v>
      </c>
      <c r="D37" s="127">
        <v>0</v>
      </c>
      <c r="E37" s="25"/>
      <c r="F37" s="22"/>
      <c r="G37" s="22"/>
      <c r="H37" s="23">
        <f t="shared" si="37"/>
        <v>0</v>
      </c>
      <c r="I37" s="24"/>
      <c r="J37" s="25"/>
      <c r="K37" s="22"/>
      <c r="L37" s="23">
        <f t="shared" si="38"/>
        <v>10.748416917263032</v>
      </c>
      <c r="M37" s="25"/>
      <c r="N37" s="25"/>
      <c r="O37" s="25"/>
      <c r="P37" s="127"/>
      <c r="Q37" s="127">
        <v>0.28451206622104547</v>
      </c>
      <c r="R37" s="25"/>
      <c r="S37" s="127">
        <v>3.3187259728614635</v>
      </c>
      <c r="T37" s="127">
        <v>1.3930549864345809</v>
      </c>
      <c r="U37" s="127">
        <v>5.752123891745943</v>
      </c>
      <c r="V37" s="127">
        <v>0</v>
      </c>
      <c r="W37" s="25"/>
      <c r="X37" s="25"/>
      <c r="Y37" s="25"/>
      <c r="Z37" s="22"/>
      <c r="AA37" s="28">
        <v>3.4727128136780689</v>
      </c>
      <c r="AB37" s="26">
        <f t="shared" si="39"/>
        <v>0</v>
      </c>
      <c r="AC37" s="27"/>
      <c r="AD37" s="25"/>
      <c r="AE37" s="25"/>
      <c r="AF37" s="25"/>
      <c r="AG37" s="127"/>
      <c r="AH37" s="127"/>
      <c r="AI37" s="25"/>
      <c r="AJ37" s="25"/>
      <c r="AK37" s="25"/>
      <c r="AL37" s="25"/>
      <c r="AM37" s="229"/>
      <c r="AN37" s="212"/>
      <c r="AO37" s="130">
        <v>29.99580934877762</v>
      </c>
      <c r="AP37" s="26"/>
      <c r="AQ37" s="29">
        <f t="shared" si="24"/>
        <v>44.216939079718721</v>
      </c>
    </row>
    <row r="38" spans="1:43" ht="12.75" customHeight="1">
      <c r="A38" s="166" t="s">
        <v>26</v>
      </c>
      <c r="B38" s="133" t="s">
        <v>27</v>
      </c>
      <c r="C38" s="19">
        <f t="shared" si="36"/>
        <v>39.489423129760929</v>
      </c>
      <c r="D38" s="127">
        <v>39.489423129760929</v>
      </c>
      <c r="E38" s="25"/>
      <c r="F38" s="22"/>
      <c r="G38" s="22"/>
      <c r="H38" s="23">
        <f t="shared" si="37"/>
        <v>0</v>
      </c>
      <c r="I38" s="24"/>
      <c r="J38" s="25"/>
      <c r="K38" s="22"/>
      <c r="L38" s="23">
        <f t="shared" si="38"/>
        <v>65.431101709141643</v>
      </c>
      <c r="M38" s="25"/>
      <c r="N38" s="25"/>
      <c r="O38" s="25"/>
      <c r="P38" s="127"/>
      <c r="Q38" s="127">
        <v>1.9028202434659875</v>
      </c>
      <c r="R38" s="25"/>
      <c r="S38" s="127">
        <v>22.19568065268238</v>
      </c>
      <c r="T38" s="127">
        <v>4.2838573292534683</v>
      </c>
      <c r="U38" s="127">
        <v>13.262585558513383</v>
      </c>
      <c r="V38" s="127">
        <v>23.786157925226426</v>
      </c>
      <c r="W38" s="25"/>
      <c r="X38" s="25"/>
      <c r="Y38" s="25"/>
      <c r="Z38" s="22"/>
      <c r="AA38" s="28">
        <v>39.962690365145555</v>
      </c>
      <c r="AB38" s="26">
        <f t="shared" si="39"/>
        <v>0</v>
      </c>
      <c r="AC38" s="27"/>
      <c r="AD38" s="25"/>
      <c r="AE38" s="25">
        <v>0</v>
      </c>
      <c r="AF38" s="25">
        <v>0</v>
      </c>
      <c r="AG38" s="127"/>
      <c r="AH38" s="127"/>
      <c r="AI38" s="25"/>
      <c r="AJ38" s="25"/>
      <c r="AK38" s="25"/>
      <c r="AL38" s="25"/>
      <c r="AM38" s="229"/>
      <c r="AN38" s="212">
        <v>0</v>
      </c>
      <c r="AO38" s="130">
        <v>46.085139202944177</v>
      </c>
      <c r="AP38" s="26"/>
      <c r="AQ38" s="29">
        <f t="shared" si="24"/>
        <v>190.96835440699232</v>
      </c>
    </row>
    <row r="39" spans="1:43" ht="12.75" customHeight="1">
      <c r="A39" s="166" t="s">
        <v>28</v>
      </c>
      <c r="B39" s="133" t="s">
        <v>29</v>
      </c>
      <c r="C39" s="19">
        <f t="shared" si="36"/>
        <v>0</v>
      </c>
      <c r="D39" s="127">
        <v>0</v>
      </c>
      <c r="E39" s="25"/>
      <c r="F39" s="22"/>
      <c r="G39" s="22"/>
      <c r="H39" s="23">
        <f t="shared" si="37"/>
        <v>0</v>
      </c>
      <c r="I39" s="24"/>
      <c r="J39" s="25"/>
      <c r="K39" s="22"/>
      <c r="L39" s="23">
        <f t="shared" si="38"/>
        <v>396.60696623761248</v>
      </c>
      <c r="M39" s="25"/>
      <c r="N39" s="25"/>
      <c r="O39" s="25"/>
      <c r="P39" s="127"/>
      <c r="Q39" s="127">
        <v>30.280507104083977</v>
      </c>
      <c r="R39" s="25"/>
      <c r="S39" s="127">
        <v>353.21069764283374</v>
      </c>
      <c r="T39" s="127">
        <v>7.3961342447497422</v>
      </c>
      <c r="U39" s="127">
        <v>5.6071040284274796</v>
      </c>
      <c r="V39" s="127">
        <v>0.11252321751749694</v>
      </c>
      <c r="W39" s="25"/>
      <c r="X39" s="25"/>
      <c r="Y39" s="25"/>
      <c r="Z39" s="22"/>
      <c r="AA39" s="28">
        <v>15.094933603959994</v>
      </c>
      <c r="AB39" s="26">
        <f t="shared" si="39"/>
        <v>0</v>
      </c>
      <c r="AC39" s="27"/>
      <c r="AD39" s="25"/>
      <c r="AE39" s="127"/>
      <c r="AF39" s="127"/>
      <c r="AG39" s="127"/>
      <c r="AH39" s="25"/>
      <c r="AI39" s="25"/>
      <c r="AJ39" s="25"/>
      <c r="AK39" s="25"/>
      <c r="AL39" s="25"/>
      <c r="AM39" s="229"/>
      <c r="AN39" s="212"/>
      <c r="AO39" s="130">
        <v>41.816681971983051</v>
      </c>
      <c r="AP39" s="26"/>
      <c r="AQ39" s="29">
        <f t="shared" si="24"/>
        <v>453.5185818135555</v>
      </c>
    </row>
    <row r="40" spans="1:43" ht="12.75" customHeight="1">
      <c r="A40" s="166" t="s">
        <v>30</v>
      </c>
      <c r="B40" s="133" t="s">
        <v>31</v>
      </c>
      <c r="C40" s="19">
        <f t="shared" si="36"/>
        <v>0</v>
      </c>
      <c r="D40" s="127">
        <v>0</v>
      </c>
      <c r="E40" s="25"/>
      <c r="F40" s="22"/>
      <c r="G40" s="22"/>
      <c r="H40" s="23">
        <f t="shared" si="37"/>
        <v>0</v>
      </c>
      <c r="I40" s="24"/>
      <c r="J40" s="25"/>
      <c r="K40" s="22"/>
      <c r="L40" s="23">
        <f t="shared" si="38"/>
        <v>34.569707453055607</v>
      </c>
      <c r="M40" s="25"/>
      <c r="N40" s="25"/>
      <c r="O40" s="25"/>
      <c r="P40" s="127"/>
      <c r="Q40" s="127">
        <v>0.2385401103902178</v>
      </c>
      <c r="R40" s="25"/>
      <c r="S40" s="127">
        <v>2.782480442520852</v>
      </c>
      <c r="T40" s="127">
        <v>5.0052120240529607</v>
      </c>
      <c r="U40" s="127">
        <v>3.5749190153347938</v>
      </c>
      <c r="V40" s="127">
        <v>22.96855586075678</v>
      </c>
      <c r="W40" s="25"/>
      <c r="X40" s="25"/>
      <c r="Y40" s="25"/>
      <c r="Z40" s="22"/>
      <c r="AA40" s="28">
        <v>9.7673199661498664</v>
      </c>
      <c r="AB40" s="26">
        <f t="shared" si="39"/>
        <v>0</v>
      </c>
      <c r="AC40" s="27"/>
      <c r="AD40" s="25"/>
      <c r="AE40" s="127"/>
      <c r="AF40" s="127"/>
      <c r="AG40" s="127"/>
      <c r="AH40" s="25"/>
      <c r="AI40" s="25"/>
      <c r="AJ40" s="25"/>
      <c r="AK40" s="25"/>
      <c r="AL40" s="25"/>
      <c r="AM40" s="229"/>
      <c r="AN40" s="212"/>
      <c r="AO40" s="130">
        <v>15.995736156049864</v>
      </c>
      <c r="AP40" s="26"/>
      <c r="AQ40" s="29">
        <f t="shared" si="24"/>
        <v>60.332763575255335</v>
      </c>
    </row>
    <row r="41" spans="1:43" ht="12.75" customHeight="1">
      <c r="A41" s="166" t="s">
        <v>32</v>
      </c>
      <c r="B41" s="133" t="s">
        <v>33</v>
      </c>
      <c r="C41" s="305">
        <f t="shared" si="36"/>
        <v>2.3845060203936126</v>
      </c>
      <c r="D41" s="304">
        <v>2.3845060203936126</v>
      </c>
      <c r="E41" s="25"/>
      <c r="F41" s="22"/>
      <c r="G41" s="22"/>
      <c r="H41" s="23">
        <f t="shared" si="37"/>
        <v>0</v>
      </c>
      <c r="I41" s="24"/>
      <c r="J41" s="25"/>
      <c r="K41" s="22"/>
      <c r="L41" s="23">
        <f t="shared" si="38"/>
        <v>44.309333857441793</v>
      </c>
      <c r="M41" s="25"/>
      <c r="N41" s="25"/>
      <c r="O41" s="25"/>
      <c r="P41" s="127"/>
      <c r="Q41" s="127">
        <v>0.57295731159183227</v>
      </c>
      <c r="R41" s="25"/>
      <c r="S41" s="127">
        <v>6.683330997439568</v>
      </c>
      <c r="T41" s="127">
        <v>7.8506349455808655</v>
      </c>
      <c r="U41" s="127">
        <v>29.202410602829527</v>
      </c>
      <c r="V41" s="127">
        <v>0</v>
      </c>
      <c r="W41" s="25"/>
      <c r="X41" s="25"/>
      <c r="Y41" s="25"/>
      <c r="Z41" s="22"/>
      <c r="AA41" s="130">
        <v>37.681113084927496</v>
      </c>
      <c r="AB41" s="26">
        <f t="shared" si="39"/>
        <v>0</v>
      </c>
      <c r="AC41" s="27"/>
      <c r="AD41" s="25"/>
      <c r="AE41" s="127"/>
      <c r="AF41" s="127"/>
      <c r="AG41" s="127"/>
      <c r="AH41" s="25"/>
      <c r="AI41" s="25"/>
      <c r="AJ41" s="25"/>
      <c r="AK41" s="25"/>
      <c r="AL41" s="25"/>
      <c r="AM41" s="229"/>
      <c r="AN41" s="212"/>
      <c r="AO41" s="130">
        <v>92.045251540863106</v>
      </c>
      <c r="AP41" s="26"/>
      <c r="AQ41" s="29">
        <f t="shared" si="24"/>
        <v>176.420204503626</v>
      </c>
    </row>
    <row r="42" spans="1:43" ht="12.75" customHeight="1">
      <c r="A42" s="166" t="s">
        <v>34</v>
      </c>
      <c r="B42" s="133" t="s">
        <v>35</v>
      </c>
      <c r="C42" s="19">
        <f t="shared" si="36"/>
        <v>0</v>
      </c>
      <c r="D42" s="127">
        <v>0</v>
      </c>
      <c r="E42" s="25"/>
      <c r="F42" s="22"/>
      <c r="G42" s="22"/>
      <c r="H42" s="23">
        <f t="shared" si="37"/>
        <v>0</v>
      </c>
      <c r="I42" s="24"/>
      <c r="J42" s="25"/>
      <c r="K42" s="22"/>
      <c r="L42" s="23">
        <f t="shared" si="38"/>
        <v>4.1602719413761875</v>
      </c>
      <c r="M42" s="25"/>
      <c r="N42" s="25"/>
      <c r="O42" s="25"/>
      <c r="P42" s="127"/>
      <c r="Q42" s="127">
        <v>0.14784257069055498</v>
      </c>
      <c r="R42" s="25"/>
      <c r="S42" s="127">
        <v>1.7245278408127431</v>
      </c>
      <c r="T42" s="127">
        <v>0.93509892832347896</v>
      </c>
      <c r="U42" s="127">
        <v>1.3528026015494103</v>
      </c>
      <c r="V42" s="127">
        <v>0</v>
      </c>
      <c r="W42" s="25"/>
      <c r="X42" s="25"/>
      <c r="Y42" s="25"/>
      <c r="Z42" s="22"/>
      <c r="AA42" s="194">
        <v>4.9371436892217568</v>
      </c>
      <c r="AB42" s="26">
        <f t="shared" si="39"/>
        <v>0</v>
      </c>
      <c r="AC42" s="27"/>
      <c r="AD42" s="25"/>
      <c r="AE42" s="127"/>
      <c r="AF42" s="127"/>
      <c r="AG42" s="127"/>
      <c r="AH42" s="25"/>
      <c r="AI42" s="25"/>
      <c r="AJ42" s="25"/>
      <c r="AK42" s="25"/>
      <c r="AL42" s="25"/>
      <c r="AM42" s="229"/>
      <c r="AN42" s="212"/>
      <c r="AO42" s="130">
        <v>9.3135970593859732</v>
      </c>
      <c r="AP42" s="26"/>
      <c r="AQ42" s="29">
        <f t="shared" si="24"/>
        <v>18.411012689983917</v>
      </c>
    </row>
    <row r="43" spans="1:43" ht="12.75" customHeight="1">
      <c r="A43" s="166" t="s">
        <v>36</v>
      </c>
      <c r="B43" s="133" t="s">
        <v>142</v>
      </c>
      <c r="C43" s="305">
        <f t="shared" si="36"/>
        <v>0</v>
      </c>
      <c r="D43" s="316">
        <v>0</v>
      </c>
      <c r="E43" s="25"/>
      <c r="F43" s="22"/>
      <c r="G43" s="22"/>
      <c r="H43" s="23">
        <f t="shared" si="37"/>
        <v>0</v>
      </c>
      <c r="I43" s="24"/>
      <c r="J43" s="25"/>
      <c r="K43" s="22">
        <v>0</v>
      </c>
      <c r="L43" s="23">
        <f t="shared" si="38"/>
        <v>5.8523416653635891</v>
      </c>
      <c r="M43" s="25"/>
      <c r="N43" s="25"/>
      <c r="O43" s="25"/>
      <c r="P43" s="25"/>
      <c r="Q43" s="25">
        <v>0.25316879695477446</v>
      </c>
      <c r="R43" s="25"/>
      <c r="S43" s="25">
        <v>2.9531185553273751</v>
      </c>
      <c r="T43" s="25">
        <v>0.67705504848281473</v>
      </c>
      <c r="U43" s="25">
        <v>0.91799926459862269</v>
      </c>
      <c r="V43" s="25">
        <v>0</v>
      </c>
      <c r="W43" s="25">
        <v>1.0510000000000019</v>
      </c>
      <c r="X43" s="25"/>
      <c r="Y43" s="25"/>
      <c r="Z43" s="22"/>
      <c r="AA43" s="28">
        <v>7.8964768134141732</v>
      </c>
      <c r="AB43" s="26">
        <f t="shared" si="39"/>
        <v>0</v>
      </c>
      <c r="AC43" s="27"/>
      <c r="AD43" s="25"/>
      <c r="AE43" s="25"/>
      <c r="AF43" s="25"/>
      <c r="AG43" s="25"/>
      <c r="AH43" s="25"/>
      <c r="AI43" s="25"/>
      <c r="AJ43" s="25"/>
      <c r="AK43" s="25"/>
      <c r="AL43" s="25"/>
      <c r="AM43" s="215"/>
      <c r="AN43" s="212"/>
      <c r="AO43" s="28">
        <v>20.23500276027157</v>
      </c>
      <c r="AP43" s="26"/>
      <c r="AQ43" s="29">
        <f t="shared" si="24"/>
        <v>33.983821239049334</v>
      </c>
    </row>
    <row r="44" spans="1:43" ht="12.75" customHeight="1">
      <c r="A44" s="395" t="s">
        <v>172</v>
      </c>
      <c r="B44" s="396" t="s">
        <v>173</v>
      </c>
      <c r="C44" s="317">
        <f>SUM(D44:G44)</f>
        <v>0</v>
      </c>
      <c r="D44" s="397">
        <v>0</v>
      </c>
      <c r="E44" s="76"/>
      <c r="F44" s="77"/>
      <c r="G44" s="77"/>
      <c r="H44" s="78">
        <f>SUM(I44:K44)</f>
        <v>0</v>
      </c>
      <c r="I44" s="75"/>
      <c r="J44" s="76"/>
      <c r="K44" s="77"/>
      <c r="L44" s="78">
        <f>SUM(M44:Z44)</f>
        <v>53.029647370007318</v>
      </c>
      <c r="M44" s="76"/>
      <c r="N44" s="76"/>
      <c r="O44" s="76"/>
      <c r="P44" s="76"/>
      <c r="Q44" s="76">
        <v>1.1297524422914875</v>
      </c>
      <c r="R44" s="76"/>
      <c r="S44" s="76">
        <v>0</v>
      </c>
      <c r="T44" s="76">
        <v>0.60425595493724948</v>
      </c>
      <c r="U44" s="76">
        <v>51.295638972778583</v>
      </c>
      <c r="V44" s="76">
        <v>0</v>
      </c>
      <c r="W44" s="76"/>
      <c r="X44" s="76"/>
      <c r="Y44" s="76"/>
      <c r="Z44" s="77"/>
      <c r="AA44" s="81">
        <v>0</v>
      </c>
      <c r="AB44" s="79">
        <f>SUM(AC44:AM44)</f>
        <v>0</v>
      </c>
      <c r="AC44" s="80"/>
      <c r="AD44" s="76"/>
      <c r="AE44" s="76"/>
      <c r="AF44" s="76"/>
      <c r="AG44" s="76"/>
      <c r="AH44" s="76"/>
      <c r="AI44" s="76"/>
      <c r="AJ44" s="76"/>
      <c r="AK44" s="76"/>
      <c r="AL44" s="76"/>
      <c r="AM44" s="220"/>
      <c r="AN44" s="213"/>
      <c r="AO44" s="81">
        <v>18.604120689111419</v>
      </c>
      <c r="AP44" s="79"/>
      <c r="AQ44" s="82">
        <f>C44+H44+L44+AA44+AB44+AN44+AO44+AP44</f>
        <v>71.633768059118736</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3665.5121480935413</v>
      </c>
      <c r="M45" s="307">
        <f t="shared" si="40"/>
        <v>0</v>
      </c>
      <c r="N45" s="307">
        <f t="shared" ref="N45" si="41">SUM(N46:N55)</f>
        <v>0</v>
      </c>
      <c r="O45" s="307">
        <f t="shared" si="40"/>
        <v>0</v>
      </c>
      <c r="P45" s="307">
        <f t="shared" si="40"/>
        <v>1505.8279749056603</v>
      </c>
      <c r="Q45" s="307">
        <f t="shared" si="40"/>
        <v>0</v>
      </c>
      <c r="R45" s="307">
        <f t="shared" si="40"/>
        <v>542.44983402788034</v>
      </c>
      <c r="S45" s="307">
        <f t="shared" si="40"/>
        <v>22.652699999999999</v>
      </c>
      <c r="T45" s="307">
        <f t="shared" si="40"/>
        <v>2.5816391599999999</v>
      </c>
      <c r="U45" s="307">
        <f>SUM(U46:U55)</f>
        <v>1592</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2.15</v>
      </c>
      <c r="AP45" s="311">
        <f t="shared" si="40"/>
        <v>0</v>
      </c>
      <c r="AQ45" s="314">
        <f t="shared" si="24"/>
        <v>3667.6621480935414</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692.43560000000002</v>
      </c>
      <c r="M46" s="64"/>
      <c r="N46" s="64"/>
      <c r="O46" s="64"/>
      <c r="P46" s="64"/>
      <c r="Q46" s="64"/>
      <c r="R46" s="64"/>
      <c r="S46" s="64"/>
      <c r="T46" s="64"/>
      <c r="U46" s="64">
        <v>692.43560000000002</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692.43560000000002</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1503.5828381381584</v>
      </c>
      <c r="M48" s="25"/>
      <c r="N48" s="25"/>
      <c r="O48" s="25"/>
      <c r="P48" s="25">
        <v>1209.8930664060581</v>
      </c>
      <c r="Q48" s="25"/>
      <c r="R48" s="25"/>
      <c r="S48" s="25"/>
      <c r="T48" s="25">
        <v>2.5816391599999999</v>
      </c>
      <c r="U48" s="25">
        <v>291.10813257210032</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1503.5828381381584</v>
      </c>
    </row>
    <row r="49" spans="1:43" ht="12.75" customHeight="1">
      <c r="A49" s="166" t="s">
        <v>72</v>
      </c>
      <c r="B49" s="18"/>
      <c r="C49" s="19">
        <f t="shared" si="45"/>
        <v>0</v>
      </c>
      <c r="D49" s="20"/>
      <c r="E49" s="21"/>
      <c r="F49" s="22"/>
      <c r="G49" s="22"/>
      <c r="H49" s="23">
        <f t="shared" si="46"/>
        <v>0</v>
      </c>
      <c r="I49" s="24"/>
      <c r="J49" s="25"/>
      <c r="K49" s="22"/>
      <c r="L49" s="23">
        <f t="shared" si="47"/>
        <v>91.386799999999994</v>
      </c>
      <c r="M49" s="25"/>
      <c r="N49" s="25"/>
      <c r="O49" s="25"/>
      <c r="P49" s="25">
        <v>11.087999999999999</v>
      </c>
      <c r="Q49" s="25"/>
      <c r="R49" s="25"/>
      <c r="S49" s="25"/>
      <c r="T49" s="25"/>
      <c r="U49" s="25">
        <v>80.2988</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91.386799999999994</v>
      </c>
    </row>
    <row r="50" spans="1:43" ht="12.75" customHeight="1">
      <c r="A50" s="166" t="s">
        <v>38</v>
      </c>
      <c r="B50" s="18"/>
      <c r="C50" s="19">
        <f t="shared" si="45"/>
        <v>0</v>
      </c>
      <c r="D50" s="20"/>
      <c r="E50" s="21"/>
      <c r="F50" s="22"/>
      <c r="G50" s="22"/>
      <c r="H50" s="23">
        <f t="shared" si="46"/>
        <v>0</v>
      </c>
      <c r="I50" s="24"/>
      <c r="J50" s="25"/>
      <c r="K50" s="22"/>
      <c r="L50" s="23">
        <f t="shared" si="47"/>
        <v>40.4</v>
      </c>
      <c r="M50" s="25"/>
      <c r="N50" s="25"/>
      <c r="O50" s="25"/>
      <c r="P50" s="25"/>
      <c r="Q50" s="25"/>
      <c r="R50" s="135"/>
      <c r="S50" s="25"/>
      <c r="T50" s="25"/>
      <c r="U50" s="25">
        <v>40.4</v>
      </c>
      <c r="V50" s="25"/>
      <c r="W50" s="25"/>
      <c r="X50" s="25"/>
      <c r="Y50" s="25"/>
      <c r="Z50" s="22"/>
      <c r="AA50" s="23"/>
      <c r="AB50" s="26">
        <f t="shared" si="48"/>
        <v>0</v>
      </c>
      <c r="AC50" s="27"/>
      <c r="AD50" s="25"/>
      <c r="AE50" s="25"/>
      <c r="AF50" s="25"/>
      <c r="AG50" s="25"/>
      <c r="AH50" s="25"/>
      <c r="AI50" s="25">
        <v>0</v>
      </c>
      <c r="AJ50" s="25"/>
      <c r="AK50" s="25"/>
      <c r="AL50" s="25"/>
      <c r="AM50" s="215"/>
      <c r="AN50" s="212"/>
      <c r="AO50" s="28">
        <v>2.15</v>
      </c>
      <c r="AP50" s="26"/>
      <c r="AQ50" s="29">
        <f t="shared" si="24"/>
        <v>42.55</v>
      </c>
    </row>
    <row r="51" spans="1:43" ht="12.75" customHeight="1">
      <c r="A51" s="166" t="s">
        <v>39</v>
      </c>
      <c r="B51" s="18"/>
      <c r="C51" s="19">
        <f t="shared" si="45"/>
        <v>0</v>
      </c>
      <c r="D51" s="20"/>
      <c r="E51" s="21"/>
      <c r="F51" s="22"/>
      <c r="G51" s="22"/>
      <c r="H51" s="23">
        <f t="shared" si="46"/>
        <v>0</v>
      </c>
      <c r="I51" s="24"/>
      <c r="J51" s="25"/>
      <c r="K51" s="22"/>
      <c r="L51" s="23">
        <f t="shared" si="47"/>
        <v>21.369870801789052</v>
      </c>
      <c r="M51" s="25"/>
      <c r="N51" s="25"/>
      <c r="O51" s="25"/>
      <c r="P51" s="25">
        <v>1.2619245283018867</v>
      </c>
      <c r="Q51" s="22"/>
      <c r="R51" s="25">
        <v>20.107946273487165</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21.369870801789052</v>
      </c>
    </row>
    <row r="52" spans="1:43" ht="12.75" customHeight="1">
      <c r="A52" s="166" t="s">
        <v>76</v>
      </c>
      <c r="B52" s="133"/>
      <c r="C52" s="134">
        <f t="shared" si="45"/>
        <v>0</v>
      </c>
      <c r="D52" s="135"/>
      <c r="E52" s="135"/>
      <c r="F52" s="136"/>
      <c r="G52" s="136"/>
      <c r="H52" s="137">
        <f t="shared" si="46"/>
        <v>0</v>
      </c>
      <c r="I52" s="138"/>
      <c r="J52" s="135"/>
      <c r="K52" s="136"/>
      <c r="L52" s="137">
        <f t="shared" si="47"/>
        <v>522.34188775439316</v>
      </c>
      <c r="M52" s="135"/>
      <c r="N52" s="135"/>
      <c r="O52" s="135"/>
      <c r="P52" s="127"/>
      <c r="Q52" s="127"/>
      <c r="R52" s="135">
        <v>522.34188775439316</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522.34188775439316</v>
      </c>
    </row>
    <row r="53" spans="1:43" ht="12.75" customHeight="1">
      <c r="A53" s="166" t="s">
        <v>73</v>
      </c>
      <c r="B53" s="133"/>
      <c r="C53" s="134">
        <f t="shared" si="45"/>
        <v>0</v>
      </c>
      <c r="D53" s="138"/>
      <c r="E53" s="135"/>
      <c r="F53" s="136"/>
      <c r="G53" s="136"/>
      <c r="H53" s="137">
        <f t="shared" si="46"/>
        <v>0</v>
      </c>
      <c r="I53" s="138"/>
      <c r="J53" s="135"/>
      <c r="K53" s="136"/>
      <c r="L53" s="137">
        <f t="shared" si="47"/>
        <v>521.22512662454096</v>
      </c>
      <c r="M53" s="135"/>
      <c r="N53" s="135"/>
      <c r="O53" s="135"/>
      <c r="P53" s="105">
        <v>180.10683599999999</v>
      </c>
      <c r="Q53" s="105"/>
      <c r="R53" s="135"/>
      <c r="S53" s="127"/>
      <c r="T53" s="135"/>
      <c r="U53" s="135">
        <v>341.11829062454098</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521.22512662454096</v>
      </c>
    </row>
    <row r="54" spans="1:43" ht="12.75" customHeight="1">
      <c r="A54" s="17" t="s">
        <v>134</v>
      </c>
      <c r="B54" s="241"/>
      <c r="C54" s="134">
        <f t="shared" si="45"/>
        <v>0</v>
      </c>
      <c r="D54" s="138"/>
      <c r="E54" s="135"/>
      <c r="F54" s="136"/>
      <c r="G54" s="136"/>
      <c r="H54" s="137">
        <f t="shared" si="46"/>
        <v>0</v>
      </c>
      <c r="I54" s="138"/>
      <c r="J54" s="135"/>
      <c r="K54" s="136"/>
      <c r="L54" s="137">
        <f t="shared" si="47"/>
        <v>18.619199999999999</v>
      </c>
      <c r="M54" s="135"/>
      <c r="N54" s="135"/>
      <c r="O54" s="135"/>
      <c r="P54" s="105"/>
      <c r="Q54" s="105"/>
      <c r="R54" s="135"/>
      <c r="S54" s="127"/>
      <c r="T54" s="135"/>
      <c r="U54" s="135">
        <v>18.619199999999999</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18.619199999999999</v>
      </c>
    </row>
    <row r="55" spans="1:43" ht="12.75" customHeight="1">
      <c r="A55" s="72" t="s">
        <v>74</v>
      </c>
      <c r="B55" s="193"/>
      <c r="C55" s="74">
        <f t="shared" si="45"/>
        <v>0</v>
      </c>
      <c r="D55" s="150"/>
      <c r="E55" s="151"/>
      <c r="F55" s="77"/>
      <c r="G55" s="77"/>
      <c r="H55" s="78">
        <f t="shared" si="46"/>
        <v>0</v>
      </c>
      <c r="I55" s="75"/>
      <c r="J55" s="76"/>
      <c r="K55" s="77"/>
      <c r="L55" s="78">
        <f t="shared" si="47"/>
        <v>254.15082477465899</v>
      </c>
      <c r="M55" s="76"/>
      <c r="N55" s="76"/>
      <c r="O55" s="76"/>
      <c r="P55" s="76">
        <v>103.47814797130036</v>
      </c>
      <c r="Q55" s="76"/>
      <c r="R55" s="76"/>
      <c r="S55" s="25">
        <v>22.652699999999999</v>
      </c>
      <c r="T55" s="76"/>
      <c r="U55" s="76">
        <v>128.01997680335862</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254.15082477465899</v>
      </c>
    </row>
    <row r="56" spans="1:43" s="49" customFormat="1" ht="12.75" customHeight="1">
      <c r="A56" s="168" t="s">
        <v>40</v>
      </c>
      <c r="B56" s="152"/>
      <c r="C56" s="142">
        <f t="shared" si="45"/>
        <v>262.710264</v>
      </c>
      <c r="D56" s="146">
        <v>196.84</v>
      </c>
      <c r="E56" s="22">
        <v>46.938200000000002</v>
      </c>
      <c r="F56" s="144"/>
      <c r="G56" s="144">
        <v>18.932064</v>
      </c>
      <c r="H56" s="145">
        <f t="shared" si="46"/>
        <v>323.79200000000003</v>
      </c>
      <c r="I56" s="146"/>
      <c r="J56" s="143">
        <v>205.95400000000001</v>
      </c>
      <c r="K56" s="144">
        <v>117.83800000000001</v>
      </c>
      <c r="L56" s="145">
        <f t="shared" si="47"/>
        <v>1146.0817417220662</v>
      </c>
      <c r="M56" s="143"/>
      <c r="N56" s="143"/>
      <c r="O56" s="143"/>
      <c r="P56" s="143">
        <v>0</v>
      </c>
      <c r="Q56" s="143">
        <v>621.80118789488529</v>
      </c>
      <c r="R56" s="143"/>
      <c r="S56" s="143">
        <v>0</v>
      </c>
      <c r="T56" s="143">
        <v>54.927864300923304</v>
      </c>
      <c r="U56" s="143">
        <v>429.97623850125763</v>
      </c>
      <c r="V56" s="143">
        <v>39.376451025000001</v>
      </c>
      <c r="W56" s="143"/>
      <c r="X56" s="143"/>
      <c r="Y56" s="143"/>
      <c r="Z56" s="144"/>
      <c r="AA56" s="145">
        <v>386.83254983999996</v>
      </c>
      <c r="AB56" s="147">
        <f t="shared" si="48"/>
        <v>17.978920443512663</v>
      </c>
      <c r="AC56" s="177"/>
      <c r="AD56" s="143"/>
      <c r="AE56" s="143">
        <v>17.859520443512665</v>
      </c>
      <c r="AF56" s="143"/>
      <c r="AG56" s="143"/>
      <c r="AH56" s="143"/>
      <c r="AI56" s="143"/>
      <c r="AJ56" s="143"/>
      <c r="AK56" s="143"/>
      <c r="AL56" s="143">
        <v>0.11939999999999999</v>
      </c>
      <c r="AM56" s="231">
        <v>0</v>
      </c>
      <c r="AN56" s="147"/>
      <c r="AO56" s="145">
        <v>516.774</v>
      </c>
      <c r="AP56" s="147"/>
      <c r="AQ56" s="91">
        <f t="shared" si="24"/>
        <v>2654.1694760055789</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4.43</v>
      </c>
      <c r="I57" s="146">
        <f t="shared" si="49"/>
        <v>0</v>
      </c>
      <c r="J57" s="146">
        <f t="shared" si="49"/>
        <v>0</v>
      </c>
      <c r="K57" s="146">
        <f t="shared" si="49"/>
        <v>4.43</v>
      </c>
      <c r="L57" s="145">
        <f t="shared" si="49"/>
        <v>393.21981513192804</v>
      </c>
      <c r="M57" s="143">
        <f t="shared" si="49"/>
        <v>0</v>
      </c>
      <c r="N57" s="143">
        <f t="shared" ref="N57" si="50">N58+N65</f>
        <v>0</v>
      </c>
      <c r="O57" s="143">
        <f t="shared" si="49"/>
        <v>0</v>
      </c>
      <c r="P57" s="143">
        <f t="shared" si="49"/>
        <v>0</v>
      </c>
      <c r="Q57" s="143">
        <f t="shared" si="49"/>
        <v>12.30140706138461</v>
      </c>
      <c r="R57" s="143">
        <f t="shared" si="49"/>
        <v>0</v>
      </c>
      <c r="S57" s="143">
        <f t="shared" si="49"/>
        <v>18.291000000000004</v>
      </c>
      <c r="T57" s="143">
        <f t="shared" si="49"/>
        <v>34.436835230589779</v>
      </c>
      <c r="U57" s="143">
        <f t="shared" si="49"/>
        <v>328.19057283995369</v>
      </c>
      <c r="V57" s="143">
        <f t="shared" si="49"/>
        <v>0</v>
      </c>
      <c r="W57" s="143">
        <f t="shared" si="49"/>
        <v>0</v>
      </c>
      <c r="X57" s="143">
        <f t="shared" si="49"/>
        <v>0</v>
      </c>
      <c r="Y57" s="143">
        <f t="shared" si="49"/>
        <v>0</v>
      </c>
      <c r="Z57" s="144">
        <f t="shared" si="49"/>
        <v>0</v>
      </c>
      <c r="AA57" s="145">
        <f t="shared" si="49"/>
        <v>245.83328088000002</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431.20399999999995</v>
      </c>
      <c r="AP57" s="147">
        <f t="shared" si="49"/>
        <v>0</v>
      </c>
      <c r="AQ57" s="148">
        <f t="shared" si="24"/>
        <v>1074.7348560119281</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240.06457906224611</v>
      </c>
      <c r="M58" s="143">
        <f t="shared" ref="M58:AN58" si="54">SUM(M59:M64)</f>
        <v>0</v>
      </c>
      <c r="N58" s="143">
        <f t="shared" ref="N58" si="55">SUM(N59:N64)</f>
        <v>0</v>
      </c>
      <c r="O58" s="143">
        <f t="shared" si="54"/>
        <v>0</v>
      </c>
      <c r="P58" s="143">
        <f t="shared" si="54"/>
        <v>0</v>
      </c>
      <c r="Q58" s="143">
        <v>5.5210723788143339</v>
      </c>
      <c r="R58" s="143">
        <f t="shared" si="54"/>
        <v>0</v>
      </c>
      <c r="S58" s="143">
        <v>1.7844574750152968</v>
      </c>
      <c r="T58" s="143">
        <v>26.711997481811316</v>
      </c>
      <c r="U58" s="143">
        <v>206.04705172660516</v>
      </c>
      <c r="V58" s="143">
        <f t="shared" si="54"/>
        <v>0</v>
      </c>
      <c r="W58" s="143">
        <f t="shared" si="54"/>
        <v>0</v>
      </c>
      <c r="X58" s="143">
        <f t="shared" si="54"/>
        <v>0</v>
      </c>
      <c r="Y58" s="143">
        <f t="shared" si="54"/>
        <v>0</v>
      </c>
      <c r="Z58" s="144">
        <f t="shared" si="54"/>
        <v>0</v>
      </c>
      <c r="AA58" s="145">
        <v>107.72948047801387</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309.13330747784113</v>
      </c>
      <c r="AP58" s="147">
        <f t="shared" ref="AP58" si="57">SUM(AP59:AP64)</f>
        <v>0</v>
      </c>
      <c r="AQ58" s="148">
        <f t="shared" si="24"/>
        <v>656.97512701810115</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4.43</v>
      </c>
      <c r="I65" s="146"/>
      <c r="J65" s="146">
        <v>0</v>
      </c>
      <c r="K65" s="146">
        <v>4.43</v>
      </c>
      <c r="L65" s="78">
        <f>SUM(M65:Z65)</f>
        <v>153.15523606968196</v>
      </c>
      <c r="M65" s="76"/>
      <c r="N65" s="76"/>
      <c r="O65" s="76"/>
      <c r="P65" s="76"/>
      <c r="Q65" s="76">
        <v>6.7803346825702766</v>
      </c>
      <c r="R65" s="76"/>
      <c r="S65" s="143">
        <v>16.506542524984706</v>
      </c>
      <c r="T65" s="143">
        <v>7.7248377487784614</v>
      </c>
      <c r="U65" s="143">
        <v>122.14352111334851</v>
      </c>
      <c r="V65" s="76">
        <f>SUM(V66:V69)</f>
        <v>0</v>
      </c>
      <c r="W65" s="76"/>
      <c r="X65" s="76"/>
      <c r="Y65" s="76"/>
      <c r="Z65" s="77"/>
      <c r="AA65" s="145">
        <v>138.10380040198615</v>
      </c>
      <c r="AB65" s="79">
        <f>SUM(AC65:AM65)</f>
        <v>0</v>
      </c>
      <c r="AC65" s="80"/>
      <c r="AD65" s="76"/>
      <c r="AE65" s="76"/>
      <c r="AF65" s="76"/>
      <c r="AG65" s="76"/>
      <c r="AH65" s="76">
        <v>0</v>
      </c>
      <c r="AI65" s="76"/>
      <c r="AJ65" s="76"/>
      <c r="AK65" s="76"/>
      <c r="AL65" s="76"/>
      <c r="AM65" s="220"/>
      <c r="AN65" s="213"/>
      <c r="AO65" s="145">
        <v>122.07069252215885</v>
      </c>
      <c r="AP65" s="79"/>
      <c r="AQ65" s="340">
        <f t="shared" si="24"/>
        <v>417.75972899382703</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258.60000000000002</v>
      </c>
      <c r="M70" s="154"/>
      <c r="N70" s="154"/>
      <c r="O70" s="154"/>
      <c r="P70" s="154">
        <v>0</v>
      </c>
      <c r="Q70" s="154">
        <v>0</v>
      </c>
      <c r="R70" s="154"/>
      <c r="S70" s="154"/>
      <c r="T70" s="154">
        <v>0</v>
      </c>
      <c r="U70" s="154">
        <v>258.60000000000002</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46.01</v>
      </c>
      <c r="AP70" s="100"/>
      <c r="AQ70" s="91">
        <f t="shared" si="24"/>
        <v>304.61</v>
      </c>
    </row>
    <row r="71" spans="1:43" s="49" customFormat="1" ht="12.75" customHeight="1" thickBot="1">
      <c r="A71" s="242" t="s">
        <v>133</v>
      </c>
      <c r="B71" s="73"/>
      <c r="C71" s="74">
        <f>SUM(D71:G71)</f>
        <v>0</v>
      </c>
      <c r="D71" s="75"/>
      <c r="E71" s="76"/>
      <c r="F71" s="77"/>
      <c r="G71" s="77"/>
      <c r="H71" s="78">
        <f>SUM(I71:K71)</f>
        <v>0</v>
      </c>
      <c r="I71" s="75"/>
      <c r="J71" s="76"/>
      <c r="K71" s="77"/>
      <c r="L71" s="78">
        <f>SUM(M71:Z71)</f>
        <v>37.507724643442963</v>
      </c>
      <c r="M71" s="76"/>
      <c r="N71" s="76"/>
      <c r="O71" s="76"/>
      <c r="P71" s="76"/>
      <c r="Q71" s="76"/>
      <c r="R71" s="76"/>
      <c r="S71" s="76"/>
      <c r="T71" s="76"/>
      <c r="U71" s="76">
        <v>37.507724643442963</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37.507724643442963</v>
      </c>
    </row>
    <row r="72" spans="1:43" ht="12.75" customHeight="1" thickBot="1">
      <c r="A72" s="42" t="s">
        <v>42</v>
      </c>
      <c r="B72" s="43"/>
      <c r="C72" s="44">
        <f t="shared" ref="C72:AP72" si="58">C26-C27-C29</f>
        <v>5.1097134873374443</v>
      </c>
      <c r="D72" s="108">
        <f t="shared" si="58"/>
        <v>3.3499493033372687</v>
      </c>
      <c r="E72" s="46">
        <f t="shared" si="58"/>
        <v>1.5278464000000085</v>
      </c>
      <c r="F72" s="109">
        <f t="shared" si="58"/>
        <v>0</v>
      </c>
      <c r="G72" s="109">
        <f t="shared" si="58"/>
        <v>0.23191778399999663</v>
      </c>
      <c r="H72" s="47">
        <f t="shared" si="58"/>
        <v>-1.2699999999999818</v>
      </c>
      <c r="I72" s="108">
        <f t="shared" si="58"/>
        <v>1.8600000000000048</v>
      </c>
      <c r="J72" s="46">
        <f t="shared" si="58"/>
        <v>-3.1300000000000239</v>
      </c>
      <c r="K72" s="109">
        <f t="shared" si="58"/>
        <v>0</v>
      </c>
      <c r="L72" s="47">
        <f t="shared" si="58"/>
        <v>61.884340981456262</v>
      </c>
      <c r="M72" s="46">
        <f t="shared" si="58"/>
        <v>0</v>
      </c>
      <c r="N72" s="46">
        <f t="shared" ref="N72" si="59">N26-N27-N29</f>
        <v>4.259999999999998</v>
      </c>
      <c r="O72" s="46">
        <f t="shared" si="58"/>
        <v>0</v>
      </c>
      <c r="P72" s="46">
        <f t="shared" si="58"/>
        <v>9.6670250943395786</v>
      </c>
      <c r="Q72" s="46">
        <f t="shared" si="58"/>
        <v>-31.66800000000012</v>
      </c>
      <c r="R72" s="46">
        <f t="shared" si="58"/>
        <v>4.2128659721195163</v>
      </c>
      <c r="S72" s="46">
        <f t="shared" si="58"/>
        <v>93.565500000000156</v>
      </c>
      <c r="T72" s="46">
        <f t="shared" si="58"/>
        <v>13.186560839999942</v>
      </c>
      <c r="U72" s="46">
        <f t="shared" si="58"/>
        <v>-24.884000000000015</v>
      </c>
      <c r="V72" s="46">
        <f t="shared" si="58"/>
        <v>-5.4046109250000001</v>
      </c>
      <c r="W72" s="46">
        <f t="shared" si="58"/>
        <v>-1.0510000000000019</v>
      </c>
      <c r="X72" s="46">
        <f t="shared" si="58"/>
        <v>0</v>
      </c>
      <c r="Y72" s="46">
        <f t="shared" si="58"/>
        <v>0</v>
      </c>
      <c r="Z72" s="109">
        <f t="shared" si="58"/>
        <v>0</v>
      </c>
      <c r="AA72" s="47">
        <f t="shared" si="58"/>
        <v>1.5853263360440906E-2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-4.3860000000001946</v>
      </c>
      <c r="AP72" s="45">
        <f t="shared" si="58"/>
        <v>0</v>
      </c>
      <c r="AQ72" s="48">
        <f t="shared" si="24"/>
        <v>61.353907732153971</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0.44068490819774742</v>
      </c>
    </row>
    <row r="74" spans="1:43" s="49" customFormat="1" ht="12.75" customHeight="1">
      <c r="A74" s="162" t="s">
        <v>52</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1264.73213016</v>
      </c>
      <c r="D86" s="89">
        <f t="shared" ref="D86:AN86" si="63">D10+D22</f>
        <v>1264.73213016</v>
      </c>
      <c r="E86" s="89">
        <f t="shared" si="63"/>
        <v>0</v>
      </c>
      <c r="F86" s="89">
        <f t="shared" si="63"/>
        <v>0</v>
      </c>
      <c r="G86" s="89">
        <f t="shared" si="63"/>
        <v>0</v>
      </c>
      <c r="H86" s="89">
        <f t="shared" si="63"/>
        <v>518.29999999999995</v>
      </c>
      <c r="I86" s="89">
        <f t="shared" si="63"/>
        <v>513.91800000000001</v>
      </c>
      <c r="J86" s="89">
        <f t="shared" si="63"/>
        <v>4.3819999999999997</v>
      </c>
      <c r="K86" s="89">
        <f t="shared" si="63"/>
        <v>0</v>
      </c>
      <c r="L86" s="89">
        <f t="shared" si="63"/>
        <v>1388.9615999999999</v>
      </c>
      <c r="M86" s="89">
        <f t="shared" si="63"/>
        <v>0</v>
      </c>
      <c r="N86" s="89">
        <f t="shared" si="63"/>
        <v>0</v>
      </c>
      <c r="O86" s="89">
        <f t="shared" si="63"/>
        <v>0</v>
      </c>
      <c r="P86" s="89">
        <f t="shared" si="63"/>
        <v>0</v>
      </c>
      <c r="Q86" s="89">
        <f t="shared" si="63"/>
        <v>0</v>
      </c>
      <c r="R86" s="89">
        <f t="shared" si="63"/>
        <v>0</v>
      </c>
      <c r="S86" s="89">
        <f t="shared" si="63"/>
        <v>1363.1016</v>
      </c>
      <c r="T86" s="89">
        <f t="shared" si="63"/>
        <v>0</v>
      </c>
      <c r="U86" s="89">
        <f t="shared" si="63"/>
        <v>25.86</v>
      </c>
      <c r="V86" s="89">
        <f t="shared" si="63"/>
        <v>0</v>
      </c>
      <c r="W86" s="89">
        <f t="shared" si="63"/>
        <v>0</v>
      </c>
      <c r="X86" s="89">
        <f t="shared" si="63"/>
        <v>0</v>
      </c>
      <c r="Y86" s="89">
        <f t="shared" si="63"/>
        <v>0</v>
      </c>
      <c r="Z86" s="89">
        <f t="shared" si="63"/>
        <v>0</v>
      </c>
      <c r="AA86" s="89">
        <f t="shared" si="63"/>
        <v>1446.7179803999998</v>
      </c>
      <c r="AB86" s="89">
        <f>AB10-AB22</f>
        <v>111.92043999999999</v>
      </c>
      <c r="AC86" s="89">
        <f>AC10-AC22</f>
        <v>72.841999999999999</v>
      </c>
      <c r="AD86" s="89">
        <f>AD10-AD22</f>
        <v>16.081999999999997</v>
      </c>
      <c r="AE86" s="89">
        <f>AE10-AE22</f>
        <v>0</v>
      </c>
      <c r="AF86" s="89">
        <f t="shared" ref="AF86:AM86" si="64">AF10-AF22</f>
        <v>0</v>
      </c>
      <c r="AG86" s="89">
        <f t="shared" si="64"/>
        <v>22.99644</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9"/>
  <dimension ref="A1:AS86"/>
  <sheetViews>
    <sheetView zoomScale="118" zoomScaleNormal="118" workbookViewId="0">
      <pane xSplit="2" ySplit="1" topLeftCell="C3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54</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15</v>
      </c>
    </row>
    <row r="2" spans="1:45" ht="12.75" customHeight="1">
      <c r="A2" s="3" t="s">
        <v>65</v>
      </c>
      <c r="B2" s="4"/>
      <c r="C2" s="5">
        <f>SUM(D2:G2)</f>
        <v>0</v>
      </c>
      <c r="D2" s="6">
        <v>0</v>
      </c>
      <c r="E2" s="7"/>
      <c r="F2" s="8"/>
      <c r="G2" s="8"/>
      <c r="H2" s="9">
        <f>SUM(I2:K2)</f>
        <v>822.31999999999994</v>
      </c>
      <c r="I2" s="10">
        <v>478.02</v>
      </c>
      <c r="J2" s="11">
        <v>344.3</v>
      </c>
      <c r="K2" s="8"/>
      <c r="L2" s="9">
        <f>SUM(M2:Z2)</f>
        <v>0</v>
      </c>
      <c r="M2" s="10"/>
      <c r="N2" s="393"/>
      <c r="O2" s="12"/>
      <c r="P2" s="12"/>
      <c r="Q2" s="12"/>
      <c r="R2" s="12"/>
      <c r="S2" s="12"/>
      <c r="T2" s="12"/>
      <c r="U2" s="12"/>
      <c r="V2" s="12"/>
      <c r="W2" s="12"/>
      <c r="X2" s="11"/>
      <c r="Y2" s="11"/>
      <c r="Z2" s="8"/>
      <c r="AA2" s="9">
        <v>1409.74890259632</v>
      </c>
      <c r="AB2" s="13">
        <f>SUM(AC2:AM2)</f>
        <v>231.39020696097896</v>
      </c>
      <c r="AC2" s="14">
        <v>78.775999999999996</v>
      </c>
      <c r="AD2" s="11">
        <v>14.533999999999999</v>
      </c>
      <c r="AE2" s="11">
        <v>112.43308696097894</v>
      </c>
      <c r="AF2" s="11">
        <v>0</v>
      </c>
      <c r="AG2" s="11">
        <v>20.99052</v>
      </c>
      <c r="AH2" s="11">
        <v>4.4894400000000001</v>
      </c>
      <c r="AI2" s="11">
        <v>0</v>
      </c>
      <c r="AJ2" s="11">
        <v>0</v>
      </c>
      <c r="AK2" s="11">
        <v>0</v>
      </c>
      <c r="AL2" s="11">
        <v>0.11939999999999999</v>
      </c>
      <c r="AM2" s="214">
        <v>4.7759999999999997E-2</v>
      </c>
      <c r="AN2" s="211">
        <v>0</v>
      </c>
      <c r="AO2" s="15"/>
      <c r="AP2" s="13"/>
      <c r="AQ2" s="16">
        <f>C2+H2+L2+AA2+AB2+AN2+AO2+AP2</f>
        <v>2463.4591095572991</v>
      </c>
    </row>
    <row r="3" spans="1:45" ht="12.75" customHeight="1">
      <c r="A3" s="17" t="s">
        <v>1</v>
      </c>
      <c r="B3" s="18"/>
      <c r="C3" s="19">
        <f>SUM(D3:G3)</f>
        <v>1858.5915596816444</v>
      </c>
      <c r="D3" s="20">
        <v>1794.4142849152445</v>
      </c>
      <c r="E3" s="22">
        <v>41.527900000000002</v>
      </c>
      <c r="F3" s="22"/>
      <c r="G3" s="22">
        <v>22.649374766399998</v>
      </c>
      <c r="H3" s="23">
        <f>SUM(I3:K3)</f>
        <v>0</v>
      </c>
      <c r="I3" s="24"/>
      <c r="J3" s="25"/>
      <c r="K3" s="22"/>
      <c r="L3" s="23">
        <f>SUM(M3:Z3)</f>
        <v>8906.3084913750026</v>
      </c>
      <c r="M3" s="24">
        <v>3199.7154</v>
      </c>
      <c r="N3" s="24">
        <v>20.234999999999999</v>
      </c>
      <c r="O3" s="25">
        <v>0</v>
      </c>
      <c r="P3" s="25">
        <v>923.3549999999999</v>
      </c>
      <c r="Q3" s="25">
        <v>342.01440000000002</v>
      </c>
      <c r="R3" s="25">
        <v>445.54589999999996</v>
      </c>
      <c r="S3" s="25">
        <v>1679.2545</v>
      </c>
      <c r="T3" s="25">
        <v>112.63000000000001</v>
      </c>
      <c r="U3" s="25">
        <v>1772.9616000000001</v>
      </c>
      <c r="V3" s="25">
        <v>158.277891375</v>
      </c>
      <c r="W3" s="25">
        <v>0</v>
      </c>
      <c r="X3" s="25">
        <v>217.89679999999998</v>
      </c>
      <c r="Y3" s="25">
        <v>2.1019999999999999</v>
      </c>
      <c r="Z3" s="22">
        <v>32.32</v>
      </c>
      <c r="AA3" s="23">
        <v>1398.6391682630401</v>
      </c>
      <c r="AB3" s="26">
        <f>SUM(AC3:AM3)</f>
        <v>0</v>
      </c>
      <c r="AC3" s="27"/>
      <c r="AD3" s="25"/>
      <c r="AE3" s="25">
        <v>0</v>
      </c>
      <c r="AF3" s="25"/>
      <c r="AG3" s="25"/>
      <c r="AH3" s="25"/>
      <c r="AI3" s="25">
        <v>0</v>
      </c>
      <c r="AJ3" s="25">
        <v>0</v>
      </c>
      <c r="AK3" s="25"/>
      <c r="AL3" s="25"/>
      <c r="AM3" s="215"/>
      <c r="AN3" s="212"/>
      <c r="AO3" s="28">
        <v>13.071999999999999</v>
      </c>
      <c r="AP3" s="26"/>
      <c r="AQ3" s="29">
        <f t="shared" ref="AQ3:AQ20" si="0">C3+H3+L3+AA3+AB3+AN3+AO3+AP3</f>
        <v>12176.611219319688</v>
      </c>
    </row>
    <row r="4" spans="1:45" ht="12.75" customHeight="1">
      <c r="A4" s="17" t="s">
        <v>2</v>
      </c>
      <c r="B4" s="18"/>
      <c r="C4" s="19">
        <f>SUM(D4:G4)</f>
        <v>7.038492530069929</v>
      </c>
      <c r="D4" s="20">
        <v>3.2169925300699296</v>
      </c>
      <c r="E4" s="21">
        <v>3.8214999999999999</v>
      </c>
      <c r="F4" s="22"/>
      <c r="G4" s="22">
        <v>0</v>
      </c>
      <c r="H4" s="23">
        <f>SUM(I4:K4)</f>
        <v>7.6196000000000002</v>
      </c>
      <c r="I4" s="24"/>
      <c r="J4" s="25"/>
      <c r="K4" s="22">
        <v>7.6196000000000002</v>
      </c>
      <c r="L4" s="23">
        <f>SUM(M4:Z4)</f>
        <v>1343.0217</v>
      </c>
      <c r="M4" s="24">
        <v>0</v>
      </c>
      <c r="N4" s="24">
        <v>0</v>
      </c>
      <c r="O4" s="25"/>
      <c r="P4" s="25">
        <v>11.715</v>
      </c>
      <c r="Q4" s="25">
        <v>9.5004000000000008</v>
      </c>
      <c r="R4" s="25">
        <v>0</v>
      </c>
      <c r="S4" s="25">
        <v>1023.3111</v>
      </c>
      <c r="T4" s="25">
        <v>6.7578000000000005</v>
      </c>
      <c r="U4" s="25">
        <v>77.58</v>
      </c>
      <c r="V4" s="25">
        <v>0</v>
      </c>
      <c r="W4" s="25">
        <v>127.17099999999999</v>
      </c>
      <c r="X4" s="25">
        <v>81.936399999999992</v>
      </c>
      <c r="Y4" s="25">
        <v>0</v>
      </c>
      <c r="Z4" s="22">
        <v>5.05</v>
      </c>
      <c r="AA4" s="23">
        <v>0</v>
      </c>
      <c r="AB4" s="26">
        <f>SUM(AC4:AM4)</f>
        <v>0</v>
      </c>
      <c r="AC4" s="27"/>
      <c r="AD4" s="25"/>
      <c r="AE4" s="25">
        <v>0</v>
      </c>
      <c r="AF4" s="25"/>
      <c r="AG4" s="25"/>
      <c r="AH4" s="25"/>
      <c r="AI4" s="25">
        <v>0</v>
      </c>
      <c r="AJ4" s="25">
        <v>0</v>
      </c>
      <c r="AK4" s="25"/>
      <c r="AL4" s="25"/>
      <c r="AM4" s="215"/>
      <c r="AN4" s="212"/>
      <c r="AO4" s="28">
        <v>6.2779999999999996</v>
      </c>
      <c r="AP4" s="26"/>
      <c r="AQ4" s="29">
        <f t="shared" si="0"/>
        <v>1363.95779253007</v>
      </c>
    </row>
    <row r="5" spans="1:45" ht="12.75" customHeight="1">
      <c r="A5" s="17" t="s">
        <v>3</v>
      </c>
      <c r="B5" s="18"/>
      <c r="C5" s="19">
        <f>SUM(D5:G5)</f>
        <v>0</v>
      </c>
      <c r="D5" s="20"/>
      <c r="E5" s="21"/>
      <c r="F5" s="22"/>
      <c r="G5" s="22"/>
      <c r="H5" s="23">
        <f>SUM(I5:K5)</f>
        <v>0</v>
      </c>
      <c r="I5" s="24"/>
      <c r="J5" s="25"/>
      <c r="K5" s="22"/>
      <c r="L5" s="23">
        <f>SUM(M5:Z5)</f>
        <v>160.96019999999999</v>
      </c>
      <c r="M5" s="24"/>
      <c r="N5" s="24"/>
      <c r="O5" s="25"/>
      <c r="P5" s="25"/>
      <c r="Q5" s="25"/>
      <c r="R5" s="25"/>
      <c r="S5" s="25">
        <v>49.244999999999997</v>
      </c>
      <c r="T5" s="25"/>
      <c r="U5" s="25">
        <v>111.7152</v>
      </c>
      <c r="V5" s="25"/>
      <c r="W5" s="25"/>
      <c r="X5" s="25"/>
      <c r="Y5" s="25"/>
      <c r="Z5" s="22"/>
      <c r="AA5" s="23"/>
      <c r="AB5" s="26">
        <f>SUM(AC5:AM5)</f>
        <v>0</v>
      </c>
      <c r="AC5" s="27"/>
      <c r="AD5" s="25"/>
      <c r="AE5" s="25"/>
      <c r="AF5" s="25"/>
      <c r="AG5" s="25"/>
      <c r="AH5" s="25"/>
      <c r="AI5" s="25"/>
      <c r="AJ5" s="25"/>
      <c r="AK5" s="25"/>
      <c r="AL5" s="25"/>
      <c r="AM5" s="215"/>
      <c r="AN5" s="212"/>
      <c r="AO5" s="28"/>
      <c r="AP5" s="26"/>
      <c r="AQ5" s="29">
        <f t="shared" si="0"/>
        <v>160.96019999999999</v>
      </c>
    </row>
    <row r="6" spans="1:45" ht="12.75" customHeight="1" thickBot="1">
      <c r="A6" s="30" t="s">
        <v>4</v>
      </c>
      <c r="B6" s="31"/>
      <c r="C6" s="19">
        <f>SUM(D6:G6)</f>
        <v>14.902028274707693</v>
      </c>
      <c r="D6" s="32">
        <v>14.154767132307692</v>
      </c>
      <c r="E6" s="22">
        <v>0.76429999999999998</v>
      </c>
      <c r="F6" s="33"/>
      <c r="G6" s="33">
        <v>-1.7038857599999999E-2</v>
      </c>
      <c r="H6" s="34">
        <f>SUM(I6:K6)</f>
        <v>174.667</v>
      </c>
      <c r="I6" s="35">
        <v>161.82</v>
      </c>
      <c r="J6" s="35">
        <v>0</v>
      </c>
      <c r="K6" s="33">
        <v>12.847</v>
      </c>
      <c r="L6" s="34">
        <f>SUM(M6:Z6)</f>
        <v>-117.82221824999999</v>
      </c>
      <c r="M6" s="24">
        <v>-114.5312</v>
      </c>
      <c r="N6" s="24">
        <v>-2.13</v>
      </c>
      <c r="O6" s="25"/>
      <c r="P6" s="25">
        <v>-3.1949999999999998</v>
      </c>
      <c r="Q6" s="25">
        <v>-7.3892000000000007</v>
      </c>
      <c r="R6" s="25">
        <v>-1.0532999999999999</v>
      </c>
      <c r="S6" s="25">
        <v>67.958100000000002</v>
      </c>
      <c r="T6" s="25">
        <v>-2.2526000000000002</v>
      </c>
      <c r="U6" s="25">
        <v>-32.066400000000002</v>
      </c>
      <c r="V6" s="25">
        <v>-23.162618249999998</v>
      </c>
      <c r="W6" s="25">
        <v>0</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71.746810024707713</v>
      </c>
    </row>
    <row r="7" spans="1:45" s="49" customFormat="1" ht="12.75" customHeight="1">
      <c r="A7" s="50" t="s">
        <v>66</v>
      </c>
      <c r="B7" s="51"/>
      <c r="C7" s="52">
        <f t="shared" ref="C7:AP7" si="1">C2+C3-C4-C5+C6</f>
        <v>1866.455095426282</v>
      </c>
      <c r="D7" s="57">
        <f t="shared" si="1"/>
        <v>1805.3520595174821</v>
      </c>
      <c r="E7" s="54">
        <f t="shared" si="1"/>
        <v>38.470700000000001</v>
      </c>
      <c r="F7" s="54">
        <f t="shared" si="1"/>
        <v>0</v>
      </c>
      <c r="G7" s="54">
        <f t="shared" si="1"/>
        <v>22.632335908799998</v>
      </c>
      <c r="H7" s="56">
        <f t="shared" si="1"/>
        <v>989.36739999999998</v>
      </c>
      <c r="I7" s="57">
        <f t="shared" si="1"/>
        <v>639.83999999999992</v>
      </c>
      <c r="J7" s="54">
        <f t="shared" si="1"/>
        <v>344.3</v>
      </c>
      <c r="K7" s="57">
        <f t="shared" si="1"/>
        <v>5.2273999999999994</v>
      </c>
      <c r="L7" s="56">
        <f t="shared" si="1"/>
        <v>7284.5043731250016</v>
      </c>
      <c r="M7" s="57">
        <f t="shared" si="1"/>
        <v>3085.1842000000001</v>
      </c>
      <c r="N7" s="57">
        <f t="shared" ref="N7" si="2">N2+N3-N4-N5+N6</f>
        <v>18.105</v>
      </c>
      <c r="O7" s="54">
        <f t="shared" si="1"/>
        <v>0</v>
      </c>
      <c r="P7" s="54">
        <f t="shared" si="1"/>
        <v>908.44499999999982</v>
      </c>
      <c r="Q7" s="54">
        <f t="shared" si="1"/>
        <v>325.12479999999999</v>
      </c>
      <c r="R7" s="54">
        <f t="shared" si="1"/>
        <v>444.49259999999998</v>
      </c>
      <c r="S7" s="54">
        <f t="shared" si="1"/>
        <v>674.65650000000005</v>
      </c>
      <c r="T7" s="54">
        <f t="shared" si="1"/>
        <v>103.61960000000001</v>
      </c>
      <c r="U7" s="54">
        <f t="shared" si="1"/>
        <v>1551.6000000000001</v>
      </c>
      <c r="V7" s="54">
        <f t="shared" si="1"/>
        <v>135.11527312499999</v>
      </c>
      <c r="W7" s="54">
        <f t="shared" si="1"/>
        <v>-127.17099999999999</v>
      </c>
      <c r="X7" s="54">
        <f t="shared" si="1"/>
        <v>135.96039999999999</v>
      </c>
      <c r="Y7" s="54">
        <f t="shared" si="1"/>
        <v>2.1019999999999999</v>
      </c>
      <c r="Z7" s="57">
        <f t="shared" si="1"/>
        <v>27.27</v>
      </c>
      <c r="AA7" s="56">
        <f t="shared" si="1"/>
        <v>2808.3880708593601</v>
      </c>
      <c r="AB7" s="56">
        <f t="shared" si="1"/>
        <v>231.39020696097896</v>
      </c>
      <c r="AC7" s="57">
        <f t="shared" si="1"/>
        <v>78.775999999999996</v>
      </c>
      <c r="AD7" s="54">
        <f t="shared" si="1"/>
        <v>14.533999999999999</v>
      </c>
      <c r="AE7" s="54">
        <f t="shared" si="1"/>
        <v>112.43308696097894</v>
      </c>
      <c r="AF7" s="54">
        <f t="shared" ref="AF7" si="3">AF2+AF3-AF4-AF5+AF6</f>
        <v>0</v>
      </c>
      <c r="AG7" s="54">
        <f t="shared" si="1"/>
        <v>20.99052</v>
      </c>
      <c r="AH7" s="54">
        <f t="shared" si="1"/>
        <v>4.4894400000000001</v>
      </c>
      <c r="AI7" s="54">
        <f t="shared" si="1"/>
        <v>0</v>
      </c>
      <c r="AJ7" s="54">
        <f t="shared" ref="AJ7" si="4">AJ2+AJ3-AJ4-AJ5+AJ6</f>
        <v>0</v>
      </c>
      <c r="AK7" s="54">
        <f t="shared" si="1"/>
        <v>0</v>
      </c>
      <c r="AL7" s="54">
        <f t="shared" ref="AL7" si="5">AL2+AL3-AL4-AL5+AL6</f>
        <v>0.11939999999999999</v>
      </c>
      <c r="AM7" s="217">
        <f t="shared" si="1"/>
        <v>4.7759999999999997E-2</v>
      </c>
      <c r="AN7" s="57">
        <f t="shared" si="1"/>
        <v>0</v>
      </c>
      <c r="AO7" s="56">
        <f t="shared" si="1"/>
        <v>6.7939999999999996</v>
      </c>
      <c r="AP7" s="182">
        <f t="shared" si="1"/>
        <v>0</v>
      </c>
      <c r="AQ7" s="111">
        <f t="shared" si="0"/>
        <v>13186.899146371623</v>
      </c>
    </row>
    <row r="8" spans="1:45" s="49" customFormat="1" ht="12.75" customHeight="1" thickBot="1">
      <c r="A8" s="183" t="s">
        <v>67</v>
      </c>
      <c r="B8" s="184"/>
      <c r="C8" s="187">
        <f t="shared" ref="C8:AP8" si="6">C7-C27</f>
        <v>1866.455095426282</v>
      </c>
      <c r="D8" s="185">
        <f t="shared" si="6"/>
        <v>1805.3520595174821</v>
      </c>
      <c r="E8" s="188">
        <f t="shared" si="6"/>
        <v>38.470700000000001</v>
      </c>
      <c r="F8" s="189">
        <f t="shared" si="6"/>
        <v>0</v>
      </c>
      <c r="G8" s="189">
        <f t="shared" si="6"/>
        <v>22.632335908799998</v>
      </c>
      <c r="H8" s="190">
        <f t="shared" si="6"/>
        <v>989.36739999999998</v>
      </c>
      <c r="I8" s="185">
        <f t="shared" si="6"/>
        <v>639.83999999999992</v>
      </c>
      <c r="J8" s="188">
        <f t="shared" si="6"/>
        <v>344.3</v>
      </c>
      <c r="K8" s="185">
        <f t="shared" si="6"/>
        <v>5.2273999999999994</v>
      </c>
      <c r="L8" s="190">
        <f t="shared" si="6"/>
        <v>7119.1719731250014</v>
      </c>
      <c r="M8" s="185">
        <f t="shared" si="6"/>
        <v>3085.1842000000001</v>
      </c>
      <c r="N8" s="185">
        <f t="shared" si="6"/>
        <v>18.105</v>
      </c>
      <c r="O8" s="188">
        <f t="shared" si="6"/>
        <v>0</v>
      </c>
      <c r="P8" s="188">
        <f t="shared" si="6"/>
        <v>908.44499999999982</v>
      </c>
      <c r="Q8" s="188">
        <f t="shared" si="6"/>
        <v>325.12479999999999</v>
      </c>
      <c r="R8" s="188">
        <f t="shared" si="6"/>
        <v>444.49259999999998</v>
      </c>
      <c r="S8" s="188">
        <f t="shared" si="6"/>
        <v>674.65650000000005</v>
      </c>
      <c r="T8" s="188">
        <f t="shared" si="6"/>
        <v>103.61960000000001</v>
      </c>
      <c r="U8" s="188">
        <f t="shared" si="6"/>
        <v>1551.6000000000001</v>
      </c>
      <c r="V8" s="188">
        <f t="shared" si="6"/>
        <v>135.11527312499999</v>
      </c>
      <c r="W8" s="188">
        <f t="shared" si="6"/>
        <v>-127.17099999999999</v>
      </c>
      <c r="X8" s="188">
        <f t="shared" si="6"/>
        <v>0</v>
      </c>
      <c r="Y8" s="188">
        <f t="shared" si="6"/>
        <v>0</v>
      </c>
      <c r="Z8" s="185">
        <f t="shared" si="6"/>
        <v>0</v>
      </c>
      <c r="AA8" s="190">
        <f t="shared" si="6"/>
        <v>2348.0833996593601</v>
      </c>
      <c r="AB8" s="185">
        <f t="shared" si="6"/>
        <v>231.39020696097896</v>
      </c>
      <c r="AC8" s="185">
        <f t="shared" si="6"/>
        <v>78.775999999999996</v>
      </c>
      <c r="AD8" s="188">
        <f t="shared" si="6"/>
        <v>14.533999999999999</v>
      </c>
      <c r="AE8" s="188">
        <f t="shared" si="6"/>
        <v>112.43308696097894</v>
      </c>
      <c r="AF8" s="188">
        <f t="shared" si="6"/>
        <v>0</v>
      </c>
      <c r="AG8" s="188">
        <f t="shared" si="6"/>
        <v>20.99052</v>
      </c>
      <c r="AH8" s="188">
        <f t="shared" si="6"/>
        <v>4.4894400000000001</v>
      </c>
      <c r="AI8" s="188">
        <f t="shared" si="6"/>
        <v>0</v>
      </c>
      <c r="AJ8" s="188">
        <f t="shared" ref="AJ8" si="7">AJ7-AJ27</f>
        <v>0</v>
      </c>
      <c r="AK8" s="188">
        <f t="shared" si="6"/>
        <v>0</v>
      </c>
      <c r="AL8" s="188">
        <f t="shared" si="6"/>
        <v>0.11939999999999999</v>
      </c>
      <c r="AM8" s="218">
        <f t="shared" si="6"/>
        <v>4.7759999999999997E-2</v>
      </c>
      <c r="AN8" s="185">
        <f t="shared" si="6"/>
        <v>0</v>
      </c>
      <c r="AO8" s="190">
        <f t="shared" si="6"/>
        <v>6.7939999999999996</v>
      </c>
      <c r="AP8" s="185">
        <f t="shared" si="6"/>
        <v>0</v>
      </c>
      <c r="AQ8" s="186">
        <f t="shared" si="0"/>
        <v>12561.262075171622</v>
      </c>
    </row>
    <row r="9" spans="1:45" s="49" customFormat="1" ht="12.75" customHeight="1">
      <c r="A9" s="50" t="s">
        <v>5</v>
      </c>
      <c r="B9" s="51"/>
      <c r="C9" s="52">
        <f t="shared" ref="C9:AP9" si="8">SUM(C10:C14)</f>
        <v>1465.9141338107579</v>
      </c>
      <c r="D9" s="53">
        <f t="shared" si="8"/>
        <v>1465.9141338107579</v>
      </c>
      <c r="E9" s="54">
        <f t="shared" si="8"/>
        <v>0</v>
      </c>
      <c r="F9" s="55">
        <f t="shared" si="8"/>
        <v>0</v>
      </c>
      <c r="G9" s="55">
        <f t="shared" si="8"/>
        <v>0</v>
      </c>
      <c r="H9" s="56">
        <f t="shared" si="8"/>
        <v>651.47599999999989</v>
      </c>
      <c r="I9" s="53">
        <f t="shared" si="8"/>
        <v>647.09400000000005</v>
      </c>
      <c r="J9" s="54">
        <f t="shared" si="8"/>
        <v>4.3819999999999997</v>
      </c>
      <c r="K9" s="55">
        <f t="shared" si="8"/>
        <v>0</v>
      </c>
      <c r="L9" s="56">
        <f t="shared" si="8"/>
        <v>4222.6848399999999</v>
      </c>
      <c r="M9" s="54">
        <f t="shared" si="8"/>
        <v>3085.1841999999997</v>
      </c>
      <c r="N9" s="54">
        <f t="shared" ref="N9" si="9">SUM(N10:N14)</f>
        <v>22.364999999999998</v>
      </c>
      <c r="O9" s="54">
        <f t="shared" si="8"/>
        <v>9.3848399999999987</v>
      </c>
      <c r="P9" s="54">
        <f t="shared" si="8"/>
        <v>0</v>
      </c>
      <c r="Q9" s="54">
        <f t="shared" si="8"/>
        <v>0</v>
      </c>
      <c r="R9" s="54">
        <f t="shared" si="8"/>
        <v>0</v>
      </c>
      <c r="S9" s="54">
        <f t="shared" si="8"/>
        <v>1091.2692</v>
      </c>
      <c r="T9" s="54">
        <f t="shared" si="8"/>
        <v>0</v>
      </c>
      <c r="U9" s="54">
        <f t="shared" si="8"/>
        <v>14.4816</v>
      </c>
      <c r="V9" s="54">
        <f t="shared" si="8"/>
        <v>0</v>
      </c>
      <c r="W9" s="54">
        <f t="shared" si="8"/>
        <v>0</v>
      </c>
      <c r="X9" s="54">
        <f t="shared" si="8"/>
        <v>0</v>
      </c>
      <c r="Y9" s="54">
        <f t="shared" si="8"/>
        <v>0</v>
      </c>
      <c r="Z9" s="55">
        <f t="shared" si="8"/>
        <v>0</v>
      </c>
      <c r="AA9" s="56">
        <f t="shared" si="8"/>
        <v>1350.3921736799998</v>
      </c>
      <c r="AB9" s="57">
        <f t="shared" si="8"/>
        <v>20.99052</v>
      </c>
      <c r="AC9" s="58">
        <f t="shared" si="8"/>
        <v>0</v>
      </c>
      <c r="AD9" s="54">
        <f t="shared" si="8"/>
        <v>0</v>
      </c>
      <c r="AE9" s="54">
        <f t="shared" si="8"/>
        <v>0</v>
      </c>
      <c r="AF9" s="54">
        <f t="shared" ref="AF9" si="10">SUM(AF10:AF14)</f>
        <v>0</v>
      </c>
      <c r="AG9" s="54">
        <f t="shared" si="8"/>
        <v>20.99052</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42.397999999999996</v>
      </c>
      <c r="AP9" s="57">
        <f t="shared" si="8"/>
        <v>0</v>
      </c>
      <c r="AQ9" s="59">
        <f t="shared" si="0"/>
        <v>7753.8556674907577</v>
      </c>
    </row>
    <row r="10" spans="1:45" ht="12.75" customHeight="1">
      <c r="A10" s="60" t="s">
        <v>221</v>
      </c>
      <c r="B10" s="61"/>
      <c r="C10" s="62">
        <f>SUM(D10:G10)</f>
        <v>1461.1338587999999</v>
      </c>
      <c r="D10" s="63">
        <v>1461.1338587999999</v>
      </c>
      <c r="E10" s="64"/>
      <c r="F10" s="65"/>
      <c r="G10" s="65"/>
      <c r="H10" s="66">
        <f>SUM(I10:K10)</f>
        <v>518.29999999999995</v>
      </c>
      <c r="I10" s="63">
        <v>513.91800000000001</v>
      </c>
      <c r="J10" s="64">
        <v>4.3819999999999997</v>
      </c>
      <c r="K10" s="65"/>
      <c r="L10" s="66">
        <f>SUM(M10:Z10)</f>
        <v>1105.7508</v>
      </c>
      <c r="M10" s="64"/>
      <c r="N10" s="64"/>
      <c r="O10" s="64"/>
      <c r="P10" s="64"/>
      <c r="Q10" s="64"/>
      <c r="R10" s="64"/>
      <c r="S10" s="64">
        <v>1091.2692</v>
      </c>
      <c r="T10" s="64"/>
      <c r="U10" s="64">
        <v>14.4816</v>
      </c>
      <c r="V10" s="64"/>
      <c r="W10" s="64"/>
      <c r="X10" s="64"/>
      <c r="Y10" s="64"/>
      <c r="Z10" s="65"/>
      <c r="AA10" s="66">
        <v>1287.8622503999998</v>
      </c>
      <c r="AB10" s="67">
        <f>SUM(AC10:AM10)</f>
        <v>20.99052</v>
      </c>
      <c r="AC10" s="68"/>
      <c r="AD10" s="64"/>
      <c r="AE10" s="64">
        <v>0</v>
      </c>
      <c r="AF10" s="64">
        <v>0</v>
      </c>
      <c r="AG10" s="64">
        <v>20.99052</v>
      </c>
      <c r="AI10" s="64"/>
      <c r="AJ10" s="64"/>
      <c r="AK10" s="64"/>
      <c r="AL10" s="64"/>
      <c r="AM10" s="219"/>
      <c r="AN10" s="69">
        <v>0</v>
      </c>
      <c r="AO10" s="70"/>
      <c r="AP10" s="67"/>
      <c r="AQ10" s="71">
        <f t="shared" si="0"/>
        <v>4394.0374291999997</v>
      </c>
    </row>
    <row r="11" spans="1:45" ht="12.75" customHeight="1">
      <c r="A11" s="17" t="s">
        <v>222</v>
      </c>
      <c r="B11" s="18"/>
      <c r="C11" s="19">
        <f>SUM(D11:G11)</f>
        <v>4.7802750107581309</v>
      </c>
      <c r="D11" s="24">
        <v>4.7802750107581309</v>
      </c>
      <c r="E11" s="25"/>
      <c r="F11" s="22"/>
      <c r="G11" s="22"/>
      <c r="H11" s="23">
        <f>SUM(I11:K11)</f>
        <v>10.044</v>
      </c>
      <c r="I11" s="24">
        <v>10.044</v>
      </c>
      <c r="J11" s="25"/>
      <c r="K11" s="22"/>
      <c r="L11" s="23">
        <f>SUM(M11:Z11)</f>
        <v>9.3848399999999987</v>
      </c>
      <c r="M11" s="25"/>
      <c r="N11" s="25"/>
      <c r="O11" s="25">
        <v>9.3848399999999987</v>
      </c>
      <c r="P11" s="25"/>
      <c r="Q11" s="25"/>
      <c r="R11" s="25"/>
      <c r="S11" s="25">
        <v>0</v>
      </c>
      <c r="T11" s="25">
        <v>0</v>
      </c>
      <c r="U11" s="25">
        <v>0</v>
      </c>
      <c r="V11" s="25"/>
      <c r="W11" s="25"/>
      <c r="X11" s="25"/>
      <c r="Y11" s="25"/>
      <c r="Z11" s="22"/>
      <c r="AA11" s="23">
        <v>62.529923279999998</v>
      </c>
      <c r="AB11" s="26">
        <f>SUM(AC11:AM11)</f>
        <v>0</v>
      </c>
      <c r="AC11" s="27"/>
      <c r="AD11" s="25"/>
      <c r="AE11" s="25">
        <v>0</v>
      </c>
      <c r="AF11" s="25"/>
      <c r="AG11" s="25"/>
      <c r="AH11" s="25">
        <v>0</v>
      </c>
      <c r="AI11" s="25"/>
      <c r="AJ11" s="25"/>
      <c r="AK11" s="25"/>
      <c r="AL11" s="25"/>
      <c r="AM11" s="215"/>
      <c r="AN11" s="212"/>
      <c r="AO11" s="28"/>
      <c r="AP11" s="26"/>
      <c r="AQ11" s="29">
        <f t="shared" si="0"/>
        <v>86.739038290758131</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33.797999999999995</v>
      </c>
      <c r="AP12" s="26"/>
      <c r="AQ12" s="29">
        <f t="shared" si="0"/>
        <v>33.797999999999995</v>
      </c>
    </row>
    <row r="13" spans="1:45" ht="12.75" customHeight="1">
      <c r="A13" s="17" t="s">
        <v>224</v>
      </c>
      <c r="B13" s="18"/>
      <c r="C13" s="19">
        <f>SUM(D13:G13)</f>
        <v>0</v>
      </c>
      <c r="D13" s="24"/>
      <c r="E13" s="22"/>
      <c r="F13" s="22"/>
      <c r="G13" s="22"/>
      <c r="H13" s="23">
        <f>SUM(I13:K13)</f>
        <v>123.13200000000001</v>
      </c>
      <c r="I13" s="24">
        <v>123.13200000000001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123.13200000000001</v>
      </c>
    </row>
    <row r="14" spans="1:45" ht="12.75" customHeight="1">
      <c r="A14" s="72" t="s">
        <v>225</v>
      </c>
      <c r="B14" s="73"/>
      <c r="C14" s="74">
        <f>SUM(D14:G14)</f>
        <v>0</v>
      </c>
      <c r="D14" s="75"/>
      <c r="E14" s="76"/>
      <c r="F14" s="77"/>
      <c r="G14" s="77"/>
      <c r="H14" s="78">
        <f>SUM(I14:K14)</f>
        <v>0</v>
      </c>
      <c r="I14" s="75"/>
      <c r="J14" s="76"/>
      <c r="K14" s="77"/>
      <c r="L14" s="78">
        <f>SUM(M14:Z14)</f>
        <v>3107.5491999999995</v>
      </c>
      <c r="M14" s="76">
        <v>3085.1841999999997</v>
      </c>
      <c r="N14" s="76">
        <v>22.364999999999998</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8.6</v>
      </c>
      <c r="AP14" s="79"/>
      <c r="AQ14" s="82">
        <f t="shared" si="0"/>
        <v>3116.1491999999994</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116.952</v>
      </c>
      <c r="I15" s="85">
        <f t="shared" si="13"/>
        <v>0</v>
      </c>
      <c r="J15" s="86">
        <f t="shared" si="13"/>
        <v>0</v>
      </c>
      <c r="K15" s="87">
        <f t="shared" si="13"/>
        <v>116.952</v>
      </c>
      <c r="L15" s="88">
        <f t="shared" si="13"/>
        <v>3216.2448999999997</v>
      </c>
      <c r="M15" s="86">
        <f t="shared" si="13"/>
        <v>0</v>
      </c>
      <c r="N15" s="86">
        <f t="shared" si="13"/>
        <v>0</v>
      </c>
      <c r="O15" s="86">
        <f t="shared" si="13"/>
        <v>75.462100000000007</v>
      </c>
      <c r="P15" s="86">
        <f t="shared" si="13"/>
        <v>498.41999999999996</v>
      </c>
      <c r="Q15" s="86">
        <f t="shared" si="13"/>
        <v>177.3408</v>
      </c>
      <c r="R15" s="86">
        <f t="shared" si="13"/>
        <v>45.291899999999998</v>
      </c>
      <c r="S15" s="86">
        <f t="shared" si="13"/>
        <v>1082.4050999999999</v>
      </c>
      <c r="T15" s="86">
        <f t="shared" si="13"/>
        <v>49.557200000000002</v>
      </c>
      <c r="U15" s="86">
        <f t="shared" si="13"/>
        <v>1160.5968</v>
      </c>
      <c r="V15" s="86">
        <f t="shared" si="13"/>
        <v>0</v>
      </c>
      <c r="W15" s="86">
        <f t="shared" si="13"/>
        <v>127.17099999999999</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1725.6759999999999</v>
      </c>
      <c r="AP15" s="89">
        <f t="shared" si="13"/>
        <v>0</v>
      </c>
      <c r="AQ15" s="91">
        <f t="shared" si="0"/>
        <v>5058.8729000000003</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1666.7659999999998</v>
      </c>
      <c r="AP16" s="67"/>
      <c r="AQ16" s="92">
        <f>C16+H16+L16+AA16+AO16+AP16</f>
        <v>1666.7659999999998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35.431999999999995</v>
      </c>
      <c r="AP17" s="26"/>
      <c r="AQ17" s="29">
        <f>C17+H17+L17+AA17+AO17+AP17</f>
        <v>35.431999999999995</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23.477999999999998</v>
      </c>
      <c r="AP18" s="26"/>
      <c r="AQ18" s="29">
        <f t="shared" si="0"/>
        <v>23.477999999999998</v>
      </c>
    </row>
    <row r="19" spans="1:43" ht="12.75" customHeight="1">
      <c r="A19" s="17" t="s">
        <v>229</v>
      </c>
      <c r="B19" s="18"/>
      <c r="C19" s="19"/>
      <c r="D19" s="24"/>
      <c r="E19" s="25"/>
      <c r="F19" s="22"/>
      <c r="G19" s="22"/>
      <c r="H19" s="23">
        <f>SUM(I19:K19)</f>
        <v>116.952</v>
      </c>
      <c r="I19" s="24"/>
      <c r="J19" s="25"/>
      <c r="K19" s="22">
        <v>116.952</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116.952</v>
      </c>
    </row>
    <row r="20" spans="1:43" ht="12.75" customHeight="1">
      <c r="A20" s="72" t="s">
        <v>230</v>
      </c>
      <c r="B20" s="73"/>
      <c r="C20" s="74"/>
      <c r="D20" s="75"/>
      <c r="E20" s="76"/>
      <c r="F20" s="77"/>
      <c r="G20" s="77"/>
      <c r="H20" s="78">
        <f>SUM(I20:K20)</f>
        <v>0</v>
      </c>
      <c r="I20" s="75"/>
      <c r="J20" s="76"/>
      <c r="K20" s="77"/>
      <c r="L20" s="78">
        <f>SUM(M20:Z20)</f>
        <v>3216.2448999999997</v>
      </c>
      <c r="M20" s="76"/>
      <c r="N20" s="76"/>
      <c r="O20" s="76">
        <v>75.462100000000007</v>
      </c>
      <c r="P20" s="76">
        <v>498.41999999999996</v>
      </c>
      <c r="Q20" s="76">
        <v>177.3408</v>
      </c>
      <c r="R20" s="76">
        <v>45.291899999999998</v>
      </c>
      <c r="S20" s="76">
        <v>1082.4050999999999</v>
      </c>
      <c r="T20" s="76">
        <v>49.557200000000002</v>
      </c>
      <c r="U20" s="76">
        <v>1160.5968</v>
      </c>
      <c r="V20" s="76"/>
      <c r="W20" s="76">
        <v>127.17099999999999</v>
      </c>
      <c r="X20" s="76"/>
      <c r="Y20" s="76"/>
      <c r="Z20" s="77"/>
      <c r="AA20" s="78"/>
      <c r="AB20" s="79">
        <f>SUM(AC20:AL20)</f>
        <v>0</v>
      </c>
      <c r="AC20" s="80"/>
      <c r="AD20" s="76"/>
      <c r="AE20" s="76"/>
      <c r="AF20" s="76"/>
      <c r="AG20" s="76"/>
      <c r="AH20" s="76"/>
      <c r="AI20" s="76"/>
      <c r="AJ20" s="76"/>
      <c r="AK20" s="76"/>
      <c r="AL20" s="76"/>
      <c r="AM20" s="220"/>
      <c r="AN20" s="213"/>
      <c r="AO20" s="81"/>
      <c r="AP20" s="79"/>
      <c r="AQ20" s="82">
        <f t="shared" si="0"/>
        <v>3216.2448999999997</v>
      </c>
    </row>
    <row r="21" spans="1:43" ht="12.75" customHeight="1">
      <c r="A21" s="93" t="s">
        <v>7</v>
      </c>
      <c r="B21" s="94"/>
      <c r="C21" s="95">
        <f>SUM(C22:C24)</f>
        <v>10.80922185</v>
      </c>
      <c r="D21" s="96">
        <f>SUM(D22:D24)</f>
        <v>-3.7239999999999998</v>
      </c>
      <c r="E21" s="97">
        <f>SUM(E22:E24)</f>
        <v>14.53322185</v>
      </c>
      <c r="F21" s="98">
        <f>SUM(F22:F24)</f>
        <v>0</v>
      </c>
      <c r="G21" s="98">
        <f>SUM(G22:G24)</f>
        <v>0</v>
      </c>
      <c r="H21" s="99">
        <f>SUM(I21:K21)</f>
        <v>0</v>
      </c>
      <c r="I21" s="96">
        <f>SUM(I22:I24)</f>
        <v>0</v>
      </c>
      <c r="J21" s="97">
        <f>SUM(J22:J24)</f>
        <v>0</v>
      </c>
      <c r="K21" s="98">
        <f>SUM(K22:K24)</f>
        <v>0</v>
      </c>
      <c r="L21" s="99">
        <f>SUM(M21:Z21)</f>
        <v>6.9902781500000088</v>
      </c>
      <c r="M21" s="97">
        <f t="shared" ref="M21:AA21" si="15">SUM(M22:M24)</f>
        <v>0</v>
      </c>
      <c r="N21" s="97">
        <f t="shared" ref="N21" si="16">SUM(N22:N24)</f>
        <v>0</v>
      </c>
      <c r="O21" s="97">
        <f t="shared" si="15"/>
        <v>0</v>
      </c>
      <c r="P21" s="97">
        <f t="shared" si="15"/>
        <v>0</v>
      </c>
      <c r="Q21" s="97">
        <f t="shared" si="15"/>
        <v>32.723600000000005</v>
      </c>
      <c r="R21" s="97">
        <f t="shared" si="15"/>
        <v>-32.652299999999997</v>
      </c>
      <c r="S21" s="97">
        <f t="shared" si="15"/>
        <v>17.728200000000001</v>
      </c>
      <c r="T21" s="97">
        <f t="shared" si="15"/>
        <v>0</v>
      </c>
      <c r="U21" s="97">
        <f t="shared" si="15"/>
        <v>0</v>
      </c>
      <c r="V21" s="97">
        <f t="shared" si="15"/>
        <v>-10.80922185</v>
      </c>
      <c r="W21" s="97">
        <f t="shared" si="15"/>
        <v>0</v>
      </c>
      <c r="X21" s="97">
        <f t="shared" si="15"/>
        <v>0</v>
      </c>
      <c r="Y21" s="97">
        <f t="shared" si="15"/>
        <v>0</v>
      </c>
      <c r="Z21" s="98">
        <f t="shared" si="15"/>
        <v>0</v>
      </c>
      <c r="AA21" s="99">
        <f t="shared" si="15"/>
        <v>0</v>
      </c>
      <c r="AB21" s="100">
        <f t="shared" ref="AB21:AQ21" si="17">SUM(AB22:AB24)</f>
        <v>-93.31</v>
      </c>
      <c r="AC21" s="101">
        <f t="shared" si="17"/>
        <v>-78.775999999999996</v>
      </c>
      <c r="AD21" s="97">
        <f t="shared" si="17"/>
        <v>-14.533999999999999</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93.31</v>
      </c>
      <c r="AP21" s="100">
        <f t="shared" si="17"/>
        <v>0</v>
      </c>
      <c r="AQ21" s="102">
        <f t="shared" si="17"/>
        <v>17.799500000000009</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-93.31</v>
      </c>
      <c r="AC22" s="68">
        <f>-AC2</f>
        <v>-78.775999999999996</v>
      </c>
      <c r="AD22" s="64">
        <f>-AD2</f>
        <v>-14.533999999999999</v>
      </c>
      <c r="AE22" s="64"/>
      <c r="AF22" s="64"/>
      <c r="AG22" s="127"/>
      <c r="AH22" s="2"/>
      <c r="AI22" s="64"/>
      <c r="AJ22" s="64"/>
      <c r="AK22" s="64">
        <v>0</v>
      </c>
      <c r="AL22" s="64"/>
      <c r="AM22" s="219"/>
      <c r="AN22" s="69"/>
      <c r="AO22" s="66">
        <f>-(C22+H22+L22+AA22+AB22)</f>
        <v>93.31</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10.80922185</v>
      </c>
      <c r="D24" s="207">
        <v>-3.7239999999999998</v>
      </c>
      <c r="E24" s="36">
        <f>-D24-V24</f>
        <v>14.53322185</v>
      </c>
      <c r="F24" s="33"/>
      <c r="G24" s="33"/>
      <c r="H24" s="34"/>
      <c r="I24" s="39"/>
      <c r="J24" s="36"/>
      <c r="K24" s="33"/>
      <c r="L24" s="34">
        <f>SUM(N24:Z24)</f>
        <v>6.9902781500000088</v>
      </c>
      <c r="M24" s="36"/>
      <c r="N24" s="36">
        <v>0</v>
      </c>
      <c r="O24" s="36"/>
      <c r="P24" s="36">
        <v>0</v>
      </c>
      <c r="Q24" s="36">
        <v>32.723600000000005</v>
      </c>
      <c r="R24" s="36">
        <v>-32.652299999999997</v>
      </c>
      <c r="S24" s="36">
        <v>17.728200000000001</v>
      </c>
      <c r="T24" s="36"/>
      <c r="U24" s="36">
        <v>0</v>
      </c>
      <c r="V24" s="33">
        <v>-10.80922185</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17.799500000000009</v>
      </c>
    </row>
    <row r="25" spans="1:43" ht="12.75" customHeight="1" thickBot="1">
      <c r="A25" s="83" t="s">
        <v>8</v>
      </c>
      <c r="B25" s="1"/>
      <c r="C25" s="84">
        <f>SUM(D25:G25)</f>
        <v>0</v>
      </c>
      <c r="D25" s="85"/>
      <c r="E25" s="86"/>
      <c r="F25" s="104"/>
      <c r="G25" s="104"/>
      <c r="H25" s="88">
        <f>SUM(I25:K25)</f>
        <v>6.6959999999999997</v>
      </c>
      <c r="I25" s="104">
        <v>6.6959999999999997</v>
      </c>
      <c r="J25" s="105"/>
      <c r="K25" s="104"/>
      <c r="L25" s="88">
        <f>SUM(O25:Z25)</f>
        <v>87.233860000000021</v>
      </c>
      <c r="M25" s="105"/>
      <c r="N25" s="105"/>
      <c r="O25" s="105">
        <v>66.07726000000001</v>
      </c>
      <c r="P25" s="105"/>
      <c r="Q25" s="105"/>
      <c r="R25" s="105"/>
      <c r="S25" s="105">
        <v>16.743300000000001</v>
      </c>
      <c r="T25" s="105">
        <v>3.3789000000000002</v>
      </c>
      <c r="U25" s="105">
        <v>1.0344</v>
      </c>
      <c r="V25" s="105"/>
      <c r="W25" s="105"/>
      <c r="X25" s="105"/>
      <c r="Y25" s="105"/>
      <c r="Z25" s="104"/>
      <c r="AA25" s="88">
        <v>31.8788448</v>
      </c>
      <c r="AB25" s="89">
        <f>SUM(AC25:AI25)</f>
        <v>0</v>
      </c>
      <c r="AC25" s="90"/>
      <c r="AD25" s="105"/>
      <c r="AE25" s="105"/>
      <c r="AF25" s="105"/>
      <c r="AG25" s="105"/>
      <c r="AH25" s="105"/>
      <c r="AI25" s="105"/>
      <c r="AJ25" s="105"/>
      <c r="AK25" s="105"/>
      <c r="AL25" s="105"/>
      <c r="AM25" s="225"/>
      <c r="AN25" s="106"/>
      <c r="AO25" s="88">
        <v>263.93399999999997</v>
      </c>
      <c r="AP25" s="89"/>
      <c r="AQ25" s="107">
        <f>C25+H25+L25+AA25+AB25+AN25+AO25+AP25</f>
        <v>389.74270479999996</v>
      </c>
    </row>
    <row r="26" spans="1:43" s="49" customFormat="1" ht="12.75" customHeight="1" thickBot="1">
      <c r="A26" s="42" t="s">
        <v>9</v>
      </c>
      <c r="B26" s="43"/>
      <c r="C26" s="44">
        <f t="shared" ref="C26:AP26" si="20">C7-C9+C15+C21-C25</f>
        <v>411.35018346552408</v>
      </c>
      <c r="D26" s="108">
        <f t="shared" si="20"/>
        <v>335.71392570672418</v>
      </c>
      <c r="E26" s="46">
        <f t="shared" si="20"/>
        <v>53.003921849999998</v>
      </c>
      <c r="F26" s="46">
        <f t="shared" si="20"/>
        <v>0</v>
      </c>
      <c r="G26" s="46">
        <f t="shared" si="20"/>
        <v>22.632335908799998</v>
      </c>
      <c r="H26" s="47">
        <f t="shared" si="20"/>
        <v>448.14740000000006</v>
      </c>
      <c r="I26" s="108">
        <f t="shared" si="20"/>
        <v>-13.950000000000133</v>
      </c>
      <c r="J26" s="46">
        <f t="shared" si="20"/>
        <v>339.91800000000001</v>
      </c>
      <c r="K26" s="109">
        <f t="shared" si="20"/>
        <v>122.1794</v>
      </c>
      <c r="L26" s="47">
        <f t="shared" si="20"/>
        <v>6197.8208512750016</v>
      </c>
      <c r="M26" s="46">
        <f t="shared" si="20"/>
        <v>4.5474735088646412E-13</v>
      </c>
      <c r="N26" s="46">
        <f t="shared" si="20"/>
        <v>-4.259999999999998</v>
      </c>
      <c r="O26" s="46">
        <f t="shared" si="20"/>
        <v>0</v>
      </c>
      <c r="P26" s="46">
        <f t="shared" si="20"/>
        <v>1406.8649999999998</v>
      </c>
      <c r="Q26" s="46">
        <f t="shared" si="20"/>
        <v>535.18920000000003</v>
      </c>
      <c r="R26" s="46">
        <f t="shared" si="20"/>
        <v>457.13220000000001</v>
      </c>
      <c r="S26" s="46">
        <f t="shared" si="20"/>
        <v>666.77730000000008</v>
      </c>
      <c r="T26" s="46">
        <f t="shared" si="20"/>
        <v>149.79790000000003</v>
      </c>
      <c r="U26" s="46">
        <f t="shared" si="20"/>
        <v>2696.6808000000001</v>
      </c>
      <c r="V26" s="46">
        <f t="shared" si="20"/>
        <v>124.30605127499999</v>
      </c>
      <c r="W26" s="46">
        <f t="shared" si="20"/>
        <v>0</v>
      </c>
      <c r="X26" s="46">
        <f t="shared" si="20"/>
        <v>135.96039999999999</v>
      </c>
      <c r="Y26" s="46">
        <f t="shared" si="20"/>
        <v>2.1019999999999999</v>
      </c>
      <c r="Z26" s="109">
        <f t="shared" si="20"/>
        <v>27.27</v>
      </c>
      <c r="AA26" s="47">
        <f t="shared" si="20"/>
        <v>1426.1170523793603</v>
      </c>
      <c r="AB26" s="45">
        <f t="shared" si="20"/>
        <v>117.08968696097895</v>
      </c>
      <c r="AC26" s="110">
        <f t="shared" si="20"/>
        <v>0</v>
      </c>
      <c r="AD26" s="110">
        <f t="shared" si="20"/>
        <v>0</v>
      </c>
      <c r="AE26" s="110">
        <f t="shared" si="20"/>
        <v>112.43308696097894</v>
      </c>
      <c r="AF26" s="110">
        <f t="shared" si="20"/>
        <v>0</v>
      </c>
      <c r="AG26" s="110">
        <f t="shared" si="20"/>
        <v>0</v>
      </c>
      <c r="AH26" s="110">
        <f t="shared" si="20"/>
        <v>4.4894400000000001</v>
      </c>
      <c r="AI26" s="110">
        <f t="shared" si="20"/>
        <v>0</v>
      </c>
      <c r="AJ26" s="110">
        <f t="shared" ref="AJ26" si="21">AJ7-AJ9+AJ15+AJ21-AJ25</f>
        <v>0</v>
      </c>
      <c r="AK26" s="110">
        <f t="shared" si="20"/>
        <v>0</v>
      </c>
      <c r="AL26" s="110">
        <f t="shared" si="20"/>
        <v>0.11939999999999999</v>
      </c>
      <c r="AM26" s="226">
        <f t="shared" si="20"/>
        <v>4.7759999999999997E-2</v>
      </c>
      <c r="AN26" s="45">
        <f t="shared" si="20"/>
        <v>0</v>
      </c>
      <c r="AO26" s="47">
        <f t="shared" si="20"/>
        <v>1519.4479999999999</v>
      </c>
      <c r="AP26" s="45">
        <f t="shared" si="20"/>
        <v>0</v>
      </c>
      <c r="AQ26" s="48">
        <f>C26+H26+L26+AA26+AB26+AN26+AO26+AP26</f>
        <v>10119.973174080866</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165.33240000000001</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135.96039999999999</v>
      </c>
      <c r="Y27" s="54">
        <f t="shared" si="23"/>
        <v>2.1019999999999999</v>
      </c>
      <c r="Z27" s="55">
        <f t="shared" si="23"/>
        <v>27.27</v>
      </c>
      <c r="AA27" s="56">
        <f t="shared" si="23"/>
        <v>460.30467119999997</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625.63707120000004</v>
      </c>
    </row>
    <row r="28" spans="1:43" ht="12.75" customHeight="1" thickBot="1">
      <c r="A28" s="112" t="s">
        <v>11</v>
      </c>
      <c r="B28" s="113"/>
      <c r="C28" s="114">
        <f>SUM(D28:G28)</f>
        <v>0</v>
      </c>
      <c r="D28" s="96"/>
      <c r="E28" s="97"/>
      <c r="F28" s="98"/>
      <c r="G28" s="98"/>
      <c r="H28" s="115">
        <f>SUM(I28:K28)</f>
        <v>0</v>
      </c>
      <c r="I28" s="96"/>
      <c r="J28" s="97"/>
      <c r="K28" s="98"/>
      <c r="L28" s="115">
        <f>SUM(M28:Z28)</f>
        <v>165.33240000000001</v>
      </c>
      <c r="M28" s="97"/>
      <c r="N28" s="97"/>
      <c r="O28" s="97"/>
      <c r="P28" s="97"/>
      <c r="Q28" s="97"/>
      <c r="R28" s="97"/>
      <c r="S28" s="97"/>
      <c r="T28" s="97"/>
      <c r="U28" s="97"/>
      <c r="V28" s="97"/>
      <c r="W28" s="97"/>
      <c r="X28" s="97">
        <f>X26</f>
        <v>135.96039999999999</v>
      </c>
      <c r="Y28" s="97">
        <f>Y26</f>
        <v>2.1019999999999999</v>
      </c>
      <c r="Z28" s="98">
        <f>Z26</f>
        <v>27.27</v>
      </c>
      <c r="AA28" s="115">
        <v>460.30467119999997</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625.63707120000004</v>
      </c>
    </row>
    <row r="29" spans="1:43" s="49" customFormat="1" ht="12.75" customHeight="1" thickBot="1">
      <c r="A29" s="50" t="s">
        <v>12</v>
      </c>
      <c r="B29" s="51"/>
      <c r="C29" s="52">
        <f t="shared" ref="C29:AQ29" si="25">C30+C45+C56+C58+C65+C70+C71</f>
        <v>398.04439602769236</v>
      </c>
      <c r="D29" s="53">
        <f t="shared" si="25"/>
        <v>317.9162192276923</v>
      </c>
      <c r="E29" s="54">
        <f t="shared" si="25"/>
        <v>57.409700000000001</v>
      </c>
      <c r="F29" s="55">
        <f t="shared" si="25"/>
        <v>0</v>
      </c>
      <c r="G29" s="55">
        <f t="shared" si="25"/>
        <v>22.718476799999998</v>
      </c>
      <c r="H29" s="56">
        <f t="shared" si="25"/>
        <v>470.25489200000004</v>
      </c>
      <c r="I29" s="53">
        <f t="shared" si="25"/>
        <v>0</v>
      </c>
      <c r="J29" s="53">
        <f t="shared" si="25"/>
        <v>348.05600000000004</v>
      </c>
      <c r="K29" s="53">
        <f t="shared" si="25"/>
        <v>122.198892</v>
      </c>
      <c r="L29" s="56">
        <f t="shared" si="25"/>
        <v>5882.7316646180871</v>
      </c>
      <c r="M29" s="54">
        <f t="shared" si="25"/>
        <v>0</v>
      </c>
      <c r="N29" s="54">
        <f t="shared" ref="N29" si="26">N30+N45+N56+N58+N65+N70+N71</f>
        <v>0</v>
      </c>
      <c r="O29" s="54">
        <f t="shared" si="25"/>
        <v>0</v>
      </c>
      <c r="P29" s="54">
        <f t="shared" si="25"/>
        <v>1390.8375457358491</v>
      </c>
      <c r="Q29" s="54">
        <f t="shared" si="25"/>
        <v>540.46720000000005</v>
      </c>
      <c r="R29" s="54">
        <f t="shared" si="25"/>
        <v>459.23909492723897</v>
      </c>
      <c r="S29" s="54">
        <f t="shared" si="25"/>
        <v>632.30579999999998</v>
      </c>
      <c r="T29" s="54">
        <f t="shared" si="25"/>
        <v>141.69457268000005</v>
      </c>
      <c r="U29" s="54">
        <f t="shared" si="25"/>
        <v>2592.8303999999998</v>
      </c>
      <c r="V29" s="54">
        <f t="shared" si="25"/>
        <v>124.30605127499999</v>
      </c>
      <c r="W29" s="54">
        <f t="shared" si="25"/>
        <v>1.0510000000000019</v>
      </c>
      <c r="X29" s="54">
        <f t="shared" si="25"/>
        <v>0</v>
      </c>
      <c r="Y29" s="54">
        <f t="shared" si="25"/>
        <v>0</v>
      </c>
      <c r="Z29" s="54">
        <f t="shared" si="25"/>
        <v>0</v>
      </c>
      <c r="AA29" s="47">
        <f t="shared" si="25"/>
        <v>965.7997588799999</v>
      </c>
      <c r="AB29" s="57">
        <f t="shared" si="25"/>
        <v>117.08968696097894</v>
      </c>
      <c r="AC29" s="58">
        <f t="shared" si="25"/>
        <v>0</v>
      </c>
      <c r="AD29" s="54">
        <f t="shared" si="25"/>
        <v>0</v>
      </c>
      <c r="AE29" s="54">
        <f t="shared" si="25"/>
        <v>112.43308696097894</v>
      </c>
      <c r="AF29" s="54">
        <f t="shared" ref="AF29" si="27">AF30+AF45+AF56+AF58+AF65+AF70+AF71</f>
        <v>0</v>
      </c>
      <c r="AG29" s="54">
        <f t="shared" si="25"/>
        <v>0</v>
      </c>
      <c r="AH29" s="54">
        <f t="shared" si="25"/>
        <v>4.4894400000000001</v>
      </c>
      <c r="AI29" s="54">
        <f t="shared" si="25"/>
        <v>0</v>
      </c>
      <c r="AJ29" s="54">
        <f t="shared" ref="AJ29" si="28">AJ30+AJ45+AJ56+AJ58+AJ65+AJ70+AJ71</f>
        <v>0</v>
      </c>
      <c r="AK29" s="54">
        <f t="shared" si="25"/>
        <v>0</v>
      </c>
      <c r="AL29" s="54">
        <f t="shared" ref="AL29" si="29">AL30+AL45+AL56+AL58+AL65+AL70+AL71</f>
        <v>0.11939999999999999</v>
      </c>
      <c r="AM29" s="217">
        <f t="shared" si="25"/>
        <v>4.7759999999999997E-2</v>
      </c>
      <c r="AN29" s="53">
        <f t="shared" si="25"/>
        <v>0</v>
      </c>
      <c r="AO29" s="56">
        <f t="shared" si="25"/>
        <v>1522.0279999999998</v>
      </c>
      <c r="AP29" s="57">
        <f t="shared" si="25"/>
        <v>0</v>
      </c>
      <c r="AQ29" s="48">
        <f t="shared" si="25"/>
        <v>9355.9483984867602</v>
      </c>
    </row>
    <row r="30" spans="1:43" s="49" customFormat="1" ht="12.75" customHeight="1">
      <c r="A30" s="164" t="s">
        <v>43</v>
      </c>
      <c r="B30" s="117"/>
      <c r="C30" s="118">
        <f>SUM(C31:C44)</f>
        <v>77.851219227692312</v>
      </c>
      <c r="D30" s="120">
        <v>77.851219227692297</v>
      </c>
      <c r="E30" s="120">
        <v>0</v>
      </c>
      <c r="F30" s="121"/>
      <c r="G30" s="121"/>
      <c r="H30" s="122">
        <f>SUM(H31:H44)</f>
        <v>0</v>
      </c>
      <c r="I30" s="119">
        <f t="shared" ref="I30:K30" si="30">SUM(I31:I44)</f>
        <v>0</v>
      </c>
      <c r="J30" s="120">
        <f t="shared" si="30"/>
        <v>0</v>
      </c>
      <c r="K30" s="120">
        <f t="shared" si="30"/>
        <v>0</v>
      </c>
      <c r="L30" s="122">
        <f>SUM(L31:L44)</f>
        <v>956.1390414605371</v>
      </c>
      <c r="M30" s="120">
        <f>SUM(M31:M44)</f>
        <v>0</v>
      </c>
      <c r="N30" s="120">
        <f>SUM(N31:N44)</f>
        <v>0</v>
      </c>
      <c r="O30" s="120">
        <f>SUM(O31:O44)</f>
        <v>0</v>
      </c>
      <c r="P30" s="120">
        <f>SUM(P31:P44)</f>
        <v>0</v>
      </c>
      <c r="Q30" s="120">
        <v>47.187626923052221</v>
      </c>
      <c r="R30" s="120">
        <f>SUM(R31:R44)</f>
        <v>0</v>
      </c>
      <c r="S30" s="120">
        <v>590.94000000000005</v>
      </c>
      <c r="T30" s="120">
        <v>52.763675413101581</v>
      </c>
      <c r="U30" s="120">
        <v>180.03922614938335</v>
      </c>
      <c r="V30" s="120">
        <v>84.157512974999989</v>
      </c>
      <c r="W30" s="120">
        <f>SUM(W31:W44)</f>
        <v>1.0510000000000019</v>
      </c>
      <c r="X30" s="120">
        <f>SUM(X31:X44)</f>
        <v>0</v>
      </c>
      <c r="Y30" s="120">
        <f>SUM(Y31:Y44)</f>
        <v>0</v>
      </c>
      <c r="Z30" s="121">
        <f>SUM(Z31:Z44)</f>
        <v>0</v>
      </c>
      <c r="AA30" s="122">
        <v>400.85493359999998</v>
      </c>
      <c r="AB30" s="123">
        <f t="shared" ref="AB30:AN30" si="31">SUM(AB31:AB44)</f>
        <v>91.86636</v>
      </c>
      <c r="AC30" s="176">
        <f t="shared" si="31"/>
        <v>0</v>
      </c>
      <c r="AD30" s="120">
        <f t="shared" si="31"/>
        <v>0</v>
      </c>
      <c r="AE30" s="120">
        <f t="shared" si="31"/>
        <v>87.376919999999998</v>
      </c>
      <c r="AF30" s="120">
        <f t="shared" ref="AF30" si="32">SUM(AF31:AF44)</f>
        <v>0</v>
      </c>
      <c r="AG30" s="120">
        <f t="shared" si="31"/>
        <v>0</v>
      </c>
      <c r="AH30" s="120">
        <f t="shared" si="31"/>
        <v>4.4894400000000001</v>
      </c>
      <c r="AI30" s="120">
        <f t="shared" si="31"/>
        <v>0</v>
      </c>
      <c r="AJ30" s="120">
        <f t="shared" ref="AJ30" si="33">SUM(AJ31:AJ44)</f>
        <v>0</v>
      </c>
      <c r="AK30" s="120">
        <f t="shared" si="31"/>
        <v>0</v>
      </c>
      <c r="AL30" s="120">
        <f t="shared" ref="AL30" si="34">SUM(AL31:AL44)</f>
        <v>0</v>
      </c>
      <c r="AM30" s="228">
        <f t="shared" si="31"/>
        <v>0</v>
      </c>
      <c r="AN30" s="119">
        <f t="shared" si="31"/>
        <v>0</v>
      </c>
      <c r="AO30" s="122">
        <v>609.48199999999997</v>
      </c>
      <c r="AP30" s="123">
        <f>SUM(AP31:AP44)</f>
        <v>0</v>
      </c>
      <c r="AQ30" s="59">
        <f t="shared" ref="AQ30" si="35">C30+H30+L30+AA30+AB30+AN30+AO30+AP30</f>
        <v>2136.1935542882293</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62.806930141401374</v>
      </c>
      <c r="M31" s="127"/>
      <c r="N31" s="127"/>
      <c r="O31" s="127"/>
      <c r="P31" s="127"/>
      <c r="Q31" s="127">
        <v>1.5081399416250247</v>
      </c>
      <c r="R31" s="127"/>
      <c r="S31" s="127">
        <v>19.331049704429272</v>
      </c>
      <c r="T31" s="127">
        <v>0.40963716780193288</v>
      </c>
      <c r="U31" s="127">
        <v>27.065709428971171</v>
      </c>
      <c r="V31" s="127">
        <v>14.492393898573971</v>
      </c>
      <c r="W31" s="127"/>
      <c r="X31" s="127"/>
      <c r="Y31" s="127"/>
      <c r="Z31" s="128"/>
      <c r="AA31" s="70">
        <v>57.726556935318484</v>
      </c>
      <c r="AB31" s="131">
        <f t="shared" ref="AB31:AB43" si="39">SUM(AC31:AM31)</f>
        <v>0</v>
      </c>
      <c r="AC31" s="132"/>
      <c r="AD31" s="127"/>
      <c r="AE31" s="127"/>
      <c r="AF31" s="127"/>
      <c r="AG31" s="127"/>
      <c r="AH31" s="127"/>
      <c r="AI31" s="127"/>
      <c r="AJ31" s="127"/>
      <c r="AK31" s="64"/>
      <c r="AL31" s="64"/>
      <c r="AM31" s="229"/>
      <c r="AN31" s="223"/>
      <c r="AO31" s="130">
        <v>35.202290838161247</v>
      </c>
      <c r="AP31" s="131"/>
      <c r="AQ31" s="71">
        <f t="shared" si="24"/>
        <v>155.73577791488111</v>
      </c>
    </row>
    <row r="32" spans="1:43" ht="12.75" customHeight="1">
      <c r="A32" s="166" t="s">
        <v>111</v>
      </c>
      <c r="B32" s="133" t="s">
        <v>15</v>
      </c>
      <c r="C32" s="19">
        <f t="shared" si="36"/>
        <v>19.931063423707208</v>
      </c>
      <c r="D32" s="127">
        <v>19.931063423707208</v>
      </c>
      <c r="E32" s="25"/>
      <c r="F32" s="22"/>
      <c r="G32" s="22"/>
      <c r="H32" s="23">
        <f t="shared" si="37"/>
        <v>0</v>
      </c>
      <c r="I32" s="24">
        <v>0</v>
      </c>
      <c r="J32" s="25"/>
      <c r="K32" s="22"/>
      <c r="L32" s="23">
        <f t="shared" si="38"/>
        <v>218.96337081258679</v>
      </c>
      <c r="M32" s="25"/>
      <c r="N32" s="25"/>
      <c r="O32" s="25"/>
      <c r="P32" s="127"/>
      <c r="Q32" s="127">
        <v>11.258220557716783</v>
      </c>
      <c r="R32" s="25"/>
      <c r="S32" s="127">
        <v>144.30572069469244</v>
      </c>
      <c r="T32" s="127">
        <v>9.896972011631215</v>
      </c>
      <c r="U32" s="127">
        <v>27.129955704167589</v>
      </c>
      <c r="V32" s="127">
        <v>26.37250184437875</v>
      </c>
      <c r="W32" s="25"/>
      <c r="X32" s="25"/>
      <c r="Y32" s="25"/>
      <c r="Z32" s="22"/>
      <c r="AA32" s="28">
        <v>139.00967769180295</v>
      </c>
      <c r="AB32" s="26">
        <f t="shared" si="39"/>
        <v>4.4894400000000001</v>
      </c>
      <c r="AC32" s="27"/>
      <c r="AD32" s="25"/>
      <c r="AE32" s="25">
        <v>0</v>
      </c>
      <c r="AF32" s="25"/>
      <c r="AG32" s="127"/>
      <c r="AH32" s="127">
        <v>4.4894400000000001</v>
      </c>
      <c r="AI32" s="25"/>
      <c r="AJ32" s="25"/>
      <c r="AK32" s="25"/>
      <c r="AL32" s="25"/>
      <c r="AM32" s="229"/>
      <c r="AN32" s="212"/>
      <c r="AO32" s="130">
        <v>139.2155460988956</v>
      </c>
      <c r="AP32" s="26"/>
      <c r="AQ32" s="29">
        <f t="shared" si="24"/>
        <v>521.60909802699257</v>
      </c>
    </row>
    <row r="33" spans="1:43" ht="12.75" customHeight="1">
      <c r="A33" s="166" t="s">
        <v>16</v>
      </c>
      <c r="B33" s="133" t="s">
        <v>17</v>
      </c>
      <c r="C33" s="19">
        <f t="shared" si="36"/>
        <v>6.9472895429234773</v>
      </c>
      <c r="D33" s="127">
        <v>6.9472895429234773</v>
      </c>
      <c r="E33" s="25"/>
      <c r="F33" s="22"/>
      <c r="G33" s="22"/>
      <c r="H33" s="23">
        <f t="shared" si="37"/>
        <v>0</v>
      </c>
      <c r="I33" s="24"/>
      <c r="J33" s="25"/>
      <c r="K33" s="22"/>
      <c r="L33" s="23">
        <f t="shared" si="38"/>
        <v>26.169301290208221</v>
      </c>
      <c r="M33" s="25"/>
      <c r="N33" s="25"/>
      <c r="O33" s="25"/>
      <c r="P33" s="127"/>
      <c r="Q33" s="127">
        <v>0.72523155417974972</v>
      </c>
      <c r="R33" s="25"/>
      <c r="S33" s="127">
        <v>9.2958795361942332</v>
      </c>
      <c r="T33" s="127">
        <v>10.602616888874714</v>
      </c>
      <c r="U33" s="127">
        <v>5.5455733109595231</v>
      </c>
      <c r="V33" s="127">
        <v>0</v>
      </c>
      <c r="W33" s="25"/>
      <c r="X33" s="25"/>
      <c r="Y33" s="25"/>
      <c r="Z33" s="22"/>
      <c r="AA33" s="28">
        <v>2.7432955463261455</v>
      </c>
      <c r="AB33" s="26">
        <f t="shared" si="39"/>
        <v>0</v>
      </c>
      <c r="AC33" s="27"/>
      <c r="AD33" s="25"/>
      <c r="AE33" s="25"/>
      <c r="AF33" s="25"/>
      <c r="AG33" s="127"/>
      <c r="AH33" s="127"/>
      <c r="AI33" s="25"/>
      <c r="AJ33" s="25"/>
      <c r="AK33" s="25"/>
      <c r="AL33" s="25"/>
      <c r="AM33" s="229"/>
      <c r="AN33" s="212"/>
      <c r="AO33" s="130">
        <v>15.589599039446538</v>
      </c>
      <c r="AP33" s="26"/>
      <c r="AQ33" s="29">
        <f t="shared" si="24"/>
        <v>51.449485418904381</v>
      </c>
    </row>
    <row r="34" spans="1:43" ht="12.75" customHeight="1">
      <c r="A34" s="166" t="s">
        <v>18</v>
      </c>
      <c r="B34" s="133" t="s">
        <v>19</v>
      </c>
      <c r="C34" s="305">
        <f t="shared" si="36"/>
        <v>0</v>
      </c>
      <c r="D34" s="304">
        <v>0</v>
      </c>
      <c r="E34" s="25"/>
      <c r="F34" s="22"/>
      <c r="G34" s="22"/>
      <c r="H34" s="23">
        <f t="shared" si="37"/>
        <v>0</v>
      </c>
      <c r="I34" s="24"/>
      <c r="J34" s="25"/>
      <c r="K34" s="22"/>
      <c r="L34" s="23">
        <f t="shared" si="38"/>
        <v>6.8494154573301227</v>
      </c>
      <c r="M34" s="25"/>
      <c r="N34" s="25"/>
      <c r="O34" s="25"/>
      <c r="P34" s="127"/>
      <c r="Q34" s="127">
        <v>0.41958191152831659</v>
      </c>
      <c r="R34" s="25"/>
      <c r="S34" s="127">
        <v>5.3781207983217758</v>
      </c>
      <c r="T34" s="127">
        <v>0.32157822247380269</v>
      </c>
      <c r="U34" s="127">
        <v>0.73013452500622733</v>
      </c>
      <c r="V34" s="127">
        <v>0</v>
      </c>
      <c r="W34" s="25"/>
      <c r="X34" s="25"/>
      <c r="Y34" s="25"/>
      <c r="Z34" s="22"/>
      <c r="AA34" s="28">
        <v>0</v>
      </c>
      <c r="AB34" s="26">
        <f t="shared" si="39"/>
        <v>87.376919999999998</v>
      </c>
      <c r="AC34" s="27"/>
      <c r="AD34" s="25"/>
      <c r="AE34" s="25">
        <v>87.376919999999998</v>
      </c>
      <c r="AF34" s="25"/>
      <c r="AG34" s="127"/>
      <c r="AH34" s="127"/>
      <c r="AI34" s="25"/>
      <c r="AJ34" s="25"/>
      <c r="AK34" s="25"/>
      <c r="AL34" s="25"/>
      <c r="AM34" s="229"/>
      <c r="AN34" s="212"/>
      <c r="AO34" s="130">
        <v>25.982108634117065</v>
      </c>
      <c r="AP34" s="26"/>
      <c r="AQ34" s="29">
        <f t="shared" si="24"/>
        <v>120.20844409144719</v>
      </c>
    </row>
    <row r="35" spans="1:43" ht="12.75" customHeight="1">
      <c r="A35" s="166" t="s">
        <v>20</v>
      </c>
      <c r="B35" s="133" t="s">
        <v>21</v>
      </c>
      <c r="C35" s="305">
        <f t="shared" si="36"/>
        <v>0</v>
      </c>
      <c r="D35" s="304">
        <v>0</v>
      </c>
      <c r="E35" s="25"/>
      <c r="F35" s="22"/>
      <c r="G35" s="22"/>
      <c r="H35" s="23">
        <f t="shared" si="37"/>
        <v>0</v>
      </c>
      <c r="I35" s="24"/>
      <c r="J35" s="25"/>
      <c r="K35" s="22"/>
      <c r="L35" s="23">
        <f t="shared" si="38"/>
        <v>7.1897290484939589</v>
      </c>
      <c r="M35" s="25"/>
      <c r="N35" s="25"/>
      <c r="O35" s="25"/>
      <c r="P35" s="127"/>
      <c r="Q35" s="127">
        <v>0.17547349255607975</v>
      </c>
      <c r="R35" s="25"/>
      <c r="S35" s="127">
        <v>2.2491857106817261</v>
      </c>
      <c r="T35" s="127">
        <v>1.1693753544501917E-2</v>
      </c>
      <c r="U35" s="127">
        <v>4.753376091711651</v>
      </c>
      <c r="V35" s="127">
        <v>0</v>
      </c>
      <c r="W35" s="25"/>
      <c r="X35" s="25"/>
      <c r="Y35" s="25"/>
      <c r="Z35" s="22"/>
      <c r="AA35" s="28">
        <v>23.771679526657216</v>
      </c>
      <c r="AB35" s="26">
        <f t="shared" si="39"/>
        <v>0</v>
      </c>
      <c r="AC35" s="27"/>
      <c r="AD35" s="25"/>
      <c r="AE35" s="25"/>
      <c r="AF35" s="25"/>
      <c r="AG35" s="127"/>
      <c r="AH35" s="127"/>
      <c r="AI35" s="25"/>
      <c r="AJ35" s="25"/>
      <c r="AK35" s="25"/>
      <c r="AL35" s="25"/>
      <c r="AM35" s="229"/>
      <c r="AN35" s="212"/>
      <c r="AO35" s="130">
        <v>24.186271227191423</v>
      </c>
      <c r="AP35" s="26"/>
      <c r="AQ35" s="29">
        <f t="shared" si="24"/>
        <v>55.147679802342594</v>
      </c>
    </row>
    <row r="36" spans="1:43" ht="12.75" customHeight="1">
      <c r="A36" s="166" t="s">
        <v>22</v>
      </c>
      <c r="B36" s="133" t="s">
        <v>23</v>
      </c>
      <c r="C36" s="19">
        <f t="shared" si="36"/>
        <v>0</v>
      </c>
      <c r="D36" s="127">
        <v>0</v>
      </c>
      <c r="E36" s="25"/>
      <c r="F36" s="22"/>
      <c r="G36" s="22"/>
      <c r="H36" s="23">
        <f t="shared" si="37"/>
        <v>0</v>
      </c>
      <c r="I36" s="24"/>
      <c r="J36" s="25"/>
      <c r="K36" s="22"/>
      <c r="L36" s="23">
        <f t="shared" si="38"/>
        <v>57.382750278190869</v>
      </c>
      <c r="M36" s="25"/>
      <c r="N36" s="25"/>
      <c r="O36" s="25"/>
      <c r="P36" s="127"/>
      <c r="Q36" s="127">
        <v>3.3010509507135262</v>
      </c>
      <c r="R36" s="25"/>
      <c r="S36" s="127">
        <v>42.312240557953956</v>
      </c>
      <c r="T36" s="127">
        <v>3.2734565457798532</v>
      </c>
      <c r="U36" s="127">
        <v>8.4960022237435417</v>
      </c>
      <c r="V36" s="127">
        <v>0</v>
      </c>
      <c r="W36" s="25"/>
      <c r="X36" s="25"/>
      <c r="Y36" s="25"/>
      <c r="Z36" s="22"/>
      <c r="AA36" s="130">
        <v>57.358230567422304</v>
      </c>
      <c r="AB36" s="26">
        <f t="shared" si="39"/>
        <v>0</v>
      </c>
      <c r="AC36" s="27"/>
      <c r="AD36" s="25"/>
      <c r="AE36" s="25">
        <v>0</v>
      </c>
      <c r="AF36" s="25"/>
      <c r="AG36" s="127"/>
      <c r="AH36" s="127"/>
      <c r="AI36" s="25"/>
      <c r="AJ36" s="25"/>
      <c r="AK36" s="25"/>
      <c r="AL36" s="25"/>
      <c r="AM36" s="229"/>
      <c r="AN36" s="212"/>
      <c r="AO36" s="130">
        <v>102.30904949614504</v>
      </c>
      <c r="AP36" s="26"/>
      <c r="AQ36" s="29">
        <f t="shared" si="24"/>
        <v>217.0500303417582</v>
      </c>
    </row>
    <row r="37" spans="1:43" ht="12.75" customHeight="1">
      <c r="A37" s="166" t="s">
        <v>24</v>
      </c>
      <c r="B37" s="133" t="s">
        <v>25</v>
      </c>
      <c r="C37" s="19">
        <f t="shared" si="36"/>
        <v>0</v>
      </c>
      <c r="D37" s="127">
        <v>0</v>
      </c>
      <c r="E37" s="25"/>
      <c r="F37" s="22"/>
      <c r="G37" s="22"/>
      <c r="H37" s="23">
        <f t="shared" si="37"/>
        <v>0</v>
      </c>
      <c r="I37" s="24"/>
      <c r="J37" s="25"/>
      <c r="K37" s="22"/>
      <c r="L37" s="23">
        <f t="shared" si="38"/>
        <v>10.253098437084306</v>
      </c>
      <c r="M37" s="25"/>
      <c r="N37" s="25"/>
      <c r="O37" s="25"/>
      <c r="P37" s="127"/>
      <c r="Q37" s="127">
        <v>0.24257059316881399</v>
      </c>
      <c r="R37" s="25"/>
      <c r="S37" s="127">
        <v>3.1092235302293436</v>
      </c>
      <c r="T37" s="127">
        <v>1.3994573377091279</v>
      </c>
      <c r="U37" s="127">
        <v>5.5018469759770205</v>
      </c>
      <c r="V37" s="127">
        <v>0</v>
      </c>
      <c r="W37" s="25"/>
      <c r="X37" s="25"/>
      <c r="Y37" s="25"/>
      <c r="Z37" s="22"/>
      <c r="AA37" s="28">
        <v>2.9753155676572121</v>
      </c>
      <c r="AB37" s="26">
        <f t="shared" si="39"/>
        <v>0</v>
      </c>
      <c r="AC37" s="27"/>
      <c r="AD37" s="25"/>
      <c r="AE37" s="25"/>
      <c r="AF37" s="25"/>
      <c r="AG37" s="127"/>
      <c r="AH37" s="127"/>
      <c r="AI37" s="25"/>
      <c r="AJ37" s="25"/>
      <c r="AK37" s="25"/>
      <c r="AL37" s="25"/>
      <c r="AM37" s="229"/>
      <c r="AN37" s="212"/>
      <c r="AO37" s="130">
        <v>29.250233142982747</v>
      </c>
      <c r="AP37" s="26"/>
      <c r="AQ37" s="29">
        <f t="shared" si="24"/>
        <v>42.478647147724267</v>
      </c>
    </row>
    <row r="38" spans="1:43" ht="12.75" customHeight="1">
      <c r="A38" s="166" t="s">
        <v>26</v>
      </c>
      <c r="B38" s="133" t="s">
        <v>27</v>
      </c>
      <c r="C38" s="19">
        <f t="shared" si="36"/>
        <v>48.070222326207208</v>
      </c>
      <c r="D38" s="127">
        <v>48.070222326207208</v>
      </c>
      <c r="E38" s="25"/>
      <c r="F38" s="22"/>
      <c r="G38" s="22"/>
      <c r="H38" s="23">
        <f t="shared" si="37"/>
        <v>0</v>
      </c>
      <c r="I38" s="24"/>
      <c r="J38" s="25"/>
      <c r="K38" s="22"/>
      <c r="L38" s="23">
        <f t="shared" si="38"/>
        <v>61.377871671748068</v>
      </c>
      <c r="M38" s="25"/>
      <c r="N38" s="25"/>
      <c r="O38" s="25"/>
      <c r="P38" s="127"/>
      <c r="Q38" s="127">
        <v>1.6223151491668768</v>
      </c>
      <c r="R38" s="25"/>
      <c r="S38" s="127">
        <v>20.794525706282844</v>
      </c>
      <c r="T38" s="127">
        <v>4.30354553948135</v>
      </c>
      <c r="U38" s="127">
        <v>12.685525837412927</v>
      </c>
      <c r="V38" s="127">
        <v>21.97195943940407</v>
      </c>
      <c r="W38" s="25"/>
      <c r="X38" s="25"/>
      <c r="Y38" s="25"/>
      <c r="Z38" s="22"/>
      <c r="AA38" s="28">
        <v>38.085131124936225</v>
      </c>
      <c r="AB38" s="26">
        <f t="shared" si="39"/>
        <v>0</v>
      </c>
      <c r="AC38" s="27"/>
      <c r="AD38" s="25"/>
      <c r="AE38" s="25">
        <v>0</v>
      </c>
      <c r="AF38" s="25">
        <v>0</v>
      </c>
      <c r="AG38" s="127"/>
      <c r="AH38" s="127"/>
      <c r="AI38" s="25"/>
      <c r="AJ38" s="25"/>
      <c r="AK38" s="25"/>
      <c r="AL38" s="25"/>
      <c r="AM38" s="229"/>
      <c r="AN38" s="212">
        <v>0</v>
      </c>
      <c r="AO38" s="130">
        <v>44.939646416570675</v>
      </c>
      <c r="AP38" s="26"/>
      <c r="AQ38" s="29">
        <f t="shared" si="24"/>
        <v>192.47287153946218</v>
      </c>
    </row>
    <row r="39" spans="1:43" ht="12.75" customHeight="1">
      <c r="A39" s="166" t="s">
        <v>28</v>
      </c>
      <c r="B39" s="133" t="s">
        <v>29</v>
      </c>
      <c r="C39" s="19">
        <f t="shared" si="36"/>
        <v>0</v>
      </c>
      <c r="D39" s="127">
        <v>0</v>
      </c>
      <c r="E39" s="25"/>
      <c r="F39" s="22"/>
      <c r="G39" s="22"/>
      <c r="H39" s="23">
        <f t="shared" si="37"/>
        <v>0</v>
      </c>
      <c r="I39" s="24"/>
      <c r="J39" s="25"/>
      <c r="K39" s="22"/>
      <c r="L39" s="23">
        <f t="shared" si="38"/>
        <v>369.62733198106702</v>
      </c>
      <c r="M39" s="25"/>
      <c r="N39" s="25"/>
      <c r="O39" s="25"/>
      <c r="P39" s="127"/>
      <c r="Q39" s="127">
        <v>25.816692652969856</v>
      </c>
      <c r="R39" s="25"/>
      <c r="S39" s="127">
        <v>330.91343522192767</v>
      </c>
      <c r="T39" s="127">
        <v>7.4301261904874973</v>
      </c>
      <c r="U39" s="127">
        <v>5.363136977466695</v>
      </c>
      <c r="V39" s="127">
        <v>0.10394093821531497</v>
      </c>
      <c r="W39" s="25"/>
      <c r="X39" s="25"/>
      <c r="Y39" s="25"/>
      <c r="Z39" s="22"/>
      <c r="AA39" s="28">
        <v>20.174521430563118</v>
      </c>
      <c r="AB39" s="26">
        <f t="shared" si="39"/>
        <v>0</v>
      </c>
      <c r="AC39" s="27"/>
      <c r="AD39" s="25"/>
      <c r="AE39" s="127"/>
      <c r="AF39" s="127"/>
      <c r="AG39" s="127"/>
      <c r="AH39" s="25"/>
      <c r="AI39" s="25"/>
      <c r="AJ39" s="25"/>
      <c r="AK39" s="25"/>
      <c r="AL39" s="25"/>
      <c r="AM39" s="229"/>
      <c r="AN39" s="212"/>
      <c r="AO39" s="130">
        <v>40.777286010997841</v>
      </c>
      <c r="AP39" s="26"/>
      <c r="AQ39" s="29">
        <f t="shared" si="24"/>
        <v>430.57913942262797</v>
      </c>
    </row>
    <row r="40" spans="1:43" ht="12.75" customHeight="1">
      <c r="A40" s="166" t="s">
        <v>30</v>
      </c>
      <c r="B40" s="133" t="s">
        <v>31</v>
      </c>
      <c r="C40" s="19">
        <f t="shared" si="36"/>
        <v>0</v>
      </c>
      <c r="D40" s="127">
        <v>0</v>
      </c>
      <c r="E40" s="25"/>
      <c r="F40" s="22"/>
      <c r="G40" s="22"/>
      <c r="H40" s="23">
        <f t="shared" si="37"/>
        <v>0</v>
      </c>
      <c r="I40" s="24"/>
      <c r="J40" s="25"/>
      <c r="K40" s="22"/>
      <c r="L40" s="23">
        <f t="shared" si="38"/>
        <v>32.47451079421316</v>
      </c>
      <c r="M40" s="25"/>
      <c r="N40" s="25"/>
      <c r="O40" s="25"/>
      <c r="P40" s="127"/>
      <c r="Q40" s="127">
        <v>0.20337561369701013</v>
      </c>
      <c r="R40" s="25"/>
      <c r="S40" s="127">
        <v>2.6068297699280789</v>
      </c>
      <c r="T40" s="127">
        <v>5.0282155134296369</v>
      </c>
      <c r="U40" s="127">
        <v>3.4193730427305615</v>
      </c>
      <c r="V40" s="127">
        <v>21.216716854427872</v>
      </c>
      <c r="W40" s="25"/>
      <c r="X40" s="25"/>
      <c r="Y40" s="25"/>
      <c r="Z40" s="22"/>
      <c r="AA40" s="28">
        <v>8.2288565833898382</v>
      </c>
      <c r="AB40" s="26">
        <f t="shared" si="39"/>
        <v>0</v>
      </c>
      <c r="AC40" s="27"/>
      <c r="AD40" s="25"/>
      <c r="AE40" s="127"/>
      <c r="AF40" s="127"/>
      <c r="AG40" s="127"/>
      <c r="AH40" s="25"/>
      <c r="AI40" s="25"/>
      <c r="AJ40" s="25"/>
      <c r="AK40" s="25"/>
      <c r="AL40" s="25"/>
      <c r="AM40" s="229"/>
      <c r="AN40" s="212"/>
      <c r="AO40" s="130">
        <v>15.598145941581807</v>
      </c>
      <c r="AP40" s="26"/>
      <c r="AQ40" s="29">
        <f t="shared" si="24"/>
        <v>56.301513319184807</v>
      </c>
    </row>
    <row r="41" spans="1:43" ht="12.75" customHeight="1">
      <c r="A41" s="166" t="s">
        <v>32</v>
      </c>
      <c r="B41" s="133" t="s">
        <v>33</v>
      </c>
      <c r="C41" s="305">
        <f t="shared" si="36"/>
        <v>2.9026439348544231</v>
      </c>
      <c r="D41" s="304">
        <v>2.9026439348544231</v>
      </c>
      <c r="E41" s="25"/>
      <c r="F41" s="22"/>
      <c r="G41" s="22"/>
      <c r="H41" s="23">
        <f t="shared" si="37"/>
        <v>0</v>
      </c>
      <c r="I41" s="24"/>
      <c r="J41" s="25"/>
      <c r="K41" s="22"/>
      <c r="L41" s="23">
        <f t="shared" si="38"/>
        <v>42.568443714029634</v>
      </c>
      <c r="M41" s="25"/>
      <c r="N41" s="25"/>
      <c r="O41" s="25"/>
      <c r="P41" s="127"/>
      <c r="Q41" s="127">
        <v>0.48849455412994763</v>
      </c>
      <c r="R41" s="25"/>
      <c r="S41" s="127">
        <v>6.2614298882993946</v>
      </c>
      <c r="T41" s="127">
        <v>7.8867157343072911</v>
      </c>
      <c r="U41" s="127">
        <v>27.931803537293</v>
      </c>
      <c r="V41" s="127">
        <v>0</v>
      </c>
      <c r="W41" s="25"/>
      <c r="X41" s="25"/>
      <c r="Y41" s="25"/>
      <c r="Z41" s="22"/>
      <c r="AA41" s="130">
        <v>41.061441439064986</v>
      </c>
      <c r="AB41" s="26">
        <f t="shared" si="39"/>
        <v>0</v>
      </c>
      <c r="AC41" s="27"/>
      <c r="AD41" s="25"/>
      <c r="AE41" s="127"/>
      <c r="AF41" s="127"/>
      <c r="AG41" s="127"/>
      <c r="AH41" s="25"/>
      <c r="AI41" s="25"/>
      <c r="AJ41" s="25"/>
      <c r="AK41" s="25"/>
      <c r="AL41" s="25"/>
      <c r="AM41" s="229"/>
      <c r="AN41" s="212"/>
      <c r="AO41" s="130">
        <v>89.757373637409643</v>
      </c>
      <c r="AP41" s="26"/>
      <c r="AQ41" s="29">
        <f t="shared" si="24"/>
        <v>176.28990272535867</v>
      </c>
    </row>
    <row r="42" spans="1:43" ht="12.75" customHeight="1">
      <c r="A42" s="166" t="s">
        <v>34</v>
      </c>
      <c r="B42" s="133" t="s">
        <v>35</v>
      </c>
      <c r="C42" s="19">
        <f t="shared" si="36"/>
        <v>0</v>
      </c>
      <c r="D42" s="127">
        <v>0</v>
      </c>
      <c r="E42" s="25"/>
      <c r="F42" s="22"/>
      <c r="G42" s="22"/>
      <c r="H42" s="23">
        <f t="shared" si="37"/>
        <v>0</v>
      </c>
      <c r="I42" s="24"/>
      <c r="J42" s="25"/>
      <c r="K42" s="22"/>
      <c r="L42" s="23">
        <f t="shared" si="38"/>
        <v>3.9750494707219248</v>
      </c>
      <c r="M42" s="25"/>
      <c r="N42" s="25"/>
      <c r="O42" s="25"/>
      <c r="P42" s="127"/>
      <c r="Q42" s="127">
        <v>0.1260482922370956</v>
      </c>
      <c r="R42" s="25"/>
      <c r="S42" s="127">
        <v>1.6156629336188983</v>
      </c>
      <c r="T42" s="127">
        <v>0.9393965561083677</v>
      </c>
      <c r="U42" s="127">
        <v>1.293941688757563</v>
      </c>
      <c r="V42" s="127">
        <v>0</v>
      </c>
      <c r="W42" s="25"/>
      <c r="X42" s="25"/>
      <c r="Y42" s="25"/>
      <c r="Z42" s="22"/>
      <c r="AA42" s="194">
        <v>2.2682900311695811</v>
      </c>
      <c r="AB42" s="26">
        <f t="shared" si="39"/>
        <v>0</v>
      </c>
      <c r="AC42" s="27"/>
      <c r="AD42" s="25"/>
      <c r="AE42" s="127"/>
      <c r="AF42" s="127"/>
      <c r="AG42" s="127"/>
      <c r="AH42" s="25"/>
      <c r="AI42" s="25"/>
      <c r="AJ42" s="25"/>
      <c r="AK42" s="25"/>
      <c r="AL42" s="25"/>
      <c r="AM42" s="229"/>
      <c r="AN42" s="212"/>
      <c r="AO42" s="130">
        <v>9.0820981764221003</v>
      </c>
      <c r="AP42" s="26"/>
      <c r="AQ42" s="29">
        <f t="shared" si="24"/>
        <v>15.325437678313605</v>
      </c>
    </row>
    <row r="43" spans="1:43" ht="12.75" customHeight="1">
      <c r="A43" s="166" t="s">
        <v>36</v>
      </c>
      <c r="B43" s="133" t="s">
        <v>142</v>
      </c>
      <c r="C43" s="305">
        <f t="shared" si="36"/>
        <v>0</v>
      </c>
      <c r="D43" s="316">
        <v>0</v>
      </c>
      <c r="E43" s="25"/>
      <c r="F43" s="22"/>
      <c r="G43" s="22"/>
      <c r="H43" s="23">
        <f t="shared" si="37"/>
        <v>0</v>
      </c>
      <c r="I43" s="24"/>
      <c r="J43" s="25"/>
      <c r="K43" s="22">
        <v>0</v>
      </c>
      <c r="L43" s="23">
        <f t="shared" si="38"/>
        <v>5.5917672804989076</v>
      </c>
      <c r="M43" s="25"/>
      <c r="N43" s="25"/>
      <c r="O43" s="25"/>
      <c r="P43" s="25"/>
      <c r="Q43" s="25">
        <v>0.21584780591148109</v>
      </c>
      <c r="R43" s="25"/>
      <c r="S43" s="25">
        <v>2.7666959474403248</v>
      </c>
      <c r="T43" s="25">
        <v>0.68016673057347421</v>
      </c>
      <c r="U43" s="25">
        <v>0.87805679657362601</v>
      </c>
      <c r="V43" s="25">
        <v>0</v>
      </c>
      <c r="W43" s="25">
        <v>1.0510000000000019</v>
      </c>
      <c r="X43" s="25"/>
      <c r="Y43" s="25"/>
      <c r="Z43" s="22"/>
      <c r="AA43" s="28">
        <v>7.4519371556919154</v>
      </c>
      <c r="AB43" s="26">
        <f t="shared" si="39"/>
        <v>0</v>
      </c>
      <c r="AC43" s="27"/>
      <c r="AD43" s="25"/>
      <c r="AE43" s="25"/>
      <c r="AF43" s="25"/>
      <c r="AG43" s="25"/>
      <c r="AH43" s="25"/>
      <c r="AI43" s="25"/>
      <c r="AJ43" s="25"/>
      <c r="AK43" s="25"/>
      <c r="AL43" s="25"/>
      <c r="AM43" s="215"/>
      <c r="AN43" s="212"/>
      <c r="AO43" s="28">
        <v>19.732041282992185</v>
      </c>
      <c r="AP43" s="26"/>
      <c r="AQ43" s="29">
        <f t="shared" si="24"/>
        <v>32.775745719183007</v>
      </c>
    </row>
    <row r="44" spans="1:43" ht="12.75" customHeight="1">
      <c r="A44" s="395" t="s">
        <v>172</v>
      </c>
      <c r="B44" s="396" t="s">
        <v>173</v>
      </c>
      <c r="C44" s="317">
        <f>SUM(D44:G44)</f>
        <v>0</v>
      </c>
      <c r="D44" s="397">
        <v>0</v>
      </c>
      <c r="E44" s="76"/>
      <c r="F44" s="77"/>
      <c r="G44" s="77"/>
      <c r="H44" s="78">
        <f>SUM(I44:K44)</f>
        <v>0</v>
      </c>
      <c r="I44" s="75"/>
      <c r="J44" s="76"/>
      <c r="K44" s="77"/>
      <c r="L44" s="78">
        <f>SUM(M44:Z44)</f>
        <v>50.909471082962767</v>
      </c>
      <c r="M44" s="76"/>
      <c r="N44" s="76"/>
      <c r="O44" s="76"/>
      <c r="P44" s="76"/>
      <c r="Q44" s="76">
        <v>1.0845838534516568</v>
      </c>
      <c r="R44" s="76"/>
      <c r="S44" s="76">
        <v>0</v>
      </c>
      <c r="T44" s="76">
        <v>0.58009722089882532</v>
      </c>
      <c r="U44" s="76">
        <v>49.244790008612284</v>
      </c>
      <c r="V44" s="76">
        <v>0</v>
      </c>
      <c r="W44" s="76"/>
      <c r="X44" s="76"/>
      <c r="Y44" s="76"/>
      <c r="Z44" s="77"/>
      <c r="AA44" s="81">
        <v>0</v>
      </c>
      <c r="AB44" s="79">
        <f>SUM(AC44:AM44)</f>
        <v>0</v>
      </c>
      <c r="AC44" s="80"/>
      <c r="AD44" s="76"/>
      <c r="AE44" s="76"/>
      <c r="AF44" s="76"/>
      <c r="AG44" s="76"/>
      <c r="AH44" s="76"/>
      <c r="AI44" s="76"/>
      <c r="AJ44" s="76"/>
      <c r="AK44" s="76"/>
      <c r="AL44" s="76"/>
      <c r="AM44" s="220"/>
      <c r="AN44" s="213"/>
      <c r="AO44" s="81">
        <v>17.860310057086021</v>
      </c>
      <c r="AP44" s="79"/>
      <c r="AQ44" s="82">
        <f>C44+H44+L44+AA44+AB44+AN44+AO44+AP44</f>
        <v>68.769781140048792</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3290.5873133430878</v>
      </c>
      <c r="M45" s="307">
        <f t="shared" si="40"/>
        <v>0</v>
      </c>
      <c r="N45" s="307">
        <f t="shared" ref="N45" si="41">SUM(N46:N55)</f>
        <v>0</v>
      </c>
      <c r="O45" s="307">
        <f t="shared" si="40"/>
        <v>0</v>
      </c>
      <c r="P45" s="307">
        <f t="shared" si="40"/>
        <v>1390.8375457358491</v>
      </c>
      <c r="Q45" s="307">
        <f t="shared" si="40"/>
        <v>0</v>
      </c>
      <c r="R45" s="307">
        <f t="shared" si="40"/>
        <v>459.23909492723897</v>
      </c>
      <c r="S45" s="307">
        <f t="shared" si="40"/>
        <v>21.6678</v>
      </c>
      <c r="T45" s="307">
        <f t="shared" si="40"/>
        <v>3.1596726799999995</v>
      </c>
      <c r="U45" s="307">
        <f>SUM(U46:U55)</f>
        <v>1415.6831999999999</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2.0640000000000001</v>
      </c>
      <c r="AP45" s="311">
        <f t="shared" si="40"/>
        <v>0</v>
      </c>
      <c r="AQ45" s="314">
        <f t="shared" si="24"/>
        <v>3292.6513133430876</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556.51199999999994</v>
      </c>
      <c r="M46" s="64"/>
      <c r="N46" s="64"/>
      <c r="O46" s="64"/>
      <c r="P46" s="64"/>
      <c r="Q46" s="64"/>
      <c r="R46" s="64"/>
      <c r="S46" s="64"/>
      <c r="T46" s="64"/>
      <c r="U46" s="64">
        <v>556.51199999999994</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556.51199999999994</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1420.9635070522454</v>
      </c>
      <c r="M48" s="25"/>
      <c r="N48" s="25"/>
      <c r="O48" s="25"/>
      <c r="P48" s="25">
        <v>1135.4267251702081</v>
      </c>
      <c r="Q48" s="25"/>
      <c r="R48" s="25"/>
      <c r="S48" s="25"/>
      <c r="T48" s="25">
        <v>3.1596726799999995</v>
      </c>
      <c r="U48" s="25">
        <v>282.37710920203722</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1420.9635070522454</v>
      </c>
    </row>
    <row r="49" spans="1:43" ht="12.75" customHeight="1">
      <c r="A49" s="166" t="s">
        <v>72</v>
      </c>
      <c r="B49" s="18"/>
      <c r="C49" s="19">
        <f t="shared" si="45"/>
        <v>0</v>
      </c>
      <c r="D49" s="20"/>
      <c r="E49" s="21"/>
      <c r="F49" s="22"/>
      <c r="G49" s="22"/>
      <c r="H49" s="23">
        <f t="shared" si="46"/>
        <v>0</v>
      </c>
      <c r="I49" s="24"/>
      <c r="J49" s="25"/>
      <c r="K49" s="22"/>
      <c r="L49" s="23">
        <f t="shared" si="47"/>
        <v>80.507200000000012</v>
      </c>
      <c r="M49" s="25"/>
      <c r="N49" s="25"/>
      <c r="O49" s="25"/>
      <c r="P49" s="25">
        <v>9.4727999999999994</v>
      </c>
      <c r="Q49" s="25"/>
      <c r="R49" s="25"/>
      <c r="S49" s="25"/>
      <c r="T49" s="25"/>
      <c r="U49" s="25">
        <v>71.034400000000005</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80.507200000000012</v>
      </c>
    </row>
    <row r="50" spans="1:43" ht="12.75" customHeight="1">
      <c r="A50" s="166" t="s">
        <v>38</v>
      </c>
      <c r="B50" s="18"/>
      <c r="C50" s="19">
        <f t="shared" si="45"/>
        <v>0</v>
      </c>
      <c r="D50" s="20"/>
      <c r="E50" s="21"/>
      <c r="F50" s="22"/>
      <c r="G50" s="22"/>
      <c r="H50" s="23">
        <f t="shared" si="46"/>
        <v>0</v>
      </c>
      <c r="I50" s="24"/>
      <c r="J50" s="25"/>
      <c r="K50" s="22"/>
      <c r="L50" s="23">
        <f t="shared" si="47"/>
        <v>42</v>
      </c>
      <c r="M50" s="25"/>
      <c r="N50" s="25"/>
      <c r="O50" s="25"/>
      <c r="P50" s="25"/>
      <c r="Q50" s="25"/>
      <c r="R50" s="135"/>
      <c r="S50" s="25"/>
      <c r="T50" s="25"/>
      <c r="U50" s="25">
        <v>42</v>
      </c>
      <c r="V50" s="25"/>
      <c r="W50" s="25"/>
      <c r="X50" s="25"/>
      <c r="Y50" s="25"/>
      <c r="Z50" s="22"/>
      <c r="AA50" s="23"/>
      <c r="AB50" s="26">
        <f t="shared" si="48"/>
        <v>0</v>
      </c>
      <c r="AC50" s="27"/>
      <c r="AD50" s="25"/>
      <c r="AE50" s="25"/>
      <c r="AF50" s="25"/>
      <c r="AG50" s="25"/>
      <c r="AH50" s="25"/>
      <c r="AI50" s="25">
        <v>0</v>
      </c>
      <c r="AJ50" s="25"/>
      <c r="AK50" s="25"/>
      <c r="AL50" s="25"/>
      <c r="AM50" s="215"/>
      <c r="AN50" s="212"/>
      <c r="AO50" s="28">
        <v>2.0640000000000001</v>
      </c>
      <c r="AP50" s="26"/>
      <c r="AQ50" s="29">
        <f t="shared" si="24"/>
        <v>44.064</v>
      </c>
    </row>
    <row r="51" spans="1:43" ht="12.75" customHeight="1">
      <c r="A51" s="166" t="s">
        <v>39</v>
      </c>
      <c r="B51" s="18"/>
      <c r="C51" s="19">
        <f t="shared" si="45"/>
        <v>0</v>
      </c>
      <c r="D51" s="20"/>
      <c r="E51" s="21"/>
      <c r="F51" s="22"/>
      <c r="G51" s="22"/>
      <c r="H51" s="23">
        <f t="shared" si="46"/>
        <v>0</v>
      </c>
      <c r="I51" s="24"/>
      <c r="J51" s="25"/>
      <c r="K51" s="22"/>
      <c r="L51" s="23">
        <f t="shared" si="47"/>
        <v>18.863647681104684</v>
      </c>
      <c r="M51" s="25"/>
      <c r="N51" s="25"/>
      <c r="O51" s="25"/>
      <c r="P51" s="25">
        <v>0.80698867924528295</v>
      </c>
      <c r="Q51" s="22"/>
      <c r="R51" s="25">
        <v>18.056659001859401</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18.863647681104684</v>
      </c>
    </row>
    <row r="52" spans="1:43" ht="12.75" customHeight="1">
      <c r="A52" s="166" t="s">
        <v>76</v>
      </c>
      <c r="B52" s="133"/>
      <c r="C52" s="134">
        <f t="shared" si="45"/>
        <v>0</v>
      </c>
      <c r="D52" s="135"/>
      <c r="E52" s="135"/>
      <c r="F52" s="136"/>
      <c r="G52" s="136"/>
      <c r="H52" s="137">
        <f t="shared" si="46"/>
        <v>0</v>
      </c>
      <c r="I52" s="138"/>
      <c r="J52" s="135"/>
      <c r="K52" s="136"/>
      <c r="L52" s="137">
        <f t="shared" si="47"/>
        <v>441.18243592537954</v>
      </c>
      <c r="M52" s="135"/>
      <c r="N52" s="135"/>
      <c r="O52" s="135"/>
      <c r="P52" s="127"/>
      <c r="Q52" s="127"/>
      <c r="R52" s="135">
        <v>441.18243592537954</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441.18243592537954</v>
      </c>
    </row>
    <row r="53" spans="1:43" ht="12.75" customHeight="1">
      <c r="A53" s="166" t="s">
        <v>73</v>
      </c>
      <c r="B53" s="133"/>
      <c r="C53" s="134">
        <f t="shared" si="45"/>
        <v>0</v>
      </c>
      <c r="D53" s="138"/>
      <c r="E53" s="135"/>
      <c r="F53" s="136"/>
      <c r="G53" s="136"/>
      <c r="H53" s="137">
        <f t="shared" si="46"/>
        <v>0</v>
      </c>
      <c r="I53" s="138"/>
      <c r="J53" s="135"/>
      <c r="K53" s="136"/>
      <c r="L53" s="137">
        <f t="shared" si="47"/>
        <v>352.18223383742185</v>
      </c>
      <c r="M53" s="135"/>
      <c r="N53" s="135"/>
      <c r="O53" s="135"/>
      <c r="P53" s="105">
        <v>106.95944099999998</v>
      </c>
      <c r="Q53" s="105"/>
      <c r="R53" s="135"/>
      <c r="S53" s="127"/>
      <c r="T53" s="135"/>
      <c r="U53" s="135">
        <v>245.22279283742185</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352.18223383742185</v>
      </c>
    </row>
    <row r="54" spans="1:43" ht="12.75" customHeight="1">
      <c r="A54" s="17" t="s">
        <v>134</v>
      </c>
      <c r="B54" s="241"/>
      <c r="C54" s="134">
        <f t="shared" si="45"/>
        <v>0</v>
      </c>
      <c r="D54" s="138"/>
      <c r="E54" s="135"/>
      <c r="F54" s="136"/>
      <c r="G54" s="136"/>
      <c r="H54" s="137">
        <f t="shared" si="46"/>
        <v>0</v>
      </c>
      <c r="I54" s="138"/>
      <c r="J54" s="135"/>
      <c r="K54" s="136"/>
      <c r="L54" s="137">
        <f t="shared" si="47"/>
        <v>15.516</v>
      </c>
      <c r="M54" s="135"/>
      <c r="N54" s="135"/>
      <c r="O54" s="135"/>
      <c r="P54" s="105"/>
      <c r="Q54" s="105"/>
      <c r="R54" s="135"/>
      <c r="S54" s="127"/>
      <c r="T54" s="135"/>
      <c r="U54" s="135">
        <v>15.516</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15.516</v>
      </c>
    </row>
    <row r="55" spans="1:43" ht="12.75" customHeight="1">
      <c r="A55" s="72" t="s">
        <v>74</v>
      </c>
      <c r="B55" s="193"/>
      <c r="C55" s="74">
        <f t="shared" si="45"/>
        <v>0</v>
      </c>
      <c r="D55" s="150"/>
      <c r="E55" s="151"/>
      <c r="F55" s="77"/>
      <c r="G55" s="77"/>
      <c r="H55" s="78">
        <f t="shared" si="46"/>
        <v>0</v>
      </c>
      <c r="I55" s="75"/>
      <c r="J55" s="76"/>
      <c r="K55" s="77"/>
      <c r="L55" s="78">
        <f t="shared" si="47"/>
        <v>362.86028884693656</v>
      </c>
      <c r="M55" s="76"/>
      <c r="N55" s="76"/>
      <c r="O55" s="76"/>
      <c r="P55" s="76">
        <v>138.17159088639565</v>
      </c>
      <c r="Q55" s="76"/>
      <c r="R55" s="76"/>
      <c r="S55" s="25">
        <v>21.6678</v>
      </c>
      <c r="T55" s="76"/>
      <c r="U55" s="76">
        <v>203.02089796054094</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362.86028884693656</v>
      </c>
    </row>
    <row r="56" spans="1:43" s="49" customFormat="1" ht="12.75" customHeight="1">
      <c r="A56" s="168" t="s">
        <v>40</v>
      </c>
      <c r="B56" s="152"/>
      <c r="C56" s="142">
        <f t="shared" si="45"/>
        <v>320.19317680000006</v>
      </c>
      <c r="D56" s="146">
        <v>240.06500000000003</v>
      </c>
      <c r="E56" s="22">
        <v>57.409700000000001</v>
      </c>
      <c r="F56" s="144"/>
      <c r="G56" s="144">
        <v>22.718476799999998</v>
      </c>
      <c r="H56" s="145">
        <f t="shared" si="46"/>
        <v>463.71161800000004</v>
      </c>
      <c r="I56" s="146"/>
      <c r="J56" s="143">
        <v>345.55200000000002</v>
      </c>
      <c r="K56" s="144">
        <v>118.15961799999999</v>
      </c>
      <c r="L56" s="145">
        <f t="shared" si="47"/>
        <v>962.86805248327187</v>
      </c>
      <c r="M56" s="143"/>
      <c r="N56" s="143"/>
      <c r="O56" s="143"/>
      <c r="P56" s="143">
        <v>0</v>
      </c>
      <c r="Q56" s="143">
        <v>484.70605541088838</v>
      </c>
      <c r="R56" s="143"/>
      <c r="S56" s="143">
        <v>0</v>
      </c>
      <c r="T56" s="143">
        <v>55.209694860196969</v>
      </c>
      <c r="U56" s="143">
        <v>382.80376391218647</v>
      </c>
      <c r="V56" s="143">
        <v>40.148538299999998</v>
      </c>
      <c r="W56" s="143"/>
      <c r="X56" s="143"/>
      <c r="Y56" s="143"/>
      <c r="Z56" s="144"/>
      <c r="AA56" s="145">
        <v>338.56194767999995</v>
      </c>
      <c r="AB56" s="147">
        <f t="shared" si="48"/>
        <v>25.175566960978944</v>
      </c>
      <c r="AC56" s="177"/>
      <c r="AD56" s="143"/>
      <c r="AE56" s="143">
        <v>25.056166960978945</v>
      </c>
      <c r="AF56" s="143"/>
      <c r="AG56" s="143"/>
      <c r="AH56" s="143"/>
      <c r="AI56" s="143"/>
      <c r="AJ56" s="143"/>
      <c r="AK56" s="143"/>
      <c r="AL56" s="143">
        <v>0.11939999999999999</v>
      </c>
      <c r="AM56" s="231">
        <v>0</v>
      </c>
      <c r="AN56" s="147"/>
      <c r="AO56" s="145">
        <v>473.94599999999997</v>
      </c>
      <c r="AP56" s="147"/>
      <c r="AQ56" s="91">
        <f t="shared" si="24"/>
        <v>2584.4563619242504</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6.5432740000000003</v>
      </c>
      <c r="I57" s="146">
        <f t="shared" si="49"/>
        <v>0</v>
      </c>
      <c r="J57" s="146">
        <f t="shared" si="49"/>
        <v>2.504</v>
      </c>
      <c r="K57" s="146">
        <f t="shared" si="49"/>
        <v>4.0392739999999998</v>
      </c>
      <c r="L57" s="145">
        <f t="shared" si="49"/>
        <v>385.47531619311383</v>
      </c>
      <c r="M57" s="143">
        <f t="shared" si="49"/>
        <v>0</v>
      </c>
      <c r="N57" s="143">
        <f t="shared" ref="N57" si="50">N58+N65</f>
        <v>0</v>
      </c>
      <c r="O57" s="143">
        <f t="shared" si="49"/>
        <v>0</v>
      </c>
      <c r="P57" s="143">
        <f t="shared" si="49"/>
        <v>0</v>
      </c>
      <c r="Q57" s="143">
        <f t="shared" si="49"/>
        <v>8.5735176660594448</v>
      </c>
      <c r="R57" s="143">
        <f t="shared" si="49"/>
        <v>0</v>
      </c>
      <c r="S57" s="143">
        <f t="shared" si="49"/>
        <v>19.698</v>
      </c>
      <c r="T57" s="143">
        <f t="shared" si="49"/>
        <v>30.561529726701515</v>
      </c>
      <c r="U57" s="143">
        <f t="shared" si="49"/>
        <v>326.64226880035284</v>
      </c>
      <c r="V57" s="143">
        <f t="shared" si="49"/>
        <v>0</v>
      </c>
      <c r="W57" s="143">
        <f t="shared" si="49"/>
        <v>0</v>
      </c>
      <c r="X57" s="143">
        <f t="shared" si="49"/>
        <v>0</v>
      </c>
      <c r="Y57" s="143">
        <f t="shared" si="49"/>
        <v>0</v>
      </c>
      <c r="Z57" s="144">
        <f t="shared" si="49"/>
        <v>0</v>
      </c>
      <c r="AA57" s="145">
        <f t="shared" si="49"/>
        <v>226.38287760000003</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386.57</v>
      </c>
      <c r="AP57" s="147">
        <f t="shared" si="49"/>
        <v>0</v>
      </c>
      <c r="AQ57" s="148">
        <f t="shared" si="24"/>
        <v>1005.0192277931139</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236.18035496779123</v>
      </c>
      <c r="M58" s="143">
        <f t="shared" ref="M58:AN58" si="54">SUM(M59:M64)</f>
        <v>0</v>
      </c>
      <c r="N58" s="143">
        <f t="shared" ref="N58" si="55">SUM(N59:N64)</f>
        <v>0</v>
      </c>
      <c r="O58" s="143">
        <f t="shared" si="54"/>
        <v>0</v>
      </c>
      <c r="P58" s="143">
        <f t="shared" si="54"/>
        <v>0</v>
      </c>
      <c r="Q58" s="143">
        <v>3.8479347394288768</v>
      </c>
      <c r="R58" s="143">
        <f t="shared" si="54"/>
        <v>0</v>
      </c>
      <c r="S58" s="143">
        <v>1.9217234346318579</v>
      </c>
      <c r="T58" s="143">
        <v>23.633162862874052</v>
      </c>
      <c r="U58" s="143">
        <v>206.77753393085644</v>
      </c>
      <c r="V58" s="143">
        <f t="shared" si="54"/>
        <v>0</v>
      </c>
      <c r="W58" s="143">
        <f t="shared" si="54"/>
        <v>0</v>
      </c>
      <c r="X58" s="143">
        <f t="shared" si="54"/>
        <v>0</v>
      </c>
      <c r="Y58" s="143">
        <f t="shared" si="54"/>
        <v>0</v>
      </c>
      <c r="Z58" s="144">
        <f t="shared" si="54"/>
        <v>0</v>
      </c>
      <c r="AA58" s="145">
        <v>99.205891511778319</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277.13486579834381</v>
      </c>
      <c r="AP58" s="147">
        <f t="shared" ref="AP58" si="57">SUM(AP59:AP64)</f>
        <v>0</v>
      </c>
      <c r="AQ58" s="148">
        <f t="shared" si="24"/>
        <v>612.56887227791333</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6.5432740000000003</v>
      </c>
      <c r="I65" s="146"/>
      <c r="J65" s="146">
        <v>2.504</v>
      </c>
      <c r="K65" s="146">
        <v>4.0392739999999998</v>
      </c>
      <c r="L65" s="78">
        <f>SUM(M65:Z65)</f>
        <v>149.29496122532257</v>
      </c>
      <c r="M65" s="76"/>
      <c r="N65" s="76"/>
      <c r="O65" s="76"/>
      <c r="P65" s="76"/>
      <c r="Q65" s="76">
        <v>4.7255829266305689</v>
      </c>
      <c r="R65" s="76"/>
      <c r="S65" s="143">
        <v>17.776276565368143</v>
      </c>
      <c r="T65" s="143">
        <v>6.9283668638274616</v>
      </c>
      <c r="U65" s="143">
        <v>119.86473486949639</v>
      </c>
      <c r="V65" s="76">
        <f>SUM(V66:V69)</f>
        <v>0</v>
      </c>
      <c r="W65" s="76"/>
      <c r="X65" s="76"/>
      <c r="Y65" s="76"/>
      <c r="Z65" s="77"/>
      <c r="AA65" s="145">
        <v>127.17698608822171</v>
      </c>
      <c r="AB65" s="79">
        <f>SUM(AC65:AM65)</f>
        <v>0</v>
      </c>
      <c r="AC65" s="80"/>
      <c r="AD65" s="76"/>
      <c r="AE65" s="76"/>
      <c r="AF65" s="76"/>
      <c r="AG65" s="76"/>
      <c r="AH65" s="76">
        <v>0</v>
      </c>
      <c r="AI65" s="76"/>
      <c r="AJ65" s="76"/>
      <c r="AK65" s="76"/>
      <c r="AL65" s="76"/>
      <c r="AM65" s="220"/>
      <c r="AN65" s="213"/>
      <c r="AO65" s="145">
        <v>109.43513420165618</v>
      </c>
      <c r="AP65" s="79"/>
      <c r="AQ65" s="340">
        <f t="shared" si="24"/>
        <v>392.45035551520044</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245.15279999999998</v>
      </c>
      <c r="M70" s="154"/>
      <c r="N70" s="154"/>
      <c r="O70" s="154"/>
      <c r="P70" s="154">
        <v>0</v>
      </c>
      <c r="Q70" s="154">
        <v>0</v>
      </c>
      <c r="R70" s="154"/>
      <c r="S70" s="154"/>
      <c r="T70" s="154">
        <v>0</v>
      </c>
      <c r="U70" s="154">
        <v>245.15279999999998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49.965999999999994</v>
      </c>
      <c r="AP70" s="100"/>
      <c r="AQ70" s="91">
        <f t="shared" si="24"/>
        <v>295.11879999999996</v>
      </c>
    </row>
    <row r="71" spans="1:43" s="49" customFormat="1" ht="12.75" customHeight="1" thickBot="1">
      <c r="A71" s="242" t="s">
        <v>133</v>
      </c>
      <c r="B71" s="73"/>
      <c r="C71" s="74">
        <f>SUM(D71:G71)</f>
        <v>0</v>
      </c>
      <c r="D71" s="75"/>
      <c r="E71" s="76"/>
      <c r="F71" s="77"/>
      <c r="G71" s="77"/>
      <c r="H71" s="78">
        <f>SUM(I71:K71)</f>
        <v>0</v>
      </c>
      <c r="I71" s="75"/>
      <c r="J71" s="76"/>
      <c r="K71" s="77"/>
      <c r="L71" s="78">
        <f>SUM(M71:Z71)</f>
        <v>42.509141138077226</v>
      </c>
      <c r="M71" s="76"/>
      <c r="N71" s="76"/>
      <c r="O71" s="76"/>
      <c r="P71" s="76"/>
      <c r="Q71" s="76"/>
      <c r="R71" s="76"/>
      <c r="S71" s="76"/>
      <c r="T71" s="76"/>
      <c r="U71" s="76">
        <v>42.509141138077226</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42.509141138077226</v>
      </c>
    </row>
    <row r="72" spans="1:43" ht="12.75" customHeight="1" thickBot="1">
      <c r="A72" s="42" t="s">
        <v>42</v>
      </c>
      <c r="B72" s="43"/>
      <c r="C72" s="44">
        <f t="shared" ref="C72:AP72" si="58">C26-C27-C29</f>
        <v>13.305787437831725</v>
      </c>
      <c r="D72" s="108">
        <f t="shared" si="58"/>
        <v>17.797706479031888</v>
      </c>
      <c r="E72" s="46">
        <f t="shared" si="58"/>
        <v>-4.4057781500000033</v>
      </c>
      <c r="F72" s="109">
        <f t="shared" si="58"/>
        <v>0</v>
      </c>
      <c r="G72" s="109">
        <f t="shared" si="58"/>
        <v>-8.6140891199999459E-2</v>
      </c>
      <c r="H72" s="47">
        <f t="shared" si="58"/>
        <v>-22.107491999999979</v>
      </c>
      <c r="I72" s="108">
        <f t="shared" si="58"/>
        <v>-13.950000000000133</v>
      </c>
      <c r="J72" s="46">
        <f t="shared" si="58"/>
        <v>-8.1380000000000337</v>
      </c>
      <c r="K72" s="109">
        <f t="shared" si="58"/>
        <v>-1.9491999999999621E-2</v>
      </c>
      <c r="L72" s="47">
        <f t="shared" si="58"/>
        <v>149.7567866569143</v>
      </c>
      <c r="M72" s="46">
        <f t="shared" si="58"/>
        <v>4.5474735088646412E-13</v>
      </c>
      <c r="N72" s="46">
        <f t="shared" ref="N72" si="59">N26-N27-N29</f>
        <v>-4.259999999999998</v>
      </c>
      <c r="O72" s="46">
        <f t="shared" si="58"/>
        <v>0</v>
      </c>
      <c r="P72" s="46">
        <f t="shared" si="58"/>
        <v>16.02745426415072</v>
      </c>
      <c r="Q72" s="46">
        <f t="shared" si="58"/>
        <v>-5.27800000000002</v>
      </c>
      <c r="R72" s="46">
        <f t="shared" si="58"/>
        <v>-2.1068949272389546</v>
      </c>
      <c r="S72" s="46">
        <f t="shared" si="58"/>
        <v>34.471500000000106</v>
      </c>
      <c r="T72" s="46">
        <f t="shared" si="58"/>
        <v>8.1033273199999769</v>
      </c>
      <c r="U72" s="46">
        <f t="shared" si="58"/>
        <v>103.85040000000026</v>
      </c>
      <c r="V72" s="46">
        <f t="shared" si="58"/>
        <v>0</v>
      </c>
      <c r="W72" s="46">
        <f t="shared" si="58"/>
        <v>-1.0510000000000019</v>
      </c>
      <c r="X72" s="46">
        <f t="shared" si="58"/>
        <v>0</v>
      </c>
      <c r="Y72" s="46">
        <f t="shared" si="58"/>
        <v>0</v>
      </c>
      <c r="Z72" s="109">
        <f t="shared" si="58"/>
        <v>0</v>
      </c>
      <c r="AA72" s="47">
        <f t="shared" si="58"/>
        <v>1.262229936037329E-2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-2.5799999999999272</v>
      </c>
      <c r="AP72" s="45">
        <f t="shared" si="58"/>
        <v>0</v>
      </c>
      <c r="AQ72" s="48">
        <f t="shared" si="24"/>
        <v>138.38770439410649</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1.0494332508198783</v>
      </c>
    </row>
    <row r="74" spans="1:43" s="49" customFormat="1" ht="12.75" customHeight="1">
      <c r="A74" s="162" t="s">
        <v>55</v>
      </c>
      <c r="B74" s="89"/>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c r="C86" s="89">
        <f>C10+C22</f>
        <v>1461.1338587999999</v>
      </c>
      <c r="D86" s="89">
        <f t="shared" ref="D86:AQ86" si="63">D10+D22</f>
        <v>1461.1338587999999</v>
      </c>
      <c r="E86" s="89">
        <f t="shared" si="63"/>
        <v>0</v>
      </c>
      <c r="F86" s="89">
        <f t="shared" si="63"/>
        <v>0</v>
      </c>
      <c r="G86" s="89">
        <f t="shared" si="63"/>
        <v>0</v>
      </c>
      <c r="H86" s="89">
        <f t="shared" si="63"/>
        <v>518.29999999999995</v>
      </c>
      <c r="I86" s="89">
        <f t="shared" si="63"/>
        <v>513.91800000000001</v>
      </c>
      <c r="J86" s="89">
        <f t="shared" si="63"/>
        <v>4.3819999999999997</v>
      </c>
      <c r="K86" s="89">
        <f t="shared" si="63"/>
        <v>0</v>
      </c>
      <c r="L86" s="89">
        <f t="shared" si="63"/>
        <v>1105.7508</v>
      </c>
      <c r="M86" s="89">
        <f t="shared" si="63"/>
        <v>0</v>
      </c>
      <c r="N86" s="89">
        <f t="shared" si="63"/>
        <v>0</v>
      </c>
      <c r="O86" s="89">
        <f t="shared" si="63"/>
        <v>0</v>
      </c>
      <c r="P86" s="89">
        <f t="shared" si="63"/>
        <v>0</v>
      </c>
      <c r="Q86" s="89">
        <f t="shared" si="63"/>
        <v>0</v>
      </c>
      <c r="R86" s="89">
        <f t="shared" si="63"/>
        <v>0</v>
      </c>
      <c r="S86" s="89">
        <f t="shared" si="63"/>
        <v>1091.2692</v>
      </c>
      <c r="T86" s="89">
        <f t="shared" si="63"/>
        <v>0</v>
      </c>
      <c r="U86" s="89">
        <f t="shared" si="63"/>
        <v>14.4816</v>
      </c>
      <c r="V86" s="89">
        <f t="shared" si="63"/>
        <v>0</v>
      </c>
      <c r="W86" s="89">
        <f t="shared" si="63"/>
        <v>0</v>
      </c>
      <c r="X86" s="89">
        <f t="shared" si="63"/>
        <v>0</v>
      </c>
      <c r="Y86" s="89">
        <f t="shared" si="63"/>
        <v>0</v>
      </c>
      <c r="Z86" s="89">
        <f t="shared" si="63"/>
        <v>0</v>
      </c>
      <c r="AA86" s="89">
        <f t="shared" si="63"/>
        <v>1287.8622503999998</v>
      </c>
      <c r="AB86" s="89">
        <f t="shared" si="63"/>
        <v>-72.319479999999999</v>
      </c>
      <c r="AC86" s="89">
        <f t="shared" si="63"/>
        <v>-78.775999999999996</v>
      </c>
      <c r="AD86" s="89">
        <f t="shared" si="63"/>
        <v>-14.533999999999999</v>
      </c>
      <c r="AE86" s="89">
        <f t="shared" si="63"/>
        <v>0</v>
      </c>
      <c r="AF86" s="89">
        <f t="shared" si="63"/>
        <v>0</v>
      </c>
      <c r="AG86" s="89">
        <f t="shared" si="63"/>
        <v>20.99052</v>
      </c>
      <c r="AH86" s="89">
        <f t="shared" si="63"/>
        <v>0</v>
      </c>
      <c r="AI86" s="89">
        <f t="shared" si="63"/>
        <v>0</v>
      </c>
      <c r="AJ86" s="89">
        <f t="shared" si="63"/>
        <v>0</v>
      </c>
      <c r="AK86" s="89">
        <f t="shared" si="63"/>
        <v>0</v>
      </c>
      <c r="AL86" s="89">
        <f t="shared" si="63"/>
        <v>0</v>
      </c>
      <c r="AM86" s="89">
        <f t="shared" si="63"/>
        <v>0</v>
      </c>
      <c r="AN86" s="89">
        <f t="shared" si="63"/>
        <v>0</v>
      </c>
      <c r="AO86" s="89">
        <f t="shared" si="63"/>
        <v>93.31</v>
      </c>
      <c r="AP86" s="89">
        <f t="shared" si="63"/>
        <v>0</v>
      </c>
      <c r="AQ86" s="89">
        <f t="shared" si="63"/>
        <v>4394.0374291999997</v>
      </c>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0"/>
  <dimension ref="A1:AS86"/>
  <sheetViews>
    <sheetView zoomScale="118" zoomScaleNormal="118" workbookViewId="0">
      <pane xSplit="2" ySplit="1" topLeftCell="C38"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56</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14</v>
      </c>
    </row>
    <row r="2" spans="1:45" ht="12.75" customHeight="1">
      <c r="A2" s="3" t="s">
        <v>65</v>
      </c>
      <c r="B2" s="4"/>
      <c r="C2" s="5">
        <f>SUM(D2:G2)</f>
        <v>0</v>
      </c>
      <c r="D2" s="6">
        <v>0</v>
      </c>
      <c r="E2" s="7"/>
      <c r="F2" s="8"/>
      <c r="G2" s="8"/>
      <c r="H2" s="9">
        <f>SUM(I2:K2)</f>
        <v>766.28300000000002</v>
      </c>
      <c r="I2" s="10">
        <v>407.89800000000002</v>
      </c>
      <c r="J2" s="11">
        <v>358.38499999999999</v>
      </c>
      <c r="K2" s="8"/>
      <c r="L2" s="9">
        <f>SUM(M2:Z2)</f>
        <v>0</v>
      </c>
      <c r="M2" s="10"/>
      <c r="N2" s="393"/>
      <c r="O2" s="12"/>
      <c r="P2" s="12"/>
      <c r="Q2" s="12"/>
      <c r="R2" s="12"/>
      <c r="S2" s="12"/>
      <c r="T2" s="12"/>
      <c r="U2" s="12"/>
      <c r="V2" s="12"/>
      <c r="W2" s="12"/>
      <c r="X2" s="11"/>
      <c r="Y2" s="11"/>
      <c r="Z2" s="8"/>
      <c r="AA2" s="9">
        <v>1910.0812975199997</v>
      </c>
      <c r="AB2" s="13">
        <f>SUM(AC2:AM2)</f>
        <v>180.74292080111704</v>
      </c>
      <c r="AC2" s="14">
        <v>58.307999999999993</v>
      </c>
      <c r="AD2" s="11">
        <v>4.3</v>
      </c>
      <c r="AE2" s="11">
        <v>91.938560801117035</v>
      </c>
      <c r="AF2" s="11">
        <v>0</v>
      </c>
      <c r="AG2" s="11">
        <v>21.850199999999997</v>
      </c>
      <c r="AH2" s="11">
        <v>4.2028799999999995</v>
      </c>
      <c r="AI2" s="11">
        <v>0</v>
      </c>
      <c r="AJ2" s="11">
        <v>0</v>
      </c>
      <c r="AK2" s="11">
        <v>0</v>
      </c>
      <c r="AL2" s="11">
        <v>9.5519999999999994E-2</v>
      </c>
      <c r="AM2" s="214">
        <v>4.7759999999999997E-2</v>
      </c>
      <c r="AN2" s="211">
        <v>0</v>
      </c>
      <c r="AO2" s="15"/>
      <c r="AP2" s="13"/>
      <c r="AQ2" s="16">
        <f>C2+H2+L2+AA2+AB2+AN2+AO2+AP2</f>
        <v>2857.1072183211168</v>
      </c>
    </row>
    <row r="3" spans="1:45" ht="12.75" customHeight="1">
      <c r="A3" s="17" t="s">
        <v>1</v>
      </c>
      <c r="B3" s="18"/>
      <c r="C3" s="19">
        <f>SUM(D3:G3)</f>
        <v>1959.557753361506</v>
      </c>
      <c r="D3" s="20">
        <v>1916.836215152706</v>
      </c>
      <c r="E3" s="22">
        <v>23.1065</v>
      </c>
      <c r="F3" s="22"/>
      <c r="G3" s="22">
        <v>19.615038208799998</v>
      </c>
      <c r="H3" s="23">
        <f>SUM(I3:K3)</f>
        <v>0</v>
      </c>
      <c r="I3" s="24"/>
      <c r="J3" s="25"/>
      <c r="K3" s="22"/>
      <c r="L3" s="23">
        <f>SUM(M3:Z3)</f>
        <v>8228.3093804499986</v>
      </c>
      <c r="M3" s="24">
        <v>2951.2235999999998</v>
      </c>
      <c r="N3" s="24">
        <v>24.494999999999997</v>
      </c>
      <c r="O3" s="25">
        <v>0</v>
      </c>
      <c r="P3" s="25">
        <v>838.15499999999997</v>
      </c>
      <c r="Q3" s="25">
        <v>297.67920000000004</v>
      </c>
      <c r="R3" s="25">
        <v>427.63979999999998</v>
      </c>
      <c r="S3" s="25">
        <v>1560.0816</v>
      </c>
      <c r="T3" s="25">
        <v>106.99850000000001</v>
      </c>
      <c r="U3" s="25">
        <v>1613.664</v>
      </c>
      <c r="V3" s="25">
        <v>152.87328044999998</v>
      </c>
      <c r="W3" s="25">
        <v>0</v>
      </c>
      <c r="X3" s="25">
        <v>216.99639999999999</v>
      </c>
      <c r="Y3" s="25">
        <v>3.1529999999999996</v>
      </c>
      <c r="Z3" s="22">
        <v>35.35</v>
      </c>
      <c r="AA3" s="23">
        <v>867.21917008319997</v>
      </c>
      <c r="AB3" s="26">
        <f>SUM(AC3:AM3)</f>
        <v>0</v>
      </c>
      <c r="AC3" s="27"/>
      <c r="AD3" s="25"/>
      <c r="AE3" s="25">
        <v>0</v>
      </c>
      <c r="AF3" s="25"/>
      <c r="AG3" s="25"/>
      <c r="AH3" s="25"/>
      <c r="AI3" s="25">
        <v>0</v>
      </c>
      <c r="AJ3" s="25">
        <v>0</v>
      </c>
      <c r="AK3" s="25"/>
      <c r="AL3" s="25"/>
      <c r="AM3" s="215"/>
      <c r="AN3" s="212"/>
      <c r="AO3" s="28">
        <v>5.5039999999999996</v>
      </c>
      <c r="AP3" s="26"/>
      <c r="AQ3" s="29">
        <f t="shared" ref="AQ3:AQ20" si="0">C3+H3+L3+AA3+AB3+AN3+AO3+AP3</f>
        <v>11060.590303894707</v>
      </c>
    </row>
    <row r="4" spans="1:45" ht="12.75" customHeight="1">
      <c r="A4" s="17" t="s">
        <v>2</v>
      </c>
      <c r="B4" s="18"/>
      <c r="C4" s="19">
        <f>SUM(D4:G4)</f>
        <v>9.0406825251101726</v>
      </c>
      <c r="D4" s="20">
        <v>3.8778457907101722</v>
      </c>
      <c r="E4" s="21">
        <v>3.8214999999999999</v>
      </c>
      <c r="F4" s="22"/>
      <c r="G4" s="22">
        <v>1.3413367344</v>
      </c>
      <c r="H4" s="23">
        <f>SUM(I4:K4)</f>
        <v>5.7147000000000006</v>
      </c>
      <c r="I4" s="24"/>
      <c r="J4" s="25"/>
      <c r="K4" s="22">
        <v>5.7147000000000006</v>
      </c>
      <c r="L4" s="23">
        <f>SUM(M4:Z4)</f>
        <v>1366.8931</v>
      </c>
      <c r="M4" s="24">
        <v>0</v>
      </c>
      <c r="N4" s="24">
        <v>0</v>
      </c>
      <c r="O4" s="25"/>
      <c r="P4" s="25">
        <v>72.42</v>
      </c>
      <c r="Q4" s="25">
        <v>38.001600000000003</v>
      </c>
      <c r="R4" s="25">
        <v>0</v>
      </c>
      <c r="S4" s="25">
        <v>979.97550000000001</v>
      </c>
      <c r="T4" s="25">
        <v>6.7578000000000005</v>
      </c>
      <c r="U4" s="25">
        <v>142.74719999999999</v>
      </c>
      <c r="V4" s="25">
        <v>0</v>
      </c>
      <c r="W4" s="25">
        <v>91.436999999999998</v>
      </c>
      <c r="X4" s="25">
        <v>31.513999999999999</v>
      </c>
      <c r="Y4" s="25">
        <v>0</v>
      </c>
      <c r="Z4" s="22">
        <v>4.04</v>
      </c>
      <c r="AA4" s="23">
        <v>0</v>
      </c>
      <c r="AB4" s="26">
        <f>SUM(AC4:AM4)</f>
        <v>0</v>
      </c>
      <c r="AC4" s="27"/>
      <c r="AD4" s="25"/>
      <c r="AE4" s="25">
        <v>0</v>
      </c>
      <c r="AF4" s="25"/>
      <c r="AG4" s="25"/>
      <c r="AH4" s="25"/>
      <c r="AI4" s="25">
        <v>0</v>
      </c>
      <c r="AJ4" s="25">
        <v>0</v>
      </c>
      <c r="AK4" s="25"/>
      <c r="AL4" s="25"/>
      <c r="AM4" s="215"/>
      <c r="AN4" s="212"/>
      <c r="AO4" s="28">
        <v>6.5359999999999996</v>
      </c>
      <c r="AP4" s="26"/>
      <c r="AQ4" s="29">
        <f t="shared" si="0"/>
        <v>1388.1844825251103</v>
      </c>
    </row>
    <row r="5" spans="1:45" ht="12.75" customHeight="1">
      <c r="A5" s="17" t="s">
        <v>3</v>
      </c>
      <c r="B5" s="18"/>
      <c r="C5" s="19">
        <f>SUM(D5:G5)</f>
        <v>0</v>
      </c>
      <c r="D5" s="20"/>
      <c r="E5" s="21"/>
      <c r="F5" s="22"/>
      <c r="G5" s="22"/>
      <c r="H5" s="23">
        <f>SUM(I5:K5)</f>
        <v>0</v>
      </c>
      <c r="I5" s="24"/>
      <c r="J5" s="25"/>
      <c r="K5" s="22"/>
      <c r="L5" s="23">
        <f>SUM(M5:Z5)</f>
        <v>153.7689</v>
      </c>
      <c r="M5" s="24"/>
      <c r="N5" s="24"/>
      <c r="O5" s="25"/>
      <c r="P5" s="25"/>
      <c r="Q5" s="25"/>
      <c r="R5" s="25"/>
      <c r="S5" s="25">
        <v>48.260100000000001</v>
      </c>
      <c r="T5" s="25"/>
      <c r="U5" s="25">
        <v>105.50879999999999</v>
      </c>
      <c r="V5" s="25"/>
      <c r="W5" s="25"/>
      <c r="X5" s="25"/>
      <c r="Y5" s="25"/>
      <c r="Z5" s="22"/>
      <c r="AA5" s="23"/>
      <c r="AB5" s="26">
        <f>SUM(AC5:AM5)</f>
        <v>0</v>
      </c>
      <c r="AC5" s="27"/>
      <c r="AD5" s="25"/>
      <c r="AE5" s="25"/>
      <c r="AF5" s="25"/>
      <c r="AG5" s="25"/>
      <c r="AH5" s="25"/>
      <c r="AI5" s="25"/>
      <c r="AJ5" s="25"/>
      <c r="AK5" s="25"/>
      <c r="AL5" s="25"/>
      <c r="AM5" s="215"/>
      <c r="AN5" s="212"/>
      <c r="AO5" s="28"/>
      <c r="AP5" s="26"/>
      <c r="AQ5" s="29">
        <f t="shared" si="0"/>
        <v>153.7689</v>
      </c>
    </row>
    <row r="6" spans="1:45" ht="12.75" customHeight="1" thickBot="1">
      <c r="A6" s="30" t="s">
        <v>4</v>
      </c>
      <c r="B6" s="31"/>
      <c r="C6" s="19">
        <f>SUM(D6:G6)</f>
        <v>-150.83910814911169</v>
      </c>
      <c r="D6" s="32">
        <v>-150.5896782059117</v>
      </c>
      <c r="E6" s="22">
        <v>0</v>
      </c>
      <c r="F6" s="33"/>
      <c r="G6" s="33">
        <v>-0.2494299432</v>
      </c>
      <c r="H6" s="34">
        <f>SUM(I6:K6)</f>
        <v>275.94599999999997</v>
      </c>
      <c r="I6" s="35">
        <v>270.63</v>
      </c>
      <c r="J6" s="35">
        <v>0</v>
      </c>
      <c r="K6" s="33">
        <v>5.3159999999999998</v>
      </c>
      <c r="L6" s="34">
        <f>SUM(M6:Z6)</f>
        <v>-110.23689999999999</v>
      </c>
      <c r="M6" s="24">
        <v>9.2034000000000002</v>
      </c>
      <c r="N6" s="24">
        <v>2.13</v>
      </c>
      <c r="O6" s="25"/>
      <c r="P6" s="25">
        <v>4.26</v>
      </c>
      <c r="Q6" s="25">
        <v>-7.3892000000000007</v>
      </c>
      <c r="R6" s="25">
        <v>-5.2664999999999997</v>
      </c>
      <c r="S6" s="25">
        <v>-89.625900000000001</v>
      </c>
      <c r="T6" s="25">
        <v>3.3789000000000002</v>
      </c>
      <c r="U6" s="25">
        <v>-24.825600000000001</v>
      </c>
      <c r="V6" s="25">
        <v>0</v>
      </c>
      <c r="W6" s="25">
        <v>-2.1019999999999999</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14.869991850888283</v>
      </c>
    </row>
    <row r="7" spans="1:45" s="49" customFormat="1" ht="12.75" customHeight="1">
      <c r="A7" s="50" t="s">
        <v>66</v>
      </c>
      <c r="B7" s="51"/>
      <c r="C7" s="52">
        <f t="shared" ref="C7:AP7" si="1">C2+C3-C4-C5+C6</f>
        <v>1799.677962687284</v>
      </c>
      <c r="D7" s="57">
        <f t="shared" si="1"/>
        <v>1762.3686911560842</v>
      </c>
      <c r="E7" s="54">
        <f t="shared" si="1"/>
        <v>19.285</v>
      </c>
      <c r="F7" s="54">
        <f t="shared" si="1"/>
        <v>0</v>
      </c>
      <c r="G7" s="54">
        <f t="shared" si="1"/>
        <v>18.0242715312</v>
      </c>
      <c r="H7" s="56">
        <f t="shared" si="1"/>
        <v>1036.5143</v>
      </c>
      <c r="I7" s="57">
        <f t="shared" si="1"/>
        <v>678.52800000000002</v>
      </c>
      <c r="J7" s="54">
        <f t="shared" si="1"/>
        <v>358.38499999999999</v>
      </c>
      <c r="K7" s="57">
        <f t="shared" si="1"/>
        <v>-0.39870000000000072</v>
      </c>
      <c r="L7" s="56">
        <f t="shared" si="1"/>
        <v>6597.4104804499984</v>
      </c>
      <c r="M7" s="57">
        <f t="shared" si="1"/>
        <v>2960.4269999999997</v>
      </c>
      <c r="N7" s="57">
        <f t="shared" ref="N7" si="2">N2+N3-N4-N5+N6</f>
        <v>26.624999999999996</v>
      </c>
      <c r="O7" s="54">
        <f t="shared" si="1"/>
        <v>0</v>
      </c>
      <c r="P7" s="54">
        <f t="shared" si="1"/>
        <v>769.995</v>
      </c>
      <c r="Q7" s="54">
        <f t="shared" si="1"/>
        <v>252.28840000000005</v>
      </c>
      <c r="R7" s="54">
        <f t="shared" si="1"/>
        <v>422.37329999999997</v>
      </c>
      <c r="S7" s="54">
        <f t="shared" si="1"/>
        <v>442.2201</v>
      </c>
      <c r="T7" s="54">
        <f t="shared" si="1"/>
        <v>103.61960000000001</v>
      </c>
      <c r="U7" s="54">
        <f t="shared" si="1"/>
        <v>1340.5824</v>
      </c>
      <c r="V7" s="54">
        <f t="shared" si="1"/>
        <v>152.87328044999998</v>
      </c>
      <c r="W7" s="54">
        <f t="shared" si="1"/>
        <v>-93.539000000000001</v>
      </c>
      <c r="X7" s="54">
        <f t="shared" si="1"/>
        <v>185.48239999999998</v>
      </c>
      <c r="Y7" s="54">
        <f t="shared" si="1"/>
        <v>3.1529999999999996</v>
      </c>
      <c r="Z7" s="57">
        <f t="shared" si="1"/>
        <v>31.310000000000002</v>
      </c>
      <c r="AA7" s="56">
        <f t="shared" si="1"/>
        <v>2777.3004676031996</v>
      </c>
      <c r="AB7" s="56">
        <f t="shared" si="1"/>
        <v>180.74292080111704</v>
      </c>
      <c r="AC7" s="57">
        <f t="shared" si="1"/>
        <v>58.307999999999993</v>
      </c>
      <c r="AD7" s="54">
        <f t="shared" si="1"/>
        <v>4.3</v>
      </c>
      <c r="AE7" s="54">
        <f t="shared" si="1"/>
        <v>91.938560801117035</v>
      </c>
      <c r="AF7" s="54">
        <f t="shared" ref="AF7" si="3">AF2+AF3-AF4-AF5+AF6</f>
        <v>0</v>
      </c>
      <c r="AG7" s="54">
        <f t="shared" si="1"/>
        <v>21.850199999999997</v>
      </c>
      <c r="AH7" s="54">
        <f t="shared" si="1"/>
        <v>4.2028799999999995</v>
      </c>
      <c r="AI7" s="54">
        <f t="shared" si="1"/>
        <v>0</v>
      </c>
      <c r="AJ7" s="54">
        <f t="shared" ref="AJ7" si="4">AJ2+AJ3-AJ4-AJ5+AJ6</f>
        <v>0</v>
      </c>
      <c r="AK7" s="54">
        <f t="shared" si="1"/>
        <v>0</v>
      </c>
      <c r="AL7" s="54">
        <f t="shared" ref="AL7" si="5">AL2+AL3-AL4-AL5+AL6</f>
        <v>9.5519999999999994E-2</v>
      </c>
      <c r="AM7" s="217">
        <f t="shared" si="1"/>
        <v>4.7759999999999997E-2</v>
      </c>
      <c r="AN7" s="57">
        <f t="shared" si="1"/>
        <v>0</v>
      </c>
      <c r="AO7" s="56">
        <f t="shared" si="1"/>
        <v>-1.032</v>
      </c>
      <c r="AP7" s="182">
        <f t="shared" si="1"/>
        <v>0</v>
      </c>
      <c r="AQ7" s="111">
        <f t="shared" si="0"/>
        <v>12390.614131541599</v>
      </c>
    </row>
    <row r="8" spans="1:45" s="49" customFormat="1" ht="12.75" customHeight="1" thickBot="1">
      <c r="A8" s="183" t="s">
        <v>67</v>
      </c>
      <c r="B8" s="184"/>
      <c r="C8" s="187">
        <f t="shared" ref="C8:AP8" si="6">C7-C27</f>
        <v>1799.677962687284</v>
      </c>
      <c r="D8" s="185">
        <f t="shared" si="6"/>
        <v>1762.3686911560842</v>
      </c>
      <c r="E8" s="188">
        <f t="shared" si="6"/>
        <v>19.285</v>
      </c>
      <c r="F8" s="189">
        <f t="shared" si="6"/>
        <v>0</v>
      </c>
      <c r="G8" s="189">
        <f t="shared" si="6"/>
        <v>18.0242715312</v>
      </c>
      <c r="H8" s="190">
        <f t="shared" si="6"/>
        <v>1036.5143</v>
      </c>
      <c r="I8" s="185">
        <f t="shared" si="6"/>
        <v>678.52800000000002</v>
      </c>
      <c r="J8" s="188">
        <f t="shared" si="6"/>
        <v>358.38499999999999</v>
      </c>
      <c r="K8" s="185">
        <f t="shared" si="6"/>
        <v>-0.39870000000000072</v>
      </c>
      <c r="L8" s="190">
        <f t="shared" si="6"/>
        <v>6377.4650804499988</v>
      </c>
      <c r="M8" s="185">
        <f t="shared" si="6"/>
        <v>2960.4269999999997</v>
      </c>
      <c r="N8" s="185">
        <f t="shared" si="6"/>
        <v>26.624999999999996</v>
      </c>
      <c r="O8" s="188">
        <f t="shared" si="6"/>
        <v>0</v>
      </c>
      <c r="P8" s="188">
        <f t="shared" si="6"/>
        <v>769.995</v>
      </c>
      <c r="Q8" s="188">
        <f t="shared" si="6"/>
        <v>252.28840000000005</v>
      </c>
      <c r="R8" s="188">
        <f t="shared" si="6"/>
        <v>422.37329999999997</v>
      </c>
      <c r="S8" s="188">
        <f t="shared" si="6"/>
        <v>442.2201</v>
      </c>
      <c r="T8" s="188">
        <f t="shared" si="6"/>
        <v>103.61960000000001</v>
      </c>
      <c r="U8" s="188">
        <f t="shared" si="6"/>
        <v>1340.5824</v>
      </c>
      <c r="V8" s="188">
        <f t="shared" si="6"/>
        <v>152.87328044999998</v>
      </c>
      <c r="W8" s="188">
        <f t="shared" si="6"/>
        <v>-93.539000000000001</v>
      </c>
      <c r="X8" s="188">
        <f t="shared" si="6"/>
        <v>0</v>
      </c>
      <c r="Y8" s="188">
        <f t="shared" si="6"/>
        <v>0</v>
      </c>
      <c r="Z8" s="185">
        <f t="shared" si="6"/>
        <v>0</v>
      </c>
      <c r="AA8" s="190">
        <f t="shared" si="6"/>
        <v>2310.7708057631999</v>
      </c>
      <c r="AB8" s="185">
        <f t="shared" si="6"/>
        <v>180.74292080111704</v>
      </c>
      <c r="AC8" s="185">
        <f t="shared" si="6"/>
        <v>58.307999999999993</v>
      </c>
      <c r="AD8" s="188">
        <f t="shared" si="6"/>
        <v>4.3</v>
      </c>
      <c r="AE8" s="188">
        <f t="shared" si="6"/>
        <v>91.938560801117035</v>
      </c>
      <c r="AF8" s="188">
        <f t="shared" si="6"/>
        <v>0</v>
      </c>
      <c r="AG8" s="188">
        <f t="shared" si="6"/>
        <v>21.850199999999997</v>
      </c>
      <c r="AH8" s="188">
        <f t="shared" si="6"/>
        <v>4.2028799999999995</v>
      </c>
      <c r="AI8" s="188">
        <f t="shared" si="6"/>
        <v>0</v>
      </c>
      <c r="AJ8" s="188">
        <f t="shared" ref="AJ8" si="7">AJ7-AJ27</f>
        <v>0</v>
      </c>
      <c r="AK8" s="188">
        <f t="shared" si="6"/>
        <v>0</v>
      </c>
      <c r="AL8" s="188">
        <f t="shared" si="6"/>
        <v>9.5519999999999994E-2</v>
      </c>
      <c r="AM8" s="218">
        <f t="shared" si="6"/>
        <v>4.7759999999999997E-2</v>
      </c>
      <c r="AN8" s="185">
        <f t="shared" si="6"/>
        <v>0</v>
      </c>
      <c r="AO8" s="190">
        <f t="shared" si="6"/>
        <v>-1.032</v>
      </c>
      <c r="AP8" s="185">
        <f t="shared" si="6"/>
        <v>0</v>
      </c>
      <c r="AQ8" s="186">
        <f t="shared" si="0"/>
        <v>11704.1390697016</v>
      </c>
    </row>
    <row r="9" spans="1:45" s="49" customFormat="1" ht="12.75" customHeight="1">
      <c r="A9" s="50" t="s">
        <v>5</v>
      </c>
      <c r="B9" s="51"/>
      <c r="C9" s="52">
        <f t="shared" ref="C9:AP9" si="8">SUM(C10:C14)</f>
        <v>1442.6931890741048</v>
      </c>
      <c r="D9" s="53">
        <f t="shared" si="8"/>
        <v>1442.6931890741048</v>
      </c>
      <c r="E9" s="54">
        <f t="shared" si="8"/>
        <v>0</v>
      </c>
      <c r="F9" s="55">
        <f t="shared" si="8"/>
        <v>0</v>
      </c>
      <c r="G9" s="55">
        <f t="shared" si="8"/>
        <v>0</v>
      </c>
      <c r="H9" s="56">
        <f t="shared" si="8"/>
        <v>676.5630000000001</v>
      </c>
      <c r="I9" s="53">
        <f t="shared" si="8"/>
        <v>668.11200000000008</v>
      </c>
      <c r="J9" s="54">
        <f t="shared" si="8"/>
        <v>8.4510000000000005</v>
      </c>
      <c r="K9" s="55">
        <f t="shared" si="8"/>
        <v>0</v>
      </c>
      <c r="L9" s="56">
        <f t="shared" si="8"/>
        <v>3807.7928399999996</v>
      </c>
      <c r="M9" s="54">
        <f t="shared" si="8"/>
        <v>2960.4269999999997</v>
      </c>
      <c r="N9" s="54">
        <f t="shared" ref="N9" si="9">SUM(N10:N14)</f>
        <v>26.625</v>
      </c>
      <c r="O9" s="54">
        <f t="shared" si="8"/>
        <v>9.62364</v>
      </c>
      <c r="P9" s="54">
        <f t="shared" si="8"/>
        <v>0</v>
      </c>
      <c r="Q9" s="54">
        <f t="shared" si="8"/>
        <v>0</v>
      </c>
      <c r="R9" s="54">
        <f t="shared" si="8"/>
        <v>0</v>
      </c>
      <c r="S9" s="54">
        <f t="shared" si="8"/>
        <v>799.73879999999997</v>
      </c>
      <c r="T9" s="54">
        <f t="shared" si="8"/>
        <v>0</v>
      </c>
      <c r="U9" s="54">
        <f t="shared" si="8"/>
        <v>11.378399999999999</v>
      </c>
      <c r="V9" s="54">
        <f t="shared" si="8"/>
        <v>0</v>
      </c>
      <c r="W9" s="54">
        <f t="shared" si="8"/>
        <v>0</v>
      </c>
      <c r="X9" s="54">
        <f t="shared" si="8"/>
        <v>0</v>
      </c>
      <c r="Y9" s="54">
        <f t="shared" si="8"/>
        <v>0</v>
      </c>
      <c r="Z9" s="55">
        <f t="shared" si="8"/>
        <v>0</v>
      </c>
      <c r="AA9" s="56">
        <f t="shared" si="8"/>
        <v>1390.8007634399999</v>
      </c>
      <c r="AB9" s="57">
        <f t="shared" si="8"/>
        <v>21.850199999999997</v>
      </c>
      <c r="AC9" s="58">
        <f t="shared" si="8"/>
        <v>0</v>
      </c>
      <c r="AD9" s="54">
        <f t="shared" si="8"/>
        <v>0</v>
      </c>
      <c r="AE9" s="54">
        <f t="shared" si="8"/>
        <v>0</v>
      </c>
      <c r="AF9" s="54">
        <f t="shared" ref="AF9" si="10">SUM(AF10:AF14)</f>
        <v>0</v>
      </c>
      <c r="AG9" s="54">
        <f t="shared" si="8"/>
        <v>21.850199999999997</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40.161999999999992</v>
      </c>
      <c r="AP9" s="57">
        <f t="shared" si="8"/>
        <v>0</v>
      </c>
      <c r="AQ9" s="59">
        <f t="shared" si="0"/>
        <v>7379.8619925141047</v>
      </c>
    </row>
    <row r="10" spans="1:45" ht="12.75" customHeight="1">
      <c r="A10" s="60" t="s">
        <v>221</v>
      </c>
      <c r="B10" s="61"/>
      <c r="C10" s="62">
        <f>SUM(D10:G10)</f>
        <v>1437.9222599999998</v>
      </c>
      <c r="D10" s="63">
        <v>1437.9222599999998</v>
      </c>
      <c r="E10" s="64"/>
      <c r="F10" s="65"/>
      <c r="G10" s="65"/>
      <c r="H10" s="66">
        <f>SUM(I10:K10)</f>
        <v>554.73300000000006</v>
      </c>
      <c r="I10" s="63">
        <v>546.28200000000004</v>
      </c>
      <c r="J10" s="64">
        <v>8.4510000000000005</v>
      </c>
      <c r="K10" s="65"/>
      <c r="L10" s="66">
        <f>SUM(M10:Z10)</f>
        <v>811.11719999999991</v>
      </c>
      <c r="M10" s="64"/>
      <c r="N10" s="64"/>
      <c r="O10" s="64"/>
      <c r="P10" s="64"/>
      <c r="Q10" s="64"/>
      <c r="R10" s="64"/>
      <c r="S10" s="64">
        <v>799.73879999999997</v>
      </c>
      <c r="T10" s="64"/>
      <c r="U10" s="64">
        <v>11.378399999999999</v>
      </c>
      <c r="V10" s="64"/>
      <c r="W10" s="64"/>
      <c r="X10" s="64"/>
      <c r="Y10" s="64"/>
      <c r="Z10" s="65"/>
      <c r="AA10" s="66">
        <v>1346.2996192799999</v>
      </c>
      <c r="AB10" s="67">
        <f>SUM(AC10:AM10)</f>
        <v>21.850199999999997</v>
      </c>
      <c r="AC10" s="68"/>
      <c r="AD10" s="64"/>
      <c r="AE10" s="64">
        <v>0</v>
      </c>
      <c r="AF10" s="64">
        <v>0</v>
      </c>
      <c r="AG10" s="64">
        <v>21.850199999999997</v>
      </c>
      <c r="AI10" s="64"/>
      <c r="AJ10" s="64"/>
      <c r="AK10" s="64"/>
      <c r="AL10" s="64"/>
      <c r="AM10" s="219"/>
      <c r="AN10" s="69">
        <v>0</v>
      </c>
      <c r="AO10" s="70"/>
      <c r="AP10" s="67"/>
      <c r="AQ10" s="71">
        <f t="shared" si="0"/>
        <v>4171.9222792800001</v>
      </c>
    </row>
    <row r="11" spans="1:45" ht="12.75" customHeight="1">
      <c r="A11" s="17" t="s">
        <v>222</v>
      </c>
      <c r="B11" s="18"/>
      <c r="C11" s="19">
        <f>SUM(D11:G11)</f>
        <v>4.7709290741050427</v>
      </c>
      <c r="D11" s="24">
        <v>4.7709290741050427</v>
      </c>
      <c r="E11" s="25"/>
      <c r="F11" s="22"/>
      <c r="G11" s="22"/>
      <c r="H11" s="23">
        <f>SUM(I11:K11)</f>
        <v>5.952</v>
      </c>
      <c r="I11" s="24">
        <v>5.952</v>
      </c>
      <c r="J11" s="25"/>
      <c r="K11" s="22"/>
      <c r="L11" s="23">
        <f>SUM(M11:Z11)</f>
        <v>9.62364</v>
      </c>
      <c r="M11" s="25"/>
      <c r="N11" s="25"/>
      <c r="O11" s="25">
        <v>9.62364</v>
      </c>
      <c r="P11" s="25"/>
      <c r="Q11" s="25"/>
      <c r="R11" s="25"/>
      <c r="S11" s="25">
        <v>0</v>
      </c>
      <c r="T11" s="25">
        <v>0</v>
      </c>
      <c r="U11" s="25">
        <v>0</v>
      </c>
      <c r="V11" s="25"/>
      <c r="W11" s="25"/>
      <c r="X11" s="25"/>
      <c r="Y11" s="25"/>
      <c r="Z11" s="22"/>
      <c r="AA11" s="23">
        <v>44.501144159999996</v>
      </c>
      <c r="AB11" s="26">
        <f>SUM(AC11:AM11)</f>
        <v>0</v>
      </c>
      <c r="AC11" s="27"/>
      <c r="AD11" s="25"/>
      <c r="AE11" s="25">
        <v>0</v>
      </c>
      <c r="AF11" s="25"/>
      <c r="AG11" s="25"/>
      <c r="AH11" s="25">
        <v>0</v>
      </c>
      <c r="AI11" s="25"/>
      <c r="AJ11" s="25"/>
      <c r="AK11" s="25"/>
      <c r="AL11" s="25"/>
      <c r="AM11" s="215"/>
      <c r="AN11" s="212"/>
      <c r="AO11" s="28"/>
      <c r="AP11" s="26"/>
      <c r="AQ11" s="29">
        <f t="shared" si="0"/>
        <v>64.847713234105044</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32.163999999999994</v>
      </c>
      <c r="AP12" s="26"/>
      <c r="AQ12" s="29">
        <f t="shared" si="0"/>
        <v>32.163999999999994</v>
      </c>
    </row>
    <row r="13" spans="1:45" ht="12.75" customHeight="1">
      <c r="A13" s="17" t="s">
        <v>224</v>
      </c>
      <c r="B13" s="18"/>
      <c r="C13" s="19">
        <f>SUM(D13:G13)</f>
        <v>0</v>
      </c>
      <c r="D13" s="24"/>
      <c r="E13" s="22"/>
      <c r="F13" s="22"/>
      <c r="G13" s="22"/>
      <c r="H13" s="23">
        <f>SUM(I13:K13)</f>
        <v>115.878</v>
      </c>
      <c r="I13" s="24">
        <v>115.878</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115.878</v>
      </c>
    </row>
    <row r="14" spans="1:45" ht="12.75" customHeight="1">
      <c r="A14" s="72" t="s">
        <v>225</v>
      </c>
      <c r="B14" s="73"/>
      <c r="C14" s="74">
        <f>SUM(D14:G14)</f>
        <v>0</v>
      </c>
      <c r="D14" s="75"/>
      <c r="E14" s="76"/>
      <c r="F14" s="77"/>
      <c r="G14" s="77"/>
      <c r="H14" s="78">
        <f>SUM(I14:K14)</f>
        <v>0</v>
      </c>
      <c r="I14" s="75"/>
      <c r="J14" s="76"/>
      <c r="K14" s="77"/>
      <c r="L14" s="78">
        <f>SUM(M14:Z14)</f>
        <v>2987.0519999999997</v>
      </c>
      <c r="M14" s="76">
        <v>2960.4269999999997</v>
      </c>
      <c r="N14" s="76">
        <v>26.625</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7.9979999999999993</v>
      </c>
      <c r="AP14" s="79"/>
      <c r="AQ14" s="82">
        <f t="shared" si="0"/>
        <v>2995.0499999999997</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112.07900000000001</v>
      </c>
      <c r="I15" s="85">
        <f t="shared" si="13"/>
        <v>0</v>
      </c>
      <c r="J15" s="86">
        <f t="shared" si="13"/>
        <v>0</v>
      </c>
      <c r="K15" s="87">
        <f t="shared" si="13"/>
        <v>112.07900000000001</v>
      </c>
      <c r="L15" s="88">
        <f t="shared" si="13"/>
        <v>2966.7368999999999</v>
      </c>
      <c r="M15" s="86">
        <f t="shared" si="13"/>
        <v>0</v>
      </c>
      <c r="N15" s="86">
        <f t="shared" si="13"/>
        <v>0</v>
      </c>
      <c r="O15" s="86">
        <f t="shared" si="13"/>
        <v>60.820200000000007</v>
      </c>
      <c r="P15" s="86">
        <f t="shared" si="13"/>
        <v>481.38</v>
      </c>
      <c r="Q15" s="86">
        <f t="shared" si="13"/>
        <v>185.78560000000002</v>
      </c>
      <c r="R15" s="86">
        <f t="shared" si="13"/>
        <v>50.558399999999992</v>
      </c>
      <c r="S15" s="86">
        <f t="shared" si="13"/>
        <v>1006.5678</v>
      </c>
      <c r="T15" s="86">
        <f t="shared" si="13"/>
        <v>48.430900000000001</v>
      </c>
      <c r="U15" s="86">
        <f t="shared" si="13"/>
        <v>1034.4000000000001</v>
      </c>
      <c r="V15" s="86">
        <f t="shared" si="13"/>
        <v>0</v>
      </c>
      <c r="W15" s="86">
        <f t="shared" si="13"/>
        <v>98.793999999999997</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1653.35</v>
      </c>
      <c r="AP15" s="89">
        <f t="shared" si="13"/>
        <v>0</v>
      </c>
      <c r="AQ15" s="91">
        <f t="shared" si="0"/>
        <v>4732.1659</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1605.7059999999999</v>
      </c>
      <c r="AP16" s="67"/>
      <c r="AQ16" s="92">
        <f>C16+H16+L16+AA16+AO16+AP16</f>
        <v>1605.7059999999999</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24.939999999999998</v>
      </c>
      <c r="AP17" s="26"/>
      <c r="AQ17" s="29">
        <f>C17+H17+L17+AA17+AO17+AP17</f>
        <v>24.939999999999998</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22.703999999999997</v>
      </c>
      <c r="AP18" s="26"/>
      <c r="AQ18" s="29">
        <f t="shared" si="0"/>
        <v>22.703999999999997</v>
      </c>
    </row>
    <row r="19" spans="1:43" ht="12.75" customHeight="1">
      <c r="A19" s="17" t="s">
        <v>229</v>
      </c>
      <c r="B19" s="18"/>
      <c r="C19" s="19"/>
      <c r="D19" s="24"/>
      <c r="E19" s="25"/>
      <c r="F19" s="22"/>
      <c r="G19" s="22"/>
      <c r="H19" s="23">
        <f>SUM(I19:K19)</f>
        <v>112.07900000000001</v>
      </c>
      <c r="I19" s="24"/>
      <c r="J19" s="25"/>
      <c r="K19" s="22">
        <v>112.07900000000001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112.07900000000001</v>
      </c>
    </row>
    <row r="20" spans="1:43" ht="12.75" customHeight="1">
      <c r="A20" s="72" t="s">
        <v>230</v>
      </c>
      <c r="B20" s="73"/>
      <c r="C20" s="74"/>
      <c r="D20" s="75"/>
      <c r="E20" s="76"/>
      <c r="F20" s="77"/>
      <c r="G20" s="77"/>
      <c r="H20" s="78">
        <f>SUM(I20:K20)</f>
        <v>0</v>
      </c>
      <c r="I20" s="75"/>
      <c r="J20" s="76"/>
      <c r="K20" s="77"/>
      <c r="L20" s="78">
        <f>SUM(M20:Z20)</f>
        <v>2966.7368999999999</v>
      </c>
      <c r="M20" s="76"/>
      <c r="N20" s="76"/>
      <c r="O20" s="76">
        <v>60.820200000000007</v>
      </c>
      <c r="P20" s="76">
        <v>481.38</v>
      </c>
      <c r="Q20" s="76">
        <v>185.78560000000002</v>
      </c>
      <c r="R20" s="76">
        <v>50.558399999999992</v>
      </c>
      <c r="S20" s="76">
        <v>1006.5678</v>
      </c>
      <c r="T20" s="76">
        <v>48.430900000000001</v>
      </c>
      <c r="U20" s="76">
        <v>1034.4000000000001</v>
      </c>
      <c r="V20" s="76"/>
      <c r="W20" s="76">
        <v>98.793999999999997</v>
      </c>
      <c r="X20" s="76"/>
      <c r="Y20" s="76"/>
      <c r="Z20" s="77"/>
      <c r="AA20" s="78"/>
      <c r="AB20" s="79">
        <f>SUM(AC20:AL20)</f>
        <v>0</v>
      </c>
      <c r="AC20" s="80"/>
      <c r="AD20" s="76"/>
      <c r="AE20" s="76"/>
      <c r="AF20" s="76"/>
      <c r="AG20" s="76"/>
      <c r="AH20" s="76"/>
      <c r="AI20" s="76"/>
      <c r="AJ20" s="76"/>
      <c r="AK20" s="76"/>
      <c r="AL20" s="76"/>
      <c r="AM20" s="220"/>
      <c r="AN20" s="213"/>
      <c r="AO20" s="81"/>
      <c r="AP20" s="79"/>
      <c r="AQ20" s="82">
        <f t="shared" si="0"/>
        <v>2966.7368999999999</v>
      </c>
    </row>
    <row r="21" spans="1:43" ht="12.75" customHeight="1">
      <c r="A21" s="93" t="s">
        <v>7</v>
      </c>
      <c r="B21" s="94"/>
      <c r="C21" s="95">
        <f>SUM(C22:C24)</f>
        <v>10.037134575</v>
      </c>
      <c r="D21" s="96">
        <f>SUM(D22:D24)</f>
        <v>-3.7239999999999998</v>
      </c>
      <c r="E21" s="97">
        <f>SUM(E22:E24)</f>
        <v>13.761134575</v>
      </c>
      <c r="F21" s="98">
        <f>SUM(F22:F24)</f>
        <v>0</v>
      </c>
      <c r="G21" s="98">
        <f>SUM(G22:G24)</f>
        <v>0</v>
      </c>
      <c r="H21" s="99">
        <f>SUM(I21:K21)</f>
        <v>0</v>
      </c>
      <c r="I21" s="96">
        <f>SUM(I22:I24)</f>
        <v>0</v>
      </c>
      <c r="J21" s="97">
        <f>SUM(J22:J24)</f>
        <v>0</v>
      </c>
      <c r="K21" s="98">
        <f>SUM(K22:K24)</f>
        <v>0</v>
      </c>
      <c r="L21" s="99">
        <f>SUM(M21:Z21)</f>
        <v>6.7090654250000092</v>
      </c>
      <c r="M21" s="97">
        <f t="shared" ref="M21:AA21" si="15">SUM(M22:M24)</f>
        <v>0</v>
      </c>
      <c r="N21" s="97">
        <f t="shared" ref="N21" si="16">SUM(N22:N24)</f>
        <v>0</v>
      </c>
      <c r="O21" s="97">
        <f t="shared" si="15"/>
        <v>0</v>
      </c>
      <c r="P21" s="97">
        <f t="shared" si="15"/>
        <v>0</v>
      </c>
      <c r="Q21" s="97">
        <f t="shared" si="15"/>
        <v>32.723600000000005</v>
      </c>
      <c r="R21" s="97">
        <f t="shared" si="15"/>
        <v>-33.705599999999997</v>
      </c>
      <c r="S21" s="97">
        <f t="shared" si="15"/>
        <v>17.728200000000001</v>
      </c>
      <c r="T21" s="97">
        <f t="shared" si="15"/>
        <v>0</v>
      </c>
      <c r="U21" s="97">
        <f t="shared" si="15"/>
        <v>0</v>
      </c>
      <c r="V21" s="97">
        <f t="shared" si="15"/>
        <v>-10.037134575</v>
      </c>
      <c r="W21" s="97">
        <f t="shared" si="15"/>
        <v>0</v>
      </c>
      <c r="X21" s="97">
        <f t="shared" si="15"/>
        <v>0</v>
      </c>
      <c r="Y21" s="97">
        <f t="shared" si="15"/>
        <v>0</v>
      </c>
      <c r="Z21" s="98">
        <f t="shared" si="15"/>
        <v>0</v>
      </c>
      <c r="AA21" s="99">
        <f t="shared" si="15"/>
        <v>0</v>
      </c>
      <c r="AB21" s="100">
        <f t="shared" ref="AB21:AQ21" si="17">SUM(AB22:AB24)</f>
        <v>-62.60799999999999</v>
      </c>
      <c r="AC21" s="101">
        <f t="shared" si="17"/>
        <v>-58.307999999999993</v>
      </c>
      <c r="AD21" s="97">
        <f t="shared" si="17"/>
        <v>-4.3</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62.60799999999999</v>
      </c>
      <c r="AP21" s="100">
        <f t="shared" si="17"/>
        <v>0</v>
      </c>
      <c r="AQ21" s="102">
        <f t="shared" si="17"/>
        <v>16.746200000000009</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-62.60799999999999</v>
      </c>
      <c r="AC22" s="68">
        <f>-AC2</f>
        <v>-58.307999999999993</v>
      </c>
      <c r="AD22" s="64">
        <f>-AD2</f>
        <v>-4.3</v>
      </c>
      <c r="AE22" s="64"/>
      <c r="AF22" s="64"/>
      <c r="AG22" s="127"/>
      <c r="AH22" s="2"/>
      <c r="AI22" s="64"/>
      <c r="AJ22" s="64"/>
      <c r="AK22" s="64">
        <v>0</v>
      </c>
      <c r="AL22" s="64"/>
      <c r="AM22" s="219"/>
      <c r="AN22" s="69"/>
      <c r="AO22" s="66">
        <f>-(C22+H22+L22+AA22+AB22)</f>
        <v>62.60799999999999</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10.037134575</v>
      </c>
      <c r="D24" s="207">
        <v>-3.7239999999999998</v>
      </c>
      <c r="E24" s="36">
        <f>-D24-V24</f>
        <v>13.761134575</v>
      </c>
      <c r="F24" s="33"/>
      <c r="G24" s="33"/>
      <c r="H24" s="34"/>
      <c r="I24" s="39"/>
      <c r="J24" s="36"/>
      <c r="K24" s="33"/>
      <c r="L24" s="34">
        <f>SUM(N24:Z24)</f>
        <v>6.7090654250000092</v>
      </c>
      <c r="M24" s="36"/>
      <c r="N24" s="36">
        <v>0</v>
      </c>
      <c r="O24" s="36"/>
      <c r="P24" s="36">
        <v>0</v>
      </c>
      <c r="Q24" s="36">
        <v>32.723600000000005</v>
      </c>
      <c r="R24" s="36">
        <v>-33.705599999999997</v>
      </c>
      <c r="S24" s="36">
        <v>17.728200000000001</v>
      </c>
      <c r="T24" s="36"/>
      <c r="U24" s="36">
        <v>0</v>
      </c>
      <c r="V24" s="33">
        <v>-10.037134575</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16.746200000000009</v>
      </c>
    </row>
    <row r="25" spans="1:43" ht="12.75" customHeight="1" thickBot="1">
      <c r="A25" s="83" t="s">
        <v>8</v>
      </c>
      <c r="B25" s="1"/>
      <c r="C25" s="84">
        <f>SUM(D25:G25)</f>
        <v>0</v>
      </c>
      <c r="D25" s="85"/>
      <c r="E25" s="86"/>
      <c r="F25" s="104"/>
      <c r="G25" s="104"/>
      <c r="H25" s="88">
        <f>SUM(I25:K25)</f>
        <v>3.9060000000000001</v>
      </c>
      <c r="I25" s="104">
        <v>3.9060000000000001</v>
      </c>
      <c r="J25" s="105"/>
      <c r="K25" s="104"/>
      <c r="L25" s="88">
        <f>SUM(O25:Z25)</f>
        <v>74.612860000000012</v>
      </c>
      <c r="M25" s="105"/>
      <c r="N25" s="105"/>
      <c r="O25" s="105">
        <v>51.196560000000005</v>
      </c>
      <c r="P25" s="105"/>
      <c r="Q25" s="105"/>
      <c r="R25" s="105"/>
      <c r="S25" s="105">
        <v>14.7735</v>
      </c>
      <c r="T25" s="105">
        <v>4.5052000000000003</v>
      </c>
      <c r="U25" s="105">
        <v>4.1375999999999999</v>
      </c>
      <c r="V25" s="105"/>
      <c r="W25" s="105"/>
      <c r="X25" s="105"/>
      <c r="Y25" s="105"/>
      <c r="Z25" s="104"/>
      <c r="AA25" s="88">
        <v>47.258233439999998</v>
      </c>
      <c r="AB25" s="89">
        <f>SUM(AC25:AI25)</f>
        <v>0</v>
      </c>
      <c r="AC25" s="90"/>
      <c r="AD25" s="105"/>
      <c r="AE25" s="105"/>
      <c r="AF25" s="105"/>
      <c r="AG25" s="105"/>
      <c r="AH25" s="105"/>
      <c r="AI25" s="105"/>
      <c r="AJ25" s="105"/>
      <c r="AK25" s="105"/>
      <c r="AL25" s="105"/>
      <c r="AM25" s="225"/>
      <c r="AN25" s="106"/>
      <c r="AO25" s="88">
        <v>239.42399999999998</v>
      </c>
      <c r="AP25" s="89"/>
      <c r="AQ25" s="107">
        <f>C25+H25+L25+AA25+AB25+AN25+AO25+AP25</f>
        <v>365.20109344000002</v>
      </c>
    </row>
    <row r="26" spans="1:43" s="49" customFormat="1" ht="12.75" customHeight="1" thickBot="1">
      <c r="A26" s="42" t="s">
        <v>9</v>
      </c>
      <c r="B26" s="43"/>
      <c r="C26" s="44">
        <f t="shared" ref="C26:AP26" si="20">C7-C9+C15+C21-C25</f>
        <v>367.02190818817917</v>
      </c>
      <c r="D26" s="108">
        <f t="shared" si="20"/>
        <v>315.95150208197941</v>
      </c>
      <c r="E26" s="46">
        <f t="shared" si="20"/>
        <v>33.046134574999996</v>
      </c>
      <c r="F26" s="46">
        <f t="shared" si="20"/>
        <v>0</v>
      </c>
      <c r="G26" s="46">
        <f t="shared" si="20"/>
        <v>18.0242715312</v>
      </c>
      <c r="H26" s="47">
        <f t="shared" si="20"/>
        <v>468.12429999999995</v>
      </c>
      <c r="I26" s="108">
        <f t="shared" si="20"/>
        <v>6.5099999999999394</v>
      </c>
      <c r="J26" s="46">
        <f t="shared" si="20"/>
        <v>349.93399999999997</v>
      </c>
      <c r="K26" s="109">
        <f t="shared" si="20"/>
        <v>111.6803</v>
      </c>
      <c r="L26" s="47">
        <f t="shared" si="20"/>
        <v>5688.4507458749977</v>
      </c>
      <c r="M26" s="46">
        <f t="shared" si="20"/>
        <v>0</v>
      </c>
      <c r="N26" s="46">
        <f t="shared" si="20"/>
        <v>-3.5527136788005009E-15</v>
      </c>
      <c r="O26" s="46">
        <f t="shared" si="20"/>
        <v>0</v>
      </c>
      <c r="P26" s="46">
        <f t="shared" si="20"/>
        <v>1251.375</v>
      </c>
      <c r="Q26" s="46">
        <f t="shared" si="20"/>
        <v>470.7976000000001</v>
      </c>
      <c r="R26" s="46">
        <f t="shared" si="20"/>
        <v>439.22609999999997</v>
      </c>
      <c r="S26" s="46">
        <f t="shared" si="20"/>
        <v>652.00380000000007</v>
      </c>
      <c r="T26" s="46">
        <f t="shared" si="20"/>
        <v>147.5453</v>
      </c>
      <c r="U26" s="46">
        <f t="shared" si="20"/>
        <v>2359.4664000000002</v>
      </c>
      <c r="V26" s="46">
        <f t="shared" si="20"/>
        <v>142.83614587499997</v>
      </c>
      <c r="W26" s="46">
        <f t="shared" si="20"/>
        <v>5.2549999999999955</v>
      </c>
      <c r="X26" s="46">
        <f t="shared" si="20"/>
        <v>185.48239999999998</v>
      </c>
      <c r="Y26" s="46">
        <f t="shared" si="20"/>
        <v>3.1529999999999996</v>
      </c>
      <c r="Z26" s="109">
        <f t="shared" si="20"/>
        <v>31.310000000000002</v>
      </c>
      <c r="AA26" s="47">
        <f t="shared" si="20"/>
        <v>1339.2414707231999</v>
      </c>
      <c r="AB26" s="45">
        <f t="shared" si="20"/>
        <v>96.284720801117047</v>
      </c>
      <c r="AC26" s="110">
        <f t="shared" si="20"/>
        <v>0</v>
      </c>
      <c r="AD26" s="110">
        <f t="shared" si="20"/>
        <v>0</v>
      </c>
      <c r="AE26" s="110">
        <f t="shared" si="20"/>
        <v>91.938560801117035</v>
      </c>
      <c r="AF26" s="110">
        <f t="shared" si="20"/>
        <v>0</v>
      </c>
      <c r="AG26" s="110">
        <f t="shared" si="20"/>
        <v>0</v>
      </c>
      <c r="AH26" s="110">
        <f t="shared" si="20"/>
        <v>4.2028799999999995</v>
      </c>
      <c r="AI26" s="110">
        <f t="shared" si="20"/>
        <v>0</v>
      </c>
      <c r="AJ26" s="110">
        <f t="shared" ref="AJ26" si="21">AJ7-AJ9+AJ15+AJ21-AJ25</f>
        <v>0</v>
      </c>
      <c r="AK26" s="110">
        <f t="shared" si="20"/>
        <v>0</v>
      </c>
      <c r="AL26" s="110">
        <f t="shared" si="20"/>
        <v>9.5519999999999994E-2</v>
      </c>
      <c r="AM26" s="226">
        <f t="shared" si="20"/>
        <v>4.7759999999999997E-2</v>
      </c>
      <c r="AN26" s="45">
        <f t="shared" si="20"/>
        <v>0</v>
      </c>
      <c r="AO26" s="47">
        <f t="shared" si="20"/>
        <v>1435.34</v>
      </c>
      <c r="AP26" s="45">
        <f t="shared" si="20"/>
        <v>0</v>
      </c>
      <c r="AQ26" s="48">
        <f>C26+H26+L26+AA26+AB26+AN26+AO26+AP26</f>
        <v>9394.4631455874933</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219.94539999999998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185.48239999999998</v>
      </c>
      <c r="Y27" s="54">
        <f t="shared" si="23"/>
        <v>3.1529999999999996</v>
      </c>
      <c r="Z27" s="55">
        <f t="shared" si="23"/>
        <v>31.310000000000002</v>
      </c>
      <c r="AA27" s="56">
        <f t="shared" si="23"/>
        <v>466.52966183999996</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686.47506183999997</v>
      </c>
    </row>
    <row r="28" spans="1:43" ht="12.75" customHeight="1" thickBot="1">
      <c r="A28" s="112" t="s">
        <v>11</v>
      </c>
      <c r="B28" s="113"/>
      <c r="C28" s="114">
        <f>SUM(D28:G28)</f>
        <v>0</v>
      </c>
      <c r="D28" s="96"/>
      <c r="E28" s="97"/>
      <c r="F28" s="98"/>
      <c r="G28" s="98"/>
      <c r="H28" s="115">
        <f>SUM(I28:K28)</f>
        <v>0</v>
      </c>
      <c r="I28" s="96"/>
      <c r="J28" s="97"/>
      <c r="K28" s="98"/>
      <c r="L28" s="115">
        <f>SUM(M28:Z28)</f>
        <v>219.94539999999998</v>
      </c>
      <c r="M28" s="97"/>
      <c r="N28" s="97"/>
      <c r="O28" s="97"/>
      <c r="P28" s="97"/>
      <c r="Q28" s="97"/>
      <c r="R28" s="97"/>
      <c r="S28" s="97"/>
      <c r="T28" s="97"/>
      <c r="U28" s="97"/>
      <c r="V28" s="97"/>
      <c r="W28" s="97"/>
      <c r="X28" s="97">
        <f>X26</f>
        <v>185.48239999999998</v>
      </c>
      <c r="Y28" s="97">
        <f>Y26</f>
        <v>3.1529999999999996</v>
      </c>
      <c r="Z28" s="98">
        <f>Z26</f>
        <v>31.310000000000002</v>
      </c>
      <c r="AA28" s="115">
        <v>466.52966183999996</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686.47506183999997</v>
      </c>
    </row>
    <row r="29" spans="1:43" s="49" customFormat="1" ht="12.75" customHeight="1" thickBot="1">
      <c r="A29" s="50" t="s">
        <v>12</v>
      </c>
      <c r="B29" s="51"/>
      <c r="C29" s="52">
        <f t="shared" ref="C29:AQ29" si="25">C30+C45+C56+C58+C65+C70+C71</f>
        <v>367.59052161811906</v>
      </c>
      <c r="D29" s="53">
        <f t="shared" si="25"/>
        <v>311.946760818119</v>
      </c>
      <c r="E29" s="54">
        <f t="shared" si="25"/>
        <v>37.658299999999997</v>
      </c>
      <c r="F29" s="55">
        <f t="shared" si="25"/>
        <v>0</v>
      </c>
      <c r="G29" s="55">
        <f t="shared" si="25"/>
        <v>17.985460799999998</v>
      </c>
      <c r="H29" s="56">
        <f t="shared" si="25"/>
        <v>472.43108400000006</v>
      </c>
      <c r="I29" s="53">
        <f t="shared" si="25"/>
        <v>0</v>
      </c>
      <c r="J29" s="53">
        <f t="shared" si="25"/>
        <v>360.88900000000001</v>
      </c>
      <c r="K29" s="53">
        <f t="shared" si="25"/>
        <v>111.542084</v>
      </c>
      <c r="L29" s="56">
        <f t="shared" si="25"/>
        <v>5399.7703606756513</v>
      </c>
      <c r="M29" s="54">
        <f t="shared" si="25"/>
        <v>0</v>
      </c>
      <c r="N29" s="54">
        <f t="shared" ref="N29" si="26">N30+N45+N56+N58+N65+N70+N71</f>
        <v>0</v>
      </c>
      <c r="O29" s="54">
        <f t="shared" si="25"/>
        <v>0</v>
      </c>
      <c r="P29" s="54">
        <f t="shared" si="25"/>
        <v>1251.3094321698111</v>
      </c>
      <c r="Q29" s="54">
        <f t="shared" si="25"/>
        <v>457.07480000000004</v>
      </c>
      <c r="R29" s="54">
        <f t="shared" si="25"/>
        <v>444.49286681083947</v>
      </c>
      <c r="S29" s="54">
        <f t="shared" si="25"/>
        <v>654.95850000000007</v>
      </c>
      <c r="T29" s="54">
        <f t="shared" si="25"/>
        <v>134.67081582000009</v>
      </c>
      <c r="U29" s="54">
        <f t="shared" si="25"/>
        <v>2313.3768</v>
      </c>
      <c r="V29" s="54">
        <f t="shared" si="25"/>
        <v>142.836145875</v>
      </c>
      <c r="W29" s="54">
        <f t="shared" si="25"/>
        <v>1.0510000000000019</v>
      </c>
      <c r="X29" s="54">
        <f t="shared" si="25"/>
        <v>0</v>
      </c>
      <c r="Y29" s="54">
        <f t="shared" si="25"/>
        <v>0</v>
      </c>
      <c r="Z29" s="54">
        <f t="shared" si="25"/>
        <v>0</v>
      </c>
      <c r="AA29" s="47">
        <f t="shared" si="25"/>
        <v>872.72645591999992</v>
      </c>
      <c r="AB29" s="57">
        <f t="shared" si="25"/>
        <v>96.284720801117032</v>
      </c>
      <c r="AC29" s="58">
        <f t="shared" si="25"/>
        <v>0</v>
      </c>
      <c r="AD29" s="54">
        <f t="shared" si="25"/>
        <v>0</v>
      </c>
      <c r="AE29" s="54">
        <f t="shared" si="25"/>
        <v>91.938560801117035</v>
      </c>
      <c r="AF29" s="54">
        <f t="shared" ref="AF29" si="27">AF30+AF45+AF56+AF58+AF65+AF70+AF71</f>
        <v>0</v>
      </c>
      <c r="AG29" s="54">
        <f t="shared" si="25"/>
        <v>0</v>
      </c>
      <c r="AH29" s="54">
        <f t="shared" si="25"/>
        <v>4.2028799999999995</v>
      </c>
      <c r="AI29" s="54">
        <f t="shared" si="25"/>
        <v>0</v>
      </c>
      <c r="AJ29" s="54">
        <f t="shared" ref="AJ29" si="28">AJ30+AJ45+AJ56+AJ58+AJ65+AJ70+AJ71</f>
        <v>0</v>
      </c>
      <c r="AK29" s="54">
        <f t="shared" si="25"/>
        <v>0</v>
      </c>
      <c r="AL29" s="54">
        <f t="shared" ref="AL29" si="29">AL30+AL45+AL56+AL58+AL65+AL70+AL71</f>
        <v>9.5519999999999994E-2</v>
      </c>
      <c r="AM29" s="217">
        <f t="shared" si="25"/>
        <v>4.7759999999999997E-2</v>
      </c>
      <c r="AN29" s="53">
        <f t="shared" si="25"/>
        <v>0</v>
      </c>
      <c r="AO29" s="56">
        <f t="shared" si="25"/>
        <v>1437.576</v>
      </c>
      <c r="AP29" s="57">
        <f t="shared" si="25"/>
        <v>0</v>
      </c>
      <c r="AQ29" s="48">
        <f t="shared" si="25"/>
        <v>8646.3791430148867</v>
      </c>
    </row>
    <row r="30" spans="1:43" s="49" customFormat="1" ht="12.75" customHeight="1">
      <c r="A30" s="164" t="s">
        <v>43</v>
      </c>
      <c r="B30" s="117"/>
      <c r="C30" s="118">
        <f>SUM(C31:C44)</f>
        <v>89.836760818119018</v>
      </c>
      <c r="D30" s="120">
        <v>89.836760818118989</v>
      </c>
      <c r="E30" s="120">
        <v>0</v>
      </c>
      <c r="F30" s="121"/>
      <c r="G30" s="121"/>
      <c r="H30" s="122">
        <f>SUM(H31:H44)</f>
        <v>0</v>
      </c>
      <c r="I30" s="119">
        <f t="shared" ref="I30:K30" si="30">SUM(I31:I44)</f>
        <v>0</v>
      </c>
      <c r="J30" s="120">
        <f t="shared" si="30"/>
        <v>0</v>
      </c>
      <c r="K30" s="120">
        <f t="shared" si="30"/>
        <v>0</v>
      </c>
      <c r="L30" s="122">
        <f>SUM(L31:L44)</f>
        <v>974.28588731347668</v>
      </c>
      <c r="M30" s="120">
        <f>SUM(M31:M44)</f>
        <v>0</v>
      </c>
      <c r="N30" s="120">
        <f>SUM(N31:N44)</f>
        <v>0</v>
      </c>
      <c r="O30" s="120">
        <f>SUM(O31:O44)</f>
        <v>0</v>
      </c>
      <c r="P30" s="120">
        <f>SUM(P31:P44)</f>
        <v>0</v>
      </c>
      <c r="Q30" s="120">
        <v>43.207902255088818</v>
      </c>
      <c r="R30" s="120">
        <f>SUM(R31:R44)</f>
        <v>0</v>
      </c>
      <c r="S30" s="120">
        <v>597.588075</v>
      </c>
      <c r="T30" s="120">
        <v>51.05589396358446</v>
      </c>
      <c r="U30" s="120">
        <v>185.64419399480371</v>
      </c>
      <c r="V30" s="120">
        <v>95.738822099999993</v>
      </c>
      <c r="W30" s="120">
        <f>SUM(W31:W44)</f>
        <v>1.0510000000000019</v>
      </c>
      <c r="X30" s="120">
        <f>SUM(X31:X44)</f>
        <v>0</v>
      </c>
      <c r="Y30" s="120">
        <f>SUM(Y31:Y44)</f>
        <v>0</v>
      </c>
      <c r="Z30" s="121">
        <f>SUM(Z31:Z44)</f>
        <v>0</v>
      </c>
      <c r="AA30" s="122">
        <v>380.04752543999996</v>
      </c>
      <c r="AB30" s="123">
        <f t="shared" ref="AB30:AN30" si="31">SUM(AB31:AB44)</f>
        <v>71.902679999999989</v>
      </c>
      <c r="AC30" s="176">
        <f t="shared" si="31"/>
        <v>0</v>
      </c>
      <c r="AD30" s="120">
        <f t="shared" si="31"/>
        <v>0</v>
      </c>
      <c r="AE30" s="120">
        <f t="shared" si="31"/>
        <v>67.699799999999996</v>
      </c>
      <c r="AF30" s="120">
        <f t="shared" ref="AF30" si="32">SUM(AF31:AF44)</f>
        <v>0</v>
      </c>
      <c r="AG30" s="120">
        <f t="shared" si="31"/>
        <v>0</v>
      </c>
      <c r="AH30" s="120">
        <f t="shared" si="31"/>
        <v>4.2028799999999995</v>
      </c>
      <c r="AI30" s="120">
        <f t="shared" si="31"/>
        <v>0</v>
      </c>
      <c r="AJ30" s="120">
        <f t="shared" ref="AJ30" si="33">SUM(AJ31:AJ44)</f>
        <v>0</v>
      </c>
      <c r="AK30" s="120">
        <f t="shared" si="31"/>
        <v>0</v>
      </c>
      <c r="AL30" s="120">
        <f t="shared" ref="AL30" si="34">SUM(AL31:AL44)</f>
        <v>0</v>
      </c>
      <c r="AM30" s="228">
        <f t="shared" si="31"/>
        <v>0</v>
      </c>
      <c r="AN30" s="119">
        <f t="shared" si="31"/>
        <v>0</v>
      </c>
      <c r="AO30" s="122">
        <v>568.71799999999996</v>
      </c>
      <c r="AP30" s="123">
        <f>SUM(AP31:AP44)</f>
        <v>0</v>
      </c>
      <c r="AQ30" s="59">
        <f t="shared" ref="AQ30" si="35">C30+H30+L30+AA30+AB30+AN30+AO30+AP30</f>
        <v>2084.7908535715956</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66.46108817212918</v>
      </c>
      <c r="M31" s="127"/>
      <c r="N31" s="127"/>
      <c r="O31" s="127"/>
      <c r="P31" s="127"/>
      <c r="Q31" s="127">
        <v>1.379431275549954</v>
      </c>
      <c r="R31" s="127"/>
      <c r="S31" s="127">
        <v>19.548524013604101</v>
      </c>
      <c r="T31" s="127">
        <v>0.39642085599066762</v>
      </c>
      <c r="U31" s="127">
        <v>28.649951995579205</v>
      </c>
      <c r="V31" s="127">
        <v>16.48676003140525</v>
      </c>
      <c r="W31" s="127"/>
      <c r="X31" s="127"/>
      <c r="Y31" s="127"/>
      <c r="Z31" s="128"/>
      <c r="AA31" s="70">
        <v>48.417315201631965</v>
      </c>
      <c r="AB31" s="131">
        <f t="shared" ref="AB31:AB43" si="39">SUM(AC31:AM31)</f>
        <v>0</v>
      </c>
      <c r="AC31" s="132"/>
      <c r="AD31" s="127"/>
      <c r="AE31" s="127"/>
      <c r="AF31" s="127"/>
      <c r="AG31" s="127"/>
      <c r="AH31" s="127"/>
      <c r="AI31" s="127"/>
      <c r="AJ31" s="127"/>
      <c r="AK31" s="64"/>
      <c r="AL31" s="64"/>
      <c r="AM31" s="229"/>
      <c r="AN31" s="223"/>
      <c r="AO31" s="130">
        <v>32.821035435463507</v>
      </c>
      <c r="AP31" s="131"/>
      <c r="AQ31" s="71">
        <f t="shared" si="24"/>
        <v>147.69943880922466</v>
      </c>
    </row>
    <row r="32" spans="1:43" ht="12.75" customHeight="1">
      <c r="A32" s="166" t="s">
        <v>111</v>
      </c>
      <c r="B32" s="133" t="s">
        <v>15</v>
      </c>
      <c r="C32" s="19">
        <f t="shared" si="36"/>
        <v>22.999539318832323</v>
      </c>
      <c r="D32" s="127">
        <v>22.999539318832323</v>
      </c>
      <c r="E32" s="25"/>
      <c r="F32" s="22"/>
      <c r="G32" s="22"/>
      <c r="H32" s="23">
        <f t="shared" si="37"/>
        <v>0</v>
      </c>
      <c r="I32" s="24">
        <v>0</v>
      </c>
      <c r="J32" s="25"/>
      <c r="K32" s="22"/>
      <c r="L32" s="23">
        <f t="shared" si="38"/>
        <v>224.52393967511387</v>
      </c>
      <c r="M32" s="25"/>
      <c r="N32" s="25"/>
      <c r="O32" s="25"/>
      <c r="P32" s="127"/>
      <c r="Q32" s="127">
        <v>10.297414129633371</v>
      </c>
      <c r="R32" s="25"/>
      <c r="S32" s="127">
        <v>145.92916005250771</v>
      </c>
      <c r="T32" s="127">
        <v>9.5776614647026985</v>
      </c>
      <c r="U32" s="127">
        <v>28.717958810811687</v>
      </c>
      <c r="V32" s="127">
        <v>30.001745217458392</v>
      </c>
      <c r="W32" s="25"/>
      <c r="X32" s="25"/>
      <c r="Y32" s="25"/>
      <c r="Z32" s="22"/>
      <c r="AA32" s="28">
        <v>129.89475950387816</v>
      </c>
      <c r="AB32" s="26">
        <f t="shared" si="39"/>
        <v>4.2028799999999995</v>
      </c>
      <c r="AC32" s="27"/>
      <c r="AD32" s="25"/>
      <c r="AE32" s="25">
        <v>0</v>
      </c>
      <c r="AF32" s="25"/>
      <c r="AG32" s="127"/>
      <c r="AH32" s="127">
        <v>4.2028799999999995</v>
      </c>
      <c r="AI32" s="25"/>
      <c r="AJ32" s="25"/>
      <c r="AK32" s="25"/>
      <c r="AL32" s="25"/>
      <c r="AM32" s="229"/>
      <c r="AN32" s="212"/>
      <c r="AO32" s="130">
        <v>129.79832456602486</v>
      </c>
      <c r="AP32" s="26"/>
      <c r="AQ32" s="29">
        <f t="shared" si="24"/>
        <v>511.4194430638492</v>
      </c>
    </row>
    <row r="33" spans="1:43" ht="12.75" customHeight="1">
      <c r="A33" s="166" t="s">
        <v>16</v>
      </c>
      <c r="B33" s="133" t="s">
        <v>17</v>
      </c>
      <c r="C33" s="19">
        <f t="shared" si="36"/>
        <v>8.0168556792470955</v>
      </c>
      <c r="D33" s="127">
        <v>8.0168556792470955</v>
      </c>
      <c r="E33" s="25"/>
      <c r="F33" s="22"/>
      <c r="G33" s="22"/>
      <c r="H33" s="23">
        <f t="shared" si="37"/>
        <v>0</v>
      </c>
      <c r="I33" s="24"/>
      <c r="J33" s="25"/>
      <c r="K33" s="22"/>
      <c r="L33" s="23">
        <f t="shared" si="38"/>
        <v>26.194509806094359</v>
      </c>
      <c r="M33" s="25"/>
      <c r="N33" s="25"/>
      <c r="O33" s="25"/>
      <c r="P33" s="127"/>
      <c r="Q33" s="127">
        <v>0.66333836817113045</v>
      </c>
      <c r="R33" s="25"/>
      <c r="S33" s="127">
        <v>9.4004581809764201</v>
      </c>
      <c r="T33" s="127">
        <v>10.260539797651123</v>
      </c>
      <c r="U33" s="127">
        <v>5.8701734592956862</v>
      </c>
      <c r="V33" s="127">
        <v>0</v>
      </c>
      <c r="W33" s="25"/>
      <c r="X33" s="25"/>
      <c r="Y33" s="25"/>
      <c r="Z33" s="22"/>
      <c r="AA33" s="28">
        <v>2.2757855073592794</v>
      </c>
      <c r="AB33" s="26">
        <f t="shared" si="39"/>
        <v>0</v>
      </c>
      <c r="AC33" s="27"/>
      <c r="AD33" s="25"/>
      <c r="AE33" s="25"/>
      <c r="AF33" s="25"/>
      <c r="AG33" s="127"/>
      <c r="AH33" s="127"/>
      <c r="AI33" s="25"/>
      <c r="AJ33" s="25"/>
      <c r="AK33" s="25"/>
      <c r="AL33" s="25"/>
      <c r="AM33" s="229"/>
      <c r="AN33" s="212"/>
      <c r="AO33" s="130">
        <v>14.535042189460789</v>
      </c>
      <c r="AP33" s="26"/>
      <c r="AQ33" s="29">
        <f t="shared" si="24"/>
        <v>51.022193182161523</v>
      </c>
    </row>
    <row r="34" spans="1:43" ht="12.75" customHeight="1">
      <c r="A34" s="166" t="s">
        <v>18</v>
      </c>
      <c r="B34" s="133" t="s">
        <v>19</v>
      </c>
      <c r="C34" s="305">
        <f t="shared" si="36"/>
        <v>0</v>
      </c>
      <c r="D34" s="304">
        <v>0</v>
      </c>
      <c r="E34" s="25"/>
      <c r="F34" s="22"/>
      <c r="G34" s="22"/>
      <c r="H34" s="23">
        <f t="shared" si="37"/>
        <v>0</v>
      </c>
      <c r="I34" s="24"/>
      <c r="J34" s="25"/>
      <c r="K34" s="22"/>
      <c r="L34" s="23">
        <f t="shared" si="38"/>
        <v>6.9064729662336752</v>
      </c>
      <c r="M34" s="25"/>
      <c r="N34" s="25"/>
      <c r="O34" s="25"/>
      <c r="P34" s="127"/>
      <c r="Q34" s="127">
        <v>0.38377367739067508</v>
      </c>
      <c r="R34" s="25"/>
      <c r="S34" s="127">
        <v>5.4386246573028956</v>
      </c>
      <c r="T34" s="127">
        <v>0.3112029968009673</v>
      </c>
      <c r="U34" s="127">
        <v>0.77287163473913756</v>
      </c>
      <c r="V34" s="127">
        <v>0</v>
      </c>
      <c r="W34" s="25"/>
      <c r="X34" s="25"/>
      <c r="Y34" s="25"/>
      <c r="Z34" s="22"/>
      <c r="AA34" s="28">
        <v>0</v>
      </c>
      <c r="AB34" s="26">
        <f t="shared" si="39"/>
        <v>67.699799999999996</v>
      </c>
      <c r="AC34" s="27"/>
      <c r="AD34" s="25"/>
      <c r="AE34" s="25">
        <v>67.699799999999996</v>
      </c>
      <c r="AF34" s="25"/>
      <c r="AG34" s="127"/>
      <c r="AH34" s="127"/>
      <c r="AI34" s="25"/>
      <c r="AJ34" s="25"/>
      <c r="AK34" s="25"/>
      <c r="AL34" s="25"/>
      <c r="AM34" s="229"/>
      <c r="AN34" s="212"/>
      <c r="AO34" s="130">
        <v>24.224551523901948</v>
      </c>
      <c r="AP34" s="26"/>
      <c r="AQ34" s="29">
        <f t="shared" si="24"/>
        <v>98.830824490135626</v>
      </c>
    </row>
    <row r="35" spans="1:43" ht="12.75" customHeight="1">
      <c r="A35" s="166" t="s">
        <v>20</v>
      </c>
      <c r="B35" s="133" t="s">
        <v>21</v>
      </c>
      <c r="C35" s="305">
        <f t="shared" si="36"/>
        <v>0</v>
      </c>
      <c r="D35" s="304">
        <v>0</v>
      </c>
      <c r="E35" s="25"/>
      <c r="F35" s="22"/>
      <c r="G35" s="22"/>
      <c r="H35" s="23">
        <f t="shared" si="37"/>
        <v>0</v>
      </c>
      <c r="I35" s="24"/>
      <c r="J35" s="25"/>
      <c r="K35" s="22"/>
      <c r="L35" s="23">
        <f t="shared" si="38"/>
        <v>7.4779100436914874</v>
      </c>
      <c r="M35" s="25"/>
      <c r="N35" s="25"/>
      <c r="O35" s="25"/>
      <c r="P35" s="127"/>
      <c r="Q35" s="127">
        <v>0.16049811889540244</v>
      </c>
      <c r="R35" s="25"/>
      <c r="S35" s="127">
        <v>2.2744890499268955</v>
      </c>
      <c r="T35" s="127">
        <v>1.1316472610944263E-2</v>
      </c>
      <c r="U35" s="127">
        <v>5.0316064022582454</v>
      </c>
      <c r="V35" s="127">
        <v>0</v>
      </c>
      <c r="W35" s="25"/>
      <c r="X35" s="25"/>
      <c r="Y35" s="25"/>
      <c r="Z35" s="22"/>
      <c r="AA35" s="28">
        <v>19.720530594964931</v>
      </c>
      <c r="AB35" s="26">
        <f t="shared" si="39"/>
        <v>0</v>
      </c>
      <c r="AC35" s="27"/>
      <c r="AD35" s="25"/>
      <c r="AE35" s="25"/>
      <c r="AF35" s="25"/>
      <c r="AG35" s="127"/>
      <c r="AH35" s="127"/>
      <c r="AI35" s="25"/>
      <c r="AJ35" s="25"/>
      <c r="AK35" s="25"/>
      <c r="AL35" s="25"/>
      <c r="AM35" s="229"/>
      <c r="AN35" s="212"/>
      <c r="AO35" s="130">
        <v>22.550193356701595</v>
      </c>
      <c r="AP35" s="26"/>
      <c r="AQ35" s="29">
        <f t="shared" si="24"/>
        <v>49.748633995358013</v>
      </c>
    </row>
    <row r="36" spans="1:43" ht="12.75" customHeight="1">
      <c r="A36" s="166" t="s">
        <v>22</v>
      </c>
      <c r="B36" s="133" t="s">
        <v>23</v>
      </c>
      <c r="C36" s="19">
        <f t="shared" si="36"/>
        <v>0</v>
      </c>
      <c r="D36" s="127">
        <v>0</v>
      </c>
      <c r="E36" s="25"/>
      <c r="F36" s="22"/>
      <c r="G36" s="22"/>
      <c r="H36" s="23">
        <f t="shared" si="37"/>
        <v>0</v>
      </c>
      <c r="I36" s="24"/>
      <c r="J36" s="25"/>
      <c r="K36" s="22"/>
      <c r="L36" s="23">
        <f t="shared" si="38"/>
        <v>57.968727695849225</v>
      </c>
      <c r="M36" s="25"/>
      <c r="N36" s="25"/>
      <c r="O36" s="25"/>
      <c r="P36" s="127"/>
      <c r="Q36" s="127">
        <v>3.0193304997225003</v>
      </c>
      <c r="R36" s="25"/>
      <c r="S36" s="127">
        <v>42.788253264230939</v>
      </c>
      <c r="T36" s="127">
        <v>3.1678435159813163</v>
      </c>
      <c r="U36" s="127">
        <v>8.9933004159144687</v>
      </c>
      <c r="V36" s="127">
        <v>0</v>
      </c>
      <c r="W36" s="25"/>
      <c r="X36" s="25"/>
      <c r="Y36" s="25"/>
      <c r="Z36" s="22"/>
      <c r="AA36" s="130">
        <v>59.24127602407561</v>
      </c>
      <c r="AB36" s="26">
        <f t="shared" si="39"/>
        <v>0</v>
      </c>
      <c r="AC36" s="27"/>
      <c r="AD36" s="25"/>
      <c r="AE36" s="25">
        <v>0</v>
      </c>
      <c r="AF36" s="25"/>
      <c r="AG36" s="127"/>
      <c r="AH36" s="127"/>
      <c r="AI36" s="25"/>
      <c r="AJ36" s="25"/>
      <c r="AK36" s="25"/>
      <c r="AL36" s="25"/>
      <c r="AM36" s="229"/>
      <c r="AN36" s="212"/>
      <c r="AO36" s="130">
        <v>95.388364192520882</v>
      </c>
      <c r="AP36" s="26"/>
      <c r="AQ36" s="29">
        <f t="shared" si="24"/>
        <v>212.59836791244572</v>
      </c>
    </row>
    <row r="37" spans="1:43" ht="12.75" customHeight="1">
      <c r="A37" s="166" t="s">
        <v>24</v>
      </c>
      <c r="B37" s="133" t="s">
        <v>25</v>
      </c>
      <c r="C37" s="19">
        <f t="shared" si="36"/>
        <v>0</v>
      </c>
      <c r="D37" s="127">
        <v>0</v>
      </c>
      <c r="E37" s="25"/>
      <c r="F37" s="22"/>
      <c r="G37" s="22"/>
      <c r="H37" s="23">
        <f t="shared" si="37"/>
        <v>0</v>
      </c>
      <c r="I37" s="24"/>
      <c r="J37" s="25"/>
      <c r="K37" s="22"/>
      <c r="L37" s="23">
        <f t="shared" si="38"/>
        <v>10.54426495560973</v>
      </c>
      <c r="M37" s="25"/>
      <c r="N37" s="25"/>
      <c r="O37" s="25"/>
      <c r="P37" s="127"/>
      <c r="Q37" s="127">
        <v>0.22186897482817378</v>
      </c>
      <c r="R37" s="25"/>
      <c r="S37" s="127">
        <v>3.1442022949444235</v>
      </c>
      <c r="T37" s="127">
        <v>1.3543060038080252</v>
      </c>
      <c r="U37" s="127">
        <v>5.823887682029107</v>
      </c>
      <c r="V37" s="127">
        <v>0</v>
      </c>
      <c r="W37" s="25"/>
      <c r="X37" s="25"/>
      <c r="Y37" s="25"/>
      <c r="Z37" s="22"/>
      <c r="AA37" s="28">
        <v>3.0097174429471036</v>
      </c>
      <c r="AB37" s="26">
        <f t="shared" si="39"/>
        <v>0</v>
      </c>
      <c r="AC37" s="27"/>
      <c r="AD37" s="25"/>
      <c r="AE37" s="25"/>
      <c r="AF37" s="25"/>
      <c r="AG37" s="127"/>
      <c r="AH37" s="127"/>
      <c r="AI37" s="25"/>
      <c r="AJ37" s="25"/>
      <c r="AK37" s="25"/>
      <c r="AL37" s="25"/>
      <c r="AM37" s="229"/>
      <c r="AN37" s="212"/>
      <c r="AO37" s="130">
        <v>27.271604080967581</v>
      </c>
      <c r="AP37" s="26"/>
      <c r="AQ37" s="29">
        <f t="shared" si="24"/>
        <v>40.825586479524418</v>
      </c>
    </row>
    <row r="38" spans="1:43" ht="12.75" customHeight="1">
      <c r="A38" s="166" t="s">
        <v>26</v>
      </c>
      <c r="B38" s="133" t="s">
        <v>27</v>
      </c>
      <c r="C38" s="19">
        <f t="shared" si="36"/>
        <v>55.470846936423634</v>
      </c>
      <c r="D38" s="127">
        <v>55.470846936423634</v>
      </c>
      <c r="E38" s="25"/>
      <c r="F38" s="22"/>
      <c r="G38" s="22"/>
      <c r="H38" s="23">
        <f t="shared" si="37"/>
        <v>0</v>
      </c>
      <c r="I38" s="24"/>
      <c r="J38" s="25"/>
      <c r="K38" s="22"/>
      <c r="L38" s="23">
        <f t="shared" si="38"/>
        <v>65.100698697384658</v>
      </c>
      <c r="M38" s="25"/>
      <c r="N38" s="25"/>
      <c r="O38" s="25"/>
      <c r="P38" s="127"/>
      <c r="Q38" s="127">
        <v>1.4838624677945773</v>
      </c>
      <c r="R38" s="25"/>
      <c r="S38" s="127">
        <v>21.028464120478528</v>
      </c>
      <c r="T38" s="127">
        <v>4.1646982760629427</v>
      </c>
      <c r="U38" s="127">
        <v>13.428050250607276</v>
      </c>
      <c r="V38" s="127">
        <v>24.995623582441329</v>
      </c>
      <c r="W38" s="25"/>
      <c r="X38" s="25"/>
      <c r="Y38" s="25"/>
      <c r="Z38" s="22"/>
      <c r="AA38" s="28">
        <v>39.156637133169845</v>
      </c>
      <c r="AB38" s="26">
        <f t="shared" si="39"/>
        <v>0</v>
      </c>
      <c r="AC38" s="27"/>
      <c r="AD38" s="25"/>
      <c r="AE38" s="25">
        <v>0</v>
      </c>
      <c r="AF38" s="25">
        <v>0</v>
      </c>
      <c r="AG38" s="127"/>
      <c r="AH38" s="127"/>
      <c r="AI38" s="25"/>
      <c r="AJ38" s="25"/>
      <c r="AK38" s="25"/>
      <c r="AL38" s="25"/>
      <c r="AM38" s="229"/>
      <c r="AN38" s="212">
        <v>0</v>
      </c>
      <c r="AO38" s="130">
        <v>41.899708580798432</v>
      </c>
      <c r="AP38" s="26"/>
      <c r="AQ38" s="29">
        <f t="shared" si="24"/>
        <v>201.62789134777657</v>
      </c>
    </row>
    <row r="39" spans="1:43" ht="12.75" customHeight="1">
      <c r="A39" s="166" t="s">
        <v>28</v>
      </c>
      <c r="B39" s="133" t="s">
        <v>29</v>
      </c>
      <c r="C39" s="19">
        <f t="shared" si="36"/>
        <v>0</v>
      </c>
      <c r="D39" s="127">
        <v>0</v>
      </c>
      <c r="E39" s="25"/>
      <c r="F39" s="22"/>
      <c r="G39" s="22"/>
      <c r="H39" s="23">
        <f t="shared" si="37"/>
        <v>0</v>
      </c>
      <c r="I39" s="24"/>
      <c r="J39" s="25"/>
      <c r="K39" s="22"/>
      <c r="L39" s="23">
        <f t="shared" si="38"/>
        <v>371.23534684022337</v>
      </c>
      <c r="M39" s="25"/>
      <c r="N39" s="25"/>
      <c r="O39" s="25"/>
      <c r="P39" s="127"/>
      <c r="Q39" s="127">
        <v>23.61342756985465</v>
      </c>
      <c r="R39" s="25"/>
      <c r="S39" s="127">
        <v>334.63621136817432</v>
      </c>
      <c r="T39" s="127">
        <v>7.1904046216233839</v>
      </c>
      <c r="U39" s="127">
        <v>5.6770585435187417</v>
      </c>
      <c r="V39" s="127">
        <v>0.11824473705228492</v>
      </c>
      <c r="W39" s="25"/>
      <c r="X39" s="25"/>
      <c r="Y39" s="25"/>
      <c r="Z39" s="22"/>
      <c r="AA39" s="28">
        <v>18.958770296302021</v>
      </c>
      <c r="AB39" s="26">
        <f t="shared" si="39"/>
        <v>0</v>
      </c>
      <c r="AC39" s="27"/>
      <c r="AD39" s="25"/>
      <c r="AE39" s="127"/>
      <c r="AF39" s="127"/>
      <c r="AG39" s="127"/>
      <c r="AH39" s="25"/>
      <c r="AI39" s="25"/>
      <c r="AJ39" s="25"/>
      <c r="AK39" s="25"/>
      <c r="AL39" s="25"/>
      <c r="AM39" s="229"/>
      <c r="AN39" s="212"/>
      <c r="AO39" s="130">
        <v>38.018910623797858</v>
      </c>
      <c r="AP39" s="26"/>
      <c r="AQ39" s="29">
        <f t="shared" si="24"/>
        <v>428.21302776032326</v>
      </c>
    </row>
    <row r="40" spans="1:43" ht="12.75" customHeight="1">
      <c r="A40" s="166" t="s">
        <v>30</v>
      </c>
      <c r="B40" s="133" t="s">
        <v>31</v>
      </c>
      <c r="C40" s="19">
        <f t="shared" si="36"/>
        <v>0</v>
      </c>
      <c r="D40" s="127">
        <v>0</v>
      </c>
      <c r="E40" s="25"/>
      <c r="F40" s="22"/>
      <c r="G40" s="22"/>
      <c r="H40" s="23">
        <f t="shared" si="37"/>
        <v>0</v>
      </c>
      <c r="I40" s="24"/>
      <c r="J40" s="25"/>
      <c r="K40" s="22"/>
      <c r="L40" s="23">
        <f t="shared" si="38"/>
        <v>35.444131912554312</v>
      </c>
      <c r="M40" s="25"/>
      <c r="N40" s="25"/>
      <c r="O40" s="25"/>
      <c r="P40" s="127"/>
      <c r="Q40" s="127">
        <v>0.18601899895014776</v>
      </c>
      <c r="R40" s="25"/>
      <c r="S40" s="127">
        <v>2.63615660483977</v>
      </c>
      <c r="T40" s="127">
        <v>4.8659878902959388</v>
      </c>
      <c r="U40" s="127">
        <v>3.6195198868257425</v>
      </c>
      <c r="V40" s="127">
        <v>24.136448531642717</v>
      </c>
      <c r="W40" s="25"/>
      <c r="X40" s="25"/>
      <c r="Y40" s="25"/>
      <c r="Z40" s="22"/>
      <c r="AA40" s="28">
        <v>6.8265020076659875</v>
      </c>
      <c r="AB40" s="26">
        <f t="shared" si="39"/>
        <v>0</v>
      </c>
      <c r="AC40" s="27"/>
      <c r="AD40" s="25"/>
      <c r="AE40" s="127"/>
      <c r="AF40" s="127"/>
      <c r="AG40" s="127"/>
      <c r="AH40" s="25"/>
      <c r="AI40" s="25"/>
      <c r="AJ40" s="25"/>
      <c r="AK40" s="25"/>
      <c r="AL40" s="25"/>
      <c r="AM40" s="229"/>
      <c r="AN40" s="212"/>
      <c r="AO40" s="130">
        <v>14.543010937265716</v>
      </c>
      <c r="AP40" s="26"/>
      <c r="AQ40" s="29">
        <f t="shared" si="24"/>
        <v>56.813644857486011</v>
      </c>
    </row>
    <row r="41" spans="1:43" ht="12.75" customHeight="1">
      <c r="A41" s="166" t="s">
        <v>32</v>
      </c>
      <c r="B41" s="133" t="s">
        <v>33</v>
      </c>
      <c r="C41" s="305">
        <f t="shared" si="36"/>
        <v>3.3495188836159508</v>
      </c>
      <c r="D41" s="304">
        <v>3.3495188836159508</v>
      </c>
      <c r="E41" s="25"/>
      <c r="F41" s="22"/>
      <c r="G41" s="22"/>
      <c r="H41" s="23">
        <f t="shared" si="37"/>
        <v>0</v>
      </c>
      <c r="I41" s="24"/>
      <c r="J41" s="25"/>
      <c r="K41" s="22"/>
      <c r="L41" s="23">
        <f t="shared" si="38"/>
        <v>43.977680477306592</v>
      </c>
      <c r="M41" s="25"/>
      <c r="N41" s="25"/>
      <c r="O41" s="25"/>
      <c r="P41" s="127"/>
      <c r="Q41" s="127">
        <v>0.44680513213953499</v>
      </c>
      <c r="R41" s="25"/>
      <c r="S41" s="127">
        <v>6.3318709745427633</v>
      </c>
      <c r="T41" s="127">
        <v>7.6322630075913018</v>
      </c>
      <c r="U41" s="127">
        <v>29.566741363032989</v>
      </c>
      <c r="V41" s="127">
        <v>0</v>
      </c>
      <c r="W41" s="25"/>
      <c r="X41" s="25"/>
      <c r="Y41" s="25"/>
      <c r="Z41" s="22"/>
      <c r="AA41" s="130">
        <v>34.063786332993267</v>
      </c>
      <c r="AB41" s="26">
        <f t="shared" si="39"/>
        <v>0</v>
      </c>
      <c r="AC41" s="27"/>
      <c r="AD41" s="25"/>
      <c r="AE41" s="127"/>
      <c r="AF41" s="127"/>
      <c r="AG41" s="127"/>
      <c r="AH41" s="25"/>
      <c r="AI41" s="25"/>
      <c r="AJ41" s="25"/>
      <c r="AK41" s="25"/>
      <c r="AL41" s="25"/>
      <c r="AM41" s="229"/>
      <c r="AN41" s="212"/>
      <c r="AO41" s="130">
        <v>83.685745177527124</v>
      </c>
      <c r="AP41" s="26"/>
      <c r="AQ41" s="29">
        <f t="shared" si="24"/>
        <v>165.07673087144292</v>
      </c>
    </row>
    <row r="42" spans="1:43" ht="12.75" customHeight="1">
      <c r="A42" s="166" t="s">
        <v>34</v>
      </c>
      <c r="B42" s="133" t="s">
        <v>35</v>
      </c>
      <c r="C42" s="19">
        <f t="shared" si="36"/>
        <v>0</v>
      </c>
      <c r="D42" s="127">
        <v>0</v>
      </c>
      <c r="E42" s="25"/>
      <c r="F42" s="22"/>
      <c r="G42" s="22"/>
      <c r="H42" s="23">
        <f t="shared" si="37"/>
        <v>0</v>
      </c>
      <c r="I42" s="24"/>
      <c r="J42" s="25"/>
      <c r="K42" s="22"/>
      <c r="L42" s="23">
        <f t="shared" si="38"/>
        <v>4.0278987478150583</v>
      </c>
      <c r="M42" s="25"/>
      <c r="N42" s="25"/>
      <c r="O42" s="25"/>
      <c r="P42" s="127"/>
      <c r="Q42" s="127">
        <v>0.11529099637408943</v>
      </c>
      <c r="R42" s="25"/>
      <c r="S42" s="127">
        <v>1.6338391416221112</v>
      </c>
      <c r="T42" s="127">
        <v>0.90908837419563659</v>
      </c>
      <c r="U42" s="127">
        <v>1.3696802356232207</v>
      </c>
      <c r="V42" s="127">
        <v>0</v>
      </c>
      <c r="W42" s="25"/>
      <c r="X42" s="25"/>
      <c r="Y42" s="25"/>
      <c r="Z42" s="22"/>
      <c r="AA42" s="194">
        <v>1.881730018603524</v>
      </c>
      <c r="AB42" s="26">
        <f t="shared" si="39"/>
        <v>0</v>
      </c>
      <c r="AC42" s="27"/>
      <c r="AD42" s="25"/>
      <c r="AE42" s="127"/>
      <c r="AF42" s="127"/>
      <c r="AG42" s="127"/>
      <c r="AH42" s="25"/>
      <c r="AI42" s="25"/>
      <c r="AJ42" s="25"/>
      <c r="AK42" s="25"/>
      <c r="AL42" s="25"/>
      <c r="AM42" s="229"/>
      <c r="AN42" s="212"/>
      <c r="AO42" s="130">
        <v>8.4677405640194525</v>
      </c>
      <c r="AP42" s="26"/>
      <c r="AQ42" s="29">
        <f t="shared" si="24"/>
        <v>14.377369330438036</v>
      </c>
    </row>
    <row r="43" spans="1:43" ht="12.75" customHeight="1">
      <c r="A43" s="166" t="s">
        <v>36</v>
      </c>
      <c r="B43" s="133" t="s">
        <v>142</v>
      </c>
      <c r="C43" s="305">
        <f t="shared" si="36"/>
        <v>0</v>
      </c>
      <c r="D43" s="316">
        <v>0</v>
      </c>
      <c r="E43" s="25"/>
      <c r="F43" s="22"/>
      <c r="G43" s="22"/>
      <c r="H43" s="23">
        <f t="shared" si="37"/>
        <v>0</v>
      </c>
      <c r="I43" s="24"/>
      <c r="J43" s="25"/>
      <c r="K43" s="22">
        <v>0</v>
      </c>
      <c r="L43" s="23">
        <f t="shared" si="38"/>
        <v>5.6339225275531799</v>
      </c>
      <c r="M43" s="25"/>
      <c r="N43" s="25"/>
      <c r="O43" s="25"/>
      <c r="P43" s="25"/>
      <c r="Q43" s="25">
        <v>0.19742678117278023</v>
      </c>
      <c r="R43" s="25"/>
      <c r="S43" s="25">
        <v>2.7978212768490285</v>
      </c>
      <c r="T43" s="25">
        <v>0.65822219940911864</v>
      </c>
      <c r="U43" s="25">
        <v>0.92945227012224996</v>
      </c>
      <c r="V43" s="25">
        <v>0</v>
      </c>
      <c r="W43" s="25">
        <v>1.0510000000000019</v>
      </c>
      <c r="X43" s="25"/>
      <c r="Y43" s="25"/>
      <c r="Z43" s="22"/>
      <c r="AA43" s="28">
        <v>16.600715376408242</v>
      </c>
      <c r="AB43" s="26">
        <f t="shared" si="39"/>
        <v>0</v>
      </c>
      <c r="AC43" s="27"/>
      <c r="AD43" s="25"/>
      <c r="AE43" s="25"/>
      <c r="AF43" s="25"/>
      <c r="AG43" s="25"/>
      <c r="AH43" s="25"/>
      <c r="AI43" s="25"/>
      <c r="AJ43" s="25"/>
      <c r="AK43" s="25"/>
      <c r="AL43" s="25"/>
      <c r="AM43" s="215"/>
      <c r="AN43" s="212"/>
      <c r="AO43" s="28">
        <v>18.397269346489594</v>
      </c>
      <c r="AP43" s="26"/>
      <c r="AQ43" s="29">
        <f t="shared" si="24"/>
        <v>40.631907250451015</v>
      </c>
    </row>
    <row r="44" spans="1:43" ht="12.75" customHeight="1">
      <c r="A44" s="395" t="s">
        <v>172</v>
      </c>
      <c r="B44" s="396" t="s">
        <v>173</v>
      </c>
      <c r="C44" s="317">
        <f>SUM(D44:G44)</f>
        <v>0</v>
      </c>
      <c r="D44" s="397">
        <v>0</v>
      </c>
      <c r="E44" s="76"/>
      <c r="F44" s="77"/>
      <c r="G44" s="77"/>
      <c r="H44" s="78">
        <f>SUM(I44:K44)</f>
        <v>0</v>
      </c>
      <c r="I44" s="75"/>
      <c r="J44" s="76"/>
      <c r="K44" s="77"/>
      <c r="L44" s="78">
        <f>SUM(M44:Z44)</f>
        <v>48.789294795918202</v>
      </c>
      <c r="M44" s="76"/>
      <c r="N44" s="76"/>
      <c r="O44" s="76"/>
      <c r="P44" s="76"/>
      <c r="Q44" s="76">
        <v>1.0394152646118258</v>
      </c>
      <c r="R44" s="76"/>
      <c r="S44" s="76">
        <v>0</v>
      </c>
      <c r="T44" s="76">
        <v>0.55593848686040137</v>
      </c>
      <c r="U44" s="76">
        <v>47.193941044445978</v>
      </c>
      <c r="V44" s="76">
        <v>0</v>
      </c>
      <c r="W44" s="76"/>
      <c r="X44" s="76"/>
      <c r="Y44" s="76"/>
      <c r="Z44" s="77"/>
      <c r="AA44" s="81">
        <v>0</v>
      </c>
      <c r="AB44" s="79">
        <f>SUM(AC44:AM44)</f>
        <v>0</v>
      </c>
      <c r="AC44" s="80"/>
      <c r="AD44" s="76"/>
      <c r="AE44" s="76"/>
      <c r="AF44" s="76"/>
      <c r="AG44" s="76"/>
      <c r="AH44" s="76"/>
      <c r="AI44" s="76"/>
      <c r="AJ44" s="76"/>
      <c r="AK44" s="76"/>
      <c r="AL44" s="76"/>
      <c r="AM44" s="220"/>
      <c r="AN44" s="213"/>
      <c r="AO44" s="81">
        <v>17.116499425060628</v>
      </c>
      <c r="AP44" s="79"/>
      <c r="AQ44" s="82">
        <f>C44+H44+L44+AA44+AB44+AN44+AO44+AP44</f>
        <v>65.905794220978834</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2845.3069148006507</v>
      </c>
      <c r="M45" s="307">
        <f t="shared" si="40"/>
        <v>0</v>
      </c>
      <c r="N45" s="307">
        <f t="shared" ref="N45" si="41">SUM(N46:N55)</f>
        <v>0</v>
      </c>
      <c r="O45" s="307">
        <f t="shared" si="40"/>
        <v>0</v>
      </c>
      <c r="P45" s="307">
        <f t="shared" si="40"/>
        <v>1251.3094321698111</v>
      </c>
      <c r="Q45" s="307">
        <f t="shared" si="40"/>
        <v>0</v>
      </c>
      <c r="R45" s="307">
        <f t="shared" si="40"/>
        <v>444.49286681083947</v>
      </c>
      <c r="S45" s="307">
        <f t="shared" si="40"/>
        <v>21.6678</v>
      </c>
      <c r="T45" s="307">
        <f t="shared" si="40"/>
        <v>4.0200158200000002</v>
      </c>
      <c r="U45" s="307">
        <f>SUM(U46:U55)</f>
        <v>1123.8167999999998</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1.9779999999999998</v>
      </c>
      <c r="AP45" s="311">
        <f t="shared" si="40"/>
        <v>0</v>
      </c>
      <c r="AQ45" s="314">
        <f t="shared" si="24"/>
        <v>2847.2849148006508</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474.46440000000001</v>
      </c>
      <c r="M46" s="64"/>
      <c r="N46" s="64"/>
      <c r="O46" s="64"/>
      <c r="P46" s="64"/>
      <c r="Q46" s="64"/>
      <c r="R46" s="64"/>
      <c r="S46" s="64"/>
      <c r="T46" s="64"/>
      <c r="U46" s="64">
        <v>474.46440000000001</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474.46440000000001</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1347.9906154092378</v>
      </c>
      <c r="M48" s="25"/>
      <c r="N48" s="25"/>
      <c r="O48" s="25"/>
      <c r="P48" s="25">
        <v>1075.6405125721767</v>
      </c>
      <c r="Q48" s="25"/>
      <c r="R48" s="25"/>
      <c r="S48" s="25"/>
      <c r="T48" s="25">
        <v>4.0200158200000002</v>
      </c>
      <c r="U48" s="25">
        <v>268.33008701706092</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1347.9906154092378</v>
      </c>
    </row>
    <row r="49" spans="1:43" ht="12.75" customHeight="1">
      <c r="A49" s="166" t="s">
        <v>72</v>
      </c>
      <c r="B49" s="18"/>
      <c r="C49" s="19">
        <f t="shared" si="45"/>
        <v>0</v>
      </c>
      <c r="D49" s="20"/>
      <c r="E49" s="21"/>
      <c r="F49" s="22"/>
      <c r="G49" s="22"/>
      <c r="H49" s="23">
        <f t="shared" si="46"/>
        <v>0</v>
      </c>
      <c r="I49" s="24"/>
      <c r="J49" s="25"/>
      <c r="K49" s="22"/>
      <c r="L49" s="23">
        <f t="shared" si="47"/>
        <v>68.59880886075949</v>
      </c>
      <c r="M49" s="25"/>
      <c r="N49" s="25"/>
      <c r="O49" s="25"/>
      <c r="P49" s="25">
        <v>9.6023999999999976</v>
      </c>
      <c r="Q49" s="25"/>
      <c r="R49" s="25"/>
      <c r="S49" s="25"/>
      <c r="T49" s="25"/>
      <c r="U49" s="25">
        <v>58.996408860759495</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68.59880886075949</v>
      </c>
    </row>
    <row r="50" spans="1:43" ht="12.75" customHeight="1">
      <c r="A50" s="166" t="s">
        <v>38</v>
      </c>
      <c r="B50" s="18"/>
      <c r="C50" s="19">
        <f t="shared" si="45"/>
        <v>0</v>
      </c>
      <c r="D50" s="20"/>
      <c r="E50" s="21"/>
      <c r="F50" s="22"/>
      <c r="G50" s="22"/>
      <c r="H50" s="23">
        <f t="shared" si="46"/>
        <v>0</v>
      </c>
      <c r="I50" s="24"/>
      <c r="J50" s="25"/>
      <c r="K50" s="22"/>
      <c r="L50" s="23">
        <f t="shared" si="47"/>
        <v>40.799999999999997</v>
      </c>
      <c r="M50" s="25"/>
      <c r="N50" s="25"/>
      <c r="O50" s="25"/>
      <c r="P50" s="25"/>
      <c r="Q50" s="25"/>
      <c r="R50" s="135"/>
      <c r="S50" s="25"/>
      <c r="T50" s="25"/>
      <c r="U50" s="25">
        <v>40.799999999999997</v>
      </c>
      <c r="V50" s="25"/>
      <c r="W50" s="25"/>
      <c r="X50" s="25"/>
      <c r="Y50" s="25"/>
      <c r="Z50" s="22"/>
      <c r="AA50" s="23"/>
      <c r="AB50" s="26">
        <f t="shared" si="48"/>
        <v>0</v>
      </c>
      <c r="AC50" s="27"/>
      <c r="AD50" s="25"/>
      <c r="AE50" s="25"/>
      <c r="AF50" s="25"/>
      <c r="AG50" s="25"/>
      <c r="AH50" s="25"/>
      <c r="AI50" s="25">
        <v>0</v>
      </c>
      <c r="AJ50" s="25"/>
      <c r="AK50" s="25"/>
      <c r="AL50" s="25"/>
      <c r="AM50" s="215"/>
      <c r="AN50" s="212"/>
      <c r="AO50" s="28">
        <v>1.9779999999999998</v>
      </c>
      <c r="AP50" s="26"/>
      <c r="AQ50" s="29">
        <f t="shared" si="24"/>
        <v>42.777999999999999</v>
      </c>
    </row>
    <row r="51" spans="1:43" ht="12.75" customHeight="1">
      <c r="A51" s="166" t="s">
        <v>39</v>
      </c>
      <c r="B51" s="18"/>
      <c r="C51" s="19">
        <f t="shared" si="45"/>
        <v>0</v>
      </c>
      <c r="D51" s="20"/>
      <c r="E51" s="21"/>
      <c r="F51" s="22"/>
      <c r="G51" s="22"/>
      <c r="H51" s="23">
        <f t="shared" si="46"/>
        <v>0</v>
      </c>
      <c r="I51" s="24"/>
      <c r="J51" s="25"/>
      <c r="K51" s="22"/>
      <c r="L51" s="23">
        <f t="shared" si="47"/>
        <v>17.069014489606911</v>
      </c>
      <c r="M51" s="25"/>
      <c r="N51" s="25"/>
      <c r="O51" s="25"/>
      <c r="P51" s="25">
        <v>1.0087358490566036</v>
      </c>
      <c r="Q51" s="22"/>
      <c r="R51" s="25">
        <v>16.060278640550308</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17.069014489606911</v>
      </c>
    </row>
    <row r="52" spans="1:43" ht="12.75" customHeight="1">
      <c r="A52" s="166" t="s">
        <v>76</v>
      </c>
      <c r="B52" s="133"/>
      <c r="C52" s="134">
        <f t="shared" si="45"/>
        <v>0</v>
      </c>
      <c r="D52" s="135"/>
      <c r="E52" s="135"/>
      <c r="F52" s="136"/>
      <c r="G52" s="136"/>
      <c r="H52" s="137">
        <f t="shared" si="46"/>
        <v>0</v>
      </c>
      <c r="I52" s="138"/>
      <c r="J52" s="135"/>
      <c r="K52" s="136"/>
      <c r="L52" s="137">
        <f t="shared" si="47"/>
        <v>428.43258817028919</v>
      </c>
      <c r="M52" s="135"/>
      <c r="N52" s="135"/>
      <c r="O52" s="135"/>
      <c r="P52" s="127"/>
      <c r="Q52" s="127"/>
      <c r="R52" s="135">
        <v>428.43258817028919</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428.43258817028919</v>
      </c>
    </row>
    <row r="53" spans="1:43" ht="12.75" customHeight="1">
      <c r="A53" s="166" t="s">
        <v>73</v>
      </c>
      <c r="B53" s="133"/>
      <c r="C53" s="134">
        <f t="shared" si="45"/>
        <v>0</v>
      </c>
      <c r="D53" s="138"/>
      <c r="E53" s="135"/>
      <c r="F53" s="136"/>
      <c r="G53" s="136"/>
      <c r="H53" s="137">
        <f t="shared" si="46"/>
        <v>0</v>
      </c>
      <c r="I53" s="138"/>
      <c r="J53" s="135"/>
      <c r="K53" s="136"/>
      <c r="L53" s="137">
        <f t="shared" si="47"/>
        <v>163.53532729533123</v>
      </c>
      <c r="M53" s="135"/>
      <c r="N53" s="135"/>
      <c r="O53" s="135"/>
      <c r="P53" s="105">
        <v>62.944162499999997</v>
      </c>
      <c r="Q53" s="105"/>
      <c r="R53" s="135"/>
      <c r="S53" s="127"/>
      <c r="T53" s="135"/>
      <c r="U53" s="135">
        <v>100.59116479533124</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163.53532729533123</v>
      </c>
    </row>
    <row r="54" spans="1:43" ht="12.75" customHeight="1">
      <c r="A54" s="17" t="s">
        <v>134</v>
      </c>
      <c r="B54" s="241"/>
      <c r="C54" s="134">
        <f t="shared" si="45"/>
        <v>0</v>
      </c>
      <c r="D54" s="138"/>
      <c r="E54" s="135"/>
      <c r="F54" s="136"/>
      <c r="G54" s="136"/>
      <c r="H54" s="137">
        <f t="shared" si="46"/>
        <v>0</v>
      </c>
      <c r="I54" s="138"/>
      <c r="J54" s="135"/>
      <c r="K54" s="136"/>
      <c r="L54" s="137">
        <f t="shared" si="47"/>
        <v>12.412800000000001</v>
      </c>
      <c r="M54" s="135"/>
      <c r="N54" s="135"/>
      <c r="O54" s="135"/>
      <c r="P54" s="105"/>
      <c r="Q54" s="105"/>
      <c r="R54" s="135"/>
      <c r="S54" s="127"/>
      <c r="T54" s="135"/>
      <c r="U54" s="135">
        <v>12.412800000000001</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12.412800000000001</v>
      </c>
    </row>
    <row r="55" spans="1:43" ht="12.75" customHeight="1">
      <c r="A55" s="72" t="s">
        <v>74</v>
      </c>
      <c r="B55" s="193"/>
      <c r="C55" s="74">
        <f t="shared" si="45"/>
        <v>0</v>
      </c>
      <c r="D55" s="150"/>
      <c r="E55" s="151"/>
      <c r="F55" s="77"/>
      <c r="G55" s="77"/>
      <c r="H55" s="78">
        <f t="shared" si="46"/>
        <v>0</v>
      </c>
      <c r="I55" s="75"/>
      <c r="J55" s="76"/>
      <c r="K55" s="77"/>
      <c r="L55" s="78">
        <f t="shared" si="47"/>
        <v>292.00336057542626</v>
      </c>
      <c r="M55" s="76"/>
      <c r="N55" s="76"/>
      <c r="O55" s="76"/>
      <c r="P55" s="76">
        <v>102.11362124857789</v>
      </c>
      <c r="Q55" s="76"/>
      <c r="R55" s="76"/>
      <c r="S55" s="25">
        <v>21.6678</v>
      </c>
      <c r="T55" s="76"/>
      <c r="U55" s="76">
        <v>168.22193932684837</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292.00336057542626</v>
      </c>
    </row>
    <row r="56" spans="1:43" s="49" customFormat="1" ht="12.75" customHeight="1">
      <c r="A56" s="168" t="s">
        <v>40</v>
      </c>
      <c r="B56" s="152"/>
      <c r="C56" s="142">
        <f t="shared" si="45"/>
        <v>277.75376080000001</v>
      </c>
      <c r="D56" s="146">
        <v>222.11</v>
      </c>
      <c r="E56" s="22">
        <v>37.658299999999997</v>
      </c>
      <c r="F56" s="144"/>
      <c r="G56" s="144">
        <v>17.985460799999998</v>
      </c>
      <c r="H56" s="145">
        <f t="shared" si="46"/>
        <v>462.06701300000003</v>
      </c>
      <c r="I56" s="146"/>
      <c r="J56" s="143">
        <v>356.19400000000002</v>
      </c>
      <c r="K56" s="144">
        <v>105.873013</v>
      </c>
      <c r="L56" s="145">
        <f t="shared" si="47"/>
        <v>877.21531558599213</v>
      </c>
      <c r="M56" s="143"/>
      <c r="N56" s="143"/>
      <c r="O56" s="143"/>
      <c r="P56" s="143">
        <v>0</v>
      </c>
      <c r="Q56" s="143">
        <v>407.52257839778565</v>
      </c>
      <c r="R56" s="143"/>
      <c r="S56" s="143">
        <v>0</v>
      </c>
      <c r="T56" s="143">
        <v>53.566849419777029</v>
      </c>
      <c r="U56" s="143">
        <v>369.02856399342949</v>
      </c>
      <c r="V56" s="143">
        <v>47.097323775</v>
      </c>
      <c r="W56" s="143"/>
      <c r="X56" s="143"/>
      <c r="Y56" s="143"/>
      <c r="Z56" s="144"/>
      <c r="AA56" s="145">
        <v>285.83261519999996</v>
      </c>
      <c r="AB56" s="147">
        <f t="shared" si="48"/>
        <v>24.334280801117046</v>
      </c>
      <c r="AC56" s="177"/>
      <c r="AD56" s="143"/>
      <c r="AE56" s="143">
        <v>24.238760801117046</v>
      </c>
      <c r="AF56" s="143"/>
      <c r="AG56" s="143"/>
      <c r="AH56" s="143"/>
      <c r="AI56" s="143"/>
      <c r="AJ56" s="143"/>
      <c r="AK56" s="143"/>
      <c r="AL56" s="143">
        <v>9.5519999999999994E-2</v>
      </c>
      <c r="AM56" s="231">
        <v>0</v>
      </c>
      <c r="AN56" s="147"/>
      <c r="AO56" s="145">
        <v>457.95</v>
      </c>
      <c r="AP56" s="147"/>
      <c r="AQ56" s="91">
        <f t="shared" si="24"/>
        <v>2385.1529853871093</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10.364071000000001</v>
      </c>
      <c r="I57" s="146">
        <f t="shared" si="49"/>
        <v>0</v>
      </c>
      <c r="J57" s="146">
        <f t="shared" si="49"/>
        <v>4.6950000000000003</v>
      </c>
      <c r="K57" s="146">
        <f t="shared" si="49"/>
        <v>5.6690710000000006</v>
      </c>
      <c r="L57" s="145">
        <f t="shared" si="49"/>
        <v>417.27530401827369</v>
      </c>
      <c r="M57" s="143">
        <f t="shared" si="49"/>
        <v>0</v>
      </c>
      <c r="N57" s="143">
        <f t="shared" ref="N57" si="50">N58+N65</f>
        <v>0</v>
      </c>
      <c r="O57" s="143">
        <f t="shared" si="49"/>
        <v>0</v>
      </c>
      <c r="P57" s="143">
        <f t="shared" si="49"/>
        <v>0</v>
      </c>
      <c r="Q57" s="143">
        <f t="shared" si="49"/>
        <v>6.3443193471255324</v>
      </c>
      <c r="R57" s="143">
        <f t="shared" si="49"/>
        <v>0</v>
      </c>
      <c r="S57" s="143">
        <f t="shared" si="49"/>
        <v>35.702624999999998</v>
      </c>
      <c r="T57" s="143">
        <f t="shared" si="49"/>
        <v>26.028056616638587</v>
      </c>
      <c r="U57" s="143">
        <f t="shared" si="49"/>
        <v>349.20030305450956</v>
      </c>
      <c r="V57" s="143">
        <f t="shared" si="49"/>
        <v>0</v>
      </c>
      <c r="W57" s="143">
        <f t="shared" si="49"/>
        <v>0</v>
      </c>
      <c r="X57" s="143">
        <f t="shared" si="49"/>
        <v>0</v>
      </c>
      <c r="Y57" s="143">
        <f t="shared" si="49"/>
        <v>0</v>
      </c>
      <c r="Z57" s="144">
        <f t="shared" si="49"/>
        <v>0</v>
      </c>
      <c r="AA57" s="145">
        <f t="shared" si="49"/>
        <v>206.84631528000003</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361.88799999999998</v>
      </c>
      <c r="AP57" s="147">
        <f t="shared" si="49"/>
        <v>0</v>
      </c>
      <c r="AQ57" s="148">
        <f t="shared" si="24"/>
        <v>996.42145029827384</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249.07729301473097</v>
      </c>
      <c r="M58" s="143">
        <f t="shared" ref="M58:AN58" si="54">SUM(M59:M64)</f>
        <v>0</v>
      </c>
      <c r="N58" s="143">
        <f t="shared" ref="N58" si="55">SUM(N59:N64)</f>
        <v>0</v>
      </c>
      <c r="O58" s="143">
        <f t="shared" si="54"/>
        <v>0</v>
      </c>
      <c r="P58" s="143">
        <f t="shared" si="54"/>
        <v>0</v>
      </c>
      <c r="Q58" s="143">
        <v>2.8474341296896788</v>
      </c>
      <c r="R58" s="143">
        <f t="shared" si="54"/>
        <v>0</v>
      </c>
      <c r="S58" s="143">
        <v>3.4831237252702425</v>
      </c>
      <c r="T58" s="143">
        <v>20.054711026673758</v>
      </c>
      <c r="U58" s="143">
        <v>222.69202413309728</v>
      </c>
      <c r="V58" s="143">
        <f t="shared" si="54"/>
        <v>0</v>
      </c>
      <c r="W58" s="143">
        <f t="shared" si="54"/>
        <v>0</v>
      </c>
      <c r="X58" s="143">
        <f t="shared" si="54"/>
        <v>0</v>
      </c>
      <c r="Y58" s="143">
        <f t="shared" si="54"/>
        <v>0</v>
      </c>
      <c r="Z58" s="144">
        <f t="shared" si="54"/>
        <v>0</v>
      </c>
      <c r="AA58" s="145">
        <v>90.644545783787549</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259.44015912779327</v>
      </c>
      <c r="AP58" s="147">
        <f t="shared" ref="AP58" si="57">SUM(AP59:AP64)</f>
        <v>0</v>
      </c>
      <c r="AQ58" s="148">
        <f t="shared" si="24"/>
        <v>599.2097579263118</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10.364071000000001</v>
      </c>
      <c r="I65" s="146"/>
      <c r="J65" s="146">
        <v>4.6950000000000003</v>
      </c>
      <c r="K65" s="146">
        <v>5.6690710000000006</v>
      </c>
      <c r="L65" s="78">
        <f>SUM(M65:Z65)</f>
        <v>168.19801100354272</v>
      </c>
      <c r="M65" s="76"/>
      <c r="N65" s="76"/>
      <c r="O65" s="76"/>
      <c r="P65" s="76"/>
      <c r="Q65" s="76">
        <v>3.4968852174358536</v>
      </c>
      <c r="R65" s="76"/>
      <c r="S65" s="143">
        <v>32.219501274729758</v>
      </c>
      <c r="T65" s="143">
        <v>5.9733455899648273</v>
      </c>
      <c r="U65" s="143">
        <v>126.50827892141228</v>
      </c>
      <c r="V65" s="76">
        <f>SUM(V66:V69)</f>
        <v>0</v>
      </c>
      <c r="W65" s="76"/>
      <c r="X65" s="76"/>
      <c r="Y65" s="76"/>
      <c r="Z65" s="77"/>
      <c r="AA65" s="145">
        <v>116.20176949621248</v>
      </c>
      <c r="AB65" s="79">
        <f>SUM(AC65:AM65)</f>
        <v>0</v>
      </c>
      <c r="AC65" s="80"/>
      <c r="AD65" s="76"/>
      <c r="AE65" s="76"/>
      <c r="AF65" s="76"/>
      <c r="AG65" s="76"/>
      <c r="AH65" s="76">
        <v>0</v>
      </c>
      <c r="AI65" s="76"/>
      <c r="AJ65" s="76"/>
      <c r="AK65" s="76"/>
      <c r="AL65" s="76"/>
      <c r="AM65" s="220"/>
      <c r="AN65" s="213"/>
      <c r="AO65" s="145">
        <v>102.44784087220673</v>
      </c>
      <c r="AP65" s="79"/>
      <c r="AQ65" s="340">
        <f t="shared" si="24"/>
        <v>397.21169237196193</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247.2216</v>
      </c>
      <c r="M70" s="154"/>
      <c r="N70" s="154"/>
      <c r="O70" s="154"/>
      <c r="P70" s="154">
        <v>0</v>
      </c>
      <c r="Q70" s="154">
        <v>0</v>
      </c>
      <c r="R70" s="154"/>
      <c r="S70" s="154"/>
      <c r="T70" s="154">
        <v>0</v>
      </c>
      <c r="U70" s="154">
        <v>247.2216</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47.041999999999994</v>
      </c>
      <c r="AP70" s="100"/>
      <c r="AQ70" s="91">
        <f t="shared" si="24"/>
        <v>294.2636</v>
      </c>
    </row>
    <row r="71" spans="1:43" s="49" customFormat="1" ht="12.75" customHeight="1" thickBot="1">
      <c r="A71" s="242" t="s">
        <v>133</v>
      </c>
      <c r="B71" s="73"/>
      <c r="C71" s="74">
        <f>SUM(D71:G71)</f>
        <v>0</v>
      </c>
      <c r="D71" s="75"/>
      <c r="E71" s="76"/>
      <c r="F71" s="77"/>
      <c r="G71" s="77"/>
      <c r="H71" s="78">
        <f>SUM(I71:K71)</f>
        <v>0</v>
      </c>
      <c r="I71" s="75"/>
      <c r="J71" s="76"/>
      <c r="K71" s="77"/>
      <c r="L71" s="78">
        <f>SUM(M71:Z71)</f>
        <v>38.465338957257245</v>
      </c>
      <c r="M71" s="76"/>
      <c r="N71" s="76"/>
      <c r="O71" s="76"/>
      <c r="P71" s="76"/>
      <c r="Q71" s="76"/>
      <c r="R71" s="76"/>
      <c r="S71" s="76"/>
      <c r="T71" s="76"/>
      <c r="U71" s="76">
        <v>38.465338957257245</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38.465338957257245</v>
      </c>
    </row>
    <row r="72" spans="1:43" ht="12.75" customHeight="1" thickBot="1">
      <c r="A72" s="42" t="s">
        <v>42</v>
      </c>
      <c r="B72" s="43"/>
      <c r="C72" s="44">
        <f t="shared" ref="C72:AP72" si="58">C26-C27-C29</f>
        <v>-0.56861342993988728</v>
      </c>
      <c r="D72" s="108">
        <f t="shared" si="58"/>
        <v>4.0047412638604101</v>
      </c>
      <c r="E72" s="46">
        <f t="shared" si="58"/>
        <v>-4.6121654250000006</v>
      </c>
      <c r="F72" s="109">
        <f t="shared" si="58"/>
        <v>0</v>
      </c>
      <c r="G72" s="109">
        <f t="shared" si="58"/>
        <v>3.8810731200001669E-2</v>
      </c>
      <c r="H72" s="47">
        <f t="shared" si="58"/>
        <v>-4.306784000000107</v>
      </c>
      <c r="I72" s="108">
        <f t="shared" si="58"/>
        <v>6.5099999999999394</v>
      </c>
      <c r="J72" s="46">
        <f t="shared" si="58"/>
        <v>-10.955000000000041</v>
      </c>
      <c r="K72" s="109">
        <f t="shared" si="58"/>
        <v>0.13821599999999989</v>
      </c>
      <c r="L72" s="47">
        <f t="shared" si="58"/>
        <v>68.734985199346738</v>
      </c>
      <c r="M72" s="46">
        <f t="shared" si="58"/>
        <v>0</v>
      </c>
      <c r="N72" s="46">
        <f t="shared" ref="N72" si="59">N26-N27-N29</f>
        <v>-3.5527136788005009E-15</v>
      </c>
      <c r="O72" s="46">
        <f t="shared" si="58"/>
        <v>0</v>
      </c>
      <c r="P72" s="46">
        <f t="shared" si="58"/>
        <v>6.5567830188911103E-2</v>
      </c>
      <c r="Q72" s="46">
        <f t="shared" si="58"/>
        <v>13.722800000000063</v>
      </c>
      <c r="R72" s="46">
        <f t="shared" si="58"/>
        <v>-5.2667668108394992</v>
      </c>
      <c r="S72" s="46">
        <f t="shared" si="58"/>
        <v>-2.9547000000000025</v>
      </c>
      <c r="T72" s="46">
        <f t="shared" si="58"/>
        <v>12.874484179999911</v>
      </c>
      <c r="U72" s="46">
        <f t="shared" si="58"/>
        <v>46.089600000000246</v>
      </c>
      <c r="V72" s="46">
        <f t="shared" si="58"/>
        <v>0</v>
      </c>
      <c r="W72" s="46">
        <f t="shared" si="58"/>
        <v>4.2039999999999935</v>
      </c>
      <c r="X72" s="46">
        <f t="shared" si="58"/>
        <v>0</v>
      </c>
      <c r="Y72" s="46">
        <f t="shared" si="58"/>
        <v>0</v>
      </c>
      <c r="Z72" s="109">
        <f t="shared" si="58"/>
        <v>0</v>
      </c>
      <c r="AA72" s="47">
        <f t="shared" si="58"/>
        <v>-1.4647036800056412E-2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-2.2360000000001037</v>
      </c>
      <c r="AP72" s="45">
        <f t="shared" si="58"/>
        <v>0</v>
      </c>
      <c r="AQ72" s="48">
        <f t="shared" si="24"/>
        <v>61.608940732606584</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0.49722265642809915</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1437.9222599999998</v>
      </c>
      <c r="D86" s="89">
        <f t="shared" ref="D86:AN86" si="63">D10+D22</f>
        <v>1437.9222599999998</v>
      </c>
      <c r="E86" s="89">
        <f t="shared" si="63"/>
        <v>0</v>
      </c>
      <c r="F86" s="89">
        <f t="shared" si="63"/>
        <v>0</v>
      </c>
      <c r="G86" s="89">
        <f t="shared" si="63"/>
        <v>0</v>
      </c>
      <c r="H86" s="89">
        <f t="shared" si="63"/>
        <v>554.73300000000006</v>
      </c>
      <c r="I86" s="89">
        <f t="shared" si="63"/>
        <v>546.28200000000004</v>
      </c>
      <c r="J86" s="89">
        <f t="shared" si="63"/>
        <v>8.4510000000000005</v>
      </c>
      <c r="K86" s="89">
        <f t="shared" si="63"/>
        <v>0</v>
      </c>
      <c r="L86" s="89">
        <f t="shared" si="63"/>
        <v>811.11719999999991</v>
      </c>
      <c r="M86" s="89">
        <f t="shared" si="63"/>
        <v>0</v>
      </c>
      <c r="N86" s="89">
        <f t="shared" si="63"/>
        <v>0</v>
      </c>
      <c r="O86" s="89">
        <f t="shared" si="63"/>
        <v>0</v>
      </c>
      <c r="P86" s="89">
        <f t="shared" si="63"/>
        <v>0</v>
      </c>
      <c r="Q86" s="89">
        <f t="shared" si="63"/>
        <v>0</v>
      </c>
      <c r="R86" s="89">
        <f t="shared" si="63"/>
        <v>0</v>
      </c>
      <c r="S86" s="89">
        <f t="shared" si="63"/>
        <v>799.73879999999997</v>
      </c>
      <c r="T86" s="89">
        <f t="shared" si="63"/>
        <v>0</v>
      </c>
      <c r="U86" s="89">
        <f t="shared" si="63"/>
        <v>11.378399999999999</v>
      </c>
      <c r="V86" s="89">
        <f t="shared" si="63"/>
        <v>0</v>
      </c>
      <c r="W86" s="89">
        <f t="shared" si="63"/>
        <v>0</v>
      </c>
      <c r="X86" s="89">
        <f t="shared" si="63"/>
        <v>0</v>
      </c>
      <c r="Y86" s="89">
        <f t="shared" si="63"/>
        <v>0</v>
      </c>
      <c r="Z86" s="89">
        <f t="shared" si="63"/>
        <v>0</v>
      </c>
      <c r="AA86" s="89">
        <f t="shared" si="63"/>
        <v>1346.2996192799999</v>
      </c>
      <c r="AB86" s="89">
        <f>AB10-AB22</f>
        <v>84.458199999999991</v>
      </c>
      <c r="AC86" s="89">
        <f>AC10-AC22</f>
        <v>58.307999999999993</v>
      </c>
      <c r="AD86" s="89">
        <f>AD10-AD22</f>
        <v>4.3</v>
      </c>
      <c r="AE86" s="89">
        <f>AE10-AE22</f>
        <v>0</v>
      </c>
      <c r="AF86" s="89">
        <f t="shared" ref="AF86:AM86" si="64">AF10-AF22</f>
        <v>0</v>
      </c>
      <c r="AG86" s="89">
        <f t="shared" si="64"/>
        <v>21.850199999999997</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dimension ref="A1:AS86"/>
  <sheetViews>
    <sheetView zoomScale="118" zoomScaleNormal="118" workbookViewId="0">
      <pane xSplit="2" ySplit="1" topLeftCell="Q2"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58</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13</v>
      </c>
    </row>
    <row r="2" spans="1:45" ht="12.75" customHeight="1">
      <c r="A2" s="3" t="s">
        <v>65</v>
      </c>
      <c r="B2" s="4"/>
      <c r="C2" s="5">
        <f>SUM(D2:G2)</f>
        <v>0</v>
      </c>
      <c r="D2" s="6">
        <v>0</v>
      </c>
      <c r="E2" s="7"/>
      <c r="F2" s="8"/>
      <c r="G2" s="8"/>
      <c r="H2" s="9">
        <f>SUM(I2:K2)</f>
        <v>1203.306</v>
      </c>
      <c r="I2" s="10">
        <v>846.48599999999999</v>
      </c>
      <c r="J2" s="11">
        <v>356.82</v>
      </c>
      <c r="K2" s="8"/>
      <c r="L2" s="9">
        <f>SUM(M2:Z2)</f>
        <v>0</v>
      </c>
      <c r="M2" s="10"/>
      <c r="N2" s="393"/>
      <c r="O2" s="12"/>
      <c r="P2" s="12"/>
      <c r="Q2" s="12"/>
      <c r="R2" s="12"/>
      <c r="S2" s="12"/>
      <c r="T2" s="12"/>
      <c r="U2" s="12"/>
      <c r="V2" s="12"/>
      <c r="W2" s="12"/>
      <c r="X2" s="11"/>
      <c r="Y2" s="11"/>
      <c r="Z2" s="8"/>
      <c r="AA2" s="9">
        <v>2172.3020708875201</v>
      </c>
      <c r="AB2" s="13">
        <f>SUM(AC2:AM2)</f>
        <v>168.56703819009985</v>
      </c>
      <c r="AC2" s="14">
        <v>62.091999999999992</v>
      </c>
      <c r="AD2" s="11">
        <v>1.204</v>
      </c>
      <c r="AE2" s="11">
        <v>94.525038190099835</v>
      </c>
      <c r="AF2" s="11">
        <v>0</v>
      </c>
      <c r="AG2" s="11">
        <v>6.9968399999999997</v>
      </c>
      <c r="AH2" s="11">
        <v>3.60588</v>
      </c>
      <c r="AI2" s="11">
        <v>0</v>
      </c>
      <c r="AJ2" s="11">
        <v>0</v>
      </c>
      <c r="AK2" s="11">
        <v>0</v>
      </c>
      <c r="AL2" s="11">
        <v>9.5519999999999994E-2</v>
      </c>
      <c r="AM2" s="214">
        <v>4.7759999999999997E-2</v>
      </c>
      <c r="AN2" s="211">
        <v>0</v>
      </c>
      <c r="AO2" s="15"/>
      <c r="AP2" s="13"/>
      <c r="AQ2" s="16">
        <f>C2+H2+L2+AA2+AB2+AN2+AO2+AP2</f>
        <v>3544.1751090776202</v>
      </c>
    </row>
    <row r="3" spans="1:45" ht="12.75" customHeight="1">
      <c r="A3" s="17" t="s">
        <v>1</v>
      </c>
      <c r="B3" s="18"/>
      <c r="C3" s="19">
        <f>SUM(D3:G3)</f>
        <v>1801.9115423068333</v>
      </c>
      <c r="D3" s="20">
        <v>1733.6461445132334</v>
      </c>
      <c r="E3" s="22">
        <v>48.743600000000001</v>
      </c>
      <c r="F3" s="22"/>
      <c r="G3" s="22">
        <v>19.521797793600001</v>
      </c>
      <c r="H3" s="23">
        <f>SUM(I3:K3)</f>
        <v>0</v>
      </c>
      <c r="I3" s="24"/>
      <c r="J3" s="25"/>
      <c r="K3" s="22"/>
      <c r="L3" s="23">
        <f>SUM(M3:Z3)</f>
        <v>7075.4313293000005</v>
      </c>
      <c r="M3" s="24">
        <v>2197.5673999999999</v>
      </c>
      <c r="N3" s="24">
        <v>19.169999999999998</v>
      </c>
      <c r="O3" s="25">
        <v>0</v>
      </c>
      <c r="P3" s="25">
        <v>782.77499999999998</v>
      </c>
      <c r="Q3" s="25">
        <v>324.06920000000002</v>
      </c>
      <c r="R3" s="25">
        <v>378.13469999999995</v>
      </c>
      <c r="S3" s="25">
        <v>1311.8868</v>
      </c>
      <c r="T3" s="25">
        <v>114.88260000000001</v>
      </c>
      <c r="U3" s="25">
        <v>1698.4848</v>
      </c>
      <c r="V3" s="25">
        <v>71.032029299999991</v>
      </c>
      <c r="W3" s="25">
        <v>0</v>
      </c>
      <c r="X3" s="25">
        <v>127.85679999999999</v>
      </c>
      <c r="Y3" s="25">
        <v>2.1019999999999999</v>
      </c>
      <c r="Z3" s="22">
        <v>47.47</v>
      </c>
      <c r="AA3" s="23">
        <v>484.26442323599991</v>
      </c>
      <c r="AB3" s="26">
        <f>SUM(AC3:AM3)</f>
        <v>0</v>
      </c>
      <c r="AC3" s="27"/>
      <c r="AD3" s="25"/>
      <c r="AE3" s="25">
        <v>0</v>
      </c>
      <c r="AF3" s="25"/>
      <c r="AG3" s="25"/>
      <c r="AH3" s="25"/>
      <c r="AI3" s="25">
        <v>0</v>
      </c>
      <c r="AJ3" s="25">
        <v>0</v>
      </c>
      <c r="AK3" s="25"/>
      <c r="AL3" s="25"/>
      <c r="AM3" s="215"/>
      <c r="AN3" s="212"/>
      <c r="AO3" s="28">
        <v>4.5579999999999998</v>
      </c>
      <c r="AP3" s="26"/>
      <c r="AQ3" s="29">
        <f t="shared" ref="AQ3:AQ20" si="0">C3+H3+L3+AA3+AB3+AN3+AO3+AP3</f>
        <v>9366.1652948428346</v>
      </c>
    </row>
    <row r="4" spans="1:45" ht="12.75" customHeight="1">
      <c r="A4" s="17" t="s">
        <v>2</v>
      </c>
      <c r="B4" s="18"/>
      <c r="C4" s="19">
        <f>SUM(D4:G4)</f>
        <v>12.839623075994862</v>
      </c>
      <c r="D4" s="20">
        <v>7.6677115271948608</v>
      </c>
      <c r="E4" s="21">
        <v>3.0571999999999999</v>
      </c>
      <c r="F4" s="22"/>
      <c r="G4" s="22">
        <v>2.1147115487999999</v>
      </c>
      <c r="H4" s="23">
        <f>SUM(I4:K4)</f>
        <v>5.7590000000000003</v>
      </c>
      <c r="I4" s="24"/>
      <c r="J4" s="25"/>
      <c r="K4" s="22">
        <v>5.7590000000000003</v>
      </c>
      <c r="L4" s="23">
        <f>SUM(M4:Z4)</f>
        <v>869.00389999999993</v>
      </c>
      <c r="M4" s="24">
        <v>0</v>
      </c>
      <c r="N4" s="24">
        <v>0</v>
      </c>
      <c r="O4" s="25"/>
      <c r="P4" s="25">
        <v>4.26</v>
      </c>
      <c r="Q4" s="25">
        <v>1.0556000000000001</v>
      </c>
      <c r="R4" s="25">
        <v>0</v>
      </c>
      <c r="S4" s="25">
        <v>745.5693</v>
      </c>
      <c r="T4" s="25">
        <v>6.7578000000000005</v>
      </c>
      <c r="U4" s="25">
        <v>32.066400000000002</v>
      </c>
      <c r="V4" s="25">
        <v>0</v>
      </c>
      <c r="W4" s="25">
        <v>60.957999999999998</v>
      </c>
      <c r="X4" s="25">
        <v>15.306799999999999</v>
      </c>
      <c r="Y4" s="25">
        <v>0</v>
      </c>
      <c r="Z4" s="22">
        <v>3.0300000000000002</v>
      </c>
      <c r="AA4" s="23">
        <v>0</v>
      </c>
      <c r="AB4" s="26">
        <f>SUM(AC4:AM4)</f>
        <v>0</v>
      </c>
      <c r="AC4" s="27"/>
      <c r="AD4" s="25"/>
      <c r="AE4" s="25">
        <v>0</v>
      </c>
      <c r="AF4" s="25"/>
      <c r="AG4" s="25"/>
      <c r="AH4" s="25"/>
      <c r="AI4" s="25">
        <v>0</v>
      </c>
      <c r="AJ4" s="25">
        <v>0</v>
      </c>
      <c r="AK4" s="25"/>
      <c r="AL4" s="25"/>
      <c r="AM4" s="215"/>
      <c r="AN4" s="212"/>
      <c r="AO4" s="28">
        <v>15.651999999999999</v>
      </c>
      <c r="AP4" s="26"/>
      <c r="AQ4" s="29">
        <f t="shared" si="0"/>
        <v>903.25452307599483</v>
      </c>
    </row>
    <row r="5" spans="1:45" ht="12.75" customHeight="1">
      <c r="A5" s="17" t="s">
        <v>3</v>
      </c>
      <c r="B5" s="18"/>
      <c r="C5" s="19">
        <f>SUM(D5:G5)</f>
        <v>0</v>
      </c>
      <c r="D5" s="20"/>
      <c r="E5" s="21"/>
      <c r="F5" s="22"/>
      <c r="G5" s="22"/>
      <c r="H5" s="23">
        <f>SUM(I5:K5)</f>
        <v>0</v>
      </c>
      <c r="I5" s="24"/>
      <c r="J5" s="25"/>
      <c r="K5" s="22"/>
      <c r="L5" s="23">
        <f>SUM(M5:Z5)</f>
        <v>160.5642</v>
      </c>
      <c r="M5" s="24"/>
      <c r="N5" s="24"/>
      <c r="O5" s="25"/>
      <c r="P5" s="25"/>
      <c r="Q5" s="25"/>
      <c r="R5" s="25"/>
      <c r="S5" s="25">
        <v>57.124200000000002</v>
      </c>
      <c r="T5" s="25"/>
      <c r="U5" s="25">
        <v>103.44</v>
      </c>
      <c r="V5" s="25"/>
      <c r="W5" s="25"/>
      <c r="X5" s="25"/>
      <c r="Y5" s="25"/>
      <c r="Z5" s="22"/>
      <c r="AA5" s="23"/>
      <c r="AB5" s="26">
        <f>SUM(AC5:AM5)</f>
        <v>0</v>
      </c>
      <c r="AC5" s="27"/>
      <c r="AD5" s="25"/>
      <c r="AE5" s="25"/>
      <c r="AF5" s="25"/>
      <c r="AG5" s="25"/>
      <c r="AH5" s="25"/>
      <c r="AI5" s="25"/>
      <c r="AJ5" s="25"/>
      <c r="AK5" s="25"/>
      <c r="AL5" s="25"/>
      <c r="AM5" s="215"/>
      <c r="AN5" s="212"/>
      <c r="AO5" s="28"/>
      <c r="AP5" s="26"/>
      <c r="AQ5" s="29">
        <f t="shared" si="0"/>
        <v>160.5642</v>
      </c>
    </row>
    <row r="6" spans="1:45" ht="12.75" customHeight="1" thickBot="1">
      <c r="A6" s="30" t="s">
        <v>4</v>
      </c>
      <c r="B6" s="31"/>
      <c r="C6" s="19">
        <f>SUM(D6:G6)</f>
        <v>127.99656043051648</v>
      </c>
      <c r="D6" s="32">
        <v>124.60031231691649</v>
      </c>
      <c r="E6" s="22">
        <v>1.5286</v>
      </c>
      <c r="F6" s="33"/>
      <c r="G6" s="33">
        <v>1.8676481136</v>
      </c>
      <c r="H6" s="34">
        <f>SUM(I6:K6)</f>
        <v>-137.30199999999999</v>
      </c>
      <c r="I6" s="35">
        <v>-141.732</v>
      </c>
      <c r="J6" s="35">
        <v>0</v>
      </c>
      <c r="K6" s="33">
        <v>4.43</v>
      </c>
      <c r="L6" s="34">
        <f>SUM(M6:Z6)</f>
        <v>-76.098299999999995</v>
      </c>
      <c r="M6" s="24">
        <v>-26.587599999999998</v>
      </c>
      <c r="N6" s="24">
        <v>9.5849999999999991</v>
      </c>
      <c r="O6" s="25"/>
      <c r="P6" s="25">
        <v>-8.52</v>
      </c>
      <c r="Q6" s="25">
        <v>-11.611600000000001</v>
      </c>
      <c r="R6" s="25">
        <v>12.639599999999998</v>
      </c>
      <c r="S6" s="25">
        <v>-45.305399999999999</v>
      </c>
      <c r="T6" s="25">
        <v>-1.1263000000000001</v>
      </c>
      <c r="U6" s="25">
        <v>-5.1719999999999997</v>
      </c>
      <c r="V6" s="25">
        <v>0</v>
      </c>
      <c r="W6" s="25">
        <v>0</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-85.403739569483506</v>
      </c>
    </row>
    <row r="7" spans="1:45" s="49" customFormat="1" ht="12.75" customHeight="1">
      <c r="A7" s="50" t="s">
        <v>66</v>
      </c>
      <c r="B7" s="51"/>
      <c r="C7" s="52">
        <f t="shared" ref="C7:AP7" si="1">C2+C3-C4-C5+C6</f>
        <v>1917.0684796613548</v>
      </c>
      <c r="D7" s="57">
        <f t="shared" si="1"/>
        <v>1850.578745302955</v>
      </c>
      <c r="E7" s="54">
        <f t="shared" si="1"/>
        <v>47.214999999999996</v>
      </c>
      <c r="F7" s="54">
        <f t="shared" si="1"/>
        <v>0</v>
      </c>
      <c r="G7" s="54">
        <f t="shared" si="1"/>
        <v>19.274734358400003</v>
      </c>
      <c r="H7" s="56">
        <f t="shared" si="1"/>
        <v>1060.2450000000001</v>
      </c>
      <c r="I7" s="57">
        <f t="shared" si="1"/>
        <v>704.75400000000002</v>
      </c>
      <c r="J7" s="54">
        <f t="shared" si="1"/>
        <v>356.82</v>
      </c>
      <c r="K7" s="57">
        <f t="shared" si="1"/>
        <v>-1.3290000000000006</v>
      </c>
      <c r="L7" s="56">
        <f t="shared" si="1"/>
        <v>5969.7649293000013</v>
      </c>
      <c r="M7" s="57">
        <f t="shared" si="1"/>
        <v>2170.9798000000001</v>
      </c>
      <c r="N7" s="57">
        <f t="shared" ref="N7" si="2">N2+N3-N4-N5+N6</f>
        <v>28.754999999999995</v>
      </c>
      <c r="O7" s="54">
        <f t="shared" si="1"/>
        <v>0</v>
      </c>
      <c r="P7" s="54">
        <f t="shared" si="1"/>
        <v>769.995</v>
      </c>
      <c r="Q7" s="54">
        <f t="shared" si="1"/>
        <v>311.40199999999999</v>
      </c>
      <c r="R7" s="54">
        <f t="shared" si="1"/>
        <v>390.77429999999993</v>
      </c>
      <c r="S7" s="54">
        <f t="shared" si="1"/>
        <v>463.8879</v>
      </c>
      <c r="T7" s="54">
        <f t="shared" si="1"/>
        <v>106.99850000000001</v>
      </c>
      <c r="U7" s="54">
        <f t="shared" si="1"/>
        <v>1557.8063999999999</v>
      </c>
      <c r="V7" s="54">
        <f t="shared" si="1"/>
        <v>71.032029299999991</v>
      </c>
      <c r="W7" s="54">
        <f t="shared" si="1"/>
        <v>-60.957999999999998</v>
      </c>
      <c r="X7" s="54">
        <f t="shared" si="1"/>
        <v>112.55</v>
      </c>
      <c r="Y7" s="54">
        <f t="shared" si="1"/>
        <v>2.1019999999999999</v>
      </c>
      <c r="Z7" s="57">
        <f t="shared" si="1"/>
        <v>44.44</v>
      </c>
      <c r="AA7" s="56">
        <f t="shared" si="1"/>
        <v>2656.56649412352</v>
      </c>
      <c r="AB7" s="56">
        <f t="shared" si="1"/>
        <v>168.56703819009985</v>
      </c>
      <c r="AC7" s="57">
        <f t="shared" si="1"/>
        <v>62.091999999999992</v>
      </c>
      <c r="AD7" s="54">
        <f t="shared" si="1"/>
        <v>1.204</v>
      </c>
      <c r="AE7" s="54">
        <f t="shared" si="1"/>
        <v>94.525038190099835</v>
      </c>
      <c r="AF7" s="54">
        <f t="shared" ref="AF7" si="3">AF2+AF3-AF4-AF5+AF6</f>
        <v>0</v>
      </c>
      <c r="AG7" s="54">
        <f t="shared" si="1"/>
        <v>6.9968399999999997</v>
      </c>
      <c r="AH7" s="54">
        <f t="shared" si="1"/>
        <v>3.60588</v>
      </c>
      <c r="AI7" s="54">
        <f t="shared" si="1"/>
        <v>0</v>
      </c>
      <c r="AJ7" s="54">
        <f t="shared" ref="AJ7" si="4">AJ2+AJ3-AJ4-AJ5+AJ6</f>
        <v>0</v>
      </c>
      <c r="AK7" s="54">
        <f t="shared" si="1"/>
        <v>0</v>
      </c>
      <c r="AL7" s="54">
        <f t="shared" ref="AL7" si="5">AL2+AL3-AL4-AL5+AL6</f>
        <v>9.5519999999999994E-2</v>
      </c>
      <c r="AM7" s="217">
        <f t="shared" si="1"/>
        <v>4.7759999999999997E-2</v>
      </c>
      <c r="AN7" s="57">
        <f t="shared" si="1"/>
        <v>0</v>
      </c>
      <c r="AO7" s="56">
        <f t="shared" si="1"/>
        <v>-11.093999999999999</v>
      </c>
      <c r="AP7" s="182">
        <f t="shared" si="1"/>
        <v>0</v>
      </c>
      <c r="AQ7" s="111">
        <f t="shared" si="0"/>
        <v>11761.117941274975</v>
      </c>
    </row>
    <row r="8" spans="1:45" s="49" customFormat="1" ht="12.75" customHeight="1" thickBot="1">
      <c r="A8" s="183" t="s">
        <v>67</v>
      </c>
      <c r="B8" s="184"/>
      <c r="C8" s="187">
        <f t="shared" ref="C8:AP8" si="6">C7-C27</f>
        <v>1917.0684796613548</v>
      </c>
      <c r="D8" s="185">
        <f t="shared" si="6"/>
        <v>1850.578745302955</v>
      </c>
      <c r="E8" s="188">
        <f t="shared" si="6"/>
        <v>47.214999999999996</v>
      </c>
      <c r="F8" s="189">
        <f t="shared" si="6"/>
        <v>0</v>
      </c>
      <c r="G8" s="189">
        <f t="shared" si="6"/>
        <v>19.274734358400003</v>
      </c>
      <c r="H8" s="190">
        <f t="shared" si="6"/>
        <v>1060.2450000000001</v>
      </c>
      <c r="I8" s="185">
        <f t="shared" si="6"/>
        <v>704.75400000000002</v>
      </c>
      <c r="J8" s="188">
        <f t="shared" si="6"/>
        <v>356.82</v>
      </c>
      <c r="K8" s="185">
        <f t="shared" si="6"/>
        <v>-1.3290000000000006</v>
      </c>
      <c r="L8" s="190">
        <f t="shared" si="6"/>
        <v>5810.6729293000017</v>
      </c>
      <c r="M8" s="185">
        <f t="shared" si="6"/>
        <v>2170.9798000000001</v>
      </c>
      <c r="N8" s="185">
        <f t="shared" si="6"/>
        <v>28.754999999999995</v>
      </c>
      <c r="O8" s="188">
        <f t="shared" si="6"/>
        <v>0</v>
      </c>
      <c r="P8" s="188">
        <f t="shared" si="6"/>
        <v>769.995</v>
      </c>
      <c r="Q8" s="188">
        <f t="shared" si="6"/>
        <v>311.40199999999999</v>
      </c>
      <c r="R8" s="188">
        <f t="shared" si="6"/>
        <v>390.77429999999993</v>
      </c>
      <c r="S8" s="188">
        <f t="shared" si="6"/>
        <v>463.8879</v>
      </c>
      <c r="T8" s="188">
        <f t="shared" si="6"/>
        <v>106.99850000000001</v>
      </c>
      <c r="U8" s="188">
        <f t="shared" si="6"/>
        <v>1557.8063999999999</v>
      </c>
      <c r="V8" s="188">
        <f t="shared" si="6"/>
        <v>71.032029299999991</v>
      </c>
      <c r="W8" s="188">
        <f t="shared" si="6"/>
        <v>-60.957999999999998</v>
      </c>
      <c r="X8" s="188">
        <f t="shared" si="6"/>
        <v>0</v>
      </c>
      <c r="Y8" s="188">
        <f t="shared" si="6"/>
        <v>0</v>
      </c>
      <c r="Z8" s="185">
        <f t="shared" si="6"/>
        <v>0</v>
      </c>
      <c r="AA8" s="190">
        <f t="shared" si="6"/>
        <v>2255.36692436352</v>
      </c>
      <c r="AB8" s="185">
        <f t="shared" si="6"/>
        <v>168.56703819009985</v>
      </c>
      <c r="AC8" s="185">
        <f t="shared" si="6"/>
        <v>62.091999999999992</v>
      </c>
      <c r="AD8" s="188">
        <f t="shared" si="6"/>
        <v>1.204</v>
      </c>
      <c r="AE8" s="188">
        <f t="shared" si="6"/>
        <v>94.525038190099835</v>
      </c>
      <c r="AF8" s="188">
        <f t="shared" si="6"/>
        <v>0</v>
      </c>
      <c r="AG8" s="188">
        <f t="shared" si="6"/>
        <v>6.9968399999999997</v>
      </c>
      <c r="AH8" s="188">
        <f t="shared" si="6"/>
        <v>3.60588</v>
      </c>
      <c r="AI8" s="188">
        <f t="shared" si="6"/>
        <v>0</v>
      </c>
      <c r="AJ8" s="188">
        <f t="shared" ref="AJ8" si="7">AJ7-AJ27</f>
        <v>0</v>
      </c>
      <c r="AK8" s="188">
        <f t="shared" si="6"/>
        <v>0</v>
      </c>
      <c r="AL8" s="188">
        <f t="shared" si="6"/>
        <v>9.5519999999999994E-2</v>
      </c>
      <c r="AM8" s="218">
        <f t="shared" si="6"/>
        <v>4.7759999999999997E-2</v>
      </c>
      <c r="AN8" s="185">
        <f t="shared" si="6"/>
        <v>0</v>
      </c>
      <c r="AO8" s="190">
        <f t="shared" si="6"/>
        <v>-11.093999999999999</v>
      </c>
      <c r="AP8" s="185">
        <f t="shared" si="6"/>
        <v>0</v>
      </c>
      <c r="AQ8" s="186">
        <f t="shared" si="0"/>
        <v>11200.826371514977</v>
      </c>
    </row>
    <row r="9" spans="1:45" s="49" customFormat="1" ht="12.75" customHeight="1">
      <c r="A9" s="50" t="s">
        <v>5</v>
      </c>
      <c r="B9" s="51"/>
      <c r="C9" s="52">
        <f t="shared" ref="C9:AP9" si="8">SUM(C10:C14)</f>
        <v>1489.8352508321657</v>
      </c>
      <c r="D9" s="53">
        <f t="shared" si="8"/>
        <v>1489.8352508321657</v>
      </c>
      <c r="E9" s="54">
        <f t="shared" si="8"/>
        <v>0</v>
      </c>
      <c r="F9" s="55">
        <f t="shared" si="8"/>
        <v>0</v>
      </c>
      <c r="G9" s="55">
        <f t="shared" si="8"/>
        <v>0</v>
      </c>
      <c r="H9" s="56">
        <f t="shared" si="8"/>
        <v>708.51300000000003</v>
      </c>
      <c r="I9" s="53">
        <f t="shared" si="8"/>
        <v>685.03800000000001</v>
      </c>
      <c r="J9" s="54">
        <f t="shared" si="8"/>
        <v>23.475000000000001</v>
      </c>
      <c r="K9" s="55">
        <f t="shared" si="8"/>
        <v>0</v>
      </c>
      <c r="L9" s="56">
        <f t="shared" si="8"/>
        <v>2828.4515800000004</v>
      </c>
      <c r="M9" s="54">
        <f t="shared" si="8"/>
        <v>2170.9798000000001</v>
      </c>
      <c r="N9" s="54">
        <f t="shared" ref="N9" si="9">SUM(N10:N14)</f>
        <v>28.754999999999999</v>
      </c>
      <c r="O9" s="54">
        <f t="shared" si="8"/>
        <v>3.8446799999999999</v>
      </c>
      <c r="P9" s="54">
        <f t="shared" si="8"/>
        <v>0</v>
      </c>
      <c r="Q9" s="54">
        <f t="shared" si="8"/>
        <v>0</v>
      </c>
      <c r="R9" s="54">
        <f t="shared" si="8"/>
        <v>0</v>
      </c>
      <c r="S9" s="54">
        <f t="shared" si="8"/>
        <v>615.5625</v>
      </c>
      <c r="T9" s="54">
        <f t="shared" si="8"/>
        <v>0</v>
      </c>
      <c r="U9" s="54">
        <f t="shared" si="8"/>
        <v>9.3095999999999997</v>
      </c>
      <c r="V9" s="54">
        <f t="shared" si="8"/>
        <v>0</v>
      </c>
      <c r="W9" s="54">
        <f t="shared" si="8"/>
        <v>0</v>
      </c>
      <c r="X9" s="54">
        <f t="shared" si="8"/>
        <v>0</v>
      </c>
      <c r="Y9" s="54">
        <f t="shared" si="8"/>
        <v>0</v>
      </c>
      <c r="Z9" s="55">
        <f t="shared" si="8"/>
        <v>0</v>
      </c>
      <c r="AA9" s="56">
        <f t="shared" si="8"/>
        <v>1323.7259508</v>
      </c>
      <c r="AB9" s="57">
        <f t="shared" si="8"/>
        <v>6.9968399999999997</v>
      </c>
      <c r="AC9" s="58">
        <f t="shared" si="8"/>
        <v>0</v>
      </c>
      <c r="AD9" s="54">
        <f t="shared" si="8"/>
        <v>0</v>
      </c>
      <c r="AE9" s="54">
        <f t="shared" si="8"/>
        <v>0</v>
      </c>
      <c r="AF9" s="54">
        <f t="shared" ref="AF9" si="10">SUM(AF10:AF14)</f>
        <v>0</v>
      </c>
      <c r="AG9" s="54">
        <f t="shared" si="8"/>
        <v>6.9968399999999997</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40.075999999999993</v>
      </c>
      <c r="AP9" s="57">
        <f t="shared" si="8"/>
        <v>0</v>
      </c>
      <c r="AQ9" s="59">
        <f t="shared" si="0"/>
        <v>6397.5986216321653</v>
      </c>
    </row>
    <row r="10" spans="1:45" ht="12.75" customHeight="1">
      <c r="A10" s="60" t="s">
        <v>221</v>
      </c>
      <c r="B10" s="61"/>
      <c r="C10" s="62">
        <f>SUM(D10:G10)</f>
        <v>1485.08449584</v>
      </c>
      <c r="D10" s="63">
        <v>1485.08449584</v>
      </c>
      <c r="E10" s="64"/>
      <c r="F10" s="65"/>
      <c r="G10" s="65"/>
      <c r="H10" s="66">
        <f>SUM(I10:K10)</f>
        <v>568.827</v>
      </c>
      <c r="I10" s="63">
        <v>545.35199999999998</v>
      </c>
      <c r="J10" s="64">
        <v>23.475000000000001</v>
      </c>
      <c r="K10" s="65"/>
      <c r="L10" s="66">
        <f>SUM(M10:Z10)</f>
        <v>624.87210000000005</v>
      </c>
      <c r="M10" s="64"/>
      <c r="N10" s="64"/>
      <c r="O10" s="64"/>
      <c r="P10" s="64"/>
      <c r="Q10" s="64"/>
      <c r="R10" s="64"/>
      <c r="S10" s="64">
        <v>615.5625</v>
      </c>
      <c r="T10" s="64"/>
      <c r="U10" s="64">
        <v>9.3095999999999997</v>
      </c>
      <c r="V10" s="64"/>
      <c r="W10" s="64"/>
      <c r="X10" s="64"/>
      <c r="Y10" s="64"/>
      <c r="Z10" s="65"/>
      <c r="AA10" s="66">
        <v>1288.9392384</v>
      </c>
      <c r="AB10" s="67">
        <f>SUM(AC10:AM10)</f>
        <v>6.9968399999999997</v>
      </c>
      <c r="AC10" s="68"/>
      <c r="AD10" s="64"/>
      <c r="AE10" s="64">
        <v>0</v>
      </c>
      <c r="AF10" s="64">
        <v>0</v>
      </c>
      <c r="AG10" s="64">
        <v>6.9968399999999997</v>
      </c>
      <c r="AI10" s="64"/>
      <c r="AJ10" s="64"/>
      <c r="AK10" s="64"/>
      <c r="AL10" s="64"/>
      <c r="AM10" s="219"/>
      <c r="AN10" s="69">
        <v>0</v>
      </c>
      <c r="AO10" s="70"/>
      <c r="AP10" s="67"/>
      <c r="AQ10" s="71">
        <f t="shared" si="0"/>
        <v>3974.7196742400001</v>
      </c>
    </row>
    <row r="11" spans="1:45" ht="12.75" customHeight="1">
      <c r="A11" s="17" t="s">
        <v>222</v>
      </c>
      <c r="B11" s="18"/>
      <c r="C11" s="19">
        <f>SUM(D11:G11)</f>
        <v>4.7507549921655539</v>
      </c>
      <c r="D11" s="24">
        <v>4.7507549921655539</v>
      </c>
      <c r="E11" s="25"/>
      <c r="F11" s="22"/>
      <c r="G11" s="22"/>
      <c r="H11" s="23">
        <f>SUM(I11:K11)</f>
        <v>8.3699999999999992</v>
      </c>
      <c r="I11" s="24">
        <v>8.3699999999999992</v>
      </c>
      <c r="J11" s="25"/>
      <c r="K11" s="22"/>
      <c r="L11" s="23">
        <f>SUM(M11:Z11)</f>
        <v>3.8446799999999999</v>
      </c>
      <c r="M11" s="25"/>
      <c r="N11" s="25"/>
      <c r="O11" s="25">
        <v>3.8446799999999999</v>
      </c>
      <c r="P11" s="25"/>
      <c r="Q11" s="25"/>
      <c r="R11" s="25"/>
      <c r="S11" s="25">
        <v>0</v>
      </c>
      <c r="T11" s="25">
        <v>0</v>
      </c>
      <c r="U11" s="25">
        <v>0</v>
      </c>
      <c r="V11" s="25"/>
      <c r="W11" s="25"/>
      <c r="X11" s="25"/>
      <c r="Y11" s="25"/>
      <c r="Z11" s="22"/>
      <c r="AA11" s="23">
        <v>34.786712399999999</v>
      </c>
      <c r="AB11" s="26">
        <f>SUM(AC11:AM11)</f>
        <v>0</v>
      </c>
      <c r="AC11" s="27"/>
      <c r="AD11" s="25"/>
      <c r="AE11" s="25">
        <v>0</v>
      </c>
      <c r="AF11" s="25"/>
      <c r="AG11" s="25"/>
      <c r="AH11" s="25">
        <v>0</v>
      </c>
      <c r="AI11" s="25"/>
      <c r="AJ11" s="25"/>
      <c r="AK11" s="25"/>
      <c r="AL11" s="25"/>
      <c r="AM11" s="215"/>
      <c r="AN11" s="212"/>
      <c r="AO11" s="28"/>
      <c r="AP11" s="26"/>
      <c r="AQ11" s="29">
        <f t="shared" si="0"/>
        <v>51.752147392165554</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32.077999999999996</v>
      </c>
      <c r="AP12" s="26"/>
      <c r="AQ12" s="29">
        <f t="shared" si="0"/>
        <v>32.077999999999996</v>
      </c>
    </row>
    <row r="13" spans="1:45" ht="12.75" customHeight="1">
      <c r="A13" s="17" t="s">
        <v>224</v>
      </c>
      <c r="B13" s="18"/>
      <c r="C13" s="19">
        <f>SUM(D13:G13)</f>
        <v>0</v>
      </c>
      <c r="D13" s="24"/>
      <c r="E13" s="22"/>
      <c r="F13" s="22"/>
      <c r="G13" s="22"/>
      <c r="H13" s="23">
        <f>SUM(I13:K13)</f>
        <v>131.316</v>
      </c>
      <c r="I13" s="24">
        <v>131.316</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131.316</v>
      </c>
    </row>
    <row r="14" spans="1:45" ht="12.75" customHeight="1">
      <c r="A14" s="72" t="s">
        <v>225</v>
      </c>
      <c r="B14" s="73"/>
      <c r="C14" s="74">
        <f>SUM(D14:G14)</f>
        <v>0</v>
      </c>
      <c r="D14" s="75"/>
      <c r="E14" s="76"/>
      <c r="F14" s="77"/>
      <c r="G14" s="77"/>
      <c r="H14" s="78">
        <f>SUM(I14:K14)</f>
        <v>0</v>
      </c>
      <c r="I14" s="75"/>
      <c r="J14" s="76"/>
      <c r="K14" s="77"/>
      <c r="L14" s="78">
        <f>SUM(M14:Z14)</f>
        <v>2199.7348000000002</v>
      </c>
      <c r="M14" s="76">
        <v>2170.9798000000001</v>
      </c>
      <c r="N14" s="76">
        <v>28.754999999999999</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7.9979999999999993</v>
      </c>
      <c r="AP14" s="79"/>
      <c r="AQ14" s="82">
        <f t="shared" si="0"/>
        <v>2207.7328000000002</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126.255</v>
      </c>
      <c r="I15" s="85">
        <f t="shared" si="13"/>
        <v>0</v>
      </c>
      <c r="J15" s="86">
        <f t="shared" si="13"/>
        <v>0</v>
      </c>
      <c r="K15" s="87">
        <f t="shared" si="13"/>
        <v>126.255</v>
      </c>
      <c r="L15" s="88">
        <f t="shared" si="13"/>
        <v>2209.9420999999998</v>
      </c>
      <c r="M15" s="86">
        <f t="shared" si="13"/>
        <v>0</v>
      </c>
      <c r="N15" s="86">
        <f t="shared" si="13"/>
        <v>0</v>
      </c>
      <c r="O15" s="86">
        <f t="shared" si="13"/>
        <v>48.430900000000001</v>
      </c>
      <c r="P15" s="86">
        <f t="shared" si="13"/>
        <v>404.7</v>
      </c>
      <c r="Q15" s="86">
        <f t="shared" si="13"/>
        <v>89.726000000000013</v>
      </c>
      <c r="R15" s="86">
        <f t="shared" si="13"/>
        <v>66.357900000000001</v>
      </c>
      <c r="S15" s="86">
        <f t="shared" si="13"/>
        <v>761.32770000000005</v>
      </c>
      <c r="T15" s="86">
        <f t="shared" si="13"/>
        <v>45.052000000000007</v>
      </c>
      <c r="U15" s="86">
        <f t="shared" si="13"/>
        <v>733.38959999999997</v>
      </c>
      <c r="V15" s="86">
        <f t="shared" si="13"/>
        <v>0</v>
      </c>
      <c r="W15" s="86">
        <f t="shared" si="13"/>
        <v>60.957999999999998</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1584.0339999999999</v>
      </c>
      <c r="AP15" s="89">
        <f t="shared" si="13"/>
        <v>0</v>
      </c>
      <c r="AQ15" s="91">
        <f t="shared" si="0"/>
        <v>3920.2311</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1541.4639999999999</v>
      </c>
      <c r="AP16" s="67"/>
      <c r="AQ16" s="92">
        <f>C16+H16+L16+AA16+AO16+AP16</f>
        <v>1541.4639999999999</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20.209999999999997</v>
      </c>
      <c r="AP17" s="26"/>
      <c r="AQ17" s="29">
        <f>C17+H17+L17+AA17+AO17+AP17</f>
        <v>20.209999999999997</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22.36</v>
      </c>
      <c r="AP18" s="26"/>
      <c r="AQ18" s="29">
        <f t="shared" si="0"/>
        <v>22.36</v>
      </c>
    </row>
    <row r="19" spans="1:43" ht="12.75" customHeight="1">
      <c r="A19" s="17" t="s">
        <v>229</v>
      </c>
      <c r="B19" s="18"/>
      <c r="C19" s="19"/>
      <c r="D19" s="24"/>
      <c r="E19" s="25"/>
      <c r="F19" s="22"/>
      <c r="G19" s="22"/>
      <c r="H19" s="23">
        <f>SUM(I19:K19)</f>
        <v>126.255</v>
      </c>
      <c r="I19" s="24"/>
      <c r="J19" s="25"/>
      <c r="K19" s="22">
        <v>126.255</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126.255</v>
      </c>
    </row>
    <row r="20" spans="1:43" ht="12.75" customHeight="1">
      <c r="A20" s="72" t="s">
        <v>230</v>
      </c>
      <c r="B20" s="73"/>
      <c r="C20" s="74"/>
      <c r="D20" s="75"/>
      <c r="E20" s="76"/>
      <c r="F20" s="77"/>
      <c r="G20" s="77"/>
      <c r="H20" s="78">
        <f>SUM(I20:K20)</f>
        <v>0</v>
      </c>
      <c r="I20" s="75"/>
      <c r="J20" s="76"/>
      <c r="K20" s="77"/>
      <c r="L20" s="78">
        <f>SUM(M20:Z20)</f>
        <v>2209.9420999999998</v>
      </c>
      <c r="M20" s="76"/>
      <c r="N20" s="76"/>
      <c r="O20" s="76">
        <v>48.430900000000001</v>
      </c>
      <c r="P20" s="76">
        <v>404.7</v>
      </c>
      <c r="Q20" s="76">
        <v>89.726000000000013</v>
      </c>
      <c r="R20" s="76">
        <v>66.357900000000001</v>
      </c>
      <c r="S20" s="76">
        <v>761.32770000000005</v>
      </c>
      <c r="T20" s="76">
        <v>45.052000000000007</v>
      </c>
      <c r="U20" s="76">
        <v>733.38959999999997</v>
      </c>
      <c r="V20" s="76"/>
      <c r="W20" s="76">
        <v>60.957999999999998</v>
      </c>
      <c r="X20" s="76"/>
      <c r="Y20" s="76"/>
      <c r="Z20" s="77"/>
      <c r="AA20" s="78"/>
      <c r="AB20" s="79">
        <f>SUM(AC20:AL20)</f>
        <v>0</v>
      </c>
      <c r="AC20" s="80"/>
      <c r="AD20" s="76"/>
      <c r="AE20" s="76"/>
      <c r="AF20" s="76"/>
      <c r="AG20" s="76"/>
      <c r="AH20" s="76"/>
      <c r="AI20" s="76"/>
      <c r="AJ20" s="76"/>
      <c r="AK20" s="76"/>
      <c r="AL20" s="76"/>
      <c r="AM20" s="220"/>
      <c r="AN20" s="213"/>
      <c r="AO20" s="81"/>
      <c r="AP20" s="79"/>
      <c r="AQ20" s="82">
        <f t="shared" si="0"/>
        <v>2209.9420999999998</v>
      </c>
    </row>
    <row r="21" spans="1:43" ht="12.75" customHeight="1">
      <c r="A21" s="93" t="s">
        <v>7</v>
      </c>
      <c r="B21" s="94"/>
      <c r="C21" s="95">
        <f>SUM(C22:C24)</f>
        <v>8.4929600249999986</v>
      </c>
      <c r="D21" s="96">
        <f>SUM(D22:D24)</f>
        <v>-3.49125</v>
      </c>
      <c r="E21" s="97">
        <f>SUM(E22:E24)</f>
        <v>11.984210024999999</v>
      </c>
      <c r="F21" s="98">
        <f>SUM(F22:F24)</f>
        <v>0</v>
      </c>
      <c r="G21" s="98">
        <f>SUM(G22:G24)</f>
        <v>0</v>
      </c>
      <c r="H21" s="99">
        <f>SUM(I21:K21)</f>
        <v>0</v>
      </c>
      <c r="I21" s="96">
        <f>SUM(I22:I24)</f>
        <v>0</v>
      </c>
      <c r="J21" s="97">
        <f>SUM(J22:J24)</f>
        <v>0</v>
      </c>
      <c r="K21" s="98">
        <f>SUM(K22:K24)</f>
        <v>0</v>
      </c>
      <c r="L21" s="99">
        <f>SUM(M21:Z21)</f>
        <v>13.328739975000007</v>
      </c>
      <c r="M21" s="97">
        <f t="shared" ref="M21:AA21" si="15">SUM(M22:M24)</f>
        <v>0</v>
      </c>
      <c r="N21" s="97">
        <f t="shared" ref="N21" si="16">SUM(N22:N24)</f>
        <v>0</v>
      </c>
      <c r="O21" s="97">
        <f t="shared" si="15"/>
        <v>0</v>
      </c>
      <c r="P21" s="97">
        <f t="shared" si="15"/>
        <v>2.13</v>
      </c>
      <c r="Q21" s="97">
        <f t="shared" si="15"/>
        <v>28.501200000000004</v>
      </c>
      <c r="R21" s="97">
        <f t="shared" si="15"/>
        <v>-29.492399999999996</v>
      </c>
      <c r="S21" s="97">
        <f t="shared" si="15"/>
        <v>20.6829</v>
      </c>
      <c r="T21" s="97">
        <f t="shared" si="15"/>
        <v>0</v>
      </c>
      <c r="U21" s="97">
        <f t="shared" si="15"/>
        <v>0</v>
      </c>
      <c r="V21" s="97">
        <f t="shared" si="15"/>
        <v>-8.4929600250000004</v>
      </c>
      <c r="W21" s="97">
        <f t="shared" si="15"/>
        <v>0</v>
      </c>
      <c r="X21" s="97">
        <f t="shared" si="15"/>
        <v>0</v>
      </c>
      <c r="Y21" s="97">
        <f t="shared" si="15"/>
        <v>0</v>
      </c>
      <c r="Z21" s="98">
        <f t="shared" si="15"/>
        <v>0</v>
      </c>
      <c r="AA21" s="99">
        <f t="shared" si="15"/>
        <v>0</v>
      </c>
      <c r="AB21" s="100">
        <f t="shared" ref="AB21:AQ21" si="17">SUM(AB22:AB24)</f>
        <v>-63.295999999999992</v>
      </c>
      <c r="AC21" s="101">
        <f t="shared" si="17"/>
        <v>-62.091999999999992</v>
      </c>
      <c r="AD21" s="97">
        <f t="shared" si="17"/>
        <v>-1.204</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63.295999999999992</v>
      </c>
      <c r="AP21" s="100">
        <f t="shared" si="17"/>
        <v>0</v>
      </c>
      <c r="AQ21" s="102">
        <f t="shared" si="17"/>
        <v>21.821700000000007</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-63.295999999999992</v>
      </c>
      <c r="AC22" s="68">
        <f>-AC2</f>
        <v>-62.091999999999992</v>
      </c>
      <c r="AD22" s="64">
        <f>-AD2</f>
        <v>-1.204</v>
      </c>
      <c r="AE22" s="64"/>
      <c r="AF22" s="64"/>
      <c r="AG22" s="127"/>
      <c r="AH22" s="2"/>
      <c r="AI22" s="64"/>
      <c r="AJ22" s="64"/>
      <c r="AK22" s="64">
        <v>0</v>
      </c>
      <c r="AL22" s="64"/>
      <c r="AM22" s="219"/>
      <c r="AN22" s="69"/>
      <c r="AO22" s="66">
        <f>-(C22+H22+L22+AA22+AB22)</f>
        <v>63.295999999999992</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8.4929600249999986</v>
      </c>
      <c r="D24" s="191">
        <v>-3.49125</v>
      </c>
      <c r="E24" s="192">
        <f>-D24-V24</f>
        <v>11.984210024999999</v>
      </c>
      <c r="F24" s="33"/>
      <c r="G24" s="33"/>
      <c r="H24" s="34"/>
      <c r="I24" s="39"/>
      <c r="J24" s="36"/>
      <c r="K24" s="33"/>
      <c r="L24" s="34">
        <f>SUM(N24:Z24)</f>
        <v>13.328739975000007</v>
      </c>
      <c r="M24" s="36"/>
      <c r="N24" s="36">
        <v>0</v>
      </c>
      <c r="O24" s="36"/>
      <c r="P24" s="36">
        <v>2.13</v>
      </c>
      <c r="Q24" s="36">
        <v>28.501200000000004</v>
      </c>
      <c r="R24" s="36">
        <v>-29.492399999999996</v>
      </c>
      <c r="S24" s="36">
        <v>20.6829</v>
      </c>
      <c r="T24" s="36"/>
      <c r="U24" s="36">
        <v>0</v>
      </c>
      <c r="V24" s="33">
        <v>-8.4929600250000004</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21.821700000000007</v>
      </c>
    </row>
    <row r="25" spans="1:43" ht="12.75" customHeight="1" thickBot="1">
      <c r="A25" s="83" t="s">
        <v>8</v>
      </c>
      <c r="B25" s="1"/>
      <c r="C25" s="84">
        <f>SUM(D25:G25)</f>
        <v>0</v>
      </c>
      <c r="D25" s="85"/>
      <c r="E25" s="86"/>
      <c r="F25" s="104"/>
      <c r="G25" s="104"/>
      <c r="H25" s="88">
        <f>SUM(I25:K25)</f>
        <v>5.58</v>
      </c>
      <c r="I25" s="104">
        <v>5.58</v>
      </c>
      <c r="J25" s="105"/>
      <c r="K25" s="104"/>
      <c r="L25" s="88">
        <f>SUM(O25:Z25)</f>
        <v>65.047820000000016</v>
      </c>
      <c r="M25" s="105"/>
      <c r="N25" s="105"/>
      <c r="O25" s="105">
        <v>44.586220000000004</v>
      </c>
      <c r="P25" s="105"/>
      <c r="Q25" s="105"/>
      <c r="R25" s="105"/>
      <c r="S25" s="105">
        <v>11.8188</v>
      </c>
      <c r="T25" s="105">
        <v>4.5052000000000003</v>
      </c>
      <c r="U25" s="105">
        <v>4.1375999999999999</v>
      </c>
      <c r="V25" s="105"/>
      <c r="W25" s="105"/>
      <c r="X25" s="105"/>
      <c r="Y25" s="105"/>
      <c r="Z25" s="104"/>
      <c r="AA25" s="88">
        <v>60.139009919999992</v>
      </c>
      <c r="AB25" s="89">
        <f>SUM(AC25:AI25)</f>
        <v>0</v>
      </c>
      <c r="AC25" s="90"/>
      <c r="AD25" s="105"/>
      <c r="AE25" s="105"/>
      <c r="AF25" s="105"/>
      <c r="AG25" s="105"/>
      <c r="AH25" s="105"/>
      <c r="AI25" s="105"/>
      <c r="AJ25" s="105"/>
      <c r="AK25" s="105"/>
      <c r="AL25" s="105"/>
      <c r="AM25" s="225"/>
      <c r="AN25" s="106"/>
      <c r="AO25" s="88">
        <v>235.46799999999999</v>
      </c>
      <c r="AP25" s="89"/>
      <c r="AQ25" s="107">
        <f>C25+H25+L25+AA25+AB25+AN25+AO25+AP25</f>
        <v>366.23482992000004</v>
      </c>
    </row>
    <row r="26" spans="1:43" s="49" customFormat="1" ht="12.75" customHeight="1" thickBot="1">
      <c r="A26" s="42" t="s">
        <v>9</v>
      </c>
      <c r="B26" s="43"/>
      <c r="C26" s="44">
        <f t="shared" ref="C26:AP26" si="20">C7-C9+C15+C21-C25</f>
        <v>435.7261888541891</v>
      </c>
      <c r="D26" s="108">
        <f t="shared" si="20"/>
        <v>357.25224447078932</v>
      </c>
      <c r="E26" s="46">
        <f t="shared" si="20"/>
        <v>59.199210024999999</v>
      </c>
      <c r="F26" s="46">
        <f t="shared" si="20"/>
        <v>0</v>
      </c>
      <c r="G26" s="46">
        <f t="shared" si="20"/>
        <v>19.274734358400003</v>
      </c>
      <c r="H26" s="47">
        <f t="shared" si="20"/>
        <v>472.4070000000001</v>
      </c>
      <c r="I26" s="108">
        <f t="shared" si="20"/>
        <v>14.136000000000008</v>
      </c>
      <c r="J26" s="46">
        <f t="shared" si="20"/>
        <v>333.34499999999997</v>
      </c>
      <c r="K26" s="109">
        <f t="shared" si="20"/>
        <v>124.92599999999999</v>
      </c>
      <c r="L26" s="47">
        <f t="shared" si="20"/>
        <v>5299.5363692750007</v>
      </c>
      <c r="M26" s="46">
        <f t="shared" si="20"/>
        <v>0</v>
      </c>
      <c r="N26" s="46">
        <f t="shared" si="20"/>
        <v>-3.5527136788005009E-15</v>
      </c>
      <c r="O26" s="46">
        <f t="shared" si="20"/>
        <v>0</v>
      </c>
      <c r="P26" s="46">
        <f t="shared" si="20"/>
        <v>1176.825</v>
      </c>
      <c r="Q26" s="46">
        <f t="shared" si="20"/>
        <v>429.62919999999997</v>
      </c>
      <c r="R26" s="46">
        <f t="shared" si="20"/>
        <v>427.63979999999992</v>
      </c>
      <c r="S26" s="46">
        <f t="shared" si="20"/>
        <v>618.5172</v>
      </c>
      <c r="T26" s="46">
        <f t="shared" si="20"/>
        <v>147.5453</v>
      </c>
      <c r="U26" s="46">
        <f t="shared" si="20"/>
        <v>2277.7487999999998</v>
      </c>
      <c r="V26" s="46">
        <f t="shared" si="20"/>
        <v>62.539069274999989</v>
      </c>
      <c r="W26" s="46">
        <f t="shared" si="20"/>
        <v>0</v>
      </c>
      <c r="X26" s="46">
        <f t="shared" si="20"/>
        <v>112.55</v>
      </c>
      <c r="Y26" s="46">
        <f t="shared" si="20"/>
        <v>2.1019999999999999</v>
      </c>
      <c r="Z26" s="109">
        <f t="shared" si="20"/>
        <v>44.44</v>
      </c>
      <c r="AA26" s="47">
        <f t="shared" si="20"/>
        <v>1272.70153340352</v>
      </c>
      <c r="AB26" s="45">
        <f t="shared" si="20"/>
        <v>98.274198190099867</v>
      </c>
      <c r="AC26" s="110">
        <f t="shared" si="20"/>
        <v>0</v>
      </c>
      <c r="AD26" s="110">
        <f t="shared" si="20"/>
        <v>0</v>
      </c>
      <c r="AE26" s="110">
        <f t="shared" si="20"/>
        <v>94.525038190099835</v>
      </c>
      <c r="AF26" s="110">
        <f t="shared" si="20"/>
        <v>0</v>
      </c>
      <c r="AG26" s="110">
        <f t="shared" si="20"/>
        <v>0</v>
      </c>
      <c r="AH26" s="110">
        <f t="shared" si="20"/>
        <v>3.60588</v>
      </c>
      <c r="AI26" s="110">
        <f t="shared" si="20"/>
        <v>0</v>
      </c>
      <c r="AJ26" s="110">
        <f t="shared" ref="AJ26" si="21">AJ7-AJ9+AJ15+AJ21-AJ25</f>
        <v>0</v>
      </c>
      <c r="AK26" s="110">
        <f t="shared" si="20"/>
        <v>0</v>
      </c>
      <c r="AL26" s="110">
        <f t="shared" si="20"/>
        <v>9.5519999999999994E-2</v>
      </c>
      <c r="AM26" s="226">
        <f t="shared" si="20"/>
        <v>4.7759999999999997E-2</v>
      </c>
      <c r="AN26" s="45">
        <f t="shared" si="20"/>
        <v>0</v>
      </c>
      <c r="AO26" s="47">
        <f t="shared" si="20"/>
        <v>1360.6919999999998</v>
      </c>
      <c r="AP26" s="45">
        <f t="shared" si="20"/>
        <v>0</v>
      </c>
      <c r="AQ26" s="48">
        <f>C26+H26+L26+AA26+AB26+AN26+AO26+AP26</f>
        <v>8939.3372897228091</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159.09199999999998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112.55</v>
      </c>
      <c r="Y27" s="54">
        <f t="shared" si="23"/>
        <v>2.1019999999999999</v>
      </c>
      <c r="Z27" s="55">
        <f t="shared" si="23"/>
        <v>44.44</v>
      </c>
      <c r="AA27" s="56">
        <f t="shared" si="23"/>
        <v>401.19956975999997</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560.2915697599999</v>
      </c>
    </row>
    <row r="28" spans="1:43" ht="12.75" customHeight="1" thickBot="1">
      <c r="A28" s="112" t="s">
        <v>11</v>
      </c>
      <c r="B28" s="113"/>
      <c r="C28" s="114">
        <f>SUM(D28:G28)</f>
        <v>0</v>
      </c>
      <c r="D28" s="96"/>
      <c r="E28" s="97"/>
      <c r="F28" s="98"/>
      <c r="G28" s="98"/>
      <c r="H28" s="115">
        <f>SUM(I28:K28)</f>
        <v>0</v>
      </c>
      <c r="I28" s="96"/>
      <c r="J28" s="97"/>
      <c r="K28" s="98"/>
      <c r="L28" s="115">
        <f>SUM(M28:Z28)</f>
        <v>159.09199999999998</v>
      </c>
      <c r="M28" s="97"/>
      <c r="N28" s="97"/>
      <c r="O28" s="97"/>
      <c r="P28" s="97"/>
      <c r="Q28" s="97"/>
      <c r="R28" s="97"/>
      <c r="S28" s="97"/>
      <c r="T28" s="97"/>
      <c r="U28" s="97"/>
      <c r="V28" s="97"/>
      <c r="W28" s="97"/>
      <c r="X28" s="97">
        <f>X26</f>
        <v>112.55</v>
      </c>
      <c r="Y28" s="97">
        <f>Y26</f>
        <v>2.1019999999999999</v>
      </c>
      <c r="Z28" s="98">
        <f>Z26</f>
        <v>44.44</v>
      </c>
      <c r="AA28" s="115">
        <v>401.19956975999997</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560.2915697599999</v>
      </c>
    </row>
    <row r="29" spans="1:43" s="49" customFormat="1" ht="12.75" customHeight="1" thickBot="1">
      <c r="A29" s="50" t="s">
        <v>12</v>
      </c>
      <c r="B29" s="51"/>
      <c r="C29" s="52">
        <f t="shared" ref="C29:AQ29" si="25">C30+C45+C56+C58+C65+C70+C71</f>
        <v>487.47427023211998</v>
      </c>
      <c r="D29" s="53">
        <f t="shared" si="25"/>
        <v>399.45350463211992</v>
      </c>
      <c r="E29" s="54">
        <f t="shared" si="25"/>
        <v>68.615399999999994</v>
      </c>
      <c r="F29" s="55">
        <f t="shared" si="25"/>
        <v>0</v>
      </c>
      <c r="G29" s="55">
        <f t="shared" si="25"/>
        <v>19.4053656</v>
      </c>
      <c r="H29" s="56">
        <f t="shared" si="25"/>
        <v>498.773618</v>
      </c>
      <c r="I29" s="53">
        <f t="shared" si="25"/>
        <v>0</v>
      </c>
      <c r="J29" s="53">
        <f t="shared" si="25"/>
        <v>374.03499999999997</v>
      </c>
      <c r="K29" s="53">
        <f t="shared" si="25"/>
        <v>124.73861799999999</v>
      </c>
      <c r="L29" s="56">
        <f t="shared" si="25"/>
        <v>5015.2509923094576</v>
      </c>
      <c r="M29" s="54">
        <f t="shared" si="25"/>
        <v>0</v>
      </c>
      <c r="N29" s="54">
        <f t="shared" ref="N29" si="26">N30+N45+N56+N58+N65+N70+N71</f>
        <v>0</v>
      </c>
      <c r="O29" s="54">
        <f t="shared" si="25"/>
        <v>0</v>
      </c>
      <c r="P29" s="54">
        <f t="shared" si="25"/>
        <v>1170.3787840754715</v>
      </c>
      <c r="Q29" s="54">
        <f t="shared" si="25"/>
        <v>421.18439999999998</v>
      </c>
      <c r="R29" s="54">
        <f t="shared" si="25"/>
        <v>369.70855395898707</v>
      </c>
      <c r="S29" s="54">
        <f t="shared" si="25"/>
        <v>617.53230000000008</v>
      </c>
      <c r="T29" s="54">
        <f t="shared" si="25"/>
        <v>137.62888500000003</v>
      </c>
      <c r="U29" s="54">
        <f t="shared" si="25"/>
        <v>2235.2280000000001</v>
      </c>
      <c r="V29" s="54">
        <f t="shared" si="25"/>
        <v>62.539069274999996</v>
      </c>
      <c r="W29" s="54">
        <f t="shared" si="25"/>
        <v>1.0510000000000019</v>
      </c>
      <c r="X29" s="54">
        <f t="shared" si="25"/>
        <v>0</v>
      </c>
      <c r="Y29" s="54">
        <f t="shared" si="25"/>
        <v>0</v>
      </c>
      <c r="Z29" s="54">
        <f t="shared" si="25"/>
        <v>0</v>
      </c>
      <c r="AA29" s="47">
        <f t="shared" si="25"/>
        <v>871.49868960000003</v>
      </c>
      <c r="AB29" s="57">
        <f t="shared" si="25"/>
        <v>98.274198190099824</v>
      </c>
      <c r="AC29" s="58">
        <f t="shared" si="25"/>
        <v>0</v>
      </c>
      <c r="AD29" s="54">
        <f t="shared" si="25"/>
        <v>0</v>
      </c>
      <c r="AE29" s="54">
        <f t="shared" si="25"/>
        <v>94.525038190099835</v>
      </c>
      <c r="AF29" s="54">
        <f t="shared" ref="AF29" si="27">AF30+AF45+AF56+AF58+AF65+AF70+AF71</f>
        <v>0</v>
      </c>
      <c r="AG29" s="54">
        <f t="shared" si="25"/>
        <v>0</v>
      </c>
      <c r="AH29" s="54">
        <f t="shared" si="25"/>
        <v>3.60588</v>
      </c>
      <c r="AI29" s="54">
        <f t="shared" si="25"/>
        <v>0</v>
      </c>
      <c r="AJ29" s="54">
        <f t="shared" ref="AJ29" si="28">AJ30+AJ45+AJ56+AJ58+AJ65+AJ70+AJ71</f>
        <v>0</v>
      </c>
      <c r="AK29" s="54">
        <f t="shared" si="25"/>
        <v>0</v>
      </c>
      <c r="AL29" s="54">
        <f t="shared" ref="AL29" si="29">AL30+AL45+AL56+AL58+AL65+AL70+AL71</f>
        <v>9.5519999999999994E-2</v>
      </c>
      <c r="AM29" s="217">
        <f t="shared" si="25"/>
        <v>4.7759999999999997E-2</v>
      </c>
      <c r="AN29" s="53">
        <f t="shared" si="25"/>
        <v>0</v>
      </c>
      <c r="AO29" s="56">
        <f t="shared" si="25"/>
        <v>1363.3579999999999</v>
      </c>
      <c r="AP29" s="57">
        <f t="shared" si="25"/>
        <v>0</v>
      </c>
      <c r="AQ29" s="48">
        <f t="shared" si="25"/>
        <v>8334.629768331677</v>
      </c>
    </row>
    <row r="30" spans="1:43" s="49" customFormat="1" ht="12.75" customHeight="1">
      <c r="A30" s="164" t="s">
        <v>43</v>
      </c>
      <c r="B30" s="117"/>
      <c r="C30" s="118">
        <f>SUM(C31:C44)</f>
        <v>119.48850463211993</v>
      </c>
      <c r="D30" s="120">
        <v>119.48850463211991</v>
      </c>
      <c r="E30" s="120">
        <v>0</v>
      </c>
      <c r="F30" s="121"/>
      <c r="G30" s="121"/>
      <c r="H30" s="122">
        <f>SUM(H31:H44)</f>
        <v>0</v>
      </c>
      <c r="I30" s="119">
        <f t="shared" ref="I30:K30" si="30">SUM(I31:I44)</f>
        <v>0</v>
      </c>
      <c r="J30" s="120">
        <f t="shared" si="30"/>
        <v>0</v>
      </c>
      <c r="K30" s="120">
        <f t="shared" si="30"/>
        <v>0</v>
      </c>
      <c r="L30" s="122">
        <f>SUM(L31:L44)</f>
        <v>858.57303079537644</v>
      </c>
      <c r="M30" s="120">
        <f>SUM(M31:M44)</f>
        <v>0</v>
      </c>
      <c r="N30" s="120">
        <f>SUM(N31:N44)</f>
        <v>0</v>
      </c>
      <c r="O30" s="120">
        <f>SUM(O31:O44)</f>
        <v>0</v>
      </c>
      <c r="P30" s="120">
        <f>SUM(P31:P44)</f>
        <v>0</v>
      </c>
      <c r="Q30" s="120">
        <v>42.857097697568769</v>
      </c>
      <c r="R30" s="120">
        <f>SUM(R31:R44)</f>
        <v>0</v>
      </c>
      <c r="S30" s="120">
        <v>545.14215000000002</v>
      </c>
      <c r="T30" s="120">
        <v>53.164721960677696</v>
      </c>
      <c r="U30" s="120">
        <v>180.84204648712989</v>
      </c>
      <c r="V30" s="120">
        <v>35.516014649999995</v>
      </c>
      <c r="W30" s="120">
        <f>SUM(W31:W44)</f>
        <v>1.0510000000000019</v>
      </c>
      <c r="X30" s="120">
        <f>SUM(X31:X44)</f>
        <v>0</v>
      </c>
      <c r="Y30" s="120">
        <f>SUM(Y31:Y44)</f>
        <v>0</v>
      </c>
      <c r="Z30" s="121">
        <f>SUM(Z31:Z44)</f>
        <v>0</v>
      </c>
      <c r="AA30" s="122">
        <v>373.04710344</v>
      </c>
      <c r="AB30" s="123">
        <f t="shared" ref="AB30:AN30" si="31">SUM(AB31:AB44)</f>
        <v>71.28179999999999</v>
      </c>
      <c r="AC30" s="176">
        <f t="shared" si="31"/>
        <v>0</v>
      </c>
      <c r="AD30" s="120">
        <f t="shared" si="31"/>
        <v>0</v>
      </c>
      <c r="AE30" s="120">
        <f t="shared" si="31"/>
        <v>67.675919999999991</v>
      </c>
      <c r="AF30" s="120">
        <f t="shared" ref="AF30" si="32">SUM(AF31:AF44)</f>
        <v>0</v>
      </c>
      <c r="AG30" s="120">
        <f t="shared" si="31"/>
        <v>0</v>
      </c>
      <c r="AH30" s="120">
        <f t="shared" si="31"/>
        <v>3.60588</v>
      </c>
      <c r="AI30" s="120">
        <f t="shared" si="31"/>
        <v>0</v>
      </c>
      <c r="AJ30" s="120">
        <f t="shared" ref="AJ30" si="33">SUM(AJ31:AJ44)</f>
        <v>0</v>
      </c>
      <c r="AK30" s="120">
        <f t="shared" si="31"/>
        <v>0</v>
      </c>
      <c r="AL30" s="120">
        <f t="shared" ref="AL30" si="34">SUM(AL31:AL44)</f>
        <v>0</v>
      </c>
      <c r="AM30" s="228">
        <f t="shared" si="31"/>
        <v>0</v>
      </c>
      <c r="AN30" s="119">
        <f t="shared" si="31"/>
        <v>0</v>
      </c>
      <c r="AO30" s="122">
        <v>531.65199999999993</v>
      </c>
      <c r="AP30" s="123">
        <f>SUM(AP31:AP44)</f>
        <v>0</v>
      </c>
      <c r="AQ30" s="59">
        <f t="shared" ref="AQ30" si="35">C30+H30+L30+AA30+AB30+AN30+AO30+AP30</f>
        <v>1954.042438867496</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53.812164353656392</v>
      </c>
      <c r="M31" s="127"/>
      <c r="N31" s="127"/>
      <c r="O31" s="127"/>
      <c r="P31" s="127"/>
      <c r="Q31" s="127">
        <v>1.3694331977383005</v>
      </c>
      <c r="R31" s="127"/>
      <c r="S31" s="127">
        <v>17.832893352336004</v>
      </c>
      <c r="T31" s="127">
        <v>0.41316464156017518</v>
      </c>
      <c r="U31" s="127">
        <v>28.080617021339318</v>
      </c>
      <c r="V31" s="127">
        <v>6.1160561406825931</v>
      </c>
      <c r="W31" s="127"/>
      <c r="X31" s="127"/>
      <c r="Y31" s="127"/>
      <c r="Z31" s="128"/>
      <c r="AA31" s="70">
        <v>41.32895981780144</v>
      </c>
      <c r="AB31" s="131">
        <f t="shared" ref="AB31:AB43" si="39">SUM(AC31:AM31)</f>
        <v>0</v>
      </c>
      <c r="AC31" s="132"/>
      <c r="AD31" s="127"/>
      <c r="AE31" s="127"/>
      <c r="AF31" s="127"/>
      <c r="AG31" s="127"/>
      <c r="AH31" s="127"/>
      <c r="AI31" s="127"/>
      <c r="AJ31" s="127"/>
      <c r="AK31" s="64"/>
      <c r="AL31" s="64"/>
      <c r="AM31" s="229"/>
      <c r="AN31" s="223"/>
      <c r="AO31" s="130">
        <v>30.65981603504973</v>
      </c>
      <c r="AP31" s="131"/>
      <c r="AQ31" s="71">
        <f t="shared" si="24"/>
        <v>125.80094020650756</v>
      </c>
    </row>
    <row r="32" spans="1:43" ht="12.75" customHeight="1">
      <c r="A32" s="166" t="s">
        <v>111</v>
      </c>
      <c r="B32" s="133" t="s">
        <v>15</v>
      </c>
      <c r="C32" s="19">
        <f t="shared" si="36"/>
        <v>30.590824239520508</v>
      </c>
      <c r="D32" s="127">
        <v>30.590824239520508</v>
      </c>
      <c r="E32" s="25"/>
      <c r="F32" s="22"/>
      <c r="G32" s="22"/>
      <c r="H32" s="23">
        <f t="shared" si="37"/>
        <v>0</v>
      </c>
      <c r="I32" s="24">
        <v>0</v>
      </c>
      <c r="J32" s="25"/>
      <c r="K32" s="22"/>
      <c r="L32" s="23">
        <f t="shared" si="38"/>
        <v>192.6039551534829</v>
      </c>
      <c r="M32" s="25"/>
      <c r="N32" s="25"/>
      <c r="O32" s="25"/>
      <c r="P32" s="127"/>
      <c r="Q32" s="127">
        <v>10.222778771169533</v>
      </c>
      <c r="R32" s="25"/>
      <c r="S32" s="127">
        <v>133.12202734085375</v>
      </c>
      <c r="T32" s="127">
        <v>9.9821969663012666</v>
      </c>
      <c r="U32" s="127">
        <v>28.147272397714083</v>
      </c>
      <c r="V32" s="127">
        <v>11.129679677444242</v>
      </c>
      <c r="W32" s="25"/>
      <c r="X32" s="25"/>
      <c r="Y32" s="25"/>
      <c r="Z32" s="22"/>
      <c r="AA32" s="28">
        <v>125.63783774455793</v>
      </c>
      <c r="AB32" s="26">
        <f t="shared" si="39"/>
        <v>3.60588</v>
      </c>
      <c r="AC32" s="27"/>
      <c r="AD32" s="25"/>
      <c r="AE32" s="25">
        <v>0</v>
      </c>
      <c r="AF32" s="25"/>
      <c r="AG32" s="127"/>
      <c r="AH32" s="127">
        <v>3.60588</v>
      </c>
      <c r="AI32" s="25"/>
      <c r="AJ32" s="25"/>
      <c r="AK32" s="25"/>
      <c r="AL32" s="25"/>
      <c r="AM32" s="229"/>
      <c r="AN32" s="212"/>
      <c r="AO32" s="130">
        <v>121.25128595278875</v>
      </c>
      <c r="AP32" s="26"/>
      <c r="AQ32" s="29">
        <f t="shared" si="24"/>
        <v>473.68978309035009</v>
      </c>
    </row>
    <row r="33" spans="1:43" ht="12.75" customHeight="1">
      <c r="A33" s="166" t="s">
        <v>16</v>
      </c>
      <c r="B33" s="133" t="s">
        <v>17</v>
      </c>
      <c r="C33" s="19">
        <f t="shared" si="36"/>
        <v>10.662918923625661</v>
      </c>
      <c r="D33" s="127">
        <v>10.662918923625661</v>
      </c>
      <c r="E33" s="25"/>
      <c r="F33" s="22"/>
      <c r="G33" s="22"/>
      <c r="H33" s="23">
        <f t="shared" si="37"/>
        <v>0</v>
      </c>
      <c r="I33" s="24"/>
      <c r="J33" s="25"/>
      <c r="K33" s="22"/>
      <c r="L33" s="23">
        <f t="shared" si="38"/>
        <v>25.681418417813489</v>
      </c>
      <c r="M33" s="25"/>
      <c r="N33" s="25"/>
      <c r="O33" s="25"/>
      <c r="P33" s="127"/>
      <c r="Q33" s="127">
        <v>0.65853051094911241</v>
      </c>
      <c r="R33" s="25"/>
      <c r="S33" s="127">
        <v>8.5754488721391802</v>
      </c>
      <c r="T33" s="127">
        <v>10.693918303355458</v>
      </c>
      <c r="U33" s="127">
        <v>5.7535207313697381</v>
      </c>
      <c r="V33" s="127">
        <v>0</v>
      </c>
      <c r="W33" s="25"/>
      <c r="X33" s="25"/>
      <c r="Y33" s="25"/>
      <c r="Z33" s="22"/>
      <c r="AA33" s="28">
        <v>1.9147421641653348</v>
      </c>
      <c r="AB33" s="26">
        <f t="shared" si="39"/>
        <v>0</v>
      </c>
      <c r="AC33" s="27"/>
      <c r="AD33" s="25"/>
      <c r="AE33" s="25"/>
      <c r="AF33" s="25"/>
      <c r="AG33" s="127"/>
      <c r="AH33" s="127"/>
      <c r="AI33" s="25"/>
      <c r="AJ33" s="25"/>
      <c r="AK33" s="25"/>
      <c r="AL33" s="25"/>
      <c r="AM33" s="229"/>
      <c r="AN33" s="212"/>
      <c r="AO33" s="130">
        <v>13.57792993663549</v>
      </c>
      <c r="AP33" s="26"/>
      <c r="AQ33" s="29">
        <f t="shared" si="24"/>
        <v>51.837009442239975</v>
      </c>
    </row>
    <row r="34" spans="1:43" ht="12.75" customHeight="1">
      <c r="A34" s="166" t="s">
        <v>18</v>
      </c>
      <c r="B34" s="133" t="s">
        <v>19</v>
      </c>
      <c r="C34" s="305">
        <f t="shared" si="36"/>
        <v>0</v>
      </c>
      <c r="D34" s="304">
        <v>0</v>
      </c>
      <c r="E34" s="25"/>
      <c r="F34" s="22"/>
      <c r="G34" s="22"/>
      <c r="H34" s="23">
        <f t="shared" si="37"/>
        <v>0</v>
      </c>
      <c r="I34" s="24"/>
      <c r="J34" s="25"/>
      <c r="K34" s="22"/>
      <c r="L34" s="23">
        <f t="shared" si="38"/>
        <v>6.4241689803180462</v>
      </c>
      <c r="M34" s="25"/>
      <c r="N34" s="25"/>
      <c r="O34" s="25"/>
      <c r="P34" s="127"/>
      <c r="Q34" s="127">
        <v>0.380992096925866</v>
      </c>
      <c r="R34" s="25"/>
      <c r="S34" s="127">
        <v>4.9613164364518374</v>
      </c>
      <c r="T34" s="127">
        <v>0.32434740171377591</v>
      </c>
      <c r="U34" s="127">
        <v>0.75751304522656715</v>
      </c>
      <c r="V34" s="127">
        <v>0</v>
      </c>
      <c r="W34" s="25"/>
      <c r="X34" s="25"/>
      <c r="Y34" s="25"/>
      <c r="Z34" s="22"/>
      <c r="AA34" s="28">
        <v>0</v>
      </c>
      <c r="AB34" s="26">
        <f t="shared" si="39"/>
        <v>67.675919999999991</v>
      </c>
      <c r="AC34" s="27"/>
      <c r="AD34" s="25"/>
      <c r="AE34" s="25">
        <v>67.675919999999991</v>
      </c>
      <c r="AF34" s="25"/>
      <c r="AG34" s="127"/>
      <c r="AH34" s="127"/>
      <c r="AI34" s="25"/>
      <c r="AJ34" s="25"/>
      <c r="AK34" s="25"/>
      <c r="AL34" s="25"/>
      <c r="AM34" s="229"/>
      <c r="AN34" s="212"/>
      <c r="AO34" s="130">
        <v>22.629398597580487</v>
      </c>
      <c r="AP34" s="26"/>
      <c r="AQ34" s="29">
        <f t="shared" si="24"/>
        <v>96.729487577898524</v>
      </c>
    </row>
    <row r="35" spans="1:43" ht="12.75" customHeight="1">
      <c r="A35" s="166" t="s">
        <v>20</v>
      </c>
      <c r="B35" s="133" t="s">
        <v>21</v>
      </c>
      <c r="C35" s="305">
        <f t="shared" si="36"/>
        <v>0</v>
      </c>
      <c r="D35" s="304">
        <v>0</v>
      </c>
      <c r="E35" s="25"/>
      <c r="F35" s="22"/>
      <c r="G35" s="22"/>
      <c r="H35" s="23">
        <f t="shared" si="37"/>
        <v>0</v>
      </c>
      <c r="I35" s="24"/>
      <c r="J35" s="25"/>
      <c r="K35" s="22"/>
      <c r="L35" s="23">
        <f t="shared" si="38"/>
        <v>7.1776208727173678</v>
      </c>
      <c r="M35" s="25"/>
      <c r="N35" s="25"/>
      <c r="O35" s="25"/>
      <c r="P35" s="127"/>
      <c r="Q35" s="127">
        <v>0.15933483319224151</v>
      </c>
      <c r="R35" s="25"/>
      <c r="S35" s="127">
        <v>2.0748738181038924</v>
      </c>
      <c r="T35" s="127">
        <v>1.1794450971410035E-2</v>
      </c>
      <c r="U35" s="127">
        <v>4.9316177704498232</v>
      </c>
      <c r="V35" s="127">
        <v>0</v>
      </c>
      <c r="W35" s="25"/>
      <c r="X35" s="25"/>
      <c r="Y35" s="25"/>
      <c r="Z35" s="22"/>
      <c r="AA35" s="28">
        <v>16.591955308524032</v>
      </c>
      <c r="AB35" s="26">
        <f t="shared" si="39"/>
        <v>0</v>
      </c>
      <c r="AC35" s="27"/>
      <c r="AD35" s="25"/>
      <c r="AE35" s="25"/>
      <c r="AF35" s="25"/>
      <c r="AG35" s="127"/>
      <c r="AH35" s="127"/>
      <c r="AI35" s="25"/>
      <c r="AJ35" s="25"/>
      <c r="AK35" s="25"/>
      <c r="AL35" s="25"/>
      <c r="AM35" s="229"/>
      <c r="AN35" s="212"/>
      <c r="AO35" s="130">
        <v>21.065294580079645</v>
      </c>
      <c r="AP35" s="26"/>
      <c r="AQ35" s="29">
        <f t="shared" si="24"/>
        <v>44.834870761321042</v>
      </c>
    </row>
    <row r="36" spans="1:43" ht="12.75" customHeight="1">
      <c r="A36" s="166" t="s">
        <v>22</v>
      </c>
      <c r="B36" s="133" t="s">
        <v>23</v>
      </c>
      <c r="C36" s="19">
        <f t="shared" si="36"/>
        <v>0</v>
      </c>
      <c r="D36" s="127">
        <v>0</v>
      </c>
      <c r="E36" s="25"/>
      <c r="F36" s="22"/>
      <c r="G36" s="22"/>
      <c r="H36" s="23">
        <f t="shared" si="37"/>
        <v>0</v>
      </c>
      <c r="I36" s="24"/>
      <c r="J36" s="25"/>
      <c r="K36" s="22"/>
      <c r="L36" s="23">
        <f t="shared" si="38"/>
        <v>54.146717946953537</v>
      </c>
      <c r="M36" s="25"/>
      <c r="N36" s="25"/>
      <c r="O36" s="25"/>
      <c r="P36" s="127"/>
      <c r="Q36" s="127">
        <v>2.9974464799743692</v>
      </c>
      <c r="R36" s="25"/>
      <c r="S36" s="127">
        <v>39.033041914712527</v>
      </c>
      <c r="T36" s="127">
        <v>3.3016449841628863</v>
      </c>
      <c r="U36" s="127">
        <v>8.8145845681037542</v>
      </c>
      <c r="V36" s="127">
        <v>0</v>
      </c>
      <c r="W36" s="25"/>
      <c r="X36" s="25"/>
      <c r="Y36" s="25"/>
      <c r="Z36" s="22"/>
      <c r="AA36" s="130">
        <v>62.920904875585137</v>
      </c>
      <c r="AB36" s="26">
        <f t="shared" si="39"/>
        <v>0</v>
      </c>
      <c r="AC36" s="27"/>
      <c r="AD36" s="25"/>
      <c r="AE36" s="25">
        <v>0</v>
      </c>
      <c r="AF36" s="25"/>
      <c r="AG36" s="127"/>
      <c r="AH36" s="127"/>
      <c r="AI36" s="25"/>
      <c r="AJ36" s="25"/>
      <c r="AK36" s="25"/>
      <c r="AL36" s="25"/>
      <c r="AM36" s="229"/>
      <c r="AN36" s="212"/>
      <c r="AO36" s="130">
        <v>89.107173470431164</v>
      </c>
      <c r="AP36" s="26"/>
      <c r="AQ36" s="29">
        <f t="shared" si="24"/>
        <v>206.17479629296986</v>
      </c>
    </row>
    <row r="37" spans="1:43" ht="12.75" customHeight="1">
      <c r="A37" s="166" t="s">
        <v>24</v>
      </c>
      <c r="B37" s="133" t="s">
        <v>25</v>
      </c>
      <c r="C37" s="19">
        <f t="shared" si="36"/>
        <v>0</v>
      </c>
      <c r="D37" s="127">
        <v>0</v>
      </c>
      <c r="E37" s="25"/>
      <c r="F37" s="22"/>
      <c r="G37" s="22"/>
      <c r="H37" s="23">
        <f t="shared" si="37"/>
        <v>0</v>
      </c>
      <c r="I37" s="24"/>
      <c r="J37" s="25"/>
      <c r="K37" s="22"/>
      <c r="L37" s="23">
        <f t="shared" si="38"/>
        <v>10.208182697548107</v>
      </c>
      <c r="M37" s="25"/>
      <c r="N37" s="25"/>
      <c r="O37" s="25"/>
      <c r="P37" s="127"/>
      <c r="Q37" s="127">
        <v>0.22026087494408239</v>
      </c>
      <c r="R37" s="25"/>
      <c r="S37" s="127">
        <v>2.8682587066365692</v>
      </c>
      <c r="T37" s="127">
        <v>1.411508365844679</v>
      </c>
      <c r="U37" s="127">
        <v>5.7081547501227758</v>
      </c>
      <c r="V37" s="127">
        <v>0</v>
      </c>
      <c r="W37" s="25"/>
      <c r="X37" s="25"/>
      <c r="Y37" s="25"/>
      <c r="Z37" s="22"/>
      <c r="AA37" s="28">
        <v>3.1396436996622099</v>
      </c>
      <c r="AB37" s="26">
        <f t="shared" si="39"/>
        <v>0</v>
      </c>
      <c r="AC37" s="27"/>
      <c r="AD37" s="25"/>
      <c r="AE37" s="25"/>
      <c r="AF37" s="25"/>
      <c r="AG37" s="127"/>
      <c r="AH37" s="127"/>
      <c r="AI37" s="25"/>
      <c r="AJ37" s="25"/>
      <c r="AK37" s="25"/>
      <c r="AL37" s="25"/>
      <c r="AM37" s="229"/>
      <c r="AN37" s="212"/>
      <c r="AO37" s="130">
        <v>25.475806994185074</v>
      </c>
      <c r="AP37" s="26"/>
      <c r="AQ37" s="29">
        <f t="shared" si="24"/>
        <v>38.82363339139539</v>
      </c>
    </row>
    <row r="38" spans="1:43" ht="12.75" customHeight="1">
      <c r="A38" s="166" t="s">
        <v>26</v>
      </c>
      <c r="B38" s="133" t="s">
        <v>27</v>
      </c>
      <c r="C38" s="19">
        <f t="shared" si="36"/>
        <v>73.779692085399148</v>
      </c>
      <c r="D38" s="127">
        <v>73.779692085399148</v>
      </c>
      <c r="E38" s="25"/>
      <c r="F38" s="22"/>
      <c r="G38" s="22"/>
      <c r="H38" s="23">
        <f t="shared" si="37"/>
        <v>0</v>
      </c>
      <c r="I38" s="24"/>
      <c r="J38" s="25"/>
      <c r="K38" s="22"/>
      <c r="L38" s="23">
        <f t="shared" si="38"/>
        <v>47.430438344040795</v>
      </c>
      <c r="M38" s="25"/>
      <c r="N38" s="25"/>
      <c r="O38" s="25"/>
      <c r="P38" s="127"/>
      <c r="Q38" s="127">
        <v>1.4731074757353406</v>
      </c>
      <c r="R38" s="25"/>
      <c r="S38" s="127">
        <v>19.182949964045925</v>
      </c>
      <c r="T38" s="127">
        <v>4.3406042957445541</v>
      </c>
      <c r="U38" s="127">
        <v>13.161206569867391</v>
      </c>
      <c r="V38" s="127">
        <v>9.27257003864759</v>
      </c>
      <c r="W38" s="25"/>
      <c r="X38" s="25"/>
      <c r="Y38" s="25"/>
      <c r="Z38" s="22"/>
      <c r="AA38" s="28">
        <v>41.427638912732377</v>
      </c>
      <c r="AB38" s="26">
        <f t="shared" si="39"/>
        <v>0</v>
      </c>
      <c r="AC38" s="27"/>
      <c r="AD38" s="25"/>
      <c r="AE38" s="25">
        <v>0</v>
      </c>
      <c r="AF38" s="25">
        <v>0</v>
      </c>
      <c r="AG38" s="127"/>
      <c r="AH38" s="127"/>
      <c r="AI38" s="25"/>
      <c r="AJ38" s="25"/>
      <c r="AK38" s="25"/>
      <c r="AL38" s="25"/>
      <c r="AM38" s="229"/>
      <c r="AN38" s="212">
        <v>0</v>
      </c>
      <c r="AO38" s="130">
        <v>39.140671217868068</v>
      </c>
      <c r="AP38" s="26"/>
      <c r="AQ38" s="29">
        <f t="shared" si="24"/>
        <v>201.77844056004037</v>
      </c>
    </row>
    <row r="39" spans="1:43" ht="12.75" customHeight="1">
      <c r="A39" s="166" t="s">
        <v>28</v>
      </c>
      <c r="B39" s="133" t="s">
        <v>29</v>
      </c>
      <c r="C39" s="19">
        <f t="shared" si="36"/>
        <v>0</v>
      </c>
      <c r="D39" s="127">
        <v>0</v>
      </c>
      <c r="E39" s="25"/>
      <c r="F39" s="22"/>
      <c r="G39" s="22"/>
      <c r="H39" s="23">
        <f t="shared" si="37"/>
        <v>0</v>
      </c>
      <c r="I39" s="24"/>
      <c r="J39" s="25"/>
      <c r="K39" s="22"/>
      <c r="L39" s="23">
        <f t="shared" si="38"/>
        <v>341.81213912964262</v>
      </c>
      <c r="M39" s="25"/>
      <c r="N39" s="25"/>
      <c r="O39" s="25"/>
      <c r="P39" s="127"/>
      <c r="Q39" s="127">
        <v>23.442278132816451</v>
      </c>
      <c r="R39" s="25"/>
      <c r="S39" s="127">
        <v>305.26764399222827</v>
      </c>
      <c r="T39" s="127">
        <v>7.4941086052132198</v>
      </c>
      <c r="U39" s="127">
        <v>5.5642434162846266</v>
      </c>
      <c r="V39" s="127">
        <v>4.386498310004118E-2</v>
      </c>
      <c r="W39" s="25"/>
      <c r="X39" s="25"/>
      <c r="Y39" s="25"/>
      <c r="Z39" s="22"/>
      <c r="AA39" s="28">
        <v>18.444116288438725</v>
      </c>
      <c r="AB39" s="26">
        <f t="shared" si="39"/>
        <v>0</v>
      </c>
      <c r="AC39" s="27"/>
      <c r="AD39" s="25"/>
      <c r="AE39" s="127"/>
      <c r="AF39" s="127"/>
      <c r="AG39" s="127"/>
      <c r="AH39" s="25"/>
      <c r="AI39" s="25"/>
      <c r="AJ39" s="25"/>
      <c r="AK39" s="25"/>
      <c r="AL39" s="25"/>
      <c r="AM39" s="229"/>
      <c r="AN39" s="212"/>
      <c r="AO39" s="130">
        <v>35.515418392898681</v>
      </c>
      <c r="AP39" s="26"/>
      <c r="AQ39" s="29">
        <f t="shared" si="24"/>
        <v>395.77167381098002</v>
      </c>
    </row>
    <row r="40" spans="1:43" ht="12.75" customHeight="1">
      <c r="A40" s="166" t="s">
        <v>30</v>
      </c>
      <c r="B40" s="133" t="s">
        <v>31</v>
      </c>
      <c r="C40" s="19">
        <f t="shared" si="36"/>
        <v>0</v>
      </c>
      <c r="D40" s="127">
        <v>0</v>
      </c>
      <c r="E40" s="25"/>
      <c r="F40" s="22"/>
      <c r="G40" s="22"/>
      <c r="H40" s="23">
        <f t="shared" si="37"/>
        <v>0</v>
      </c>
      <c r="I40" s="24"/>
      <c r="J40" s="25"/>
      <c r="K40" s="22"/>
      <c r="L40" s="23">
        <f t="shared" si="38"/>
        <v>20.162421962669747</v>
      </c>
      <c r="M40" s="25"/>
      <c r="N40" s="25"/>
      <c r="O40" s="25"/>
      <c r="P40" s="127"/>
      <c r="Q40" s="127">
        <v>0.18467073864975114</v>
      </c>
      <c r="R40" s="25"/>
      <c r="S40" s="127">
        <v>2.4048004627586526</v>
      </c>
      <c r="T40" s="127">
        <v>5.0715145587032477</v>
      </c>
      <c r="U40" s="127">
        <v>3.5475923924325703</v>
      </c>
      <c r="V40" s="127">
        <v>8.9538438101255231</v>
      </c>
      <c r="W40" s="25"/>
      <c r="X40" s="25"/>
      <c r="Y40" s="25"/>
      <c r="Z40" s="22"/>
      <c r="AA40" s="28">
        <v>5.7435075430304376</v>
      </c>
      <c r="AB40" s="26">
        <f t="shared" si="39"/>
        <v>0</v>
      </c>
      <c r="AC40" s="27"/>
      <c r="AD40" s="25"/>
      <c r="AE40" s="127"/>
      <c r="AF40" s="127"/>
      <c r="AG40" s="127"/>
      <c r="AH40" s="25"/>
      <c r="AI40" s="25"/>
      <c r="AJ40" s="25"/>
      <c r="AK40" s="25"/>
      <c r="AL40" s="25"/>
      <c r="AM40" s="229"/>
      <c r="AN40" s="212"/>
      <c r="AO40" s="130">
        <v>13.585373953513303</v>
      </c>
      <c r="AP40" s="26"/>
      <c r="AQ40" s="29">
        <f t="shared" si="24"/>
        <v>39.491303459213491</v>
      </c>
    </row>
    <row r="41" spans="1:43" ht="12.75" customHeight="1">
      <c r="A41" s="166" t="s">
        <v>32</v>
      </c>
      <c r="B41" s="133" t="s">
        <v>33</v>
      </c>
      <c r="C41" s="305">
        <f t="shared" si="36"/>
        <v>4.4550693835746165</v>
      </c>
      <c r="D41" s="304">
        <v>4.4550693835746165</v>
      </c>
      <c r="E41" s="25"/>
      <c r="F41" s="22"/>
      <c r="G41" s="22"/>
      <c r="H41" s="23">
        <f t="shared" si="37"/>
        <v>0</v>
      </c>
      <c r="I41" s="24"/>
      <c r="J41" s="25"/>
      <c r="K41" s="22"/>
      <c r="L41" s="23">
        <f t="shared" si="38"/>
        <v>43.153553563660026</v>
      </c>
      <c r="M41" s="25"/>
      <c r="N41" s="25"/>
      <c r="O41" s="25"/>
      <c r="P41" s="127"/>
      <c r="Q41" s="127">
        <v>0.4435667015218181</v>
      </c>
      <c r="R41" s="25"/>
      <c r="S41" s="127">
        <v>5.7761690719561916</v>
      </c>
      <c r="T41" s="127">
        <v>7.9546299397998386</v>
      </c>
      <c r="U41" s="127">
        <v>28.979187850382175</v>
      </c>
      <c r="V41" s="127">
        <v>0</v>
      </c>
      <c r="W41" s="25"/>
      <c r="X41" s="25"/>
      <c r="Y41" s="25"/>
      <c r="Z41" s="22"/>
      <c r="AA41" s="130">
        <v>28.659716722857329</v>
      </c>
      <c r="AB41" s="26">
        <f t="shared" si="39"/>
        <v>0</v>
      </c>
      <c r="AC41" s="27"/>
      <c r="AD41" s="25"/>
      <c r="AE41" s="127"/>
      <c r="AF41" s="127"/>
      <c r="AG41" s="127"/>
      <c r="AH41" s="25"/>
      <c r="AI41" s="25"/>
      <c r="AJ41" s="25"/>
      <c r="AK41" s="25"/>
      <c r="AL41" s="25"/>
      <c r="AM41" s="229"/>
      <c r="AN41" s="212"/>
      <c r="AO41" s="130">
        <v>78.175155593253052</v>
      </c>
      <c r="AP41" s="26"/>
      <c r="AQ41" s="29">
        <f t="shared" si="24"/>
        <v>154.44349526334503</v>
      </c>
    </row>
    <row r="42" spans="1:43" ht="12.75" customHeight="1">
      <c r="A42" s="166" t="s">
        <v>34</v>
      </c>
      <c r="B42" s="133" t="s">
        <v>35</v>
      </c>
      <c r="C42" s="19">
        <f t="shared" si="36"/>
        <v>0</v>
      </c>
      <c r="D42" s="127">
        <v>0</v>
      </c>
      <c r="E42" s="25"/>
      <c r="F42" s="22"/>
      <c r="G42" s="22"/>
      <c r="H42" s="23">
        <f t="shared" si="37"/>
        <v>0</v>
      </c>
      <c r="I42" s="24"/>
      <c r="J42" s="25"/>
      <c r="K42" s="22"/>
      <c r="L42" s="23">
        <f t="shared" si="38"/>
        <v>3.8948521291775782</v>
      </c>
      <c r="M42" s="25"/>
      <c r="N42" s="25"/>
      <c r="O42" s="25"/>
      <c r="P42" s="127"/>
      <c r="Q42" s="127">
        <v>0.11445537058166155</v>
      </c>
      <c r="R42" s="25"/>
      <c r="S42" s="127">
        <v>1.4904490562634338</v>
      </c>
      <c r="T42" s="127">
        <v>0.94748590190195481</v>
      </c>
      <c r="U42" s="127">
        <v>1.3424618004305282</v>
      </c>
      <c r="V42" s="127">
        <v>0</v>
      </c>
      <c r="W42" s="25"/>
      <c r="X42" s="25"/>
      <c r="Y42" s="25"/>
      <c r="Z42" s="22"/>
      <c r="AA42" s="194">
        <v>1.5832018424164147</v>
      </c>
      <c r="AB42" s="26">
        <f t="shared" si="39"/>
        <v>0</v>
      </c>
      <c r="AC42" s="27"/>
      <c r="AD42" s="25"/>
      <c r="AE42" s="127"/>
      <c r="AF42" s="127"/>
      <c r="AG42" s="127"/>
      <c r="AH42" s="25"/>
      <c r="AI42" s="25"/>
      <c r="AJ42" s="25"/>
      <c r="AK42" s="25"/>
      <c r="AL42" s="25"/>
      <c r="AM42" s="229"/>
      <c r="AN42" s="212"/>
      <c r="AO42" s="130">
        <v>7.9101516597749644</v>
      </c>
      <c r="AP42" s="26"/>
      <c r="AQ42" s="29">
        <f t="shared" si="24"/>
        <v>13.388205631368958</v>
      </c>
    </row>
    <row r="43" spans="1:43" ht="12.75" customHeight="1">
      <c r="A43" s="166" t="s">
        <v>36</v>
      </c>
      <c r="B43" s="133" t="s">
        <v>142</v>
      </c>
      <c r="C43" s="305">
        <f t="shared" si="36"/>
        <v>0</v>
      </c>
      <c r="D43" s="316">
        <v>0</v>
      </c>
      <c r="E43" s="25"/>
      <c r="F43" s="22"/>
      <c r="G43" s="22"/>
      <c r="H43" s="23">
        <f t="shared" si="37"/>
        <v>0</v>
      </c>
      <c r="I43" s="24"/>
      <c r="J43" s="25"/>
      <c r="K43" s="22">
        <v>0</v>
      </c>
      <c r="L43" s="23">
        <f t="shared" si="38"/>
        <v>5.3962787348220749</v>
      </c>
      <c r="M43" s="25"/>
      <c r="N43" s="25"/>
      <c r="O43" s="25"/>
      <c r="P43" s="25"/>
      <c r="Q43" s="25">
        <v>0.19599583759823871</v>
      </c>
      <c r="R43" s="25"/>
      <c r="S43" s="25">
        <v>2.5522770115136999</v>
      </c>
      <c r="T43" s="25">
        <v>0.68602379258325619</v>
      </c>
      <c r="U43" s="25">
        <v>0.91098209312687806</v>
      </c>
      <c r="V43" s="25">
        <v>0</v>
      </c>
      <c r="W43" s="25">
        <v>1.0510000000000019</v>
      </c>
      <c r="X43" s="25"/>
      <c r="Y43" s="25"/>
      <c r="Z43" s="22"/>
      <c r="AA43" s="28">
        <v>25.654878520228607</v>
      </c>
      <c r="AB43" s="26">
        <f t="shared" si="39"/>
        <v>0</v>
      </c>
      <c r="AC43" s="27"/>
      <c r="AD43" s="25"/>
      <c r="AE43" s="25"/>
      <c r="AF43" s="25"/>
      <c r="AG43" s="25"/>
      <c r="AH43" s="25"/>
      <c r="AI43" s="25"/>
      <c r="AJ43" s="25"/>
      <c r="AK43" s="25"/>
      <c r="AL43" s="25"/>
      <c r="AM43" s="215"/>
      <c r="AN43" s="212"/>
      <c r="AO43" s="28">
        <v>17.185834822906301</v>
      </c>
      <c r="AP43" s="26"/>
      <c r="AQ43" s="29">
        <f t="shared" si="24"/>
        <v>48.236992077956984</v>
      </c>
    </row>
    <row r="44" spans="1:43" ht="12.75" customHeight="1">
      <c r="A44" s="395" t="s">
        <v>172</v>
      </c>
      <c r="B44" s="396" t="s">
        <v>173</v>
      </c>
      <c r="C44" s="317">
        <f>SUM(D44:G44)</f>
        <v>0</v>
      </c>
      <c r="D44" s="397">
        <v>0</v>
      </c>
      <c r="E44" s="76"/>
      <c r="F44" s="77"/>
      <c r="G44" s="77"/>
      <c r="H44" s="78">
        <f>SUM(I44:K44)</f>
        <v>0</v>
      </c>
      <c r="I44" s="75"/>
      <c r="J44" s="76"/>
      <c r="K44" s="77"/>
      <c r="L44" s="78">
        <f>SUM(M44:Z44)</f>
        <v>46.669118508873652</v>
      </c>
      <c r="M44" s="76"/>
      <c r="N44" s="76"/>
      <c r="O44" s="76"/>
      <c r="P44" s="76"/>
      <c r="Q44" s="76">
        <v>0.99424667577199466</v>
      </c>
      <c r="R44" s="76"/>
      <c r="S44" s="76">
        <v>0</v>
      </c>
      <c r="T44" s="76">
        <v>0.53177975282197731</v>
      </c>
      <c r="U44" s="76">
        <v>45.143092080279679</v>
      </c>
      <c r="V44" s="76">
        <v>0</v>
      </c>
      <c r="W44" s="76"/>
      <c r="X44" s="76"/>
      <c r="Y44" s="76"/>
      <c r="Z44" s="77"/>
      <c r="AA44" s="81">
        <v>0</v>
      </c>
      <c r="AB44" s="79">
        <f>SUM(AC44:AM44)</f>
        <v>0</v>
      </c>
      <c r="AC44" s="80"/>
      <c r="AD44" s="76"/>
      <c r="AE44" s="76"/>
      <c r="AF44" s="76"/>
      <c r="AG44" s="76"/>
      <c r="AH44" s="76"/>
      <c r="AI44" s="76"/>
      <c r="AJ44" s="76"/>
      <c r="AK44" s="76"/>
      <c r="AL44" s="76"/>
      <c r="AM44" s="220"/>
      <c r="AN44" s="213"/>
      <c r="AO44" s="81">
        <v>16.372688793035227</v>
      </c>
      <c r="AP44" s="79"/>
      <c r="AQ44" s="82">
        <f>C44+H44+L44+AA44+AB44+AN44+AO44+AP44</f>
        <v>63.041807301908875</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2653.5741230344584</v>
      </c>
      <c r="M45" s="307">
        <f t="shared" si="40"/>
        <v>0</v>
      </c>
      <c r="N45" s="307">
        <f t="shared" ref="N45" si="41">SUM(N46:N55)</f>
        <v>0</v>
      </c>
      <c r="O45" s="307">
        <f t="shared" si="40"/>
        <v>0</v>
      </c>
      <c r="P45" s="307">
        <f t="shared" si="40"/>
        <v>1170.3787840754715</v>
      </c>
      <c r="Q45" s="307">
        <f t="shared" si="40"/>
        <v>0</v>
      </c>
      <c r="R45" s="307">
        <f t="shared" si="40"/>
        <v>369.70855395898707</v>
      </c>
      <c r="S45" s="307">
        <f t="shared" si="40"/>
        <v>20.6829</v>
      </c>
      <c r="T45" s="307">
        <f t="shared" si="40"/>
        <v>4.7254849999999999</v>
      </c>
      <c r="U45" s="307">
        <f>SUM(U46:U55)</f>
        <v>1088.0783999999999</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1.6339999999999999</v>
      </c>
      <c r="AP45" s="311">
        <f t="shared" si="40"/>
        <v>0</v>
      </c>
      <c r="AQ45" s="314">
        <f t="shared" si="24"/>
        <v>2655.2081230344584</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433.27759999999989</v>
      </c>
      <c r="M46" s="64"/>
      <c r="N46" s="64"/>
      <c r="O46" s="64"/>
      <c r="P46" s="64"/>
      <c r="Q46" s="64"/>
      <c r="R46" s="64"/>
      <c r="S46" s="64"/>
      <c r="T46" s="64"/>
      <c r="U46" s="64">
        <v>433.27759999999989</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433.27759999999989</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1259.1550483184515</v>
      </c>
      <c r="M48" s="25"/>
      <c r="N48" s="25"/>
      <c r="O48" s="25"/>
      <c r="P48" s="25">
        <v>1004.4968696684444</v>
      </c>
      <c r="Q48" s="25"/>
      <c r="R48" s="25"/>
      <c r="S48" s="25"/>
      <c r="T48" s="25">
        <v>4.7254849999999999</v>
      </c>
      <c r="U48" s="25">
        <v>249.93269365000694</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1259.1550483184515</v>
      </c>
    </row>
    <row r="49" spans="1:43" ht="12.75" customHeight="1">
      <c r="A49" s="166" t="s">
        <v>72</v>
      </c>
      <c r="B49" s="18"/>
      <c r="C49" s="19">
        <f t="shared" si="45"/>
        <v>0</v>
      </c>
      <c r="D49" s="20"/>
      <c r="E49" s="21"/>
      <c r="F49" s="22"/>
      <c r="G49" s="22"/>
      <c r="H49" s="23">
        <f t="shared" si="46"/>
        <v>0</v>
      </c>
      <c r="I49" s="24"/>
      <c r="J49" s="25"/>
      <c r="K49" s="22"/>
      <c r="L49" s="23">
        <f t="shared" si="47"/>
        <v>70.370307848101262</v>
      </c>
      <c r="M49" s="25"/>
      <c r="N49" s="25"/>
      <c r="O49" s="25"/>
      <c r="P49" s="25">
        <v>8.4815999999999985</v>
      </c>
      <c r="Q49" s="25"/>
      <c r="R49" s="25"/>
      <c r="S49" s="25"/>
      <c r="T49" s="25"/>
      <c r="U49" s="25">
        <v>61.888707848101262</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70.370307848101262</v>
      </c>
    </row>
    <row r="50" spans="1:43" ht="12.75" customHeight="1">
      <c r="A50" s="166" t="s">
        <v>38</v>
      </c>
      <c r="B50" s="18"/>
      <c r="C50" s="19">
        <f t="shared" si="45"/>
        <v>0</v>
      </c>
      <c r="D50" s="20"/>
      <c r="E50" s="21"/>
      <c r="F50" s="22"/>
      <c r="G50" s="22"/>
      <c r="H50" s="23">
        <f t="shared" si="46"/>
        <v>0</v>
      </c>
      <c r="I50" s="24"/>
      <c r="J50" s="25"/>
      <c r="K50" s="22"/>
      <c r="L50" s="23">
        <f t="shared" si="47"/>
        <v>42.3</v>
      </c>
      <c r="M50" s="25"/>
      <c r="N50" s="25"/>
      <c r="O50" s="25"/>
      <c r="P50" s="25"/>
      <c r="Q50" s="25"/>
      <c r="R50" s="135"/>
      <c r="S50" s="25"/>
      <c r="T50" s="25"/>
      <c r="U50" s="25">
        <v>42.3</v>
      </c>
      <c r="V50" s="25"/>
      <c r="W50" s="25"/>
      <c r="X50" s="25"/>
      <c r="Y50" s="25"/>
      <c r="Z50" s="22"/>
      <c r="AA50" s="23"/>
      <c r="AB50" s="26">
        <f t="shared" si="48"/>
        <v>0</v>
      </c>
      <c r="AC50" s="27"/>
      <c r="AD50" s="25"/>
      <c r="AE50" s="25"/>
      <c r="AF50" s="25"/>
      <c r="AG50" s="25"/>
      <c r="AH50" s="25"/>
      <c r="AI50" s="25">
        <v>0</v>
      </c>
      <c r="AJ50" s="25"/>
      <c r="AK50" s="25"/>
      <c r="AL50" s="25"/>
      <c r="AM50" s="215"/>
      <c r="AN50" s="212"/>
      <c r="AO50" s="28">
        <v>1.6339999999999999</v>
      </c>
      <c r="AP50" s="26"/>
      <c r="AQ50" s="29">
        <f t="shared" si="24"/>
        <v>43.933999999999997</v>
      </c>
    </row>
    <row r="51" spans="1:43" ht="12.75" customHeight="1">
      <c r="A51" s="166" t="s">
        <v>39</v>
      </c>
      <c r="B51" s="18"/>
      <c r="C51" s="19">
        <f t="shared" si="45"/>
        <v>0</v>
      </c>
      <c r="D51" s="20"/>
      <c r="E51" s="21"/>
      <c r="F51" s="22"/>
      <c r="G51" s="22"/>
      <c r="H51" s="23">
        <f t="shared" si="46"/>
        <v>0</v>
      </c>
      <c r="I51" s="24"/>
      <c r="J51" s="25"/>
      <c r="K51" s="22"/>
      <c r="L51" s="23">
        <f t="shared" si="47"/>
        <v>16.245461939574479</v>
      </c>
      <c r="M51" s="25"/>
      <c r="N51" s="25"/>
      <c r="O51" s="25"/>
      <c r="P51" s="25">
        <v>0.86486037735849053</v>
      </c>
      <c r="Q51" s="22"/>
      <c r="R51" s="25">
        <v>15.38060156221599</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16.245461939574479</v>
      </c>
    </row>
    <row r="52" spans="1:43" ht="12.75" customHeight="1">
      <c r="A52" s="166" t="s">
        <v>76</v>
      </c>
      <c r="B52" s="133"/>
      <c r="C52" s="134">
        <f t="shared" si="45"/>
        <v>0</v>
      </c>
      <c r="D52" s="135"/>
      <c r="E52" s="135"/>
      <c r="F52" s="136"/>
      <c r="G52" s="136"/>
      <c r="H52" s="137">
        <f t="shared" si="46"/>
        <v>0</v>
      </c>
      <c r="I52" s="138"/>
      <c r="J52" s="135"/>
      <c r="K52" s="136"/>
      <c r="L52" s="137">
        <f t="shared" si="47"/>
        <v>354.32795239677108</v>
      </c>
      <c r="M52" s="135"/>
      <c r="N52" s="135"/>
      <c r="O52" s="135"/>
      <c r="P52" s="127"/>
      <c r="Q52" s="127"/>
      <c r="R52" s="135">
        <v>354.32795239677108</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354.32795239677108</v>
      </c>
    </row>
    <row r="53" spans="1:43" ht="12.75" customHeight="1">
      <c r="A53" s="166" t="s">
        <v>73</v>
      </c>
      <c r="B53" s="133"/>
      <c r="C53" s="134">
        <f t="shared" si="45"/>
        <v>0</v>
      </c>
      <c r="D53" s="138"/>
      <c r="E53" s="135"/>
      <c r="F53" s="136"/>
      <c r="G53" s="136"/>
      <c r="H53" s="137">
        <f t="shared" si="46"/>
        <v>0</v>
      </c>
      <c r="I53" s="138"/>
      <c r="J53" s="135"/>
      <c r="K53" s="136"/>
      <c r="L53" s="137">
        <f t="shared" si="47"/>
        <v>6.6714795000000002</v>
      </c>
      <c r="M53" s="135"/>
      <c r="N53" s="135"/>
      <c r="O53" s="135"/>
      <c r="P53" s="105">
        <v>6.6714795000000002</v>
      </c>
      <c r="Q53" s="105"/>
      <c r="R53" s="135"/>
      <c r="S53" s="127"/>
      <c r="T53" s="135"/>
      <c r="U53" s="135">
        <v>0</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6.6714795000000002</v>
      </c>
    </row>
    <row r="54" spans="1:43" ht="12.75" customHeight="1">
      <c r="A54" s="17" t="s">
        <v>134</v>
      </c>
      <c r="B54" s="241"/>
      <c r="C54" s="134">
        <f t="shared" si="45"/>
        <v>0</v>
      </c>
      <c r="D54" s="138"/>
      <c r="E54" s="135"/>
      <c r="F54" s="136"/>
      <c r="G54" s="136"/>
      <c r="H54" s="137">
        <f t="shared" si="46"/>
        <v>0</v>
      </c>
      <c r="I54" s="138"/>
      <c r="J54" s="135"/>
      <c r="K54" s="136"/>
      <c r="L54" s="137">
        <f t="shared" si="47"/>
        <v>12.412800000000001</v>
      </c>
      <c r="M54" s="135"/>
      <c r="N54" s="135"/>
      <c r="O54" s="135"/>
      <c r="P54" s="105"/>
      <c r="Q54" s="105"/>
      <c r="R54" s="135"/>
      <c r="S54" s="127"/>
      <c r="T54" s="135"/>
      <c r="U54" s="135">
        <v>12.412800000000001</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12.412800000000001</v>
      </c>
    </row>
    <row r="55" spans="1:43" ht="12.75" customHeight="1">
      <c r="A55" s="72" t="s">
        <v>74</v>
      </c>
      <c r="B55" s="193"/>
      <c r="C55" s="74">
        <f t="shared" si="45"/>
        <v>0</v>
      </c>
      <c r="D55" s="150"/>
      <c r="E55" s="151"/>
      <c r="F55" s="77"/>
      <c r="G55" s="77"/>
      <c r="H55" s="78">
        <f t="shared" si="46"/>
        <v>0</v>
      </c>
      <c r="I55" s="75"/>
      <c r="J55" s="76"/>
      <c r="K55" s="77"/>
      <c r="L55" s="78">
        <f t="shared" si="47"/>
        <v>458.81347303156048</v>
      </c>
      <c r="M55" s="76"/>
      <c r="N55" s="76"/>
      <c r="O55" s="76"/>
      <c r="P55" s="76">
        <v>149.86397452966864</v>
      </c>
      <c r="Q55" s="76"/>
      <c r="R55" s="76"/>
      <c r="S55" s="25">
        <v>20.6829</v>
      </c>
      <c r="T55" s="76"/>
      <c r="U55" s="76">
        <v>288.26659850189185</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458.81347303156048</v>
      </c>
    </row>
    <row r="56" spans="1:43" s="49" customFormat="1" ht="12.75" customHeight="1">
      <c r="A56" s="168" t="s">
        <v>40</v>
      </c>
      <c r="B56" s="152"/>
      <c r="C56" s="142">
        <f t="shared" si="45"/>
        <v>367.98576560000004</v>
      </c>
      <c r="D56" s="146">
        <v>279.96500000000003</v>
      </c>
      <c r="E56" s="22">
        <v>68.615399999999994</v>
      </c>
      <c r="F56" s="144"/>
      <c r="G56" s="144">
        <v>19.4053656</v>
      </c>
      <c r="H56" s="145">
        <f t="shared" si="46"/>
        <v>483.78810199999998</v>
      </c>
      <c r="I56" s="146"/>
      <c r="J56" s="143">
        <v>364.64499999999998</v>
      </c>
      <c r="K56" s="144">
        <v>119.14310199999998</v>
      </c>
      <c r="L56" s="145">
        <f t="shared" si="47"/>
        <v>788.23675098657759</v>
      </c>
      <c r="M56" s="143"/>
      <c r="N56" s="143"/>
      <c r="O56" s="143"/>
      <c r="P56" s="143">
        <v>0</v>
      </c>
      <c r="Q56" s="143">
        <v>373.31631565874318</v>
      </c>
      <c r="R56" s="143"/>
      <c r="S56" s="143">
        <v>0</v>
      </c>
      <c r="T56" s="143">
        <v>56.015433257002456</v>
      </c>
      <c r="U56" s="143">
        <v>331.88194744583194</v>
      </c>
      <c r="V56" s="143">
        <v>27.023054625</v>
      </c>
      <c r="W56" s="143"/>
      <c r="X56" s="143"/>
      <c r="Y56" s="143"/>
      <c r="Z56" s="144"/>
      <c r="AA56" s="145">
        <v>302.71978703999997</v>
      </c>
      <c r="AB56" s="147">
        <f t="shared" si="48"/>
        <v>26.944638190099841</v>
      </c>
      <c r="AC56" s="177"/>
      <c r="AD56" s="143"/>
      <c r="AE56" s="143">
        <v>26.849118190099841</v>
      </c>
      <c r="AF56" s="143"/>
      <c r="AG56" s="143"/>
      <c r="AH56" s="143"/>
      <c r="AI56" s="143"/>
      <c r="AJ56" s="143"/>
      <c r="AK56" s="143"/>
      <c r="AL56" s="143">
        <v>9.5519999999999994E-2</v>
      </c>
      <c r="AM56" s="231">
        <v>0</v>
      </c>
      <c r="AN56" s="147"/>
      <c r="AO56" s="145">
        <v>448.83399999999995</v>
      </c>
      <c r="AP56" s="147"/>
      <c r="AQ56" s="91">
        <f t="shared" si="24"/>
        <v>2418.5090438166771</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14.985516000000001</v>
      </c>
      <c r="I57" s="146">
        <f t="shared" si="49"/>
        <v>0</v>
      </c>
      <c r="J57" s="146">
        <f t="shared" si="49"/>
        <v>9.39</v>
      </c>
      <c r="K57" s="146">
        <f t="shared" si="49"/>
        <v>5.5955160000000008</v>
      </c>
      <c r="L57" s="145">
        <f t="shared" si="49"/>
        <v>432.29435161814246</v>
      </c>
      <c r="M57" s="143">
        <f t="shared" si="49"/>
        <v>0</v>
      </c>
      <c r="N57" s="143">
        <f t="shared" ref="N57" si="50">N58+N65</f>
        <v>0</v>
      </c>
      <c r="O57" s="143">
        <f t="shared" si="49"/>
        <v>0</v>
      </c>
      <c r="P57" s="143">
        <f t="shared" si="49"/>
        <v>0</v>
      </c>
      <c r="Q57" s="143">
        <f t="shared" si="49"/>
        <v>5.0109866436880655</v>
      </c>
      <c r="R57" s="143">
        <f t="shared" si="49"/>
        <v>0</v>
      </c>
      <c r="S57" s="143">
        <f t="shared" si="49"/>
        <v>51.707250000000002</v>
      </c>
      <c r="T57" s="143">
        <f t="shared" si="49"/>
        <v>23.723244782319895</v>
      </c>
      <c r="U57" s="143">
        <f t="shared" si="49"/>
        <v>351.8528701921345</v>
      </c>
      <c r="V57" s="143">
        <f t="shared" si="49"/>
        <v>0</v>
      </c>
      <c r="W57" s="143">
        <f t="shared" si="49"/>
        <v>0</v>
      </c>
      <c r="X57" s="143">
        <f t="shared" si="49"/>
        <v>0</v>
      </c>
      <c r="Y57" s="143">
        <f t="shared" si="49"/>
        <v>0</v>
      </c>
      <c r="Z57" s="144">
        <f t="shared" si="49"/>
        <v>0</v>
      </c>
      <c r="AA57" s="145">
        <f t="shared" si="49"/>
        <v>195.73179912000001</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336.26</v>
      </c>
      <c r="AP57" s="147">
        <f t="shared" si="49"/>
        <v>0</v>
      </c>
      <c r="AQ57" s="148">
        <f t="shared" si="24"/>
        <v>979.31942673814251</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251.36406069306503</v>
      </c>
      <c r="M58" s="143">
        <f t="shared" ref="M58:AN58" si="54">SUM(M59:M64)</f>
        <v>0</v>
      </c>
      <c r="N58" s="143">
        <f t="shared" ref="N58" si="55">SUM(N59:N64)</f>
        <v>0</v>
      </c>
      <c r="O58" s="143">
        <f t="shared" si="54"/>
        <v>0</v>
      </c>
      <c r="P58" s="143">
        <f t="shared" si="54"/>
        <v>0</v>
      </c>
      <c r="Q58" s="143">
        <v>2.2490126382306475</v>
      </c>
      <c r="R58" s="143">
        <f t="shared" si="54"/>
        <v>0</v>
      </c>
      <c r="S58" s="143">
        <v>5.0445240159086273</v>
      </c>
      <c r="T58" s="143">
        <v>18.200047804463949</v>
      </c>
      <c r="U58" s="143">
        <v>225.87047623446179</v>
      </c>
      <c r="V58" s="143">
        <f t="shared" si="54"/>
        <v>0</v>
      </c>
      <c r="W58" s="143">
        <f t="shared" si="54"/>
        <v>0</v>
      </c>
      <c r="X58" s="143">
        <f t="shared" si="54"/>
        <v>0</v>
      </c>
      <c r="Y58" s="143">
        <f t="shared" si="54"/>
        <v>0</v>
      </c>
      <c r="Z58" s="144">
        <f t="shared" si="54"/>
        <v>0</v>
      </c>
      <c r="AA58" s="145">
        <v>85.773923517367209</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241.06725812492198</v>
      </c>
      <c r="AP58" s="147">
        <f t="shared" ref="AP58" si="57">SUM(AP59:AP64)</f>
        <v>0</v>
      </c>
      <c r="AQ58" s="148">
        <f t="shared" si="24"/>
        <v>578.25300233535427</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14.985516000000001</v>
      </c>
      <c r="I65" s="146"/>
      <c r="J65" s="146">
        <v>9.39</v>
      </c>
      <c r="K65" s="146">
        <v>5.5955160000000008</v>
      </c>
      <c r="L65" s="78">
        <f>SUM(M65:Z65)</f>
        <v>180.93029092507743</v>
      </c>
      <c r="M65" s="76"/>
      <c r="N65" s="76"/>
      <c r="O65" s="76"/>
      <c r="P65" s="76"/>
      <c r="Q65" s="76">
        <v>2.761974005457418</v>
      </c>
      <c r="R65" s="76"/>
      <c r="S65" s="143">
        <v>46.662725984091374</v>
      </c>
      <c r="T65" s="143">
        <v>5.5231969778559442</v>
      </c>
      <c r="U65" s="143">
        <v>125.9823939576727</v>
      </c>
      <c r="V65" s="76">
        <f>SUM(V66:V69)</f>
        <v>0</v>
      </c>
      <c r="W65" s="76"/>
      <c r="X65" s="76"/>
      <c r="Y65" s="76"/>
      <c r="Z65" s="77"/>
      <c r="AA65" s="145">
        <v>109.9578756026328</v>
      </c>
      <c r="AB65" s="79">
        <f>SUM(AC65:AM65)</f>
        <v>0</v>
      </c>
      <c r="AC65" s="80"/>
      <c r="AD65" s="76"/>
      <c r="AE65" s="76"/>
      <c r="AF65" s="76"/>
      <c r="AG65" s="76"/>
      <c r="AH65" s="76">
        <v>0</v>
      </c>
      <c r="AI65" s="76"/>
      <c r="AJ65" s="76"/>
      <c r="AK65" s="76"/>
      <c r="AL65" s="76"/>
      <c r="AM65" s="220"/>
      <c r="AN65" s="213"/>
      <c r="AO65" s="145">
        <v>95.192741875078028</v>
      </c>
      <c r="AP65" s="79"/>
      <c r="AQ65" s="340">
        <f t="shared" si="24"/>
        <v>401.06642440278824</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238.94639999999998</v>
      </c>
      <c r="M70" s="154"/>
      <c r="N70" s="154"/>
      <c r="O70" s="154"/>
      <c r="P70" s="154">
        <v>0</v>
      </c>
      <c r="Q70" s="154">
        <v>0</v>
      </c>
      <c r="R70" s="154"/>
      <c r="S70" s="154"/>
      <c r="T70" s="154">
        <v>0</v>
      </c>
      <c r="U70" s="154">
        <v>238.94639999999998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44.977999999999994</v>
      </c>
      <c r="AP70" s="100"/>
      <c r="AQ70" s="91">
        <f t="shared" si="24"/>
        <v>283.92439999999999</v>
      </c>
    </row>
    <row r="71" spans="1:43" s="49" customFormat="1" ht="12.75" customHeight="1" thickBot="1">
      <c r="A71" s="242" t="s">
        <v>133</v>
      </c>
      <c r="B71" s="73"/>
      <c r="C71" s="74">
        <f>SUM(D71:G71)</f>
        <v>0</v>
      </c>
      <c r="D71" s="75"/>
      <c r="E71" s="76"/>
      <c r="F71" s="77"/>
      <c r="G71" s="77"/>
      <c r="H71" s="78">
        <f>SUM(I71:K71)</f>
        <v>0</v>
      </c>
      <c r="I71" s="75"/>
      <c r="J71" s="76"/>
      <c r="K71" s="77"/>
      <c r="L71" s="78">
        <f>SUM(M71:Z71)</f>
        <v>43.626335874903631</v>
      </c>
      <c r="M71" s="76"/>
      <c r="N71" s="76"/>
      <c r="O71" s="76"/>
      <c r="P71" s="76"/>
      <c r="Q71" s="76"/>
      <c r="R71" s="76"/>
      <c r="S71" s="76"/>
      <c r="T71" s="76"/>
      <c r="U71" s="76">
        <v>43.626335874903631</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43.626335874903631</v>
      </c>
    </row>
    <row r="72" spans="1:43" ht="12.75" customHeight="1" thickBot="1">
      <c r="A72" s="42" t="s">
        <v>42</v>
      </c>
      <c r="B72" s="43"/>
      <c r="C72" s="44">
        <f t="shared" ref="C72:AP72" si="58">C26-C27-C29</f>
        <v>-51.748081377930873</v>
      </c>
      <c r="D72" s="108">
        <f t="shared" si="58"/>
        <v>-42.201260161330595</v>
      </c>
      <c r="E72" s="46">
        <f t="shared" si="58"/>
        <v>-9.4161899749999947</v>
      </c>
      <c r="F72" s="109">
        <f t="shared" si="58"/>
        <v>0</v>
      </c>
      <c r="G72" s="109">
        <f t="shared" si="58"/>
        <v>-0.13063124159999617</v>
      </c>
      <c r="H72" s="47">
        <f t="shared" si="58"/>
        <v>-26.366617999999903</v>
      </c>
      <c r="I72" s="108">
        <f t="shared" si="58"/>
        <v>14.136000000000008</v>
      </c>
      <c r="J72" s="46">
        <f t="shared" si="58"/>
        <v>-40.69</v>
      </c>
      <c r="K72" s="109">
        <f t="shared" si="58"/>
        <v>0.18738199999999949</v>
      </c>
      <c r="L72" s="47">
        <f t="shared" si="58"/>
        <v>125.19337696554339</v>
      </c>
      <c r="M72" s="46">
        <f t="shared" si="58"/>
        <v>0</v>
      </c>
      <c r="N72" s="46">
        <f t="shared" ref="N72" si="59">N26-N27-N29</f>
        <v>-3.5527136788005009E-15</v>
      </c>
      <c r="O72" s="46">
        <f t="shared" si="58"/>
        <v>0</v>
      </c>
      <c r="P72" s="46">
        <f t="shared" si="58"/>
        <v>6.4462159245285875</v>
      </c>
      <c r="Q72" s="46">
        <f t="shared" si="58"/>
        <v>8.4447999999999865</v>
      </c>
      <c r="R72" s="46">
        <f t="shared" si="58"/>
        <v>57.931246041012855</v>
      </c>
      <c r="S72" s="46">
        <f t="shared" si="58"/>
        <v>0.98489999999992506</v>
      </c>
      <c r="T72" s="46">
        <f t="shared" si="58"/>
        <v>9.9164149999999722</v>
      </c>
      <c r="U72" s="46">
        <f t="shared" si="58"/>
        <v>42.520799999999781</v>
      </c>
      <c r="V72" s="46">
        <f t="shared" si="58"/>
        <v>0</v>
      </c>
      <c r="W72" s="46">
        <f t="shared" si="58"/>
        <v>-1.0510000000000019</v>
      </c>
      <c r="X72" s="46">
        <f t="shared" si="58"/>
        <v>0</v>
      </c>
      <c r="Y72" s="46">
        <f t="shared" si="58"/>
        <v>0</v>
      </c>
      <c r="Z72" s="109">
        <f t="shared" si="58"/>
        <v>0</v>
      </c>
      <c r="AA72" s="47">
        <f t="shared" si="58"/>
        <v>3.2740435199229978E-3</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-2.6660000000001673</v>
      </c>
      <c r="AP72" s="45">
        <f t="shared" si="58"/>
        <v>0</v>
      </c>
      <c r="AQ72" s="48">
        <f t="shared" si="24"/>
        <v>44.415951631132373</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0.37765076290287947</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1485.08449584</v>
      </c>
      <c r="D86" s="89">
        <f t="shared" ref="D86:AN86" si="63">D10+D22</f>
        <v>1485.08449584</v>
      </c>
      <c r="E86" s="89">
        <f t="shared" si="63"/>
        <v>0</v>
      </c>
      <c r="F86" s="89">
        <f t="shared" si="63"/>
        <v>0</v>
      </c>
      <c r="G86" s="89">
        <f t="shared" si="63"/>
        <v>0</v>
      </c>
      <c r="H86" s="89">
        <f t="shared" si="63"/>
        <v>568.827</v>
      </c>
      <c r="I86" s="89">
        <f t="shared" si="63"/>
        <v>545.35199999999998</v>
      </c>
      <c r="J86" s="89">
        <f t="shared" si="63"/>
        <v>23.475000000000001</v>
      </c>
      <c r="K86" s="89">
        <f t="shared" si="63"/>
        <v>0</v>
      </c>
      <c r="L86" s="89">
        <f t="shared" si="63"/>
        <v>624.87210000000005</v>
      </c>
      <c r="M86" s="89">
        <f t="shared" si="63"/>
        <v>0</v>
      </c>
      <c r="N86" s="89">
        <f t="shared" si="63"/>
        <v>0</v>
      </c>
      <c r="O86" s="89">
        <f t="shared" si="63"/>
        <v>0</v>
      </c>
      <c r="P86" s="89">
        <f t="shared" si="63"/>
        <v>0</v>
      </c>
      <c r="Q86" s="89">
        <f t="shared" si="63"/>
        <v>0</v>
      </c>
      <c r="R86" s="89">
        <f t="shared" si="63"/>
        <v>0</v>
      </c>
      <c r="S86" s="89">
        <f t="shared" si="63"/>
        <v>615.5625</v>
      </c>
      <c r="T86" s="89">
        <f t="shared" si="63"/>
        <v>0</v>
      </c>
      <c r="U86" s="89">
        <f t="shared" si="63"/>
        <v>9.3095999999999997</v>
      </c>
      <c r="V86" s="89">
        <f t="shared" si="63"/>
        <v>0</v>
      </c>
      <c r="W86" s="89">
        <f t="shared" si="63"/>
        <v>0</v>
      </c>
      <c r="X86" s="89">
        <f t="shared" si="63"/>
        <v>0</v>
      </c>
      <c r="Y86" s="89">
        <f t="shared" si="63"/>
        <v>0</v>
      </c>
      <c r="Z86" s="89">
        <f t="shared" si="63"/>
        <v>0</v>
      </c>
      <c r="AA86" s="89">
        <f t="shared" si="63"/>
        <v>1288.9392384</v>
      </c>
      <c r="AB86" s="89">
        <f>AB10-AB22</f>
        <v>70.292839999999998</v>
      </c>
      <c r="AC86" s="89">
        <f>AC10-AC22</f>
        <v>62.091999999999992</v>
      </c>
      <c r="AD86" s="89">
        <f>AD10-AD22</f>
        <v>1.204</v>
      </c>
      <c r="AE86" s="89">
        <f>AE10-AE22</f>
        <v>0</v>
      </c>
      <c r="AF86" s="89">
        <f t="shared" ref="AF86:AM86" si="64">AF10-AF22</f>
        <v>0</v>
      </c>
      <c r="AG86" s="89">
        <f t="shared" si="64"/>
        <v>6.9968399999999997</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2"/>
  <dimension ref="A1:AS86"/>
  <sheetViews>
    <sheetView zoomScale="118" zoomScaleNormal="118" workbookViewId="0">
      <pane xSplit="2" ySplit="1" topLeftCell="C47"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59</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12</v>
      </c>
    </row>
    <row r="2" spans="1:45" ht="12.75" customHeight="1">
      <c r="A2" s="3" t="s">
        <v>65</v>
      </c>
      <c r="B2" s="4"/>
      <c r="C2" s="5">
        <f>SUM(D2:G2)</f>
        <v>0.62407992000000001</v>
      </c>
      <c r="D2" s="6">
        <v>0.62407992000000001</v>
      </c>
      <c r="E2" s="7"/>
      <c r="F2" s="8"/>
      <c r="G2" s="8"/>
      <c r="H2" s="9">
        <f>SUM(I2:K2)</f>
        <v>1696.749</v>
      </c>
      <c r="I2" s="10">
        <v>1205.652</v>
      </c>
      <c r="J2" s="11">
        <v>491.09699999999998</v>
      </c>
      <c r="K2" s="8"/>
      <c r="L2" s="9">
        <f>SUM(M2:Z2)</f>
        <v>0</v>
      </c>
      <c r="M2" s="10"/>
      <c r="N2" s="393"/>
      <c r="O2" s="12"/>
      <c r="P2" s="12"/>
      <c r="Q2" s="12"/>
      <c r="R2" s="12"/>
      <c r="S2" s="12"/>
      <c r="T2" s="12"/>
      <c r="U2" s="12"/>
      <c r="V2" s="12"/>
      <c r="W2" s="12"/>
      <c r="X2" s="11"/>
      <c r="Y2" s="11"/>
      <c r="Z2" s="8"/>
      <c r="AA2" s="9">
        <v>2253.4186530715197</v>
      </c>
      <c r="AB2" s="13">
        <f>SUM(AC2:AM2)</f>
        <v>154.64348927091478</v>
      </c>
      <c r="AC2" s="14">
        <v>61.317999999999998</v>
      </c>
      <c r="AD2" s="11">
        <v>1.3759999999999999</v>
      </c>
      <c r="AE2" s="11">
        <v>88.964489270914768</v>
      </c>
      <c r="AF2" s="11">
        <v>0</v>
      </c>
      <c r="AG2" s="11">
        <v>0</v>
      </c>
      <c r="AH2" s="11">
        <v>2.84172</v>
      </c>
      <c r="AI2" s="11">
        <v>0</v>
      </c>
      <c r="AJ2" s="11">
        <v>0</v>
      </c>
      <c r="AK2" s="11">
        <v>0</v>
      </c>
      <c r="AL2" s="11">
        <v>9.5519999999999994E-2</v>
      </c>
      <c r="AM2" s="214">
        <v>4.7759999999999997E-2</v>
      </c>
      <c r="AN2" s="211">
        <v>0</v>
      </c>
      <c r="AO2" s="15"/>
      <c r="AP2" s="13"/>
      <c r="AQ2" s="16">
        <f>C2+H2+L2+AA2+AB2+AN2+AO2+AP2</f>
        <v>4105.4352222624348</v>
      </c>
    </row>
    <row r="3" spans="1:45" ht="12.75" customHeight="1">
      <c r="A3" s="17" t="s">
        <v>1</v>
      </c>
      <c r="B3" s="18"/>
      <c r="C3" s="19">
        <f>SUM(D3:G3)</f>
        <v>1891.2926477549613</v>
      </c>
      <c r="D3" s="20">
        <v>1818.8839677549613</v>
      </c>
      <c r="E3" s="22">
        <v>48.743600000000001</v>
      </c>
      <c r="F3" s="22"/>
      <c r="G3" s="22">
        <v>23.66508</v>
      </c>
      <c r="H3" s="23">
        <f>SUM(I3:K3)</f>
        <v>0</v>
      </c>
      <c r="I3" s="24"/>
      <c r="J3" s="25"/>
      <c r="K3" s="22"/>
      <c r="L3" s="23">
        <f>SUM(M3:Z3)</f>
        <v>6796.7419930500009</v>
      </c>
      <c r="M3" s="24">
        <v>2283.4657999999999</v>
      </c>
      <c r="N3" s="24">
        <v>21.299999999999997</v>
      </c>
      <c r="O3" s="25">
        <v>0</v>
      </c>
      <c r="P3" s="25">
        <v>701.83499999999992</v>
      </c>
      <c r="Q3" s="25">
        <v>237.51000000000002</v>
      </c>
      <c r="R3" s="25">
        <v>350.74889999999999</v>
      </c>
      <c r="S3" s="25">
        <v>1357.1922</v>
      </c>
      <c r="T3" s="25">
        <v>116.00890000000001</v>
      </c>
      <c r="U3" s="25">
        <v>1467.8136</v>
      </c>
      <c r="V3" s="25">
        <v>109.63639305</v>
      </c>
      <c r="W3" s="25">
        <v>0</v>
      </c>
      <c r="X3" s="25">
        <v>110.7492</v>
      </c>
      <c r="Y3" s="25">
        <v>2.1019999999999999</v>
      </c>
      <c r="Z3" s="22">
        <v>38.380000000000003</v>
      </c>
      <c r="AA3" s="23">
        <v>85.406634643439986</v>
      </c>
      <c r="AB3" s="26">
        <f>SUM(AC3:AM3)</f>
        <v>0</v>
      </c>
      <c r="AC3" s="27"/>
      <c r="AD3" s="25"/>
      <c r="AE3" s="25">
        <v>0</v>
      </c>
      <c r="AF3" s="25"/>
      <c r="AG3" s="25"/>
      <c r="AH3" s="25"/>
      <c r="AI3" s="25">
        <v>0</v>
      </c>
      <c r="AJ3" s="25">
        <v>0</v>
      </c>
      <c r="AK3" s="25"/>
      <c r="AL3" s="25"/>
      <c r="AM3" s="215"/>
      <c r="AN3" s="212"/>
      <c r="AO3" s="28">
        <v>1.7199999999999998</v>
      </c>
      <c r="AP3" s="26"/>
      <c r="AQ3" s="29">
        <f t="shared" ref="AQ3:AQ20" si="0">C3+H3+L3+AA3+AB3+AN3+AO3+AP3</f>
        <v>8775.1612754484013</v>
      </c>
    </row>
    <row r="4" spans="1:45" ht="12.75" customHeight="1">
      <c r="A4" s="17" t="s">
        <v>2</v>
      </c>
      <c r="B4" s="18"/>
      <c r="C4" s="19">
        <f>SUM(D4:G4)</f>
        <v>5.7673477599999998</v>
      </c>
      <c r="D4" s="20">
        <v>1.87223976</v>
      </c>
      <c r="E4" s="21">
        <v>1.5286</v>
      </c>
      <c r="F4" s="22"/>
      <c r="G4" s="22">
        <v>2.3665080000000001</v>
      </c>
      <c r="H4" s="23">
        <f>SUM(I4:K4)</f>
        <v>5.7590000000000003</v>
      </c>
      <c r="I4" s="24"/>
      <c r="J4" s="25"/>
      <c r="K4" s="22">
        <v>5.7590000000000003</v>
      </c>
      <c r="L4" s="23">
        <f>SUM(M4:Z4)</f>
        <v>1012.7745999999999</v>
      </c>
      <c r="M4" s="24">
        <v>0</v>
      </c>
      <c r="N4" s="24">
        <v>0</v>
      </c>
      <c r="O4" s="25"/>
      <c r="P4" s="25">
        <v>15.975</v>
      </c>
      <c r="Q4" s="25">
        <v>13.722800000000001</v>
      </c>
      <c r="R4" s="25">
        <v>1.0532999999999999</v>
      </c>
      <c r="S4" s="25">
        <v>680.56589999999994</v>
      </c>
      <c r="T4" s="25">
        <v>4.5052000000000003</v>
      </c>
      <c r="U4" s="25">
        <v>176.88239999999999</v>
      </c>
      <c r="V4" s="25">
        <v>0</v>
      </c>
      <c r="W4" s="25">
        <v>69.366</v>
      </c>
      <c r="X4" s="25">
        <v>31.513999999999999</v>
      </c>
      <c r="Y4" s="25">
        <v>0</v>
      </c>
      <c r="Z4" s="22">
        <v>19.190000000000001</v>
      </c>
      <c r="AA4" s="23">
        <v>0</v>
      </c>
      <c r="AB4" s="26">
        <f>SUM(AC4:AM4)</f>
        <v>0</v>
      </c>
      <c r="AC4" s="27"/>
      <c r="AD4" s="25"/>
      <c r="AE4" s="25">
        <v>0</v>
      </c>
      <c r="AF4" s="25"/>
      <c r="AG4" s="25"/>
      <c r="AH4" s="25"/>
      <c r="AI4" s="25">
        <v>0</v>
      </c>
      <c r="AJ4" s="25">
        <v>0</v>
      </c>
      <c r="AK4" s="25"/>
      <c r="AL4" s="25"/>
      <c r="AM4" s="215"/>
      <c r="AN4" s="212"/>
      <c r="AO4" s="28">
        <v>3.01</v>
      </c>
      <c r="AP4" s="26"/>
      <c r="AQ4" s="29">
        <f t="shared" si="0"/>
        <v>1027.3109477599999</v>
      </c>
    </row>
    <row r="5" spans="1:45" ht="12.75" customHeight="1">
      <c r="A5" s="17" t="s">
        <v>3</v>
      </c>
      <c r="B5" s="18"/>
      <c r="C5" s="19">
        <f>SUM(D5:G5)</f>
        <v>0</v>
      </c>
      <c r="D5" s="20"/>
      <c r="E5" s="21"/>
      <c r="F5" s="22"/>
      <c r="G5" s="22"/>
      <c r="H5" s="23">
        <f>SUM(I5:K5)</f>
        <v>0</v>
      </c>
      <c r="I5" s="24"/>
      <c r="J5" s="25"/>
      <c r="K5" s="22"/>
      <c r="L5" s="23">
        <f>SUM(M5:Z5)</f>
        <v>118.5498</v>
      </c>
      <c r="M5" s="24"/>
      <c r="N5" s="24"/>
      <c r="O5" s="25"/>
      <c r="P5" s="25"/>
      <c r="Q5" s="25"/>
      <c r="R5" s="25"/>
      <c r="S5" s="25">
        <v>49.244999999999997</v>
      </c>
      <c r="T5" s="25"/>
      <c r="U5" s="25">
        <v>69.3048</v>
      </c>
      <c r="V5" s="25"/>
      <c r="W5" s="25"/>
      <c r="X5" s="25"/>
      <c r="Y5" s="25"/>
      <c r="Z5" s="22"/>
      <c r="AA5" s="23"/>
      <c r="AB5" s="26">
        <f>SUM(AC5:AM5)</f>
        <v>0</v>
      </c>
      <c r="AC5" s="27"/>
      <c r="AD5" s="25"/>
      <c r="AE5" s="25"/>
      <c r="AF5" s="25"/>
      <c r="AG5" s="25"/>
      <c r="AH5" s="25"/>
      <c r="AI5" s="25"/>
      <c r="AJ5" s="25"/>
      <c r="AK5" s="25"/>
      <c r="AL5" s="25"/>
      <c r="AM5" s="215"/>
      <c r="AN5" s="212"/>
      <c r="AO5" s="28"/>
      <c r="AP5" s="26"/>
      <c r="AQ5" s="29">
        <f t="shared" si="0"/>
        <v>118.5498</v>
      </c>
    </row>
    <row r="6" spans="1:45" ht="12.75" customHeight="1" thickBot="1">
      <c r="A6" s="30" t="s">
        <v>4</v>
      </c>
      <c r="B6" s="31"/>
      <c r="C6" s="19">
        <f>SUM(D6:G6)</f>
        <v>-109.33341460920923</v>
      </c>
      <c r="D6" s="32">
        <v>-109.33341460920923</v>
      </c>
      <c r="E6" s="22">
        <v>0</v>
      </c>
      <c r="F6" s="33"/>
      <c r="G6" s="33">
        <v>0</v>
      </c>
      <c r="H6" s="34">
        <f>SUM(I6:K6)</f>
        <v>-506.68700000000001</v>
      </c>
      <c r="I6" s="35">
        <v>-490.29599999999999</v>
      </c>
      <c r="J6" s="35">
        <v>0</v>
      </c>
      <c r="K6" s="33">
        <v>-16.391000000000002</v>
      </c>
      <c r="L6" s="34">
        <f>SUM(M6:Z6)</f>
        <v>-13.768399999999996</v>
      </c>
      <c r="M6" s="24">
        <v>-4.0903999999999998</v>
      </c>
      <c r="N6" s="24">
        <v>-8.52</v>
      </c>
      <c r="O6" s="25"/>
      <c r="P6" s="25">
        <v>25.56</v>
      </c>
      <c r="Q6" s="25">
        <v>-3.1668000000000003</v>
      </c>
      <c r="R6" s="25">
        <v>5.2664999999999997</v>
      </c>
      <c r="S6" s="25">
        <v>-82.7316</v>
      </c>
      <c r="T6" s="25">
        <v>1.1263000000000001</v>
      </c>
      <c r="U6" s="25">
        <v>50.685600000000001</v>
      </c>
      <c r="V6" s="25">
        <v>0</v>
      </c>
      <c r="W6" s="25">
        <v>2.1019999999999999</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-629.78881460920923</v>
      </c>
    </row>
    <row r="7" spans="1:45" s="49" customFormat="1" ht="12.75" customHeight="1">
      <c r="A7" s="50" t="s">
        <v>66</v>
      </c>
      <c r="B7" s="51"/>
      <c r="C7" s="52">
        <f t="shared" ref="C7:AP7" si="1">C2+C3-C4-C5+C6</f>
        <v>1776.8159653057521</v>
      </c>
      <c r="D7" s="57">
        <f t="shared" si="1"/>
        <v>1708.302393305752</v>
      </c>
      <c r="E7" s="54">
        <f t="shared" si="1"/>
        <v>47.215000000000003</v>
      </c>
      <c r="F7" s="54">
        <f t="shared" si="1"/>
        <v>0</v>
      </c>
      <c r="G7" s="54">
        <f t="shared" si="1"/>
        <v>21.298572</v>
      </c>
      <c r="H7" s="56">
        <f t="shared" si="1"/>
        <v>1184.3029999999999</v>
      </c>
      <c r="I7" s="57">
        <f t="shared" si="1"/>
        <v>715.35599999999999</v>
      </c>
      <c r="J7" s="54">
        <f t="shared" si="1"/>
        <v>491.09699999999998</v>
      </c>
      <c r="K7" s="57">
        <f t="shared" si="1"/>
        <v>-22.150000000000002</v>
      </c>
      <c r="L7" s="56">
        <f t="shared" si="1"/>
        <v>5651.6491930500015</v>
      </c>
      <c r="M7" s="57">
        <f t="shared" si="1"/>
        <v>2279.3753999999999</v>
      </c>
      <c r="N7" s="57">
        <f t="shared" ref="N7" si="2">N2+N3-N4-N5+N6</f>
        <v>12.779999999999998</v>
      </c>
      <c r="O7" s="54">
        <f t="shared" si="1"/>
        <v>0</v>
      </c>
      <c r="P7" s="54">
        <f t="shared" si="1"/>
        <v>711.41999999999985</v>
      </c>
      <c r="Q7" s="54">
        <f t="shared" si="1"/>
        <v>220.62040000000002</v>
      </c>
      <c r="R7" s="54">
        <f t="shared" si="1"/>
        <v>354.96210000000002</v>
      </c>
      <c r="S7" s="54">
        <f t="shared" si="1"/>
        <v>544.64970000000005</v>
      </c>
      <c r="T7" s="54">
        <f t="shared" si="1"/>
        <v>112.63000000000001</v>
      </c>
      <c r="U7" s="54">
        <f t="shared" si="1"/>
        <v>1272.3120000000001</v>
      </c>
      <c r="V7" s="54">
        <f t="shared" si="1"/>
        <v>109.63639305</v>
      </c>
      <c r="W7" s="54">
        <f t="shared" si="1"/>
        <v>-67.263999999999996</v>
      </c>
      <c r="X7" s="54">
        <f t="shared" si="1"/>
        <v>79.235200000000006</v>
      </c>
      <c r="Y7" s="54">
        <f t="shared" si="1"/>
        <v>2.1019999999999999</v>
      </c>
      <c r="Z7" s="57">
        <f t="shared" si="1"/>
        <v>19.190000000000001</v>
      </c>
      <c r="AA7" s="56">
        <f t="shared" si="1"/>
        <v>2338.8252877149598</v>
      </c>
      <c r="AB7" s="56">
        <f t="shared" si="1"/>
        <v>154.64348927091478</v>
      </c>
      <c r="AC7" s="57">
        <f t="shared" si="1"/>
        <v>61.317999999999998</v>
      </c>
      <c r="AD7" s="54">
        <f t="shared" si="1"/>
        <v>1.3759999999999999</v>
      </c>
      <c r="AE7" s="54">
        <f t="shared" si="1"/>
        <v>88.964489270914768</v>
      </c>
      <c r="AF7" s="54">
        <f t="shared" ref="AF7" si="3">AF2+AF3-AF4-AF5+AF6</f>
        <v>0</v>
      </c>
      <c r="AG7" s="54">
        <f t="shared" si="1"/>
        <v>0</v>
      </c>
      <c r="AH7" s="54">
        <f t="shared" si="1"/>
        <v>2.84172</v>
      </c>
      <c r="AI7" s="54">
        <f t="shared" si="1"/>
        <v>0</v>
      </c>
      <c r="AJ7" s="54">
        <f t="shared" ref="AJ7" si="4">AJ2+AJ3-AJ4-AJ5+AJ6</f>
        <v>0</v>
      </c>
      <c r="AK7" s="54">
        <f t="shared" si="1"/>
        <v>0</v>
      </c>
      <c r="AL7" s="54">
        <f t="shared" ref="AL7" si="5">AL2+AL3-AL4-AL5+AL6</f>
        <v>9.5519999999999994E-2</v>
      </c>
      <c r="AM7" s="217">
        <f t="shared" si="1"/>
        <v>4.7759999999999997E-2</v>
      </c>
      <c r="AN7" s="57">
        <f t="shared" si="1"/>
        <v>0</v>
      </c>
      <c r="AO7" s="56">
        <f t="shared" si="1"/>
        <v>-1.29</v>
      </c>
      <c r="AP7" s="182">
        <f t="shared" si="1"/>
        <v>0</v>
      </c>
      <c r="AQ7" s="111">
        <f t="shared" si="0"/>
        <v>11104.946935341628</v>
      </c>
    </row>
    <row r="8" spans="1:45" s="49" customFormat="1" ht="12.75" customHeight="1" thickBot="1">
      <c r="A8" s="183" t="s">
        <v>67</v>
      </c>
      <c r="B8" s="184"/>
      <c r="C8" s="187">
        <f t="shared" ref="C8:AP8" si="6">C7-C27</f>
        <v>1776.8159653057521</v>
      </c>
      <c r="D8" s="185">
        <f t="shared" si="6"/>
        <v>1708.302393305752</v>
      </c>
      <c r="E8" s="188">
        <f t="shared" si="6"/>
        <v>47.215000000000003</v>
      </c>
      <c r="F8" s="189">
        <f t="shared" si="6"/>
        <v>0</v>
      </c>
      <c r="G8" s="189">
        <f t="shared" si="6"/>
        <v>21.298572</v>
      </c>
      <c r="H8" s="190">
        <f t="shared" si="6"/>
        <v>1184.3029999999999</v>
      </c>
      <c r="I8" s="185">
        <f t="shared" si="6"/>
        <v>715.35599999999999</v>
      </c>
      <c r="J8" s="188">
        <f t="shared" si="6"/>
        <v>491.09699999999998</v>
      </c>
      <c r="K8" s="185">
        <f t="shared" si="6"/>
        <v>-22.150000000000002</v>
      </c>
      <c r="L8" s="190">
        <f t="shared" si="6"/>
        <v>5551.121993050001</v>
      </c>
      <c r="M8" s="185">
        <f t="shared" si="6"/>
        <v>2279.3753999999999</v>
      </c>
      <c r="N8" s="185">
        <f t="shared" si="6"/>
        <v>12.779999999999998</v>
      </c>
      <c r="O8" s="188">
        <f t="shared" si="6"/>
        <v>0</v>
      </c>
      <c r="P8" s="188">
        <f t="shared" si="6"/>
        <v>711.41999999999985</v>
      </c>
      <c r="Q8" s="188">
        <f t="shared" si="6"/>
        <v>220.62040000000002</v>
      </c>
      <c r="R8" s="188">
        <f t="shared" si="6"/>
        <v>354.96210000000002</v>
      </c>
      <c r="S8" s="188">
        <f t="shared" si="6"/>
        <v>544.64970000000005</v>
      </c>
      <c r="T8" s="188">
        <f t="shared" si="6"/>
        <v>112.63000000000001</v>
      </c>
      <c r="U8" s="188">
        <f t="shared" si="6"/>
        <v>1272.3120000000001</v>
      </c>
      <c r="V8" s="188">
        <f t="shared" si="6"/>
        <v>109.63639305</v>
      </c>
      <c r="W8" s="188">
        <f t="shared" si="6"/>
        <v>-67.263999999999996</v>
      </c>
      <c r="X8" s="188">
        <f t="shared" si="6"/>
        <v>0</v>
      </c>
      <c r="Y8" s="188">
        <f t="shared" si="6"/>
        <v>0</v>
      </c>
      <c r="Z8" s="185">
        <f t="shared" si="6"/>
        <v>0</v>
      </c>
      <c r="AA8" s="190">
        <f t="shared" si="6"/>
        <v>1915.6336229949598</v>
      </c>
      <c r="AB8" s="185">
        <f t="shared" si="6"/>
        <v>154.64348927091478</v>
      </c>
      <c r="AC8" s="185">
        <f t="shared" si="6"/>
        <v>61.317999999999998</v>
      </c>
      <c r="AD8" s="188">
        <f t="shared" si="6"/>
        <v>1.3759999999999999</v>
      </c>
      <c r="AE8" s="188">
        <f t="shared" si="6"/>
        <v>88.964489270914768</v>
      </c>
      <c r="AF8" s="188">
        <f t="shared" si="6"/>
        <v>0</v>
      </c>
      <c r="AG8" s="188">
        <f t="shared" si="6"/>
        <v>0</v>
      </c>
      <c r="AH8" s="188">
        <f t="shared" si="6"/>
        <v>2.84172</v>
      </c>
      <c r="AI8" s="188">
        <f t="shared" si="6"/>
        <v>0</v>
      </c>
      <c r="AJ8" s="188">
        <f t="shared" ref="AJ8" si="7">AJ7-AJ27</f>
        <v>0</v>
      </c>
      <c r="AK8" s="188">
        <f t="shared" si="6"/>
        <v>0</v>
      </c>
      <c r="AL8" s="188">
        <f t="shared" si="6"/>
        <v>9.5519999999999994E-2</v>
      </c>
      <c r="AM8" s="218">
        <f t="shared" si="6"/>
        <v>4.7759999999999997E-2</v>
      </c>
      <c r="AN8" s="185">
        <f t="shared" si="6"/>
        <v>0</v>
      </c>
      <c r="AO8" s="190">
        <f t="shared" si="6"/>
        <v>-1.29</v>
      </c>
      <c r="AP8" s="185">
        <f t="shared" si="6"/>
        <v>0</v>
      </c>
      <c r="AQ8" s="186">
        <f t="shared" si="0"/>
        <v>10581.228070621626</v>
      </c>
    </row>
    <row r="9" spans="1:45" s="49" customFormat="1" ht="12.75" customHeight="1">
      <c r="A9" s="50" t="s">
        <v>5</v>
      </c>
      <c r="B9" s="51"/>
      <c r="C9" s="52">
        <f t="shared" ref="C9:AP9" si="8">SUM(C10:C14)</f>
        <v>1498.7249906399998</v>
      </c>
      <c r="D9" s="53">
        <f t="shared" si="8"/>
        <v>1498.7249906399998</v>
      </c>
      <c r="E9" s="54">
        <f t="shared" si="8"/>
        <v>0</v>
      </c>
      <c r="F9" s="55">
        <f t="shared" si="8"/>
        <v>0</v>
      </c>
      <c r="G9" s="55">
        <f t="shared" si="8"/>
        <v>0</v>
      </c>
      <c r="H9" s="56">
        <f t="shared" si="8"/>
        <v>729.93599999999992</v>
      </c>
      <c r="I9" s="53">
        <f t="shared" si="8"/>
        <v>722.42399999999998</v>
      </c>
      <c r="J9" s="54">
        <f t="shared" si="8"/>
        <v>7.5120000000000005</v>
      </c>
      <c r="K9" s="55">
        <f t="shared" si="8"/>
        <v>0</v>
      </c>
      <c r="L9" s="56">
        <f t="shared" si="8"/>
        <v>2933.2703999999999</v>
      </c>
      <c r="M9" s="54">
        <f t="shared" si="8"/>
        <v>2279.3753999999999</v>
      </c>
      <c r="N9" s="54">
        <f t="shared" ref="N9" si="9">SUM(N10:N14)</f>
        <v>28.754999999999999</v>
      </c>
      <c r="O9" s="54">
        <f t="shared" si="8"/>
        <v>4.8953999999999995</v>
      </c>
      <c r="P9" s="54">
        <f t="shared" si="8"/>
        <v>0</v>
      </c>
      <c r="Q9" s="54">
        <f t="shared" si="8"/>
        <v>0</v>
      </c>
      <c r="R9" s="54">
        <f t="shared" si="8"/>
        <v>0</v>
      </c>
      <c r="S9" s="54">
        <f t="shared" si="8"/>
        <v>604.72860000000003</v>
      </c>
      <c r="T9" s="54">
        <f t="shared" si="8"/>
        <v>0</v>
      </c>
      <c r="U9" s="54">
        <f t="shared" si="8"/>
        <v>15.516</v>
      </c>
      <c r="V9" s="54">
        <f t="shared" si="8"/>
        <v>0</v>
      </c>
      <c r="W9" s="54">
        <f t="shared" si="8"/>
        <v>0</v>
      </c>
      <c r="X9" s="54">
        <f t="shared" si="8"/>
        <v>0</v>
      </c>
      <c r="Y9" s="54">
        <f t="shared" si="8"/>
        <v>0</v>
      </c>
      <c r="Z9" s="55">
        <f t="shared" si="8"/>
        <v>0</v>
      </c>
      <c r="AA9" s="56">
        <f t="shared" si="8"/>
        <v>1062.62098008</v>
      </c>
      <c r="AB9" s="57">
        <f t="shared" si="8"/>
        <v>0</v>
      </c>
      <c r="AC9" s="58">
        <f t="shared" si="8"/>
        <v>0</v>
      </c>
      <c r="AD9" s="54">
        <f t="shared" si="8"/>
        <v>0</v>
      </c>
      <c r="AE9" s="54">
        <f t="shared" si="8"/>
        <v>0</v>
      </c>
      <c r="AF9" s="54">
        <f t="shared" ref="AF9" si="10">SUM(AF10:AF14)</f>
        <v>0</v>
      </c>
      <c r="AG9" s="54">
        <f t="shared" si="8"/>
        <v>0</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38.613999999999997</v>
      </c>
      <c r="AP9" s="57">
        <f t="shared" si="8"/>
        <v>0</v>
      </c>
      <c r="AQ9" s="59">
        <f t="shared" si="0"/>
        <v>6263.1663707199996</v>
      </c>
    </row>
    <row r="10" spans="1:45" ht="12.75" customHeight="1">
      <c r="A10" s="60" t="s">
        <v>221</v>
      </c>
      <c r="B10" s="61"/>
      <c r="C10" s="62">
        <f>SUM(D10:G10)</f>
        <v>1494.8118705599998</v>
      </c>
      <c r="D10" s="63">
        <v>1494.8118705599998</v>
      </c>
      <c r="E10" s="64"/>
      <c r="F10" s="65"/>
      <c r="G10" s="65"/>
      <c r="H10" s="66">
        <f>SUM(I10:K10)</f>
        <v>566.06999999999994</v>
      </c>
      <c r="I10" s="63">
        <v>558.55799999999999</v>
      </c>
      <c r="J10" s="64">
        <v>7.5120000000000005</v>
      </c>
      <c r="K10" s="65"/>
      <c r="L10" s="66">
        <f>SUM(M10:Z10)</f>
        <v>620.24459999999999</v>
      </c>
      <c r="M10" s="64"/>
      <c r="N10" s="64"/>
      <c r="O10" s="64"/>
      <c r="P10" s="64"/>
      <c r="Q10" s="64"/>
      <c r="R10" s="64"/>
      <c r="S10" s="64">
        <v>604.72860000000003</v>
      </c>
      <c r="T10" s="64"/>
      <c r="U10" s="64">
        <v>15.516</v>
      </c>
      <c r="V10" s="64"/>
      <c r="W10" s="64"/>
      <c r="X10" s="64"/>
      <c r="Y10" s="64"/>
      <c r="Z10" s="65"/>
      <c r="AA10" s="66">
        <v>1028.8035568800001</v>
      </c>
      <c r="AB10" s="67">
        <f>SUM(AC10:AM10)</f>
        <v>0</v>
      </c>
      <c r="AC10" s="68"/>
      <c r="AD10" s="64"/>
      <c r="AE10" s="64">
        <v>0</v>
      </c>
      <c r="AF10" s="64">
        <v>0</v>
      </c>
      <c r="AG10" s="64">
        <v>0</v>
      </c>
      <c r="AI10" s="64"/>
      <c r="AJ10" s="64"/>
      <c r="AK10" s="64"/>
      <c r="AL10" s="64"/>
      <c r="AM10" s="219"/>
      <c r="AN10" s="69">
        <v>0</v>
      </c>
      <c r="AO10" s="70"/>
      <c r="AP10" s="67"/>
      <c r="AQ10" s="71">
        <f t="shared" si="0"/>
        <v>3709.9300274399998</v>
      </c>
    </row>
    <row r="11" spans="1:45" ht="12.75" customHeight="1">
      <c r="A11" s="17" t="s">
        <v>222</v>
      </c>
      <c r="B11" s="18"/>
      <c r="C11" s="19">
        <f>SUM(D11:G11)</f>
        <v>3.9131200799999997</v>
      </c>
      <c r="D11" s="24">
        <v>3.9131200799999997</v>
      </c>
      <c r="E11" s="25"/>
      <c r="F11" s="22"/>
      <c r="G11" s="22"/>
      <c r="H11" s="23">
        <f>SUM(I11:K11)</f>
        <v>8.3699999999999992</v>
      </c>
      <c r="I11" s="24">
        <v>8.3699999999999992</v>
      </c>
      <c r="J11" s="25"/>
      <c r="K11" s="22"/>
      <c r="L11" s="23">
        <f>SUM(M11:Z11)</f>
        <v>4.8953999999999995</v>
      </c>
      <c r="M11" s="25"/>
      <c r="N11" s="25"/>
      <c r="O11" s="25">
        <v>4.8953999999999995</v>
      </c>
      <c r="P11" s="25"/>
      <c r="Q11" s="25"/>
      <c r="R11" s="25"/>
      <c r="S11" s="25">
        <v>0</v>
      </c>
      <c r="T11" s="25">
        <v>0</v>
      </c>
      <c r="U11" s="25">
        <v>0</v>
      </c>
      <c r="V11" s="25"/>
      <c r="W11" s="25"/>
      <c r="X11" s="25"/>
      <c r="Y11" s="25"/>
      <c r="Z11" s="22"/>
      <c r="AA11" s="23">
        <v>33.8174232</v>
      </c>
      <c r="AB11" s="26">
        <f>SUM(AC11:AM11)</f>
        <v>0</v>
      </c>
      <c r="AC11" s="27"/>
      <c r="AD11" s="25"/>
      <c r="AE11" s="25">
        <v>0</v>
      </c>
      <c r="AF11" s="25"/>
      <c r="AG11" s="25"/>
      <c r="AH11" s="25">
        <v>0</v>
      </c>
      <c r="AI11" s="25"/>
      <c r="AJ11" s="25"/>
      <c r="AK11" s="25"/>
      <c r="AL11" s="25"/>
      <c r="AM11" s="215"/>
      <c r="AN11" s="212"/>
      <c r="AO11" s="28"/>
      <c r="AP11" s="26"/>
      <c r="AQ11" s="29">
        <f t="shared" si="0"/>
        <v>50.995943279999999</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30.873999999999999</v>
      </c>
      <c r="AP12" s="26"/>
      <c r="AQ12" s="29">
        <f t="shared" si="0"/>
        <v>30.873999999999999</v>
      </c>
    </row>
    <row r="13" spans="1:45" ht="12.75" customHeight="1">
      <c r="A13" s="17" t="s">
        <v>224</v>
      </c>
      <c r="B13" s="18"/>
      <c r="C13" s="19">
        <f>SUM(D13:G13)</f>
        <v>0</v>
      </c>
      <c r="D13" s="24"/>
      <c r="E13" s="22"/>
      <c r="F13" s="22"/>
      <c r="G13" s="22"/>
      <c r="H13" s="23">
        <f>SUM(I13:K13)</f>
        <v>155.49600000000001</v>
      </c>
      <c r="I13" s="24">
        <v>155.49600000000001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155.49600000000001</v>
      </c>
    </row>
    <row r="14" spans="1:45" ht="12.75" customHeight="1">
      <c r="A14" s="72" t="s">
        <v>225</v>
      </c>
      <c r="B14" s="73"/>
      <c r="C14" s="74">
        <f>SUM(D14:G14)</f>
        <v>0</v>
      </c>
      <c r="D14" s="75"/>
      <c r="E14" s="76"/>
      <c r="F14" s="77"/>
      <c r="G14" s="77"/>
      <c r="H14" s="78">
        <f>SUM(I14:K14)</f>
        <v>0</v>
      </c>
      <c r="I14" s="75"/>
      <c r="J14" s="76"/>
      <c r="K14" s="77"/>
      <c r="L14" s="78">
        <f>SUM(M14:Z14)</f>
        <v>2308.1304</v>
      </c>
      <c r="M14" s="76">
        <v>2279.3753999999999</v>
      </c>
      <c r="N14" s="76">
        <v>28.754999999999999</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7.7399999999999993</v>
      </c>
      <c r="AP14" s="79"/>
      <c r="AQ14" s="82">
        <f t="shared" si="0"/>
        <v>2315.8703999999998</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147.96199999999999</v>
      </c>
      <c r="I15" s="85">
        <f t="shared" si="13"/>
        <v>0</v>
      </c>
      <c r="J15" s="86">
        <f t="shared" si="13"/>
        <v>0</v>
      </c>
      <c r="K15" s="87">
        <f t="shared" si="13"/>
        <v>147.96199999999999</v>
      </c>
      <c r="L15" s="88">
        <f t="shared" si="13"/>
        <v>2301.4638</v>
      </c>
      <c r="M15" s="86">
        <f t="shared" si="13"/>
        <v>0</v>
      </c>
      <c r="N15" s="86">
        <f t="shared" si="13"/>
        <v>0</v>
      </c>
      <c r="O15" s="86">
        <f t="shared" si="13"/>
        <v>51.809800000000003</v>
      </c>
      <c r="P15" s="86">
        <f t="shared" si="13"/>
        <v>401.505</v>
      </c>
      <c r="Q15" s="86">
        <f t="shared" si="13"/>
        <v>66.502800000000008</v>
      </c>
      <c r="R15" s="86">
        <f t="shared" si="13"/>
        <v>48.451799999999999</v>
      </c>
      <c r="S15" s="86">
        <f t="shared" si="13"/>
        <v>773.14649999999995</v>
      </c>
      <c r="T15" s="86">
        <f t="shared" si="13"/>
        <v>39.420500000000004</v>
      </c>
      <c r="U15" s="86">
        <f t="shared" si="13"/>
        <v>854.4144</v>
      </c>
      <c r="V15" s="86">
        <f t="shared" si="13"/>
        <v>0</v>
      </c>
      <c r="W15" s="86">
        <f t="shared" si="13"/>
        <v>66.212999999999994</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1471.46</v>
      </c>
      <c r="AP15" s="89">
        <f t="shared" si="13"/>
        <v>0</v>
      </c>
      <c r="AQ15" s="91">
        <f t="shared" si="0"/>
        <v>3920.8858</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1429.1479999999999</v>
      </c>
      <c r="AP16" s="67"/>
      <c r="AQ16" s="92">
        <f>C16+H16+L16+AA16+AO16+AP16</f>
        <v>1429.1479999999999</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20.381999999999998</v>
      </c>
      <c r="AP17" s="26"/>
      <c r="AQ17" s="29">
        <f>C17+H17+L17+AA17+AO17+AP17</f>
        <v>20.381999999999998</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21.93</v>
      </c>
      <c r="AP18" s="26"/>
      <c r="AQ18" s="29">
        <f t="shared" si="0"/>
        <v>21.93</v>
      </c>
    </row>
    <row r="19" spans="1:43" ht="12.75" customHeight="1">
      <c r="A19" s="17" t="s">
        <v>229</v>
      </c>
      <c r="B19" s="18"/>
      <c r="C19" s="19"/>
      <c r="D19" s="24"/>
      <c r="E19" s="25"/>
      <c r="F19" s="22"/>
      <c r="G19" s="22"/>
      <c r="H19" s="23">
        <f>SUM(I19:K19)</f>
        <v>147.96199999999999</v>
      </c>
      <c r="I19" s="24"/>
      <c r="J19" s="25"/>
      <c r="K19" s="22">
        <v>147.96199999999999</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147.96199999999999</v>
      </c>
    </row>
    <row r="20" spans="1:43" ht="12.75" customHeight="1">
      <c r="A20" s="72" t="s">
        <v>230</v>
      </c>
      <c r="B20" s="73"/>
      <c r="C20" s="74"/>
      <c r="D20" s="75"/>
      <c r="E20" s="76"/>
      <c r="F20" s="77"/>
      <c r="G20" s="77"/>
      <c r="H20" s="78">
        <f>SUM(I20:K20)</f>
        <v>0</v>
      </c>
      <c r="I20" s="75"/>
      <c r="J20" s="76"/>
      <c r="K20" s="77"/>
      <c r="L20" s="78">
        <f>SUM(M20:Z20)</f>
        <v>2301.4638</v>
      </c>
      <c r="M20" s="76"/>
      <c r="N20" s="76"/>
      <c r="O20" s="76">
        <v>51.809800000000003</v>
      </c>
      <c r="P20" s="76">
        <v>401.505</v>
      </c>
      <c r="Q20" s="76">
        <v>66.502800000000008</v>
      </c>
      <c r="R20" s="76">
        <v>48.451799999999999</v>
      </c>
      <c r="S20" s="76">
        <v>773.14649999999995</v>
      </c>
      <c r="T20" s="76">
        <v>39.420500000000004</v>
      </c>
      <c r="U20" s="76">
        <v>854.4144</v>
      </c>
      <c r="V20" s="76"/>
      <c r="W20" s="76">
        <v>66.212999999999994</v>
      </c>
      <c r="X20" s="76"/>
      <c r="Y20" s="76"/>
      <c r="Z20" s="77"/>
      <c r="AA20" s="78"/>
      <c r="AB20" s="79">
        <f>SUM(AC20:AL20)</f>
        <v>0</v>
      </c>
      <c r="AC20" s="80"/>
      <c r="AD20" s="76"/>
      <c r="AE20" s="76"/>
      <c r="AF20" s="76"/>
      <c r="AG20" s="76"/>
      <c r="AH20" s="76"/>
      <c r="AI20" s="76"/>
      <c r="AJ20" s="76"/>
      <c r="AK20" s="76"/>
      <c r="AL20" s="76"/>
      <c r="AM20" s="220"/>
      <c r="AN20" s="213"/>
      <c r="AO20" s="81"/>
      <c r="AP20" s="79"/>
      <c r="AQ20" s="82">
        <f t="shared" si="0"/>
        <v>2301.4638</v>
      </c>
    </row>
    <row r="21" spans="1:43" ht="12.75" customHeight="1">
      <c r="A21" s="93" t="s">
        <v>7</v>
      </c>
      <c r="B21" s="94"/>
      <c r="C21" s="95">
        <f>SUM(C22:C24)</f>
        <v>0</v>
      </c>
      <c r="D21" s="96">
        <f>SUM(D22:D24)</f>
        <v>0</v>
      </c>
      <c r="E21" s="97">
        <f>SUM(E22:E24)</f>
        <v>0</v>
      </c>
      <c r="F21" s="98">
        <f>SUM(F22:F24)</f>
        <v>0</v>
      </c>
      <c r="G21" s="98">
        <f>SUM(G22:G24)</f>
        <v>0</v>
      </c>
      <c r="H21" s="99">
        <f>SUM(I21:K21)</f>
        <v>0</v>
      </c>
      <c r="I21" s="96">
        <f>SUM(I22:I24)</f>
        <v>0</v>
      </c>
      <c r="J21" s="97">
        <f>SUM(J22:J24)</f>
        <v>0</v>
      </c>
      <c r="K21" s="98">
        <f>SUM(K22:K24)</f>
        <v>0</v>
      </c>
      <c r="L21" s="99">
        <f>SUM(M21:Z21)</f>
        <v>0</v>
      </c>
      <c r="M21" s="97">
        <f t="shared" ref="M21:AA21" si="15">SUM(M22:M24)</f>
        <v>0</v>
      </c>
      <c r="N21" s="97">
        <f t="shared" ref="N21" si="16">SUM(N22:N24)</f>
        <v>0</v>
      </c>
      <c r="O21" s="97">
        <f t="shared" si="15"/>
        <v>0</v>
      </c>
      <c r="P21" s="97">
        <f t="shared" si="15"/>
        <v>0</v>
      </c>
      <c r="Q21" s="97">
        <f t="shared" si="15"/>
        <v>0</v>
      </c>
      <c r="R21" s="97">
        <f t="shared" si="15"/>
        <v>0</v>
      </c>
      <c r="S21" s="97">
        <f t="shared" si="15"/>
        <v>0</v>
      </c>
      <c r="T21" s="97">
        <f t="shared" si="15"/>
        <v>0</v>
      </c>
      <c r="U21" s="97">
        <f t="shared" si="15"/>
        <v>0</v>
      </c>
      <c r="V21" s="97">
        <f t="shared" si="15"/>
        <v>0</v>
      </c>
      <c r="W21" s="97">
        <f t="shared" si="15"/>
        <v>0</v>
      </c>
      <c r="X21" s="97">
        <f t="shared" si="15"/>
        <v>0</v>
      </c>
      <c r="Y21" s="97">
        <f t="shared" si="15"/>
        <v>0</v>
      </c>
      <c r="Z21" s="98">
        <f t="shared" si="15"/>
        <v>0</v>
      </c>
      <c r="AA21" s="99">
        <f t="shared" si="15"/>
        <v>0</v>
      </c>
      <c r="AB21" s="100">
        <f t="shared" ref="AB21:AQ21" si="17">SUM(AB22:AB24)</f>
        <v>-62.693999999999996</v>
      </c>
      <c r="AC21" s="101">
        <f t="shared" si="17"/>
        <v>-61.317999999999998</v>
      </c>
      <c r="AD21" s="97">
        <f t="shared" si="17"/>
        <v>-1.3759999999999999</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62.693999999999996</v>
      </c>
      <c r="AP21" s="100">
        <f t="shared" si="17"/>
        <v>0</v>
      </c>
      <c r="AQ21" s="102">
        <f t="shared" si="17"/>
        <v>0</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-62.693999999999996</v>
      </c>
      <c r="AC22" s="68">
        <f>-AC2</f>
        <v>-61.317999999999998</v>
      </c>
      <c r="AD22" s="64">
        <f>-AD2</f>
        <v>-1.3759999999999999</v>
      </c>
      <c r="AE22" s="64"/>
      <c r="AF22" s="64"/>
      <c r="AG22" s="127"/>
      <c r="AH22" s="2"/>
      <c r="AI22" s="64"/>
      <c r="AJ22" s="64"/>
      <c r="AK22" s="64">
        <v>0</v>
      </c>
      <c r="AL22" s="64"/>
      <c r="AM22" s="219"/>
      <c r="AN22" s="69"/>
      <c r="AO22" s="66">
        <f>-(C22+H22+L22+AA22+AB22)</f>
        <v>62.693999999999996</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0</v>
      </c>
      <c r="D24" s="191">
        <v>0</v>
      </c>
      <c r="E24" s="192">
        <f>-D24-V24</f>
        <v>0</v>
      </c>
      <c r="F24" s="33"/>
      <c r="G24" s="33"/>
      <c r="H24" s="34"/>
      <c r="I24" s="39"/>
      <c r="J24" s="36"/>
      <c r="K24" s="33"/>
      <c r="L24" s="34">
        <f>SUM(N24:Z24)</f>
        <v>0</v>
      </c>
      <c r="M24" s="36"/>
      <c r="N24" s="36">
        <v>0</v>
      </c>
      <c r="O24" s="36"/>
      <c r="P24" s="36">
        <v>0</v>
      </c>
      <c r="Q24" s="36">
        <v>0</v>
      </c>
      <c r="R24" s="36">
        <v>0</v>
      </c>
      <c r="S24" s="36">
        <v>0</v>
      </c>
      <c r="T24" s="36"/>
      <c r="U24" s="36">
        <v>0</v>
      </c>
      <c r="V24" s="33">
        <v>0</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v>
      </c>
    </row>
    <row r="25" spans="1:43" ht="12.75" customHeight="1" thickBot="1">
      <c r="A25" s="83" t="s">
        <v>8</v>
      </c>
      <c r="B25" s="1"/>
      <c r="C25" s="84">
        <f>SUM(D25:G25)</f>
        <v>0</v>
      </c>
      <c r="D25" s="85"/>
      <c r="E25" s="86"/>
      <c r="F25" s="104"/>
      <c r="G25" s="104"/>
      <c r="H25" s="88">
        <f>SUM(I25:K25)</f>
        <v>5.58</v>
      </c>
      <c r="I25" s="104">
        <v>5.58</v>
      </c>
      <c r="J25" s="105"/>
      <c r="K25" s="104"/>
      <c r="L25" s="88">
        <f>SUM(O25:Z25)</f>
        <v>65.406200000000013</v>
      </c>
      <c r="M25" s="105"/>
      <c r="N25" s="105"/>
      <c r="O25" s="105">
        <v>46.914400000000001</v>
      </c>
      <c r="P25" s="105"/>
      <c r="Q25" s="105"/>
      <c r="R25" s="105"/>
      <c r="S25" s="105">
        <v>9.8490000000000002</v>
      </c>
      <c r="T25" s="105">
        <v>4.5052000000000003</v>
      </c>
      <c r="U25" s="105">
        <v>4.1375999999999999</v>
      </c>
      <c r="V25" s="105"/>
      <c r="W25" s="105"/>
      <c r="X25" s="105"/>
      <c r="Y25" s="105"/>
      <c r="Z25" s="104"/>
      <c r="AA25" s="88">
        <v>55.701819359999995</v>
      </c>
      <c r="AB25" s="89">
        <f>SUM(AC25:AI25)</f>
        <v>0</v>
      </c>
      <c r="AC25" s="90"/>
      <c r="AD25" s="105"/>
      <c r="AE25" s="105"/>
      <c r="AF25" s="105"/>
      <c r="AG25" s="105"/>
      <c r="AH25" s="105"/>
      <c r="AI25" s="105"/>
      <c r="AJ25" s="105"/>
      <c r="AK25" s="105"/>
      <c r="AL25" s="105"/>
      <c r="AM25" s="225"/>
      <c r="AN25" s="106"/>
      <c r="AO25" s="88">
        <v>219.64399999999998</v>
      </c>
      <c r="AP25" s="89"/>
      <c r="AQ25" s="107">
        <f>C25+H25+L25+AA25+AB25+AN25+AO25+AP25</f>
        <v>346.33201936</v>
      </c>
    </row>
    <row r="26" spans="1:43" s="49" customFormat="1" ht="12.75" customHeight="1" thickBot="1">
      <c r="A26" s="42" t="s">
        <v>9</v>
      </c>
      <c r="B26" s="43"/>
      <c r="C26" s="44">
        <f t="shared" ref="C26:AP26" si="20">C7-C9+C15+C21-C25</f>
        <v>278.09097466575236</v>
      </c>
      <c r="D26" s="108">
        <f t="shared" si="20"/>
        <v>209.57740266575229</v>
      </c>
      <c r="E26" s="46">
        <f t="shared" si="20"/>
        <v>47.215000000000003</v>
      </c>
      <c r="F26" s="46">
        <f t="shared" si="20"/>
        <v>0</v>
      </c>
      <c r="G26" s="46">
        <f t="shared" si="20"/>
        <v>21.298572</v>
      </c>
      <c r="H26" s="47">
        <f t="shared" si="20"/>
        <v>596.74899999999991</v>
      </c>
      <c r="I26" s="108">
        <f t="shared" si="20"/>
        <v>-12.647999999999984</v>
      </c>
      <c r="J26" s="46">
        <f t="shared" si="20"/>
        <v>483.58499999999998</v>
      </c>
      <c r="K26" s="109">
        <f t="shared" si="20"/>
        <v>125.81199999999998</v>
      </c>
      <c r="L26" s="47">
        <f t="shared" si="20"/>
        <v>4954.4363930500012</v>
      </c>
      <c r="M26" s="46">
        <f t="shared" si="20"/>
        <v>0</v>
      </c>
      <c r="N26" s="46">
        <f t="shared" si="20"/>
        <v>-15.975000000000001</v>
      </c>
      <c r="O26" s="46">
        <f t="shared" si="20"/>
        <v>0</v>
      </c>
      <c r="P26" s="46">
        <f t="shared" si="20"/>
        <v>1112.9249999999997</v>
      </c>
      <c r="Q26" s="46">
        <f t="shared" si="20"/>
        <v>287.1232</v>
      </c>
      <c r="R26" s="46">
        <f t="shared" si="20"/>
        <v>403.41390000000001</v>
      </c>
      <c r="S26" s="46">
        <f t="shared" si="20"/>
        <v>703.21859999999992</v>
      </c>
      <c r="T26" s="46">
        <f t="shared" si="20"/>
        <v>147.5453</v>
      </c>
      <c r="U26" s="46">
        <f t="shared" si="20"/>
        <v>2107.0727999999999</v>
      </c>
      <c r="V26" s="46">
        <f t="shared" si="20"/>
        <v>109.63639305</v>
      </c>
      <c r="W26" s="46">
        <f t="shared" si="20"/>
        <v>-1.0510000000000019</v>
      </c>
      <c r="X26" s="46">
        <f t="shared" si="20"/>
        <v>79.235200000000006</v>
      </c>
      <c r="Y26" s="46">
        <f t="shared" si="20"/>
        <v>2.1019999999999999</v>
      </c>
      <c r="Z26" s="109">
        <f t="shared" si="20"/>
        <v>19.190000000000001</v>
      </c>
      <c r="AA26" s="47">
        <f t="shared" si="20"/>
        <v>1220.5024882749599</v>
      </c>
      <c r="AB26" s="45">
        <f t="shared" si="20"/>
        <v>91.949489270914796</v>
      </c>
      <c r="AC26" s="110">
        <f t="shared" si="20"/>
        <v>0</v>
      </c>
      <c r="AD26" s="110">
        <f t="shared" si="20"/>
        <v>0</v>
      </c>
      <c r="AE26" s="110">
        <f t="shared" si="20"/>
        <v>88.964489270914768</v>
      </c>
      <c r="AF26" s="110">
        <f t="shared" si="20"/>
        <v>0</v>
      </c>
      <c r="AG26" s="110">
        <f t="shared" si="20"/>
        <v>0</v>
      </c>
      <c r="AH26" s="110">
        <f t="shared" si="20"/>
        <v>2.84172</v>
      </c>
      <c r="AI26" s="110">
        <f t="shared" si="20"/>
        <v>0</v>
      </c>
      <c r="AJ26" s="110">
        <f t="shared" ref="AJ26" si="21">AJ7-AJ9+AJ15+AJ21-AJ25</f>
        <v>0</v>
      </c>
      <c r="AK26" s="110">
        <f t="shared" si="20"/>
        <v>0</v>
      </c>
      <c r="AL26" s="110">
        <f t="shared" si="20"/>
        <v>9.5519999999999994E-2</v>
      </c>
      <c r="AM26" s="226">
        <f t="shared" si="20"/>
        <v>4.7759999999999997E-2</v>
      </c>
      <c r="AN26" s="45">
        <f t="shared" si="20"/>
        <v>0</v>
      </c>
      <c r="AO26" s="47">
        <f t="shared" si="20"/>
        <v>1274.606</v>
      </c>
      <c r="AP26" s="45">
        <f t="shared" si="20"/>
        <v>0</v>
      </c>
      <c r="AQ26" s="48">
        <f>C26+H26+L26+AA26+AB26+AN26+AO26+AP26</f>
        <v>8416.3343452616282</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100.52720000000001</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79.235200000000006</v>
      </c>
      <c r="Y27" s="54">
        <f t="shared" si="23"/>
        <v>2.1019999999999999</v>
      </c>
      <c r="Z27" s="55">
        <f t="shared" si="23"/>
        <v>19.190000000000001</v>
      </c>
      <c r="AA27" s="56">
        <f t="shared" si="23"/>
        <v>423.19166471999995</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523.71886471999994</v>
      </c>
    </row>
    <row r="28" spans="1:43" ht="12.75" customHeight="1" thickBot="1">
      <c r="A28" s="112" t="s">
        <v>11</v>
      </c>
      <c r="B28" s="113"/>
      <c r="C28" s="114">
        <f>SUM(D28:G28)</f>
        <v>0</v>
      </c>
      <c r="D28" s="96"/>
      <c r="E28" s="97"/>
      <c r="F28" s="98"/>
      <c r="G28" s="98"/>
      <c r="H28" s="115">
        <f>SUM(I28:K28)</f>
        <v>0</v>
      </c>
      <c r="I28" s="96"/>
      <c r="J28" s="97"/>
      <c r="K28" s="98"/>
      <c r="L28" s="115">
        <f>SUM(M28:Z28)</f>
        <v>100.52720000000001</v>
      </c>
      <c r="M28" s="97"/>
      <c r="N28" s="97"/>
      <c r="O28" s="97"/>
      <c r="P28" s="97"/>
      <c r="Q28" s="97"/>
      <c r="R28" s="97"/>
      <c r="S28" s="97"/>
      <c r="T28" s="97"/>
      <c r="U28" s="97"/>
      <c r="V28" s="97"/>
      <c r="W28" s="97"/>
      <c r="X28" s="97">
        <f>X26</f>
        <v>79.235200000000006</v>
      </c>
      <c r="Y28" s="97">
        <f>Y26</f>
        <v>2.1019999999999999</v>
      </c>
      <c r="Z28" s="98">
        <f>Z26</f>
        <v>19.190000000000001</v>
      </c>
      <c r="AA28" s="115">
        <v>423.19166471999995</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523.71886471999994</v>
      </c>
    </row>
    <row r="29" spans="1:43" s="49" customFormat="1" ht="12.75" customHeight="1" thickBot="1">
      <c r="A29" s="50" t="s">
        <v>12</v>
      </c>
      <c r="B29" s="51"/>
      <c r="C29" s="52">
        <f t="shared" ref="C29:AQ29" si="25">C30+C45+C56+C58+C65+C70+C71</f>
        <v>317.42990249343597</v>
      </c>
      <c r="D29" s="53">
        <f t="shared" si="25"/>
        <v>248.91633049343596</v>
      </c>
      <c r="E29" s="54">
        <f t="shared" si="25"/>
        <v>47.215000000000003</v>
      </c>
      <c r="F29" s="55">
        <f t="shared" si="25"/>
        <v>0</v>
      </c>
      <c r="G29" s="55">
        <f t="shared" si="25"/>
        <v>21.298572</v>
      </c>
      <c r="H29" s="56">
        <f t="shared" si="25"/>
        <v>611.58011199999999</v>
      </c>
      <c r="I29" s="53">
        <f t="shared" si="25"/>
        <v>0</v>
      </c>
      <c r="J29" s="53">
        <f t="shared" si="25"/>
        <v>485.77600000000001</v>
      </c>
      <c r="K29" s="53">
        <f t="shared" si="25"/>
        <v>125.804112</v>
      </c>
      <c r="L29" s="56">
        <f t="shared" si="25"/>
        <v>4883.5898371772755</v>
      </c>
      <c r="M29" s="54">
        <f t="shared" si="25"/>
        <v>0</v>
      </c>
      <c r="N29" s="54">
        <f t="shared" ref="N29" si="26">N30+N45+N56+N58+N65+N70+N71</f>
        <v>0</v>
      </c>
      <c r="O29" s="54">
        <f t="shared" si="25"/>
        <v>0</v>
      </c>
      <c r="P29" s="54">
        <f t="shared" si="25"/>
        <v>1104.3451269056604</v>
      </c>
      <c r="Q29" s="54">
        <f t="shared" si="25"/>
        <v>325.12480000000011</v>
      </c>
      <c r="R29" s="54">
        <f t="shared" si="25"/>
        <v>400.25423732161448</v>
      </c>
      <c r="S29" s="54">
        <f t="shared" si="25"/>
        <v>671.70180000000005</v>
      </c>
      <c r="T29" s="54">
        <f t="shared" si="25"/>
        <v>145.68847990000006</v>
      </c>
      <c r="U29" s="54">
        <f t="shared" si="25"/>
        <v>2125.788</v>
      </c>
      <c r="V29" s="54">
        <f t="shared" si="25"/>
        <v>109.63639304999998</v>
      </c>
      <c r="W29" s="54">
        <f t="shared" si="25"/>
        <v>1.0510000000000019</v>
      </c>
      <c r="X29" s="54">
        <f t="shared" si="25"/>
        <v>0</v>
      </c>
      <c r="Y29" s="54">
        <f t="shared" si="25"/>
        <v>0</v>
      </c>
      <c r="Z29" s="54">
        <f t="shared" si="25"/>
        <v>0</v>
      </c>
      <c r="AA29" s="47">
        <f t="shared" si="25"/>
        <v>797.18651759999989</v>
      </c>
      <c r="AB29" s="57">
        <f t="shared" si="25"/>
        <v>91.949489270914768</v>
      </c>
      <c r="AC29" s="58">
        <f t="shared" si="25"/>
        <v>0</v>
      </c>
      <c r="AD29" s="54">
        <f t="shared" si="25"/>
        <v>0</v>
      </c>
      <c r="AE29" s="54">
        <f t="shared" si="25"/>
        <v>88.964489270914768</v>
      </c>
      <c r="AF29" s="54">
        <f t="shared" ref="AF29" si="27">AF30+AF45+AF56+AF58+AF65+AF70+AF71</f>
        <v>0</v>
      </c>
      <c r="AG29" s="54">
        <f t="shared" si="25"/>
        <v>0</v>
      </c>
      <c r="AH29" s="54">
        <f t="shared" si="25"/>
        <v>2.84172</v>
      </c>
      <c r="AI29" s="54">
        <f t="shared" si="25"/>
        <v>0</v>
      </c>
      <c r="AJ29" s="54">
        <f t="shared" ref="AJ29" si="28">AJ30+AJ45+AJ56+AJ58+AJ65+AJ70+AJ71</f>
        <v>0</v>
      </c>
      <c r="AK29" s="54">
        <f t="shared" si="25"/>
        <v>0</v>
      </c>
      <c r="AL29" s="54">
        <f t="shared" ref="AL29" si="29">AL30+AL45+AL56+AL58+AL65+AL70+AL71</f>
        <v>9.5519999999999994E-2</v>
      </c>
      <c r="AM29" s="217">
        <f t="shared" si="25"/>
        <v>4.7759999999999997E-2</v>
      </c>
      <c r="AN29" s="53">
        <f t="shared" si="25"/>
        <v>0</v>
      </c>
      <c r="AO29" s="56">
        <f t="shared" si="25"/>
        <v>1277.1859999999999</v>
      </c>
      <c r="AP29" s="57">
        <f t="shared" si="25"/>
        <v>0</v>
      </c>
      <c r="AQ29" s="48">
        <f t="shared" si="25"/>
        <v>7978.9218585416256</v>
      </c>
    </row>
    <row r="30" spans="1:43" s="49" customFormat="1" ht="12.75" customHeight="1">
      <c r="A30" s="164" t="s">
        <v>43</v>
      </c>
      <c r="B30" s="117"/>
      <c r="C30" s="118">
        <f>SUM(C31:C44)</f>
        <v>71.361330493435972</v>
      </c>
      <c r="D30" s="120">
        <v>71.361330493435958</v>
      </c>
      <c r="E30" s="120">
        <v>0</v>
      </c>
      <c r="F30" s="121"/>
      <c r="G30" s="121"/>
      <c r="H30" s="122">
        <f>SUM(H31:H44)</f>
        <v>0</v>
      </c>
      <c r="I30" s="119">
        <f t="shared" ref="I30:K30" si="30">SUM(I31:I44)</f>
        <v>0</v>
      </c>
      <c r="J30" s="120">
        <f t="shared" si="30"/>
        <v>0</v>
      </c>
      <c r="K30" s="120">
        <f t="shared" si="30"/>
        <v>0</v>
      </c>
      <c r="L30" s="122">
        <f>SUM(L31:L44)</f>
        <v>958.18953795697485</v>
      </c>
      <c r="M30" s="120">
        <f>SUM(M31:M44)</f>
        <v>0</v>
      </c>
      <c r="N30" s="120">
        <f>SUM(N31:N44)</f>
        <v>0</v>
      </c>
      <c r="O30" s="120">
        <f>SUM(O31:O44)</f>
        <v>0</v>
      </c>
      <c r="P30" s="120">
        <f>SUM(P31:P44)</f>
        <v>0</v>
      </c>
      <c r="Q30" s="120">
        <v>35.430854449893481</v>
      </c>
      <c r="R30" s="120">
        <f>SUM(R31:R44)</f>
        <v>0</v>
      </c>
      <c r="S30" s="120">
        <v>582.32212500000003</v>
      </c>
      <c r="T30" s="120">
        <v>57.065716810419985</v>
      </c>
      <c r="U30" s="120">
        <v>205.88320147166141</v>
      </c>
      <c r="V30" s="120">
        <v>76.436640224999991</v>
      </c>
      <c r="W30" s="120">
        <f>SUM(W31:W44)</f>
        <v>1.0510000000000019</v>
      </c>
      <c r="X30" s="120">
        <f>SUM(X31:X44)</f>
        <v>0</v>
      </c>
      <c r="Y30" s="120">
        <f>SUM(Y31:Y44)</f>
        <v>0</v>
      </c>
      <c r="Z30" s="121">
        <f>SUM(Z31:Z44)</f>
        <v>0</v>
      </c>
      <c r="AA30" s="122">
        <v>368.50221407999999</v>
      </c>
      <c r="AB30" s="123">
        <f t="shared" ref="AB30:AN30" si="31">SUM(AB31:AB44)</f>
        <v>62.111879999999999</v>
      </c>
      <c r="AC30" s="176">
        <f t="shared" si="31"/>
        <v>0</v>
      </c>
      <c r="AD30" s="120">
        <f t="shared" si="31"/>
        <v>0</v>
      </c>
      <c r="AE30" s="120">
        <f t="shared" si="31"/>
        <v>59.270159999999997</v>
      </c>
      <c r="AF30" s="120">
        <f t="shared" ref="AF30" si="32">SUM(AF31:AF44)</f>
        <v>0</v>
      </c>
      <c r="AG30" s="120">
        <f t="shared" si="31"/>
        <v>0</v>
      </c>
      <c r="AH30" s="120">
        <f t="shared" si="31"/>
        <v>2.84172</v>
      </c>
      <c r="AI30" s="120">
        <f t="shared" si="31"/>
        <v>0</v>
      </c>
      <c r="AJ30" s="120">
        <f t="shared" ref="AJ30" si="33">SUM(AJ31:AJ44)</f>
        <v>0</v>
      </c>
      <c r="AK30" s="120">
        <f t="shared" si="31"/>
        <v>0</v>
      </c>
      <c r="AL30" s="120">
        <f t="shared" ref="AL30" si="34">SUM(AL31:AL44)</f>
        <v>0</v>
      </c>
      <c r="AM30" s="228">
        <f t="shared" si="31"/>
        <v>0</v>
      </c>
      <c r="AN30" s="119">
        <f t="shared" si="31"/>
        <v>0</v>
      </c>
      <c r="AO30" s="122">
        <v>495.96199999999993</v>
      </c>
      <c r="AP30" s="123">
        <f>SUM(AP31:AP44)</f>
        <v>0</v>
      </c>
      <c r="AQ30" s="59">
        <f t="shared" ref="AQ30" si="35">C30+H30+L30+AA30+AB30+AN30+AO30+AP30</f>
        <v>1956.1269625304108</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67.470764295527573</v>
      </c>
      <c r="M31" s="127"/>
      <c r="N31" s="127"/>
      <c r="O31" s="127"/>
      <c r="P31" s="127"/>
      <c r="Q31" s="127">
        <v>1.1279807303100478</v>
      </c>
      <c r="R31" s="127"/>
      <c r="S31" s="127">
        <v>19.049138562906343</v>
      </c>
      <c r="T31" s="127">
        <v>0.44397680226186864</v>
      </c>
      <c r="U31" s="127">
        <v>33.686851723362871</v>
      </c>
      <c r="V31" s="127">
        <v>13.162816476686451</v>
      </c>
      <c r="W31" s="127"/>
      <c r="X31" s="127"/>
      <c r="Y31" s="127"/>
      <c r="Z31" s="128"/>
      <c r="AA31" s="70">
        <v>34.704420681422114</v>
      </c>
      <c r="AB31" s="131">
        <f t="shared" ref="AB31:AB43" si="39">SUM(AC31:AM31)</f>
        <v>0</v>
      </c>
      <c r="AC31" s="132"/>
      <c r="AD31" s="127"/>
      <c r="AE31" s="127"/>
      <c r="AF31" s="127"/>
      <c r="AG31" s="127"/>
      <c r="AH31" s="127"/>
      <c r="AI31" s="127"/>
      <c r="AJ31" s="127"/>
      <c r="AK31" s="64"/>
      <c r="AL31" s="64"/>
      <c r="AM31" s="229"/>
      <c r="AN31" s="223"/>
      <c r="AO31" s="130">
        <v>28.580470495950919</v>
      </c>
      <c r="AP31" s="131"/>
      <c r="AQ31" s="71">
        <f t="shared" si="24"/>
        <v>130.7556554729006</v>
      </c>
    </row>
    <row r="32" spans="1:43" ht="12.75" customHeight="1">
      <c r="A32" s="166" t="s">
        <v>111</v>
      </c>
      <c r="B32" s="133" t="s">
        <v>15</v>
      </c>
      <c r="C32" s="19">
        <f t="shared" si="36"/>
        <v>18.269555932129542</v>
      </c>
      <c r="D32" s="127">
        <v>18.269555932129542</v>
      </c>
      <c r="E32" s="25"/>
      <c r="F32" s="22"/>
      <c r="G32" s="22"/>
      <c r="H32" s="23">
        <f t="shared" si="37"/>
        <v>0</v>
      </c>
      <c r="I32" s="24">
        <v>0</v>
      </c>
      <c r="J32" s="25"/>
      <c r="K32" s="22"/>
      <c r="L32" s="23">
        <f t="shared" si="38"/>
        <v>219.06805554730906</v>
      </c>
      <c r="M32" s="25"/>
      <c r="N32" s="25"/>
      <c r="O32" s="25"/>
      <c r="P32" s="127"/>
      <c r="Q32" s="127">
        <v>8.4203431632489636</v>
      </c>
      <c r="R32" s="25"/>
      <c r="S32" s="127">
        <v>142.20126226789483</v>
      </c>
      <c r="T32" s="127">
        <v>10.726629151785936</v>
      </c>
      <c r="U32" s="127">
        <v>33.766814702053665</v>
      </c>
      <c r="V32" s="127">
        <v>23.953006262325655</v>
      </c>
      <c r="W32" s="25"/>
      <c r="X32" s="25"/>
      <c r="Y32" s="25"/>
      <c r="Z32" s="22"/>
      <c r="AA32" s="28">
        <v>122.26560718011349</v>
      </c>
      <c r="AB32" s="26">
        <f t="shared" si="39"/>
        <v>2.84172</v>
      </c>
      <c r="AC32" s="27"/>
      <c r="AD32" s="25"/>
      <c r="AE32" s="25">
        <v>0</v>
      </c>
      <c r="AF32" s="25"/>
      <c r="AG32" s="127"/>
      <c r="AH32" s="127">
        <v>2.84172</v>
      </c>
      <c r="AI32" s="25"/>
      <c r="AJ32" s="25"/>
      <c r="AK32" s="25"/>
      <c r="AL32" s="25"/>
      <c r="AM32" s="229"/>
      <c r="AN32" s="212"/>
      <c r="AO32" s="130">
        <v>113.02803633290507</v>
      </c>
      <c r="AP32" s="26"/>
      <c r="AQ32" s="29">
        <f t="shared" si="24"/>
        <v>475.47297499245718</v>
      </c>
    </row>
    <row r="33" spans="1:43" ht="12.75" customHeight="1">
      <c r="A33" s="166" t="s">
        <v>16</v>
      </c>
      <c r="B33" s="133" t="s">
        <v>17</v>
      </c>
      <c r="C33" s="19">
        <f t="shared" si="36"/>
        <v>6.3681446485272932</v>
      </c>
      <c r="D33" s="127">
        <v>6.3681446485272932</v>
      </c>
      <c r="E33" s="25"/>
      <c r="F33" s="22"/>
      <c r="G33" s="22"/>
      <c r="H33" s="23">
        <f t="shared" si="37"/>
        <v>0</v>
      </c>
      <c r="I33" s="24"/>
      <c r="J33" s="25"/>
      <c r="K33" s="22"/>
      <c r="L33" s="23">
        <f t="shared" si="38"/>
        <v>28.09636248171865</v>
      </c>
      <c r="M33" s="25"/>
      <c r="N33" s="25"/>
      <c r="O33" s="25"/>
      <c r="P33" s="127"/>
      <c r="Q33" s="127">
        <v>0.54242129364077252</v>
      </c>
      <c r="R33" s="25"/>
      <c r="S33" s="127">
        <v>9.1603146262914024</v>
      </c>
      <c r="T33" s="127">
        <v>11.491427809613096</v>
      </c>
      <c r="U33" s="127">
        <v>6.9021987521733754</v>
      </c>
      <c r="V33" s="127">
        <v>0</v>
      </c>
      <c r="W33" s="25"/>
      <c r="X33" s="25"/>
      <c r="Y33" s="25"/>
      <c r="Z33" s="22"/>
      <c r="AA33" s="28">
        <v>1.5761788086562227</v>
      </c>
      <c r="AB33" s="26">
        <f t="shared" si="39"/>
        <v>0</v>
      </c>
      <c r="AC33" s="27"/>
      <c r="AD33" s="25"/>
      <c r="AE33" s="25"/>
      <c r="AF33" s="25"/>
      <c r="AG33" s="127"/>
      <c r="AH33" s="127"/>
      <c r="AI33" s="25"/>
      <c r="AJ33" s="25"/>
      <c r="AK33" s="25"/>
      <c r="AL33" s="25"/>
      <c r="AM33" s="229"/>
      <c r="AN33" s="212"/>
      <c r="AO33" s="130">
        <v>12.65707613856757</v>
      </c>
      <c r="AP33" s="26"/>
      <c r="AQ33" s="29">
        <f t="shared" si="24"/>
        <v>48.697762077469733</v>
      </c>
    </row>
    <row r="34" spans="1:43" ht="12.75" customHeight="1">
      <c r="A34" s="166" t="s">
        <v>18</v>
      </c>
      <c r="B34" s="133" t="s">
        <v>19</v>
      </c>
      <c r="C34" s="305">
        <f t="shared" si="36"/>
        <v>0</v>
      </c>
      <c r="D34" s="304">
        <v>0</v>
      </c>
      <c r="E34" s="25"/>
      <c r="F34" s="22"/>
      <c r="G34" s="22"/>
      <c r="H34" s="23">
        <f t="shared" si="37"/>
        <v>0</v>
      </c>
      <c r="I34" s="24"/>
      <c r="J34" s="25"/>
      <c r="K34" s="22"/>
      <c r="L34" s="23">
        <f t="shared" si="38"/>
        <v>6.870791930155665</v>
      </c>
      <c r="M34" s="25"/>
      <c r="N34" s="25"/>
      <c r="O34" s="25"/>
      <c r="P34" s="127"/>
      <c r="Q34" s="127">
        <v>0.3138172379949275</v>
      </c>
      <c r="R34" s="25"/>
      <c r="S34" s="127">
        <v>5.2996898700129167</v>
      </c>
      <c r="T34" s="127">
        <v>0.34853592914207482</v>
      </c>
      <c r="U34" s="127">
        <v>0.90874889300574713</v>
      </c>
      <c r="V34" s="127">
        <v>0</v>
      </c>
      <c r="W34" s="25"/>
      <c r="X34" s="25"/>
      <c r="Y34" s="25"/>
      <c r="Z34" s="22"/>
      <c r="AA34" s="28">
        <v>0</v>
      </c>
      <c r="AB34" s="26">
        <f t="shared" si="39"/>
        <v>59.270159999999997</v>
      </c>
      <c r="AC34" s="27"/>
      <c r="AD34" s="25"/>
      <c r="AE34" s="25">
        <v>59.270159999999997</v>
      </c>
      <c r="AF34" s="25"/>
      <c r="AG34" s="127"/>
      <c r="AH34" s="127"/>
      <c r="AI34" s="25"/>
      <c r="AJ34" s="25"/>
      <c r="AK34" s="25"/>
      <c r="AL34" s="25"/>
      <c r="AM34" s="229"/>
      <c r="AN34" s="212"/>
      <c r="AO34" s="130">
        <v>21.094675135033405</v>
      </c>
      <c r="AP34" s="26"/>
      <c r="AQ34" s="29">
        <f t="shared" si="24"/>
        <v>87.235627065189078</v>
      </c>
    </row>
    <row r="35" spans="1:43" ht="12.75" customHeight="1">
      <c r="A35" s="166" t="s">
        <v>20</v>
      </c>
      <c r="B35" s="133" t="s">
        <v>21</v>
      </c>
      <c r="C35" s="305">
        <f t="shared" si="36"/>
        <v>0</v>
      </c>
      <c r="D35" s="304">
        <v>0</v>
      </c>
      <c r="E35" s="25"/>
      <c r="F35" s="22"/>
      <c r="G35" s="22"/>
      <c r="H35" s="23">
        <f t="shared" si="37"/>
        <v>0</v>
      </c>
      <c r="I35" s="24"/>
      <c r="J35" s="25"/>
      <c r="K35" s="22"/>
      <c r="L35" s="23">
        <f t="shared" si="38"/>
        <v>8.2765053678356502</v>
      </c>
      <c r="M35" s="25"/>
      <c r="N35" s="25"/>
      <c r="O35" s="25"/>
      <c r="P35" s="127"/>
      <c r="Q35" s="127">
        <v>0.13124161281093763</v>
      </c>
      <c r="R35" s="25"/>
      <c r="S35" s="127">
        <v>2.2163850857342844</v>
      </c>
      <c r="T35" s="127">
        <v>1.2674033786984541E-2</v>
      </c>
      <c r="U35" s="127">
        <v>5.9162046355034441</v>
      </c>
      <c r="V35" s="127">
        <v>0</v>
      </c>
      <c r="W35" s="25"/>
      <c r="X35" s="25"/>
      <c r="Y35" s="25"/>
      <c r="Z35" s="22"/>
      <c r="AA35" s="28">
        <v>13.658177503427311</v>
      </c>
      <c r="AB35" s="26">
        <f t="shared" si="39"/>
        <v>0</v>
      </c>
      <c r="AC35" s="27"/>
      <c r="AD35" s="25"/>
      <c r="AE35" s="25"/>
      <c r="AF35" s="25"/>
      <c r="AG35" s="127"/>
      <c r="AH35" s="127"/>
      <c r="AI35" s="25"/>
      <c r="AJ35" s="25"/>
      <c r="AK35" s="25"/>
      <c r="AL35" s="25"/>
      <c r="AM35" s="229"/>
      <c r="AN35" s="212"/>
      <c r="AO35" s="130">
        <v>19.636648489548072</v>
      </c>
      <c r="AP35" s="26"/>
      <c r="AQ35" s="29">
        <f t="shared" si="24"/>
        <v>41.57133136081103</v>
      </c>
    </row>
    <row r="36" spans="1:43" ht="12.75" customHeight="1">
      <c r="A36" s="166" t="s">
        <v>22</v>
      </c>
      <c r="B36" s="133" t="s">
        <v>23</v>
      </c>
      <c r="C36" s="19">
        <f t="shared" si="36"/>
        <v>0</v>
      </c>
      <c r="D36" s="127">
        <v>0</v>
      </c>
      <c r="E36" s="25"/>
      <c r="F36" s="22"/>
      <c r="G36" s="22"/>
      <c r="H36" s="23">
        <f t="shared" si="37"/>
        <v>0</v>
      </c>
      <c r="I36" s="24"/>
      <c r="J36" s="25"/>
      <c r="K36" s="22"/>
      <c r="L36" s="23">
        <f t="shared" si="38"/>
        <v>58.286402692242667</v>
      </c>
      <c r="M36" s="25"/>
      <c r="N36" s="25"/>
      <c r="O36" s="25"/>
      <c r="P36" s="127"/>
      <c r="Q36" s="127">
        <v>2.4689498364219546</v>
      </c>
      <c r="R36" s="25"/>
      <c r="S36" s="127">
        <v>41.695187049817129</v>
      </c>
      <c r="T36" s="127">
        <v>3.5478684156932698</v>
      </c>
      <c r="U36" s="127">
        <v>10.574397390310311</v>
      </c>
      <c r="V36" s="127">
        <v>0</v>
      </c>
      <c r="W36" s="25"/>
      <c r="X36" s="25"/>
      <c r="Y36" s="25"/>
      <c r="Z36" s="22"/>
      <c r="AA36" s="130">
        <v>66.867050865927325</v>
      </c>
      <c r="AB36" s="26">
        <f t="shared" si="39"/>
        <v>0</v>
      </c>
      <c r="AC36" s="27"/>
      <c r="AD36" s="25"/>
      <c r="AE36" s="25">
        <v>0</v>
      </c>
      <c r="AF36" s="25"/>
      <c r="AG36" s="127"/>
      <c r="AH36" s="127"/>
      <c r="AI36" s="25"/>
      <c r="AJ36" s="25"/>
      <c r="AK36" s="25"/>
      <c r="AL36" s="25"/>
      <c r="AM36" s="229"/>
      <c r="AN36" s="212"/>
      <c r="AO36" s="130">
        <v>83.063934220540318</v>
      </c>
      <c r="AP36" s="26"/>
      <c r="AQ36" s="29">
        <f t="shared" si="24"/>
        <v>208.2173877787103</v>
      </c>
    </row>
    <row r="37" spans="1:43" ht="12.75" customHeight="1">
      <c r="A37" s="166" t="s">
        <v>24</v>
      </c>
      <c r="B37" s="133" t="s">
        <v>25</v>
      </c>
      <c r="C37" s="19">
        <f t="shared" si="36"/>
        <v>0</v>
      </c>
      <c r="D37" s="127">
        <v>0</v>
      </c>
      <c r="E37" s="25"/>
      <c r="F37" s="22"/>
      <c r="G37" s="22"/>
      <c r="H37" s="23">
        <f t="shared" si="37"/>
        <v>0</v>
      </c>
      <c r="I37" s="24"/>
      <c r="J37" s="25"/>
      <c r="K37" s="22"/>
      <c r="L37" s="23">
        <f t="shared" si="38"/>
        <v>11.609854673703325</v>
      </c>
      <c r="M37" s="25"/>
      <c r="N37" s="25"/>
      <c r="O37" s="25"/>
      <c r="P37" s="127"/>
      <c r="Q37" s="127">
        <v>0.18142544155383847</v>
      </c>
      <c r="R37" s="25"/>
      <c r="S37" s="127">
        <v>3.0638806870801654</v>
      </c>
      <c r="T37" s="127">
        <v>1.5167729945795092</v>
      </c>
      <c r="U37" s="127">
        <v>6.8477755504898115</v>
      </c>
      <c r="V37" s="127">
        <v>0</v>
      </c>
      <c r="W37" s="25"/>
      <c r="X37" s="25"/>
      <c r="Y37" s="25"/>
      <c r="Z37" s="22"/>
      <c r="AA37" s="28">
        <v>3.2844994461533288</v>
      </c>
      <c r="AB37" s="26">
        <f t="shared" si="39"/>
        <v>0</v>
      </c>
      <c r="AC37" s="27"/>
      <c r="AD37" s="25"/>
      <c r="AE37" s="25"/>
      <c r="AF37" s="25"/>
      <c r="AG37" s="127"/>
      <c r="AH37" s="127"/>
      <c r="AI37" s="25"/>
      <c r="AJ37" s="25"/>
      <c r="AK37" s="25"/>
      <c r="AL37" s="25"/>
      <c r="AM37" s="229"/>
      <c r="AN37" s="212"/>
      <c r="AO37" s="130">
        <v>23.748040409814724</v>
      </c>
      <c r="AP37" s="26"/>
      <c r="AQ37" s="29">
        <f t="shared" si="24"/>
        <v>38.642394529671378</v>
      </c>
    </row>
    <row r="38" spans="1:43" ht="12.75" customHeight="1">
      <c r="A38" s="166" t="s">
        <v>26</v>
      </c>
      <c r="B38" s="133" t="s">
        <v>27</v>
      </c>
      <c r="C38" s="19">
        <f t="shared" si="36"/>
        <v>44.062958247071506</v>
      </c>
      <c r="D38" s="127">
        <v>44.062958247071506</v>
      </c>
      <c r="E38" s="25"/>
      <c r="F38" s="22"/>
      <c r="G38" s="22"/>
      <c r="H38" s="23">
        <f t="shared" si="37"/>
        <v>0</v>
      </c>
      <c r="I38" s="24"/>
      <c r="J38" s="25"/>
      <c r="K38" s="22"/>
      <c r="L38" s="23">
        <f t="shared" si="38"/>
        <v>62.113953418636171</v>
      </c>
      <c r="M38" s="25"/>
      <c r="N38" s="25"/>
      <c r="O38" s="25"/>
      <c r="P38" s="127"/>
      <c r="Q38" s="127">
        <v>1.2133756133920452</v>
      </c>
      <c r="R38" s="25"/>
      <c r="S38" s="127">
        <v>20.491272206399554</v>
      </c>
      <c r="T38" s="127">
        <v>4.6643091427951298</v>
      </c>
      <c r="U38" s="127">
        <v>15.788813112003544</v>
      </c>
      <c r="V38" s="127">
        <v>19.956183344045897</v>
      </c>
      <c r="W38" s="25"/>
      <c r="X38" s="25"/>
      <c r="Y38" s="25"/>
      <c r="Z38" s="22"/>
      <c r="AA38" s="28">
        <v>43.878726069915601</v>
      </c>
      <c r="AB38" s="26">
        <f t="shared" si="39"/>
        <v>0</v>
      </c>
      <c r="AC38" s="27"/>
      <c r="AD38" s="25"/>
      <c r="AE38" s="25">
        <v>0</v>
      </c>
      <c r="AF38" s="25">
        <v>0</v>
      </c>
      <c r="AG38" s="127"/>
      <c r="AH38" s="127"/>
      <c r="AI38" s="25"/>
      <c r="AJ38" s="25"/>
      <c r="AK38" s="25"/>
      <c r="AL38" s="25"/>
      <c r="AM38" s="229"/>
      <c r="AN38" s="212">
        <v>0</v>
      </c>
      <c r="AO38" s="130">
        <v>36.486154961111431</v>
      </c>
      <c r="AP38" s="26"/>
      <c r="AQ38" s="29">
        <f t="shared" si="24"/>
        <v>186.54179269673472</v>
      </c>
    </row>
    <row r="39" spans="1:43" ht="12.75" customHeight="1">
      <c r="A39" s="166" t="s">
        <v>28</v>
      </c>
      <c r="B39" s="133" t="s">
        <v>29</v>
      </c>
      <c r="C39" s="19">
        <f t="shared" si="36"/>
        <v>0</v>
      </c>
      <c r="D39" s="127">
        <v>0</v>
      </c>
      <c r="E39" s="25"/>
      <c r="F39" s="22"/>
      <c r="G39" s="22"/>
      <c r="H39" s="23">
        <f t="shared" si="37"/>
        <v>0</v>
      </c>
      <c r="I39" s="24"/>
      <c r="J39" s="25"/>
      <c r="K39" s="22"/>
      <c r="L39" s="23">
        <f t="shared" si="38"/>
        <v>360.2191793987015</v>
      </c>
      <c r="M39" s="25"/>
      <c r="N39" s="25"/>
      <c r="O39" s="25"/>
      <c r="P39" s="127"/>
      <c r="Q39" s="127">
        <v>19.309038259081792</v>
      </c>
      <c r="R39" s="25"/>
      <c r="S39" s="127">
        <v>326.08761429160791</v>
      </c>
      <c r="T39" s="127">
        <v>8.0529891468486845</v>
      </c>
      <c r="U39" s="127">
        <v>6.6751326288391564</v>
      </c>
      <c r="V39" s="127">
        <v>9.4405072324001665E-2</v>
      </c>
      <c r="W39" s="25"/>
      <c r="X39" s="25"/>
      <c r="Y39" s="25"/>
      <c r="Z39" s="22"/>
      <c r="AA39" s="28">
        <v>18.055988235840875</v>
      </c>
      <c r="AB39" s="26">
        <f t="shared" si="39"/>
        <v>0</v>
      </c>
      <c r="AC39" s="27"/>
      <c r="AD39" s="25"/>
      <c r="AE39" s="127"/>
      <c r="AF39" s="127"/>
      <c r="AG39" s="127"/>
      <c r="AH39" s="25"/>
      <c r="AI39" s="25"/>
      <c r="AJ39" s="25"/>
      <c r="AK39" s="25"/>
      <c r="AL39" s="25"/>
      <c r="AM39" s="229"/>
      <c r="AN39" s="212"/>
      <c r="AO39" s="130">
        <v>33.106766406204464</v>
      </c>
      <c r="AP39" s="26"/>
      <c r="AQ39" s="29">
        <f t="shared" si="24"/>
        <v>411.38193404074684</v>
      </c>
    </row>
    <row r="40" spans="1:43" ht="12.75" customHeight="1">
      <c r="A40" s="166" t="s">
        <v>30</v>
      </c>
      <c r="B40" s="133" t="s">
        <v>31</v>
      </c>
      <c r="C40" s="19">
        <f t="shared" si="36"/>
        <v>0</v>
      </c>
      <c r="D40" s="127">
        <v>0</v>
      </c>
      <c r="E40" s="25"/>
      <c r="F40" s="22"/>
      <c r="G40" s="22"/>
      <c r="H40" s="23">
        <f t="shared" si="37"/>
        <v>0</v>
      </c>
      <c r="I40" s="24"/>
      <c r="J40" s="25"/>
      <c r="K40" s="22"/>
      <c r="L40" s="23">
        <f t="shared" si="38"/>
        <v>31.696742305972919</v>
      </c>
      <c r="M40" s="25"/>
      <c r="N40" s="25"/>
      <c r="O40" s="25"/>
      <c r="P40" s="127"/>
      <c r="Q40" s="127">
        <v>0.15211040231321271</v>
      </c>
      <c r="R40" s="25"/>
      <c r="S40" s="127">
        <v>2.5688135024499612</v>
      </c>
      <c r="T40" s="127">
        <v>5.4497277596046221</v>
      </c>
      <c r="U40" s="127">
        <v>4.255861571987146</v>
      </c>
      <c r="V40" s="127">
        <v>19.270229069617976</v>
      </c>
      <c r="W40" s="25"/>
      <c r="X40" s="25"/>
      <c r="Y40" s="25"/>
      <c r="Z40" s="22"/>
      <c r="AA40" s="28">
        <v>4.7279446006392174</v>
      </c>
      <c r="AB40" s="26">
        <f t="shared" si="39"/>
        <v>0</v>
      </c>
      <c r="AC40" s="27"/>
      <c r="AD40" s="25"/>
      <c r="AE40" s="127"/>
      <c r="AF40" s="127"/>
      <c r="AG40" s="127"/>
      <c r="AH40" s="25"/>
      <c r="AI40" s="25"/>
      <c r="AJ40" s="25"/>
      <c r="AK40" s="25"/>
      <c r="AL40" s="25"/>
      <c r="AM40" s="229"/>
      <c r="AN40" s="212"/>
      <c r="AO40" s="130">
        <v>12.664015302993882</v>
      </c>
      <c r="AP40" s="26"/>
      <c r="AQ40" s="29">
        <f t="shared" si="24"/>
        <v>49.088702209606019</v>
      </c>
    </row>
    <row r="41" spans="1:43" ht="12.75" customHeight="1">
      <c r="A41" s="166" t="s">
        <v>32</v>
      </c>
      <c r="B41" s="133" t="s">
        <v>33</v>
      </c>
      <c r="C41" s="305">
        <f t="shared" si="36"/>
        <v>2.6606716657076288</v>
      </c>
      <c r="D41" s="304">
        <v>2.6606716657076288</v>
      </c>
      <c r="E41" s="25"/>
      <c r="F41" s="22"/>
      <c r="G41" s="22"/>
      <c r="H41" s="23">
        <f t="shared" si="37"/>
        <v>0</v>
      </c>
      <c r="I41" s="24"/>
      <c r="J41" s="25"/>
      <c r="K41" s="22"/>
      <c r="L41" s="23">
        <f t="shared" si="38"/>
        <v>49.848150928407634</v>
      </c>
      <c r="M41" s="25"/>
      <c r="N41" s="25"/>
      <c r="O41" s="25"/>
      <c r="P41" s="127"/>
      <c r="Q41" s="127">
        <v>0.36535896219701081</v>
      </c>
      <c r="R41" s="25"/>
      <c r="S41" s="127">
        <v>6.1701173690950286</v>
      </c>
      <c r="T41" s="127">
        <v>8.5478543142334331</v>
      </c>
      <c r="U41" s="127">
        <v>34.764820282882162</v>
      </c>
      <c r="V41" s="127">
        <v>0</v>
      </c>
      <c r="W41" s="25"/>
      <c r="X41" s="25"/>
      <c r="Y41" s="25"/>
      <c r="Z41" s="22"/>
      <c r="AA41" s="130">
        <v>23.592125877872238</v>
      </c>
      <c r="AB41" s="26">
        <f t="shared" si="39"/>
        <v>0</v>
      </c>
      <c r="AC41" s="27"/>
      <c r="AD41" s="25"/>
      <c r="AE41" s="127"/>
      <c r="AF41" s="127"/>
      <c r="AG41" s="127"/>
      <c r="AH41" s="25"/>
      <c r="AI41" s="25"/>
      <c r="AJ41" s="25"/>
      <c r="AK41" s="25"/>
      <c r="AL41" s="25"/>
      <c r="AM41" s="229"/>
      <c r="AN41" s="212"/>
      <c r="AO41" s="130">
        <v>72.873324660368183</v>
      </c>
      <c r="AP41" s="26"/>
      <c r="AQ41" s="29">
        <f t="shared" si="24"/>
        <v>148.97427313235568</v>
      </c>
    </row>
    <row r="42" spans="1:43" ht="12.75" customHeight="1">
      <c r="A42" s="166" t="s">
        <v>34</v>
      </c>
      <c r="B42" s="133" t="s">
        <v>35</v>
      </c>
      <c r="C42" s="19">
        <f t="shared" si="36"/>
        <v>0</v>
      </c>
      <c r="D42" s="127">
        <v>0</v>
      </c>
      <c r="E42" s="25"/>
      <c r="F42" s="22"/>
      <c r="G42" s="22"/>
      <c r="H42" s="23">
        <f t="shared" si="37"/>
        <v>0</v>
      </c>
      <c r="I42" s="24"/>
      <c r="J42" s="25"/>
      <c r="K42" s="22"/>
      <c r="L42" s="23">
        <f t="shared" si="38"/>
        <v>4.315003287971054</v>
      </c>
      <c r="M42" s="25"/>
      <c r="N42" s="25"/>
      <c r="O42" s="25"/>
      <c r="P42" s="127"/>
      <c r="Q42" s="127">
        <v>9.4275100610845208E-2</v>
      </c>
      <c r="R42" s="25"/>
      <c r="S42" s="127">
        <v>1.5921011825036229</v>
      </c>
      <c r="T42" s="127">
        <v>1.0181455976633116</v>
      </c>
      <c r="U42" s="127">
        <v>1.6104814071932747</v>
      </c>
      <c r="V42" s="127">
        <v>0</v>
      </c>
      <c r="W42" s="25"/>
      <c r="X42" s="25"/>
      <c r="Y42" s="25"/>
      <c r="Z42" s="22"/>
      <c r="AA42" s="194">
        <v>1.3032612121590945</v>
      </c>
      <c r="AB42" s="26">
        <f t="shared" si="39"/>
        <v>0</v>
      </c>
      <c r="AC42" s="27"/>
      <c r="AD42" s="25"/>
      <c r="AE42" s="127"/>
      <c r="AF42" s="127"/>
      <c r="AG42" s="127"/>
      <c r="AH42" s="25"/>
      <c r="AI42" s="25"/>
      <c r="AJ42" s="25"/>
      <c r="AK42" s="25"/>
      <c r="AL42" s="25"/>
      <c r="AM42" s="229"/>
      <c r="AN42" s="212"/>
      <c r="AO42" s="130">
        <v>7.3736859957753778</v>
      </c>
      <c r="AP42" s="26"/>
      <c r="AQ42" s="29">
        <f t="shared" si="24"/>
        <v>12.991950495905527</v>
      </c>
    </row>
    <row r="43" spans="1:43" ht="12.75" customHeight="1">
      <c r="A43" s="166" t="s">
        <v>36</v>
      </c>
      <c r="B43" s="133" t="s">
        <v>142</v>
      </c>
      <c r="C43" s="305">
        <f t="shared" si="36"/>
        <v>0</v>
      </c>
      <c r="D43" s="316">
        <v>0</v>
      </c>
      <c r="E43" s="25"/>
      <c r="F43" s="22"/>
      <c r="G43" s="22"/>
      <c r="H43" s="23">
        <f t="shared" si="37"/>
        <v>0</v>
      </c>
      <c r="I43" s="24"/>
      <c r="J43" s="25"/>
      <c r="K43" s="22">
        <v>0</v>
      </c>
      <c r="L43" s="23">
        <f t="shared" si="38"/>
        <v>5.7688294069638397</v>
      </c>
      <c r="M43" s="25"/>
      <c r="N43" s="25"/>
      <c r="O43" s="25"/>
      <c r="P43" s="25"/>
      <c r="Q43" s="25">
        <v>0.16143870938496066</v>
      </c>
      <c r="R43" s="25"/>
      <c r="S43" s="25">
        <v>2.7263482982068203</v>
      </c>
      <c r="T43" s="25">
        <v>0.73718469362851635</v>
      </c>
      <c r="U43" s="25">
        <v>1.0928577057435402</v>
      </c>
      <c r="V43" s="25">
        <v>0</v>
      </c>
      <c r="W43" s="25">
        <v>1.0510000000000019</v>
      </c>
      <c r="X43" s="25"/>
      <c r="Y43" s="25"/>
      <c r="Z43" s="22"/>
      <c r="AA43" s="28">
        <v>34.588233597873177</v>
      </c>
      <c r="AB43" s="26">
        <f t="shared" si="39"/>
        <v>0</v>
      </c>
      <c r="AC43" s="27"/>
      <c r="AD43" s="25"/>
      <c r="AE43" s="25"/>
      <c r="AF43" s="25"/>
      <c r="AG43" s="25"/>
      <c r="AH43" s="25"/>
      <c r="AI43" s="25"/>
      <c r="AJ43" s="25"/>
      <c r="AK43" s="25"/>
      <c r="AL43" s="25"/>
      <c r="AM43" s="215"/>
      <c r="AN43" s="212"/>
      <c r="AO43" s="28">
        <v>16.020293290176706</v>
      </c>
      <c r="AP43" s="26"/>
      <c r="AQ43" s="29">
        <f t="shared" si="24"/>
        <v>56.377356295013726</v>
      </c>
    </row>
    <row r="44" spans="1:43" ht="12.75" customHeight="1">
      <c r="A44" s="395" t="s">
        <v>172</v>
      </c>
      <c r="B44" s="396" t="s">
        <v>173</v>
      </c>
      <c r="C44" s="317">
        <f>SUM(D44:G44)</f>
        <v>0</v>
      </c>
      <c r="D44" s="397">
        <v>0</v>
      </c>
      <c r="E44" s="76"/>
      <c r="F44" s="77"/>
      <c r="G44" s="77"/>
      <c r="H44" s="78">
        <f>SUM(I44:K44)</f>
        <v>0</v>
      </c>
      <c r="I44" s="75"/>
      <c r="J44" s="76"/>
      <c r="K44" s="77"/>
      <c r="L44" s="78">
        <f>SUM(M44:Z44)</f>
        <v>44.548942221829087</v>
      </c>
      <c r="M44" s="76"/>
      <c r="N44" s="76"/>
      <c r="O44" s="76"/>
      <c r="P44" s="76"/>
      <c r="Q44" s="76">
        <v>0.94907808693216356</v>
      </c>
      <c r="R44" s="76"/>
      <c r="S44" s="76">
        <v>0</v>
      </c>
      <c r="T44" s="76">
        <v>0.50762101878355326</v>
      </c>
      <c r="U44" s="76">
        <v>43.092243116113373</v>
      </c>
      <c r="V44" s="76">
        <v>0</v>
      </c>
      <c r="W44" s="76"/>
      <c r="X44" s="76"/>
      <c r="Y44" s="76"/>
      <c r="Z44" s="77"/>
      <c r="AA44" s="81">
        <v>0</v>
      </c>
      <c r="AB44" s="79">
        <f>SUM(AC44:AM44)</f>
        <v>0</v>
      </c>
      <c r="AC44" s="80"/>
      <c r="AD44" s="76"/>
      <c r="AE44" s="76"/>
      <c r="AF44" s="76"/>
      <c r="AG44" s="76"/>
      <c r="AH44" s="76"/>
      <c r="AI44" s="76"/>
      <c r="AJ44" s="76"/>
      <c r="AK44" s="76"/>
      <c r="AL44" s="76"/>
      <c r="AM44" s="220"/>
      <c r="AN44" s="213"/>
      <c r="AO44" s="81">
        <v>15.628878161009832</v>
      </c>
      <c r="AP44" s="79"/>
      <c r="AQ44" s="82">
        <f>C44+H44+L44+AA44+AB44+AN44+AO44+AP44</f>
        <v>60.177820382838917</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2370.2544441272748</v>
      </c>
      <c r="M45" s="307">
        <f t="shared" si="40"/>
        <v>0</v>
      </c>
      <c r="N45" s="307">
        <f t="shared" ref="N45" si="41">SUM(N46:N55)</f>
        <v>0</v>
      </c>
      <c r="O45" s="307">
        <f t="shared" si="40"/>
        <v>0</v>
      </c>
      <c r="P45" s="307">
        <f t="shared" si="40"/>
        <v>1104.3451269056604</v>
      </c>
      <c r="Q45" s="307">
        <f t="shared" si="40"/>
        <v>0</v>
      </c>
      <c r="R45" s="307">
        <f t="shared" si="40"/>
        <v>400.25423732161448</v>
      </c>
      <c r="S45" s="307">
        <f t="shared" si="40"/>
        <v>21.6678</v>
      </c>
      <c r="T45" s="307">
        <f t="shared" si="40"/>
        <v>6.027279899999999</v>
      </c>
      <c r="U45" s="307">
        <f>SUM(U46:U55)</f>
        <v>837.95999999999992</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1.5479999999999998</v>
      </c>
      <c r="AP45" s="311">
        <f t="shared" si="40"/>
        <v>0</v>
      </c>
      <c r="AQ45" s="314">
        <f t="shared" si="24"/>
        <v>2371.8024441272746</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355.94640000000004</v>
      </c>
      <c r="M46" s="64"/>
      <c r="N46" s="64"/>
      <c r="O46" s="64"/>
      <c r="P46" s="64"/>
      <c r="Q46" s="64"/>
      <c r="R46" s="64"/>
      <c r="S46" s="64"/>
      <c r="T46" s="64"/>
      <c r="U46" s="64">
        <v>355.94640000000004</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355.94640000000004</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1176.3762386405949</v>
      </c>
      <c r="M48" s="25"/>
      <c r="N48" s="25"/>
      <c r="O48" s="25"/>
      <c r="P48" s="25">
        <v>942.71317910731557</v>
      </c>
      <c r="Q48" s="25"/>
      <c r="R48" s="25"/>
      <c r="S48" s="25"/>
      <c r="T48" s="25">
        <v>6.027279899999999</v>
      </c>
      <c r="U48" s="25">
        <v>227.6357796332793</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1176.3762386405949</v>
      </c>
    </row>
    <row r="49" spans="1:43" ht="12.75" customHeight="1">
      <c r="A49" s="166" t="s">
        <v>72</v>
      </c>
      <c r="B49" s="18"/>
      <c r="C49" s="19">
        <f t="shared" si="45"/>
        <v>0</v>
      </c>
      <c r="D49" s="20"/>
      <c r="E49" s="21"/>
      <c r="F49" s="22"/>
      <c r="G49" s="22"/>
      <c r="H49" s="23">
        <f t="shared" si="46"/>
        <v>0</v>
      </c>
      <c r="I49" s="24"/>
      <c r="J49" s="25"/>
      <c r="K49" s="22"/>
      <c r="L49" s="23">
        <f t="shared" si="47"/>
        <v>64.803200000000004</v>
      </c>
      <c r="M49" s="25"/>
      <c r="N49" s="25"/>
      <c r="O49" s="25"/>
      <c r="P49" s="25">
        <v>7.26</v>
      </c>
      <c r="Q49" s="25"/>
      <c r="R49" s="25"/>
      <c r="S49" s="25"/>
      <c r="T49" s="25"/>
      <c r="U49" s="25">
        <v>57.543199999999999</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64.803200000000004</v>
      </c>
    </row>
    <row r="50" spans="1:43" ht="12.75" customHeight="1">
      <c r="A50" s="166" t="s">
        <v>38</v>
      </c>
      <c r="B50" s="18"/>
      <c r="C50" s="19">
        <f t="shared" si="45"/>
        <v>0</v>
      </c>
      <c r="D50" s="20"/>
      <c r="E50" s="21"/>
      <c r="F50" s="22"/>
      <c r="G50" s="22"/>
      <c r="H50" s="23">
        <f t="shared" si="46"/>
        <v>0</v>
      </c>
      <c r="I50" s="24"/>
      <c r="J50" s="25"/>
      <c r="K50" s="22"/>
      <c r="L50" s="23">
        <f t="shared" si="47"/>
        <v>36.299999999999997</v>
      </c>
      <c r="M50" s="25"/>
      <c r="N50" s="25"/>
      <c r="O50" s="25"/>
      <c r="P50" s="25"/>
      <c r="Q50" s="25"/>
      <c r="R50" s="135"/>
      <c r="S50" s="25"/>
      <c r="T50" s="25"/>
      <c r="U50" s="25">
        <v>36.299999999999997</v>
      </c>
      <c r="V50" s="25"/>
      <c r="W50" s="25"/>
      <c r="X50" s="25"/>
      <c r="Y50" s="25"/>
      <c r="Z50" s="22"/>
      <c r="AA50" s="23"/>
      <c r="AB50" s="26">
        <f t="shared" si="48"/>
        <v>0</v>
      </c>
      <c r="AC50" s="27"/>
      <c r="AD50" s="25"/>
      <c r="AE50" s="25"/>
      <c r="AF50" s="25"/>
      <c r="AG50" s="25"/>
      <c r="AH50" s="25"/>
      <c r="AI50" s="25">
        <v>0</v>
      </c>
      <c r="AJ50" s="25"/>
      <c r="AK50" s="25"/>
      <c r="AL50" s="25"/>
      <c r="AM50" s="215"/>
      <c r="AN50" s="212"/>
      <c r="AO50" s="28">
        <v>1.5479999999999998</v>
      </c>
      <c r="AP50" s="26"/>
      <c r="AQ50" s="29">
        <f t="shared" si="24"/>
        <v>37.847999999999999</v>
      </c>
    </row>
    <row r="51" spans="1:43" ht="12.75" customHeight="1">
      <c r="A51" s="166" t="s">
        <v>39</v>
      </c>
      <c r="B51" s="18"/>
      <c r="C51" s="19">
        <f t="shared" si="45"/>
        <v>0</v>
      </c>
      <c r="D51" s="20"/>
      <c r="E51" s="21"/>
      <c r="F51" s="22"/>
      <c r="G51" s="22"/>
      <c r="H51" s="23">
        <f t="shared" si="46"/>
        <v>0</v>
      </c>
      <c r="I51" s="24"/>
      <c r="J51" s="25"/>
      <c r="K51" s="22"/>
      <c r="L51" s="23">
        <f t="shared" si="47"/>
        <v>15.184699897859671</v>
      </c>
      <c r="M51" s="25"/>
      <c r="N51" s="25"/>
      <c r="O51" s="25"/>
      <c r="P51" s="25">
        <v>0.92112452830188674</v>
      </c>
      <c r="Q51" s="22"/>
      <c r="R51" s="25">
        <v>14.263575369557785</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15.184699897859671</v>
      </c>
    </row>
    <row r="52" spans="1:43" ht="12.75" customHeight="1">
      <c r="A52" s="166" t="s">
        <v>76</v>
      </c>
      <c r="B52" s="133"/>
      <c r="C52" s="134">
        <f t="shared" si="45"/>
        <v>0</v>
      </c>
      <c r="D52" s="135"/>
      <c r="E52" s="135"/>
      <c r="F52" s="136"/>
      <c r="G52" s="136"/>
      <c r="H52" s="137">
        <f t="shared" si="46"/>
        <v>0</v>
      </c>
      <c r="I52" s="138"/>
      <c r="J52" s="135"/>
      <c r="K52" s="136"/>
      <c r="L52" s="137">
        <f t="shared" si="47"/>
        <v>385.99066195205671</v>
      </c>
      <c r="M52" s="135"/>
      <c r="N52" s="135"/>
      <c r="O52" s="135"/>
      <c r="P52" s="127"/>
      <c r="Q52" s="127"/>
      <c r="R52" s="135">
        <v>385.99066195205671</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385.99066195205671</v>
      </c>
    </row>
    <row r="53" spans="1:43" ht="12.75" customHeight="1">
      <c r="A53" s="166" t="s">
        <v>73</v>
      </c>
      <c r="B53" s="133"/>
      <c r="C53" s="134">
        <f t="shared" si="45"/>
        <v>0</v>
      </c>
      <c r="D53" s="138"/>
      <c r="E53" s="135"/>
      <c r="F53" s="136"/>
      <c r="G53" s="136"/>
      <c r="H53" s="137">
        <f t="shared" si="46"/>
        <v>0</v>
      </c>
      <c r="I53" s="138"/>
      <c r="J53" s="135"/>
      <c r="K53" s="136"/>
      <c r="L53" s="137">
        <f t="shared" si="47"/>
        <v>14.518968726737713</v>
      </c>
      <c r="M53" s="135"/>
      <c r="N53" s="135"/>
      <c r="O53" s="135"/>
      <c r="P53" s="105">
        <v>0</v>
      </c>
      <c r="Q53" s="105"/>
      <c r="R53" s="135"/>
      <c r="S53" s="127"/>
      <c r="T53" s="135"/>
      <c r="U53" s="135">
        <v>14.518968726737713</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14.518968726737713</v>
      </c>
    </row>
    <row r="54" spans="1:43" ht="12.75" customHeight="1">
      <c r="A54" s="17" t="s">
        <v>134</v>
      </c>
      <c r="B54" s="241"/>
      <c r="C54" s="134">
        <f t="shared" si="45"/>
        <v>0</v>
      </c>
      <c r="D54" s="138"/>
      <c r="E54" s="135"/>
      <c r="F54" s="136"/>
      <c r="G54" s="136"/>
      <c r="H54" s="137">
        <f t="shared" si="46"/>
        <v>0</v>
      </c>
      <c r="I54" s="138"/>
      <c r="J54" s="135"/>
      <c r="K54" s="136"/>
      <c r="L54" s="137">
        <f t="shared" si="47"/>
        <v>7.2408000000000001</v>
      </c>
      <c r="M54" s="135"/>
      <c r="N54" s="135"/>
      <c r="O54" s="135"/>
      <c r="P54" s="105"/>
      <c r="Q54" s="105"/>
      <c r="R54" s="135"/>
      <c r="S54" s="127"/>
      <c r="T54" s="135"/>
      <c r="U54" s="135">
        <v>7.2408000000000001</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7.2408000000000001</v>
      </c>
    </row>
    <row r="55" spans="1:43" ht="12.75" customHeight="1">
      <c r="A55" s="72" t="s">
        <v>74</v>
      </c>
      <c r="B55" s="193"/>
      <c r="C55" s="74">
        <f t="shared" si="45"/>
        <v>0</v>
      </c>
      <c r="D55" s="150"/>
      <c r="E55" s="151"/>
      <c r="F55" s="77"/>
      <c r="G55" s="77"/>
      <c r="H55" s="78">
        <f t="shared" si="46"/>
        <v>0</v>
      </c>
      <c r="I55" s="75"/>
      <c r="J55" s="76"/>
      <c r="K55" s="77"/>
      <c r="L55" s="78">
        <f t="shared" si="47"/>
        <v>313.89347491002582</v>
      </c>
      <c r="M55" s="76"/>
      <c r="N55" s="76"/>
      <c r="O55" s="76"/>
      <c r="P55" s="76">
        <v>153.45082327004286</v>
      </c>
      <c r="Q55" s="76"/>
      <c r="R55" s="76"/>
      <c r="S55" s="25">
        <v>21.6678</v>
      </c>
      <c r="T55" s="76"/>
      <c r="U55" s="76">
        <v>138.77485163998293</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313.89347491002582</v>
      </c>
    </row>
    <row r="56" spans="1:43" s="49" customFormat="1" ht="12.75" customHeight="1">
      <c r="A56" s="168" t="s">
        <v>40</v>
      </c>
      <c r="B56" s="152"/>
      <c r="C56" s="142">
        <f t="shared" si="45"/>
        <v>246.06857200000002</v>
      </c>
      <c r="D56" s="146">
        <v>177.55500000000001</v>
      </c>
      <c r="E56" s="22">
        <v>47.215000000000003</v>
      </c>
      <c r="F56" s="144"/>
      <c r="G56" s="144">
        <v>21.298572</v>
      </c>
      <c r="H56" s="145">
        <f t="shared" si="46"/>
        <v>605.98459600000001</v>
      </c>
      <c r="I56" s="146"/>
      <c r="J56" s="143">
        <v>485.77600000000001</v>
      </c>
      <c r="K56" s="144">
        <v>120.208596</v>
      </c>
      <c r="L56" s="145">
        <f t="shared" si="47"/>
        <v>700.61996641803739</v>
      </c>
      <c r="M56" s="143"/>
      <c r="N56" s="143"/>
      <c r="O56" s="143"/>
      <c r="P56" s="143">
        <v>0</v>
      </c>
      <c r="Q56" s="143">
        <v>286.47050384948852</v>
      </c>
      <c r="R56" s="143"/>
      <c r="S56" s="143">
        <v>0</v>
      </c>
      <c r="T56" s="143">
        <v>60.46623635500216</v>
      </c>
      <c r="U56" s="143">
        <v>320.48347338854671</v>
      </c>
      <c r="V56" s="143">
        <v>33.199752824999997</v>
      </c>
      <c r="W56" s="143"/>
      <c r="X56" s="143"/>
      <c r="Y56" s="143"/>
      <c r="Z56" s="144"/>
      <c r="AA56" s="145">
        <v>251.62747632</v>
      </c>
      <c r="AB56" s="147">
        <f t="shared" si="48"/>
        <v>29.789849270914775</v>
      </c>
      <c r="AC56" s="177"/>
      <c r="AD56" s="143"/>
      <c r="AE56" s="143">
        <v>29.694329270914775</v>
      </c>
      <c r="AF56" s="143"/>
      <c r="AG56" s="143"/>
      <c r="AH56" s="143"/>
      <c r="AI56" s="143"/>
      <c r="AJ56" s="143"/>
      <c r="AK56" s="143"/>
      <c r="AL56" s="143">
        <v>9.5519999999999994E-2</v>
      </c>
      <c r="AM56" s="231">
        <v>0</v>
      </c>
      <c r="AN56" s="147"/>
      <c r="AO56" s="145">
        <v>426.55999999999995</v>
      </c>
      <c r="AP56" s="147"/>
      <c r="AQ56" s="91">
        <f t="shared" si="24"/>
        <v>2260.650460008952</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5.5955160000000008</v>
      </c>
      <c r="I57" s="146">
        <f t="shared" si="49"/>
        <v>0</v>
      </c>
      <c r="J57" s="146">
        <f t="shared" si="49"/>
        <v>0</v>
      </c>
      <c r="K57" s="146">
        <f t="shared" si="49"/>
        <v>5.5955160000000008</v>
      </c>
      <c r="L57" s="145">
        <f t="shared" si="49"/>
        <v>506.52634114277288</v>
      </c>
      <c r="M57" s="143">
        <f t="shared" si="49"/>
        <v>0</v>
      </c>
      <c r="N57" s="143">
        <f t="shared" ref="N57" si="50">N58+N65</f>
        <v>0</v>
      </c>
      <c r="O57" s="143">
        <f t="shared" si="49"/>
        <v>0</v>
      </c>
      <c r="P57" s="143">
        <f t="shared" si="49"/>
        <v>0</v>
      </c>
      <c r="Q57" s="143">
        <f t="shared" si="49"/>
        <v>3.2234417006180536</v>
      </c>
      <c r="R57" s="143">
        <f t="shared" si="49"/>
        <v>0</v>
      </c>
      <c r="S57" s="143">
        <f t="shared" si="49"/>
        <v>67.711874999999992</v>
      </c>
      <c r="T57" s="143">
        <f t="shared" si="49"/>
        <v>22.129246834577913</v>
      </c>
      <c r="U57" s="143">
        <f t="shared" si="49"/>
        <v>413.46177760757689</v>
      </c>
      <c r="V57" s="143">
        <f t="shared" si="49"/>
        <v>0</v>
      </c>
      <c r="W57" s="143">
        <f t="shared" si="49"/>
        <v>0</v>
      </c>
      <c r="X57" s="143">
        <f t="shared" si="49"/>
        <v>0</v>
      </c>
      <c r="Y57" s="143">
        <f t="shared" si="49"/>
        <v>0</v>
      </c>
      <c r="Z57" s="144">
        <f t="shared" si="49"/>
        <v>0</v>
      </c>
      <c r="AA57" s="145">
        <f t="shared" si="49"/>
        <v>177.05682719999999</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310.11599999999999</v>
      </c>
      <c r="AP57" s="147">
        <f t="shared" si="49"/>
        <v>0</v>
      </c>
      <c r="AQ57" s="148">
        <f t="shared" si="24"/>
        <v>999.34244434277286</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291.94644577989817</v>
      </c>
      <c r="M58" s="143">
        <f t="shared" ref="M58:AN58" si="54">SUM(M59:M64)</f>
        <v>0</v>
      </c>
      <c r="N58" s="143">
        <f t="shared" ref="N58" si="55">SUM(N59:N64)</f>
        <v>0</v>
      </c>
      <c r="O58" s="143">
        <f t="shared" si="54"/>
        <v>0</v>
      </c>
      <c r="P58" s="143">
        <f t="shared" si="54"/>
        <v>0</v>
      </c>
      <c r="Q58" s="143">
        <v>1.4467332760548026</v>
      </c>
      <c r="R58" s="143">
        <f t="shared" si="54"/>
        <v>0</v>
      </c>
      <c r="S58" s="143">
        <v>6.6059243065470117</v>
      </c>
      <c r="T58" s="143">
        <v>16.88834065311935</v>
      </c>
      <c r="U58" s="143">
        <v>267.005447544177</v>
      </c>
      <c r="V58" s="143">
        <f t="shared" si="54"/>
        <v>0</v>
      </c>
      <c r="W58" s="143">
        <f t="shared" si="54"/>
        <v>0</v>
      </c>
      <c r="X58" s="143">
        <f t="shared" si="54"/>
        <v>0</v>
      </c>
      <c r="Y58" s="143">
        <f t="shared" si="54"/>
        <v>0</v>
      </c>
      <c r="Z58" s="144">
        <f t="shared" si="54"/>
        <v>0</v>
      </c>
      <c r="AA58" s="145">
        <v>77.590145406928414</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222.32443294078482</v>
      </c>
      <c r="AP58" s="147">
        <f t="shared" ref="AP58" si="57">SUM(AP59:AP64)</f>
        <v>0</v>
      </c>
      <c r="AQ58" s="148">
        <f t="shared" si="24"/>
        <v>591.9087841276114</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5.5955160000000008</v>
      </c>
      <c r="I65" s="146"/>
      <c r="J65" s="146">
        <v>0</v>
      </c>
      <c r="K65" s="146">
        <v>5.5955160000000008</v>
      </c>
      <c r="L65" s="78">
        <f>SUM(M65:Z65)</f>
        <v>214.57989536287471</v>
      </c>
      <c r="M65" s="76"/>
      <c r="N65" s="76"/>
      <c r="O65" s="76"/>
      <c r="P65" s="76"/>
      <c r="Q65" s="76">
        <v>1.7767084245632512</v>
      </c>
      <c r="R65" s="76"/>
      <c r="S65" s="143">
        <v>61.105950693452982</v>
      </c>
      <c r="T65" s="143">
        <v>5.2409061814585645</v>
      </c>
      <c r="U65" s="143">
        <v>146.45633006339992</v>
      </c>
      <c r="V65" s="76">
        <f>SUM(V66:V69)</f>
        <v>0</v>
      </c>
      <c r="W65" s="76"/>
      <c r="X65" s="76"/>
      <c r="Y65" s="76"/>
      <c r="Z65" s="77"/>
      <c r="AA65" s="145">
        <v>99.466681793071587</v>
      </c>
      <c r="AB65" s="79">
        <f>SUM(AC65:AM65)</f>
        <v>0</v>
      </c>
      <c r="AC65" s="80"/>
      <c r="AD65" s="76"/>
      <c r="AE65" s="76"/>
      <c r="AF65" s="76"/>
      <c r="AG65" s="76"/>
      <c r="AH65" s="76">
        <v>0</v>
      </c>
      <c r="AI65" s="76"/>
      <c r="AJ65" s="76"/>
      <c r="AK65" s="76"/>
      <c r="AL65" s="76"/>
      <c r="AM65" s="220"/>
      <c r="AN65" s="213"/>
      <c r="AO65" s="145">
        <v>87.791567059215168</v>
      </c>
      <c r="AP65" s="79"/>
      <c r="AQ65" s="340">
        <f t="shared" si="24"/>
        <v>407.43366021516147</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296.87279999999998</v>
      </c>
      <c r="M70" s="154"/>
      <c r="N70" s="154"/>
      <c r="O70" s="154"/>
      <c r="P70" s="154">
        <v>0</v>
      </c>
      <c r="Q70" s="154">
        <v>0</v>
      </c>
      <c r="R70" s="154"/>
      <c r="S70" s="154"/>
      <c r="T70" s="154">
        <v>0</v>
      </c>
      <c r="U70" s="154">
        <v>296.87279999999998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43</v>
      </c>
      <c r="AP70" s="100"/>
      <c r="AQ70" s="91">
        <f t="shared" si="24"/>
        <v>339.87279999999998</v>
      </c>
    </row>
    <row r="71" spans="1:43" s="49" customFormat="1" ht="12.75" customHeight="1" thickBot="1">
      <c r="A71" s="242" t="s">
        <v>133</v>
      </c>
      <c r="B71" s="73"/>
      <c r="C71" s="74">
        <f>SUM(D71:G71)</f>
        <v>0</v>
      </c>
      <c r="D71" s="75"/>
      <c r="E71" s="76"/>
      <c r="F71" s="77"/>
      <c r="G71" s="77"/>
      <c r="H71" s="78">
        <f>SUM(I71:K71)</f>
        <v>0</v>
      </c>
      <c r="I71" s="75"/>
      <c r="J71" s="76"/>
      <c r="K71" s="77"/>
      <c r="L71" s="78">
        <f>SUM(M71:Z71)</f>
        <v>51.126747532214928</v>
      </c>
      <c r="M71" s="76"/>
      <c r="N71" s="76"/>
      <c r="O71" s="76"/>
      <c r="P71" s="76"/>
      <c r="Q71" s="76"/>
      <c r="R71" s="76"/>
      <c r="S71" s="76"/>
      <c r="T71" s="76"/>
      <c r="U71" s="76">
        <v>51.126747532214928</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51.126747532214928</v>
      </c>
    </row>
    <row r="72" spans="1:43" ht="12.75" customHeight="1" thickBot="1">
      <c r="A72" s="42" t="s">
        <v>42</v>
      </c>
      <c r="B72" s="43"/>
      <c r="C72" s="44">
        <f t="shared" ref="C72:AP72" si="58">C26-C27-C29</f>
        <v>-39.338927827683619</v>
      </c>
      <c r="D72" s="108">
        <f t="shared" si="58"/>
        <v>-39.338927827683676</v>
      </c>
      <c r="E72" s="46">
        <f t="shared" si="58"/>
        <v>0</v>
      </c>
      <c r="F72" s="109">
        <f t="shared" si="58"/>
        <v>0</v>
      </c>
      <c r="G72" s="109">
        <f t="shared" si="58"/>
        <v>0</v>
      </c>
      <c r="H72" s="47">
        <f t="shared" si="58"/>
        <v>-14.831112000000076</v>
      </c>
      <c r="I72" s="108">
        <f t="shared" si="58"/>
        <v>-12.647999999999984</v>
      </c>
      <c r="J72" s="46">
        <f t="shared" si="58"/>
        <v>-2.1910000000000309</v>
      </c>
      <c r="K72" s="109">
        <f t="shared" si="58"/>
        <v>7.8879999999799111E-3</v>
      </c>
      <c r="L72" s="47">
        <f t="shared" si="58"/>
        <v>-29.680644127274718</v>
      </c>
      <c r="M72" s="46">
        <f t="shared" si="58"/>
        <v>0</v>
      </c>
      <c r="N72" s="46">
        <f t="shared" ref="N72" si="59">N26-N27-N29</f>
        <v>-15.975000000000001</v>
      </c>
      <c r="O72" s="46">
        <f t="shared" si="58"/>
        <v>0</v>
      </c>
      <c r="P72" s="46">
        <f t="shared" si="58"/>
        <v>8.5798730943392911</v>
      </c>
      <c r="Q72" s="46">
        <f t="shared" si="58"/>
        <v>-38.00160000000011</v>
      </c>
      <c r="R72" s="46">
        <f t="shared" si="58"/>
        <v>3.1596626783855299</v>
      </c>
      <c r="S72" s="46">
        <f t="shared" si="58"/>
        <v>31.516799999999876</v>
      </c>
      <c r="T72" s="46">
        <f t="shared" si="58"/>
        <v>1.8568200999999362</v>
      </c>
      <c r="U72" s="46">
        <f t="shared" si="58"/>
        <v>-18.715200000000095</v>
      </c>
      <c r="V72" s="46">
        <f t="shared" si="58"/>
        <v>0</v>
      </c>
      <c r="W72" s="46">
        <f t="shared" si="58"/>
        <v>-2.1020000000000039</v>
      </c>
      <c r="X72" s="46">
        <f t="shared" si="58"/>
        <v>0</v>
      </c>
      <c r="Y72" s="46">
        <f t="shared" si="58"/>
        <v>0</v>
      </c>
      <c r="Z72" s="109">
        <f t="shared" si="58"/>
        <v>0</v>
      </c>
      <c r="AA72" s="47">
        <f t="shared" si="58"/>
        <v>0.12430595496005026</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-2.5799999999999272</v>
      </c>
      <c r="AP72" s="45">
        <f t="shared" si="58"/>
        <v>0</v>
      </c>
      <c r="AQ72" s="48">
        <f t="shared" si="24"/>
        <v>-86.30637799999829</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-0.77718856742419185</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1494.8118705599998</v>
      </c>
      <c r="D86" s="89">
        <f t="shared" ref="D86:AN86" si="63">D10+D22</f>
        <v>1494.8118705599998</v>
      </c>
      <c r="E86" s="89">
        <f t="shared" si="63"/>
        <v>0</v>
      </c>
      <c r="F86" s="89">
        <f t="shared" si="63"/>
        <v>0</v>
      </c>
      <c r="G86" s="89">
        <f t="shared" si="63"/>
        <v>0</v>
      </c>
      <c r="H86" s="89">
        <f t="shared" si="63"/>
        <v>566.06999999999994</v>
      </c>
      <c r="I86" s="89">
        <f t="shared" si="63"/>
        <v>558.55799999999999</v>
      </c>
      <c r="J86" s="89">
        <f t="shared" si="63"/>
        <v>7.5120000000000005</v>
      </c>
      <c r="K86" s="89">
        <f t="shared" si="63"/>
        <v>0</v>
      </c>
      <c r="L86" s="89">
        <f t="shared" si="63"/>
        <v>620.24459999999999</v>
      </c>
      <c r="M86" s="89">
        <f t="shared" si="63"/>
        <v>0</v>
      </c>
      <c r="N86" s="89">
        <f t="shared" si="63"/>
        <v>0</v>
      </c>
      <c r="O86" s="89">
        <f t="shared" si="63"/>
        <v>0</v>
      </c>
      <c r="P86" s="89">
        <f t="shared" si="63"/>
        <v>0</v>
      </c>
      <c r="Q86" s="89">
        <f t="shared" si="63"/>
        <v>0</v>
      </c>
      <c r="R86" s="89">
        <f t="shared" si="63"/>
        <v>0</v>
      </c>
      <c r="S86" s="89">
        <f t="shared" si="63"/>
        <v>604.72860000000003</v>
      </c>
      <c r="T86" s="89">
        <f t="shared" si="63"/>
        <v>0</v>
      </c>
      <c r="U86" s="89">
        <f t="shared" si="63"/>
        <v>15.516</v>
      </c>
      <c r="V86" s="89">
        <f t="shared" si="63"/>
        <v>0</v>
      </c>
      <c r="W86" s="89">
        <f t="shared" si="63"/>
        <v>0</v>
      </c>
      <c r="X86" s="89">
        <f t="shared" si="63"/>
        <v>0</v>
      </c>
      <c r="Y86" s="89">
        <f t="shared" si="63"/>
        <v>0</v>
      </c>
      <c r="Z86" s="89">
        <f t="shared" si="63"/>
        <v>0</v>
      </c>
      <c r="AA86" s="89">
        <f t="shared" si="63"/>
        <v>1028.8035568800001</v>
      </c>
      <c r="AB86" s="89">
        <f>AB10-AB22</f>
        <v>62.693999999999996</v>
      </c>
      <c r="AC86" s="89">
        <f>AC10-AC22</f>
        <v>61.317999999999998</v>
      </c>
      <c r="AD86" s="89">
        <f>AD10-AD22</f>
        <v>1.3759999999999999</v>
      </c>
      <c r="AE86" s="89">
        <f>AE10-AE22</f>
        <v>0</v>
      </c>
      <c r="AF86" s="89">
        <f t="shared" ref="AF86:AM86" si="64">AF10-AF22</f>
        <v>0</v>
      </c>
      <c r="AG86" s="89">
        <f t="shared" si="64"/>
        <v>0</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dimension ref="A1:AS86"/>
  <sheetViews>
    <sheetView zoomScale="118" zoomScaleNormal="118" workbookViewId="0">
      <pane xSplit="2" ySplit="1" topLeftCell="C38"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3" width="5.453125" style="157" customWidth="1"/>
    <col min="24" max="24" width="5.453125" style="157" bestFit="1" customWidth="1"/>
    <col min="25"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60</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11</v>
      </c>
    </row>
    <row r="2" spans="1:45" ht="12.75" customHeight="1">
      <c r="A2" s="3" t="s">
        <v>65</v>
      </c>
      <c r="B2" s="4"/>
      <c r="C2" s="5">
        <f>SUM(D2:G2)</f>
        <v>0.62407992000000001</v>
      </c>
      <c r="D2" s="6">
        <v>0.62407992000000001</v>
      </c>
      <c r="E2" s="7"/>
      <c r="F2" s="8"/>
      <c r="G2" s="8"/>
      <c r="H2" s="9">
        <f>SUM(I2:K2)</f>
        <v>1191.951</v>
      </c>
      <c r="I2" s="10">
        <v>719.63400000000001</v>
      </c>
      <c r="J2" s="11">
        <v>472.31700000000001</v>
      </c>
      <c r="K2" s="8"/>
      <c r="L2" s="9">
        <f>SUM(M2:Z2)</f>
        <v>0</v>
      </c>
      <c r="M2" s="10"/>
      <c r="N2" s="393"/>
      <c r="O2" s="12"/>
      <c r="P2" s="12"/>
      <c r="Q2" s="12"/>
      <c r="R2" s="12"/>
      <c r="S2" s="12"/>
      <c r="T2" s="12"/>
      <c r="U2" s="12"/>
      <c r="V2" s="12"/>
      <c r="W2" s="12"/>
      <c r="X2" s="11"/>
      <c r="Y2" s="11"/>
      <c r="Z2" s="8"/>
      <c r="AA2" s="9">
        <v>2198.2888004985598</v>
      </c>
      <c r="AB2" s="13">
        <f>SUM(AC2:AM2)</f>
        <v>174.16413092756795</v>
      </c>
      <c r="AC2" s="14">
        <v>79.11999999999999</v>
      </c>
      <c r="AD2" s="11">
        <v>1.6339999999999999</v>
      </c>
      <c r="AE2" s="11">
        <v>90.78333092756796</v>
      </c>
      <c r="AF2" s="11">
        <v>0</v>
      </c>
      <c r="AG2" s="11">
        <v>0</v>
      </c>
      <c r="AH2" s="11">
        <v>2.4835199999999999</v>
      </c>
      <c r="AI2" s="11">
        <v>0</v>
      </c>
      <c r="AJ2" s="11">
        <v>0</v>
      </c>
      <c r="AK2" s="11">
        <v>0</v>
      </c>
      <c r="AL2" s="11">
        <v>9.5519999999999994E-2</v>
      </c>
      <c r="AM2" s="214">
        <v>4.7759999999999997E-2</v>
      </c>
      <c r="AN2" s="211">
        <v>0</v>
      </c>
      <c r="AO2" s="15"/>
      <c r="AP2" s="13"/>
      <c r="AQ2" s="16">
        <f>C2+H2+L2+AA2+AB2+AN2+AO2+AP2</f>
        <v>3565.0280113461276</v>
      </c>
    </row>
    <row r="3" spans="1:45" ht="12.75" customHeight="1">
      <c r="A3" s="17" t="s">
        <v>1</v>
      </c>
      <c r="B3" s="18"/>
      <c r="C3" s="19">
        <f>SUM(D3:G3)</f>
        <v>1552.8164808171261</v>
      </c>
      <c r="D3" s="20">
        <v>1464.4478008171261</v>
      </c>
      <c r="E3" s="22">
        <v>64.703600000000009</v>
      </c>
      <c r="F3" s="22"/>
      <c r="G3" s="22">
        <v>23.66508</v>
      </c>
      <c r="H3" s="23">
        <f>SUM(I3:K3)</f>
        <v>0</v>
      </c>
      <c r="I3" s="24"/>
      <c r="J3" s="25"/>
      <c r="K3" s="22"/>
      <c r="L3" s="23">
        <f>SUM(M3:Z3)</f>
        <v>6665.4982966500002</v>
      </c>
      <c r="M3" s="24">
        <v>2343.7991999999999</v>
      </c>
      <c r="N3" s="24">
        <v>30.884999999999998</v>
      </c>
      <c r="O3" s="25">
        <v>0</v>
      </c>
      <c r="P3" s="25">
        <v>698.64</v>
      </c>
      <c r="Q3" s="25">
        <v>224.84280000000001</v>
      </c>
      <c r="R3" s="25">
        <v>398.14739999999995</v>
      </c>
      <c r="S3" s="25">
        <v>1215.3666000000001</v>
      </c>
      <c r="T3" s="25">
        <v>125.01930000000002</v>
      </c>
      <c r="U3" s="25">
        <v>1380.924</v>
      </c>
      <c r="V3" s="25">
        <v>97.282996650000001</v>
      </c>
      <c r="W3" s="25">
        <v>0</v>
      </c>
      <c r="X3" s="25">
        <v>108.048</v>
      </c>
      <c r="Y3" s="25">
        <v>3.1529999999999996</v>
      </c>
      <c r="Z3" s="22">
        <v>39.39</v>
      </c>
      <c r="AA3" s="23">
        <v>2.5912331279999998</v>
      </c>
      <c r="AB3" s="26">
        <f>SUM(AC3:AM3)</f>
        <v>0</v>
      </c>
      <c r="AC3" s="27"/>
      <c r="AD3" s="25"/>
      <c r="AE3" s="25">
        <v>0</v>
      </c>
      <c r="AF3" s="25"/>
      <c r="AG3" s="25"/>
      <c r="AH3" s="25"/>
      <c r="AI3" s="25">
        <v>0</v>
      </c>
      <c r="AJ3" s="25">
        <v>0</v>
      </c>
      <c r="AK3" s="25"/>
      <c r="AL3" s="25"/>
      <c r="AM3" s="215"/>
      <c r="AN3" s="212"/>
      <c r="AO3" s="28">
        <v>0</v>
      </c>
      <c r="AP3" s="26"/>
      <c r="AQ3" s="29">
        <f t="shared" ref="AQ3:AQ20" si="0">C3+H3+L3+AA3+AB3+AN3+AO3+AP3</f>
        <v>8220.9060105951266</v>
      </c>
    </row>
    <row r="4" spans="1:45" ht="12.75" customHeight="1">
      <c r="A4" s="17" t="s">
        <v>2</v>
      </c>
      <c r="B4" s="18"/>
      <c r="C4" s="19">
        <f>SUM(D4:G4)</f>
        <v>9.5539103999999995</v>
      </c>
      <c r="D4" s="20">
        <v>6.2407991999999997</v>
      </c>
      <c r="E4" s="21">
        <v>0</v>
      </c>
      <c r="F4" s="22"/>
      <c r="G4" s="22">
        <v>3.3131111999999998</v>
      </c>
      <c r="H4" s="23">
        <f>SUM(I4:K4)</f>
        <v>5.3159999999999998</v>
      </c>
      <c r="I4" s="24"/>
      <c r="J4" s="25"/>
      <c r="K4" s="22">
        <v>5.3159999999999998</v>
      </c>
      <c r="L4" s="23">
        <f>SUM(M4:Z4)</f>
        <v>1044.3776</v>
      </c>
      <c r="M4" s="24">
        <v>0</v>
      </c>
      <c r="N4" s="24">
        <v>0</v>
      </c>
      <c r="O4" s="25"/>
      <c r="P4" s="25">
        <v>15.975</v>
      </c>
      <c r="Q4" s="25">
        <v>61.224800000000002</v>
      </c>
      <c r="R4" s="25">
        <v>0</v>
      </c>
      <c r="S4" s="25">
        <v>789.88980000000004</v>
      </c>
      <c r="T4" s="25">
        <v>9.0104000000000006</v>
      </c>
      <c r="U4" s="25">
        <v>111.7152</v>
      </c>
      <c r="V4" s="25">
        <v>0</v>
      </c>
      <c r="W4" s="25">
        <v>54.651999999999994</v>
      </c>
      <c r="X4" s="25">
        <v>0.90039999999999998</v>
      </c>
      <c r="Y4" s="25">
        <v>0</v>
      </c>
      <c r="Z4" s="22">
        <v>1.01</v>
      </c>
      <c r="AA4" s="23">
        <v>0</v>
      </c>
      <c r="AB4" s="26">
        <f>SUM(AC4:AM4)</f>
        <v>0</v>
      </c>
      <c r="AC4" s="27"/>
      <c r="AD4" s="25"/>
      <c r="AE4" s="25">
        <v>0</v>
      </c>
      <c r="AF4" s="25"/>
      <c r="AG4" s="25"/>
      <c r="AH4" s="25"/>
      <c r="AI4" s="25">
        <v>0</v>
      </c>
      <c r="AJ4" s="25">
        <v>0</v>
      </c>
      <c r="AK4" s="25"/>
      <c r="AL4" s="25"/>
      <c r="AM4" s="215"/>
      <c r="AN4" s="212"/>
      <c r="AO4" s="28">
        <v>0</v>
      </c>
      <c r="AP4" s="26"/>
      <c r="AQ4" s="29">
        <f t="shared" si="0"/>
        <v>1059.2475104</v>
      </c>
    </row>
    <row r="5" spans="1:45" ht="12.75" customHeight="1">
      <c r="A5" s="17" t="s">
        <v>3</v>
      </c>
      <c r="B5" s="18"/>
      <c r="C5" s="19">
        <f>SUM(D5:G5)</f>
        <v>0</v>
      </c>
      <c r="D5" s="20"/>
      <c r="E5" s="21"/>
      <c r="F5" s="22"/>
      <c r="G5" s="22"/>
      <c r="H5" s="23">
        <f>SUM(I5:K5)</f>
        <v>0</v>
      </c>
      <c r="I5" s="24"/>
      <c r="J5" s="25"/>
      <c r="K5" s="22"/>
      <c r="L5" s="23">
        <f>SUM(M5:Z5)</f>
        <v>39.351600000000005</v>
      </c>
      <c r="M5" s="24"/>
      <c r="N5" s="24"/>
      <c r="O5" s="25"/>
      <c r="P5" s="25"/>
      <c r="Q5" s="25"/>
      <c r="R5" s="25"/>
      <c r="S5" s="25">
        <v>19.698</v>
      </c>
      <c r="T5" s="25"/>
      <c r="U5" s="25">
        <v>19.653600000000001</v>
      </c>
      <c r="V5" s="25"/>
      <c r="W5" s="25"/>
      <c r="X5" s="25"/>
      <c r="Y5" s="25"/>
      <c r="Z5" s="22"/>
      <c r="AA5" s="23"/>
      <c r="AB5" s="26">
        <f>SUM(AC5:AM5)</f>
        <v>0</v>
      </c>
      <c r="AC5" s="27"/>
      <c r="AD5" s="25"/>
      <c r="AE5" s="25"/>
      <c r="AF5" s="25"/>
      <c r="AG5" s="25"/>
      <c r="AH5" s="25"/>
      <c r="AI5" s="25"/>
      <c r="AJ5" s="25"/>
      <c r="AK5" s="25"/>
      <c r="AL5" s="25"/>
      <c r="AM5" s="215"/>
      <c r="AN5" s="212"/>
      <c r="AO5" s="28"/>
      <c r="AP5" s="26"/>
      <c r="AQ5" s="29">
        <f t="shared" si="0"/>
        <v>39.351600000000005</v>
      </c>
    </row>
    <row r="6" spans="1:45" ht="12.75" customHeight="1" thickBot="1">
      <c r="A6" s="30" t="s">
        <v>4</v>
      </c>
      <c r="B6" s="31"/>
      <c r="C6" s="19">
        <f>SUM(D6:G6)</f>
        <v>188.84259524121615</v>
      </c>
      <c r="D6" s="32">
        <v>188.84259524121615</v>
      </c>
      <c r="E6" s="22">
        <v>0</v>
      </c>
      <c r="F6" s="33"/>
      <c r="G6" s="33">
        <v>0</v>
      </c>
      <c r="H6" s="34">
        <f>SUM(I6:K6)</f>
        <v>21.617000000000001</v>
      </c>
      <c r="I6" s="35">
        <v>31.806000000000001</v>
      </c>
      <c r="J6" s="35">
        <v>0</v>
      </c>
      <c r="K6" s="33">
        <v>-10.189</v>
      </c>
      <c r="L6" s="34">
        <f>SUM(M6:Z6)</f>
        <v>101.35720000000001</v>
      </c>
      <c r="M6" s="24">
        <v>-5.1129999999999995</v>
      </c>
      <c r="N6" s="24">
        <v>-6.39</v>
      </c>
      <c r="O6" s="25"/>
      <c r="P6" s="25">
        <v>-6.39</v>
      </c>
      <c r="Q6" s="25">
        <v>0</v>
      </c>
      <c r="R6" s="25">
        <v>-12.639599999999998</v>
      </c>
      <c r="S6" s="25">
        <v>111.2937</v>
      </c>
      <c r="T6" s="25">
        <v>-1.1263000000000001</v>
      </c>
      <c r="U6" s="25">
        <v>21.7224</v>
      </c>
      <c r="V6" s="25">
        <v>0</v>
      </c>
      <c r="W6" s="25">
        <v>0</v>
      </c>
      <c r="X6" s="25">
        <v>0</v>
      </c>
      <c r="Y6" s="36">
        <v>0</v>
      </c>
      <c r="Z6" s="33">
        <v>0</v>
      </c>
      <c r="AA6" s="34">
        <v>-2.42994340512</v>
      </c>
      <c r="AB6" s="37">
        <f>SUM(AC6:AM6)</f>
        <v>0</v>
      </c>
      <c r="AC6" s="38"/>
      <c r="AD6" s="36"/>
      <c r="AE6" s="36">
        <v>0</v>
      </c>
      <c r="AF6" s="36"/>
      <c r="AG6" s="36"/>
      <c r="AH6" s="36"/>
      <c r="AI6" s="36">
        <v>0</v>
      </c>
      <c r="AJ6" s="36">
        <v>0</v>
      </c>
      <c r="AK6" s="36"/>
      <c r="AL6" s="36"/>
      <c r="AM6" s="216"/>
      <c r="AN6" s="39"/>
      <c r="AO6" s="40"/>
      <c r="AP6" s="37"/>
      <c r="AQ6" s="41">
        <f t="shared" si="0"/>
        <v>309.38685183609613</v>
      </c>
    </row>
    <row r="7" spans="1:45" s="49" customFormat="1" ht="12.75" customHeight="1">
      <c r="A7" s="50" t="s">
        <v>66</v>
      </c>
      <c r="B7" s="51"/>
      <c r="C7" s="52">
        <f t="shared" ref="C7:AP7" si="1">C2+C3-C4-C5+C6</f>
        <v>1732.7292455783422</v>
      </c>
      <c r="D7" s="57">
        <f t="shared" si="1"/>
        <v>1647.6736767783423</v>
      </c>
      <c r="E7" s="54">
        <f t="shared" si="1"/>
        <v>64.703600000000009</v>
      </c>
      <c r="F7" s="54">
        <f t="shared" si="1"/>
        <v>0</v>
      </c>
      <c r="G7" s="54">
        <f t="shared" si="1"/>
        <v>20.351968800000002</v>
      </c>
      <c r="H7" s="56">
        <f t="shared" si="1"/>
        <v>1208.252</v>
      </c>
      <c r="I7" s="57">
        <f t="shared" si="1"/>
        <v>751.44</v>
      </c>
      <c r="J7" s="54">
        <f t="shared" si="1"/>
        <v>472.31700000000001</v>
      </c>
      <c r="K7" s="57">
        <f t="shared" si="1"/>
        <v>-15.504999999999999</v>
      </c>
      <c r="L7" s="56">
        <f t="shared" si="1"/>
        <v>5683.1262966500008</v>
      </c>
      <c r="M7" s="57">
        <f t="shared" si="1"/>
        <v>2338.6862000000001</v>
      </c>
      <c r="N7" s="57">
        <f t="shared" ref="N7" si="2">N2+N3-N4-N5+N6</f>
        <v>24.494999999999997</v>
      </c>
      <c r="O7" s="54">
        <f t="shared" si="1"/>
        <v>0</v>
      </c>
      <c r="P7" s="54">
        <f t="shared" si="1"/>
        <v>676.27499999999998</v>
      </c>
      <c r="Q7" s="54">
        <f t="shared" si="1"/>
        <v>163.61799999999999</v>
      </c>
      <c r="R7" s="54">
        <f t="shared" si="1"/>
        <v>385.50779999999997</v>
      </c>
      <c r="S7" s="54">
        <f t="shared" si="1"/>
        <v>517.07249999999999</v>
      </c>
      <c r="T7" s="54">
        <f t="shared" si="1"/>
        <v>114.88260000000001</v>
      </c>
      <c r="U7" s="54">
        <f t="shared" si="1"/>
        <v>1271.2775999999999</v>
      </c>
      <c r="V7" s="54">
        <f t="shared" si="1"/>
        <v>97.282996650000001</v>
      </c>
      <c r="W7" s="54">
        <f t="shared" si="1"/>
        <v>-54.651999999999994</v>
      </c>
      <c r="X7" s="54">
        <f t="shared" si="1"/>
        <v>107.1476</v>
      </c>
      <c r="Y7" s="54">
        <f t="shared" si="1"/>
        <v>3.1529999999999996</v>
      </c>
      <c r="Z7" s="57">
        <f t="shared" si="1"/>
        <v>38.380000000000003</v>
      </c>
      <c r="AA7" s="56">
        <f t="shared" si="1"/>
        <v>2198.45009022144</v>
      </c>
      <c r="AB7" s="56">
        <f t="shared" si="1"/>
        <v>174.16413092756795</v>
      </c>
      <c r="AC7" s="57">
        <f t="shared" si="1"/>
        <v>79.11999999999999</v>
      </c>
      <c r="AD7" s="54">
        <f t="shared" si="1"/>
        <v>1.6339999999999999</v>
      </c>
      <c r="AE7" s="54">
        <f t="shared" si="1"/>
        <v>90.78333092756796</v>
      </c>
      <c r="AF7" s="54">
        <f t="shared" ref="AF7" si="3">AF2+AF3-AF4-AF5+AF6</f>
        <v>0</v>
      </c>
      <c r="AG7" s="54">
        <f t="shared" si="1"/>
        <v>0</v>
      </c>
      <c r="AH7" s="54">
        <f t="shared" si="1"/>
        <v>2.4835199999999999</v>
      </c>
      <c r="AI7" s="54">
        <f t="shared" si="1"/>
        <v>0</v>
      </c>
      <c r="AJ7" s="54">
        <f t="shared" ref="AJ7" si="4">AJ2+AJ3-AJ4-AJ5+AJ6</f>
        <v>0</v>
      </c>
      <c r="AK7" s="54">
        <f t="shared" si="1"/>
        <v>0</v>
      </c>
      <c r="AL7" s="54">
        <f t="shared" ref="AL7" si="5">AL2+AL3-AL4-AL5+AL6</f>
        <v>9.5519999999999994E-2</v>
      </c>
      <c r="AM7" s="217">
        <f t="shared" si="1"/>
        <v>4.7759999999999997E-2</v>
      </c>
      <c r="AN7" s="57">
        <f t="shared" si="1"/>
        <v>0</v>
      </c>
      <c r="AO7" s="56">
        <f t="shared" si="1"/>
        <v>0</v>
      </c>
      <c r="AP7" s="182">
        <f t="shared" si="1"/>
        <v>0</v>
      </c>
      <c r="AQ7" s="111">
        <f t="shared" si="0"/>
        <v>10996.721763377351</v>
      </c>
    </row>
    <row r="8" spans="1:45" s="49" customFormat="1" ht="12.75" customHeight="1" thickBot="1">
      <c r="A8" s="183" t="s">
        <v>67</v>
      </c>
      <c r="B8" s="184"/>
      <c r="C8" s="187">
        <f t="shared" ref="C8:AP8" si="6">C7-C27</f>
        <v>1732.7292455783422</v>
      </c>
      <c r="D8" s="185">
        <f t="shared" si="6"/>
        <v>1647.6736767783423</v>
      </c>
      <c r="E8" s="188">
        <f t="shared" si="6"/>
        <v>64.703600000000009</v>
      </c>
      <c r="F8" s="189">
        <f t="shared" si="6"/>
        <v>0</v>
      </c>
      <c r="G8" s="189">
        <f t="shared" si="6"/>
        <v>20.351968800000002</v>
      </c>
      <c r="H8" s="190">
        <f t="shared" si="6"/>
        <v>1208.252</v>
      </c>
      <c r="I8" s="185">
        <f t="shared" si="6"/>
        <v>751.44</v>
      </c>
      <c r="J8" s="188">
        <f t="shared" si="6"/>
        <v>472.31700000000001</v>
      </c>
      <c r="K8" s="185">
        <f t="shared" si="6"/>
        <v>-15.504999999999999</v>
      </c>
      <c r="L8" s="190">
        <f t="shared" si="6"/>
        <v>5534.4456966500011</v>
      </c>
      <c r="M8" s="185">
        <f t="shared" si="6"/>
        <v>2338.6862000000001</v>
      </c>
      <c r="N8" s="185">
        <f t="shared" si="6"/>
        <v>24.494999999999997</v>
      </c>
      <c r="O8" s="188">
        <f t="shared" si="6"/>
        <v>0</v>
      </c>
      <c r="P8" s="188">
        <f t="shared" si="6"/>
        <v>676.27499999999998</v>
      </c>
      <c r="Q8" s="188">
        <f t="shared" si="6"/>
        <v>163.61799999999999</v>
      </c>
      <c r="R8" s="188">
        <f t="shared" si="6"/>
        <v>385.50779999999997</v>
      </c>
      <c r="S8" s="188">
        <f t="shared" si="6"/>
        <v>517.07249999999999</v>
      </c>
      <c r="T8" s="188">
        <f t="shared" si="6"/>
        <v>114.88260000000001</v>
      </c>
      <c r="U8" s="188">
        <f t="shared" si="6"/>
        <v>1271.2775999999999</v>
      </c>
      <c r="V8" s="188">
        <f t="shared" si="6"/>
        <v>97.282996650000001</v>
      </c>
      <c r="W8" s="188">
        <f t="shared" si="6"/>
        <v>-54.651999999999994</v>
      </c>
      <c r="X8" s="188">
        <f t="shared" si="6"/>
        <v>0</v>
      </c>
      <c r="Y8" s="188">
        <f t="shared" si="6"/>
        <v>0</v>
      </c>
      <c r="Z8" s="185">
        <f t="shared" si="6"/>
        <v>0</v>
      </c>
      <c r="AA8" s="190">
        <f t="shared" si="6"/>
        <v>1739.09316846144</v>
      </c>
      <c r="AB8" s="185">
        <f t="shared" si="6"/>
        <v>174.16413092756795</v>
      </c>
      <c r="AC8" s="185">
        <f t="shared" si="6"/>
        <v>79.11999999999999</v>
      </c>
      <c r="AD8" s="188">
        <f t="shared" si="6"/>
        <v>1.6339999999999999</v>
      </c>
      <c r="AE8" s="188">
        <f t="shared" si="6"/>
        <v>90.78333092756796</v>
      </c>
      <c r="AF8" s="188">
        <f t="shared" si="6"/>
        <v>0</v>
      </c>
      <c r="AG8" s="188">
        <f t="shared" si="6"/>
        <v>0</v>
      </c>
      <c r="AH8" s="188">
        <f t="shared" si="6"/>
        <v>2.4835199999999999</v>
      </c>
      <c r="AI8" s="188">
        <f t="shared" si="6"/>
        <v>0</v>
      </c>
      <c r="AJ8" s="188">
        <f t="shared" ref="AJ8" si="7">AJ7-AJ27</f>
        <v>0</v>
      </c>
      <c r="AK8" s="188">
        <f t="shared" si="6"/>
        <v>0</v>
      </c>
      <c r="AL8" s="188">
        <f t="shared" si="6"/>
        <v>9.5519999999999994E-2</v>
      </c>
      <c r="AM8" s="218">
        <f t="shared" si="6"/>
        <v>4.7759999999999997E-2</v>
      </c>
      <c r="AN8" s="185">
        <f t="shared" si="6"/>
        <v>0</v>
      </c>
      <c r="AO8" s="190">
        <f t="shared" si="6"/>
        <v>0</v>
      </c>
      <c r="AP8" s="185">
        <f t="shared" si="6"/>
        <v>0</v>
      </c>
      <c r="AQ8" s="186">
        <f t="shared" si="0"/>
        <v>10388.684241617351</v>
      </c>
    </row>
    <row r="9" spans="1:45" s="49" customFormat="1" ht="12.75" customHeight="1">
      <c r="A9" s="50" t="s">
        <v>5</v>
      </c>
      <c r="B9" s="51"/>
      <c r="C9" s="52">
        <f t="shared" ref="C9:AP9" si="8">SUM(C10:C14)</f>
        <v>1402.1033305001797</v>
      </c>
      <c r="D9" s="53">
        <f t="shared" si="8"/>
        <v>1402.1033305001797</v>
      </c>
      <c r="E9" s="54">
        <f t="shared" si="8"/>
        <v>0</v>
      </c>
      <c r="F9" s="55">
        <f t="shared" si="8"/>
        <v>0</v>
      </c>
      <c r="G9" s="55">
        <f t="shared" si="8"/>
        <v>0</v>
      </c>
      <c r="H9" s="56">
        <f t="shared" si="8"/>
        <v>763.23</v>
      </c>
      <c r="I9" s="53">
        <f t="shared" si="8"/>
        <v>755.71799999999996</v>
      </c>
      <c r="J9" s="54">
        <f t="shared" si="8"/>
        <v>7.5120000000000005</v>
      </c>
      <c r="K9" s="55">
        <f t="shared" si="8"/>
        <v>0</v>
      </c>
      <c r="L9" s="56">
        <f t="shared" si="8"/>
        <v>3023.2281200000002</v>
      </c>
      <c r="M9" s="54">
        <f t="shared" si="8"/>
        <v>2338.6862000000001</v>
      </c>
      <c r="N9" s="54">
        <f t="shared" ref="N9" si="9">SUM(N10:N14)</f>
        <v>29.82</v>
      </c>
      <c r="O9" s="54">
        <f t="shared" si="8"/>
        <v>3.7969199999999996</v>
      </c>
      <c r="P9" s="54">
        <f t="shared" si="8"/>
        <v>0</v>
      </c>
      <c r="Q9" s="54">
        <f t="shared" si="8"/>
        <v>0</v>
      </c>
      <c r="R9" s="54">
        <f t="shared" si="8"/>
        <v>0</v>
      </c>
      <c r="S9" s="54">
        <f t="shared" si="8"/>
        <v>632.30579999999998</v>
      </c>
      <c r="T9" s="54">
        <f t="shared" si="8"/>
        <v>0</v>
      </c>
      <c r="U9" s="54">
        <f t="shared" si="8"/>
        <v>18.619199999999999</v>
      </c>
      <c r="V9" s="54">
        <f t="shared" si="8"/>
        <v>0</v>
      </c>
      <c r="W9" s="54">
        <f t="shared" si="8"/>
        <v>0</v>
      </c>
      <c r="X9" s="54">
        <f t="shared" si="8"/>
        <v>0</v>
      </c>
      <c r="Y9" s="54">
        <f t="shared" si="8"/>
        <v>0</v>
      </c>
      <c r="Z9" s="55">
        <f t="shared" si="8"/>
        <v>0</v>
      </c>
      <c r="AA9" s="56">
        <f t="shared" si="8"/>
        <v>945.4662254399999</v>
      </c>
      <c r="AB9" s="57">
        <f t="shared" si="8"/>
        <v>0</v>
      </c>
      <c r="AC9" s="58">
        <f t="shared" si="8"/>
        <v>0</v>
      </c>
      <c r="AD9" s="54">
        <f t="shared" si="8"/>
        <v>0</v>
      </c>
      <c r="AE9" s="54">
        <f t="shared" si="8"/>
        <v>0</v>
      </c>
      <c r="AF9" s="54">
        <f t="shared" ref="AF9" si="10">SUM(AF10:AF14)</f>
        <v>0</v>
      </c>
      <c r="AG9" s="54">
        <f t="shared" si="8"/>
        <v>0</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41.279999999999994</v>
      </c>
      <c r="AP9" s="57">
        <f t="shared" si="8"/>
        <v>0</v>
      </c>
      <c r="AQ9" s="59">
        <f t="shared" si="0"/>
        <v>6175.3076759401793</v>
      </c>
    </row>
    <row r="10" spans="1:45" ht="12.75" customHeight="1">
      <c r="A10" s="60" t="s">
        <v>221</v>
      </c>
      <c r="B10" s="61"/>
      <c r="C10" s="62">
        <f>SUM(D10:G10)</f>
        <v>1398.3211007999998</v>
      </c>
      <c r="D10" s="63">
        <v>1398.3211007999998</v>
      </c>
      <c r="E10" s="64"/>
      <c r="F10" s="65"/>
      <c r="G10" s="65"/>
      <c r="H10" s="66">
        <f>SUM(I10:K10)</f>
        <v>576.4860000000001</v>
      </c>
      <c r="I10" s="63">
        <v>568.97400000000005</v>
      </c>
      <c r="J10" s="64">
        <v>7.5120000000000005</v>
      </c>
      <c r="K10" s="65"/>
      <c r="L10" s="66">
        <f>SUM(M10:Z10)</f>
        <v>650.92499999999995</v>
      </c>
      <c r="M10" s="64"/>
      <c r="N10" s="64"/>
      <c r="O10" s="64"/>
      <c r="P10" s="64"/>
      <c r="Q10" s="64"/>
      <c r="R10" s="64"/>
      <c r="S10" s="64">
        <v>632.30579999999998</v>
      </c>
      <c r="T10" s="64"/>
      <c r="U10" s="64">
        <v>18.619199999999999</v>
      </c>
      <c r="V10" s="64"/>
      <c r="W10" s="64"/>
      <c r="X10" s="64"/>
      <c r="Y10" s="64"/>
      <c r="Z10" s="65"/>
      <c r="AA10" s="66">
        <v>914.01817583999991</v>
      </c>
      <c r="AB10" s="67">
        <f>SUM(AC10:AM10)</f>
        <v>0</v>
      </c>
      <c r="AC10" s="68"/>
      <c r="AD10" s="64"/>
      <c r="AE10" s="64">
        <v>0</v>
      </c>
      <c r="AF10" s="64">
        <v>0</v>
      </c>
      <c r="AG10" s="64">
        <v>0</v>
      </c>
      <c r="AI10" s="64"/>
      <c r="AJ10" s="64"/>
      <c r="AK10" s="64"/>
      <c r="AL10" s="64"/>
      <c r="AM10" s="219"/>
      <c r="AN10" s="69">
        <v>0</v>
      </c>
      <c r="AO10" s="70"/>
      <c r="AP10" s="67"/>
      <c r="AQ10" s="71">
        <f t="shared" si="0"/>
        <v>3539.7502766399998</v>
      </c>
    </row>
    <row r="11" spans="1:45" ht="12.75" customHeight="1">
      <c r="A11" s="17" t="s">
        <v>222</v>
      </c>
      <c r="B11" s="18"/>
      <c r="C11" s="19">
        <f>SUM(D11:G11)</f>
        <v>3.7822297001798288</v>
      </c>
      <c r="D11" s="24">
        <v>3.7822297001798288</v>
      </c>
      <c r="E11" s="25"/>
      <c r="F11" s="22"/>
      <c r="G11" s="22"/>
      <c r="H11" s="23">
        <f>SUM(I11:K11)</f>
        <v>9.3000000000000007</v>
      </c>
      <c r="I11" s="24">
        <v>9.3000000000000007</v>
      </c>
      <c r="J11" s="25"/>
      <c r="K11" s="22"/>
      <c r="L11" s="23">
        <f>SUM(M11:Z11)</f>
        <v>3.7969199999999996</v>
      </c>
      <c r="M11" s="25"/>
      <c r="N11" s="25"/>
      <c r="O11" s="25">
        <v>3.7969199999999996</v>
      </c>
      <c r="P11" s="25"/>
      <c r="Q11" s="25"/>
      <c r="R11" s="25"/>
      <c r="S11" s="25">
        <v>0</v>
      </c>
      <c r="T11" s="25">
        <v>0</v>
      </c>
      <c r="U11" s="25">
        <v>0</v>
      </c>
      <c r="V11" s="25"/>
      <c r="W11" s="25"/>
      <c r="X11" s="25"/>
      <c r="Y11" s="25"/>
      <c r="Z11" s="22"/>
      <c r="AA11" s="23">
        <v>31.448049599999997</v>
      </c>
      <c r="AB11" s="26">
        <f>SUM(AC11:AM11)</f>
        <v>0</v>
      </c>
      <c r="AC11" s="27"/>
      <c r="AD11" s="25"/>
      <c r="AE11" s="25">
        <v>0</v>
      </c>
      <c r="AF11" s="25"/>
      <c r="AG11" s="25"/>
      <c r="AH11" s="25">
        <v>0</v>
      </c>
      <c r="AI11" s="25"/>
      <c r="AJ11" s="25"/>
      <c r="AK11" s="25"/>
      <c r="AL11" s="25"/>
      <c r="AM11" s="215"/>
      <c r="AN11" s="212"/>
      <c r="AO11" s="28"/>
      <c r="AP11" s="26"/>
      <c r="AQ11" s="29">
        <f t="shared" si="0"/>
        <v>48.327199300179828</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33.281999999999996</v>
      </c>
      <c r="AP12" s="26"/>
      <c r="AQ12" s="29">
        <f t="shared" si="0"/>
        <v>33.281999999999996</v>
      </c>
    </row>
    <row r="13" spans="1:45" ht="12.75" customHeight="1">
      <c r="A13" s="17" t="s">
        <v>224</v>
      </c>
      <c r="B13" s="18"/>
      <c r="C13" s="19">
        <f>SUM(D13:G13)</f>
        <v>0</v>
      </c>
      <c r="D13" s="24"/>
      <c r="E13" s="22"/>
      <c r="F13" s="22"/>
      <c r="G13" s="22"/>
      <c r="H13" s="23">
        <f>SUM(I13:K13)</f>
        <v>177.44399999999999</v>
      </c>
      <c r="I13" s="24">
        <v>177.44399999999999</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177.44399999999999</v>
      </c>
    </row>
    <row r="14" spans="1:45" ht="12.75" customHeight="1">
      <c r="A14" s="72" t="s">
        <v>225</v>
      </c>
      <c r="B14" s="73"/>
      <c r="C14" s="74">
        <f>SUM(D14:G14)</f>
        <v>0</v>
      </c>
      <c r="D14" s="75"/>
      <c r="E14" s="76"/>
      <c r="F14" s="77"/>
      <c r="G14" s="77"/>
      <c r="H14" s="78">
        <f>SUM(I14:K14)</f>
        <v>0</v>
      </c>
      <c r="I14" s="75"/>
      <c r="J14" s="76"/>
      <c r="K14" s="77"/>
      <c r="L14" s="78">
        <f>SUM(M14:Z14)</f>
        <v>2368.5062000000003</v>
      </c>
      <c r="M14" s="76">
        <v>2338.6862000000001</v>
      </c>
      <c r="N14" s="76">
        <v>29.82</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7.9979999999999993</v>
      </c>
      <c r="AP14" s="79"/>
      <c r="AQ14" s="82">
        <f t="shared" si="0"/>
        <v>2376.5042000000003</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164.35300000000001</v>
      </c>
      <c r="I15" s="85">
        <f t="shared" si="13"/>
        <v>0</v>
      </c>
      <c r="J15" s="86">
        <f t="shared" si="13"/>
        <v>0</v>
      </c>
      <c r="K15" s="87">
        <f t="shared" si="13"/>
        <v>164.35300000000001</v>
      </c>
      <c r="L15" s="88">
        <f t="shared" si="13"/>
        <v>2324.6709000000001</v>
      </c>
      <c r="M15" s="86">
        <f t="shared" si="13"/>
        <v>0</v>
      </c>
      <c r="N15" s="86">
        <f t="shared" si="13"/>
        <v>0</v>
      </c>
      <c r="O15" s="86">
        <f t="shared" si="13"/>
        <v>51.809800000000003</v>
      </c>
      <c r="P15" s="86">
        <f t="shared" si="13"/>
        <v>377.01</v>
      </c>
      <c r="Q15" s="86">
        <f t="shared" si="13"/>
        <v>101.33760000000001</v>
      </c>
      <c r="R15" s="86">
        <f t="shared" si="13"/>
        <v>29.492399999999996</v>
      </c>
      <c r="S15" s="86">
        <f t="shared" si="13"/>
        <v>806.63310000000001</v>
      </c>
      <c r="T15" s="86">
        <f t="shared" si="13"/>
        <v>33.789000000000001</v>
      </c>
      <c r="U15" s="86">
        <f t="shared" si="13"/>
        <v>868.89599999999996</v>
      </c>
      <c r="V15" s="86">
        <f t="shared" si="13"/>
        <v>0</v>
      </c>
      <c r="W15" s="86">
        <f t="shared" si="13"/>
        <v>55.702999999999996</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1388.5559999999998</v>
      </c>
      <c r="AP15" s="89">
        <f t="shared" si="13"/>
        <v>0</v>
      </c>
      <c r="AQ15" s="91">
        <f t="shared" si="0"/>
        <v>3877.5798999999997</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1345.5559999999998</v>
      </c>
      <c r="AP16" s="67"/>
      <c r="AQ16" s="92">
        <f>C16+H16+L16+AA16+AO16+AP16</f>
        <v>1345.5559999999998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19.091999999999999</v>
      </c>
      <c r="AP17" s="26"/>
      <c r="AQ17" s="29">
        <f>C17+H17+L17+AA17+AO17+AP17</f>
        <v>19.091999999999999</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23.907999999999998</v>
      </c>
      <c r="AP18" s="26"/>
      <c r="AQ18" s="29">
        <f t="shared" si="0"/>
        <v>23.907999999999998</v>
      </c>
    </row>
    <row r="19" spans="1:43" ht="12.75" customHeight="1">
      <c r="A19" s="17" t="s">
        <v>229</v>
      </c>
      <c r="B19" s="18"/>
      <c r="C19" s="19"/>
      <c r="D19" s="24"/>
      <c r="E19" s="25"/>
      <c r="F19" s="22"/>
      <c r="G19" s="22"/>
      <c r="H19" s="23">
        <f>SUM(I19:K19)</f>
        <v>164.35300000000001</v>
      </c>
      <c r="I19" s="24"/>
      <c r="J19" s="25"/>
      <c r="K19" s="22">
        <v>164.35300000000001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164.35300000000001</v>
      </c>
    </row>
    <row r="20" spans="1:43" ht="12.75" customHeight="1">
      <c r="A20" s="72" t="s">
        <v>230</v>
      </c>
      <c r="B20" s="73"/>
      <c r="C20" s="74"/>
      <c r="D20" s="75"/>
      <c r="E20" s="76"/>
      <c r="F20" s="77"/>
      <c r="G20" s="77"/>
      <c r="H20" s="78">
        <f>SUM(I20:K20)</f>
        <v>0</v>
      </c>
      <c r="I20" s="75"/>
      <c r="J20" s="76"/>
      <c r="K20" s="77"/>
      <c r="L20" s="78">
        <f>SUM(M20:Z20)</f>
        <v>2324.6709000000001</v>
      </c>
      <c r="M20" s="76"/>
      <c r="N20" s="76"/>
      <c r="O20" s="76">
        <v>51.809800000000003</v>
      </c>
      <c r="P20" s="76">
        <v>377.01</v>
      </c>
      <c r="Q20" s="76">
        <v>101.33760000000001</v>
      </c>
      <c r="R20" s="76">
        <v>29.492399999999996</v>
      </c>
      <c r="S20" s="76">
        <v>806.63310000000001</v>
      </c>
      <c r="T20" s="76">
        <v>33.789000000000001</v>
      </c>
      <c r="U20" s="76">
        <v>868.89599999999996</v>
      </c>
      <c r="V20" s="76"/>
      <c r="W20" s="76">
        <v>55.702999999999996</v>
      </c>
      <c r="X20" s="76"/>
      <c r="Y20" s="76"/>
      <c r="Z20" s="77"/>
      <c r="AA20" s="78"/>
      <c r="AB20" s="79">
        <f>SUM(AC20:AL20)</f>
        <v>0</v>
      </c>
      <c r="AC20" s="80"/>
      <c r="AD20" s="76"/>
      <c r="AE20" s="76"/>
      <c r="AF20" s="76"/>
      <c r="AG20" s="76"/>
      <c r="AH20" s="76"/>
      <c r="AI20" s="76"/>
      <c r="AJ20" s="76"/>
      <c r="AK20" s="76"/>
      <c r="AL20" s="76"/>
      <c r="AM20" s="220"/>
      <c r="AN20" s="213"/>
      <c r="AO20" s="81"/>
      <c r="AP20" s="79"/>
      <c r="AQ20" s="82">
        <f t="shared" si="0"/>
        <v>2324.6709000000001</v>
      </c>
    </row>
    <row r="21" spans="1:43" ht="12.75" customHeight="1">
      <c r="A21" s="93" t="s">
        <v>7</v>
      </c>
      <c r="B21" s="94"/>
      <c r="C21" s="95">
        <f>SUM(C22:C24)</f>
        <v>0</v>
      </c>
      <c r="D21" s="96">
        <f>SUM(D22:D24)</f>
        <v>0</v>
      </c>
      <c r="E21" s="97">
        <f>SUM(E22:E24)</f>
        <v>0</v>
      </c>
      <c r="F21" s="98">
        <f>SUM(F22:F24)</f>
        <v>0</v>
      </c>
      <c r="G21" s="98">
        <f>SUM(G22:G24)</f>
        <v>0</v>
      </c>
      <c r="H21" s="99">
        <f>SUM(I21:K21)</f>
        <v>0</v>
      </c>
      <c r="I21" s="96">
        <f>SUM(I22:I24)</f>
        <v>0</v>
      </c>
      <c r="J21" s="97">
        <f>SUM(J22:J24)</f>
        <v>0</v>
      </c>
      <c r="K21" s="98">
        <f>SUM(K22:K24)</f>
        <v>0</v>
      </c>
      <c r="L21" s="99">
        <f>SUM(M21:Z21)</f>
        <v>0</v>
      </c>
      <c r="M21" s="97">
        <f t="shared" ref="M21:AA21" si="15">SUM(M22:M24)</f>
        <v>0</v>
      </c>
      <c r="N21" s="97">
        <f t="shared" ref="N21" si="16">SUM(N22:N24)</f>
        <v>0</v>
      </c>
      <c r="O21" s="97">
        <f t="shared" si="15"/>
        <v>0</v>
      </c>
      <c r="P21" s="97">
        <f t="shared" si="15"/>
        <v>0</v>
      </c>
      <c r="Q21" s="97">
        <f t="shared" si="15"/>
        <v>0</v>
      </c>
      <c r="R21" s="97">
        <f t="shared" si="15"/>
        <v>0</v>
      </c>
      <c r="S21" s="97">
        <f t="shared" si="15"/>
        <v>0</v>
      </c>
      <c r="T21" s="97">
        <f t="shared" si="15"/>
        <v>0</v>
      </c>
      <c r="U21" s="97">
        <f t="shared" si="15"/>
        <v>0</v>
      </c>
      <c r="V21" s="97">
        <f t="shared" si="15"/>
        <v>0</v>
      </c>
      <c r="W21" s="97">
        <f t="shared" si="15"/>
        <v>0</v>
      </c>
      <c r="X21" s="97">
        <f t="shared" si="15"/>
        <v>0</v>
      </c>
      <c r="Y21" s="97">
        <f t="shared" si="15"/>
        <v>0</v>
      </c>
      <c r="Z21" s="98">
        <f t="shared" si="15"/>
        <v>0</v>
      </c>
      <c r="AA21" s="99">
        <f t="shared" si="15"/>
        <v>0</v>
      </c>
      <c r="AB21" s="100">
        <f t="shared" ref="AB21:AQ21" si="17">SUM(AB22:AB24)</f>
        <v>-80.753999999999991</v>
      </c>
      <c r="AC21" s="101">
        <f t="shared" si="17"/>
        <v>-79.11999999999999</v>
      </c>
      <c r="AD21" s="97">
        <f t="shared" si="17"/>
        <v>-1.6339999999999999</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80.753999999999991</v>
      </c>
      <c r="AP21" s="100">
        <f t="shared" si="17"/>
        <v>0</v>
      </c>
      <c r="AQ21" s="102">
        <f t="shared" si="17"/>
        <v>0</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-80.753999999999991</v>
      </c>
      <c r="AC22" s="68">
        <f>-AC2</f>
        <v>-79.11999999999999</v>
      </c>
      <c r="AD22" s="64">
        <f>-AD2</f>
        <v>-1.6339999999999999</v>
      </c>
      <c r="AE22" s="64"/>
      <c r="AF22" s="64"/>
      <c r="AG22" s="127"/>
      <c r="AH22" s="2"/>
      <c r="AI22" s="64"/>
      <c r="AJ22" s="64"/>
      <c r="AK22" s="64">
        <v>0</v>
      </c>
      <c r="AL22" s="64"/>
      <c r="AM22" s="219"/>
      <c r="AN22" s="69"/>
      <c r="AO22" s="66">
        <f>-(C22+H22+L22+AA22+AB22)</f>
        <v>80.753999999999991</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0</v>
      </c>
      <c r="D24" s="191">
        <v>0</v>
      </c>
      <c r="E24" s="192">
        <f>-D24-V24</f>
        <v>0</v>
      </c>
      <c r="F24" s="33"/>
      <c r="G24" s="33"/>
      <c r="H24" s="34"/>
      <c r="I24" s="39"/>
      <c r="J24" s="36"/>
      <c r="K24" s="33"/>
      <c r="L24" s="34">
        <f>SUM(N24:Z24)</f>
        <v>0</v>
      </c>
      <c r="M24" s="36"/>
      <c r="N24" s="36">
        <v>0</v>
      </c>
      <c r="O24" s="36"/>
      <c r="P24" s="36">
        <v>0</v>
      </c>
      <c r="Q24" s="36">
        <v>0</v>
      </c>
      <c r="R24" s="36">
        <v>0</v>
      </c>
      <c r="S24" s="36">
        <v>0</v>
      </c>
      <c r="T24" s="36"/>
      <c r="U24" s="36">
        <v>0</v>
      </c>
      <c r="V24" s="33">
        <v>0</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v>
      </c>
    </row>
    <row r="25" spans="1:43" ht="12.75" customHeight="1" thickBot="1">
      <c r="A25" s="83" t="s">
        <v>8</v>
      </c>
      <c r="B25" s="1"/>
      <c r="C25" s="84">
        <f>SUM(D25:G25)</f>
        <v>0</v>
      </c>
      <c r="D25" s="85"/>
      <c r="E25" s="86"/>
      <c r="F25" s="104"/>
      <c r="G25" s="104"/>
      <c r="H25" s="88">
        <f>SUM(I25:K25)</f>
        <v>6.1379999999999999</v>
      </c>
      <c r="I25" s="104">
        <v>6.1379999999999999</v>
      </c>
      <c r="J25" s="105"/>
      <c r="K25" s="104"/>
      <c r="L25" s="88">
        <f>SUM(O25:Z25)</f>
        <v>65.378380000000007</v>
      </c>
      <c r="M25" s="105"/>
      <c r="N25" s="105"/>
      <c r="O25" s="105">
        <v>48.012880000000003</v>
      </c>
      <c r="P25" s="105"/>
      <c r="Q25" s="105"/>
      <c r="R25" s="105"/>
      <c r="S25" s="105">
        <v>9.8490000000000002</v>
      </c>
      <c r="T25" s="105">
        <v>3.3789000000000002</v>
      </c>
      <c r="U25" s="105">
        <v>4.1375999999999999</v>
      </c>
      <c r="V25" s="105"/>
      <c r="W25" s="105"/>
      <c r="X25" s="105"/>
      <c r="Y25" s="105"/>
      <c r="Z25" s="104"/>
      <c r="AA25" s="88">
        <v>20.742788879999999</v>
      </c>
      <c r="AB25" s="89">
        <f>SUM(AC25:AI25)</f>
        <v>0</v>
      </c>
      <c r="AC25" s="90"/>
      <c r="AD25" s="105"/>
      <c r="AE25" s="105"/>
      <c r="AF25" s="105"/>
      <c r="AG25" s="105"/>
      <c r="AH25" s="105"/>
      <c r="AI25" s="105"/>
      <c r="AJ25" s="105"/>
      <c r="AK25" s="105"/>
      <c r="AL25" s="105"/>
      <c r="AM25" s="225"/>
      <c r="AN25" s="106"/>
      <c r="AO25" s="88">
        <v>212.93599999999998</v>
      </c>
      <c r="AP25" s="89"/>
      <c r="AQ25" s="107">
        <f>C25+H25+L25+AA25+AB25+AN25+AO25+AP25</f>
        <v>305.19516887999998</v>
      </c>
    </row>
    <row r="26" spans="1:43" s="49" customFormat="1" ht="12.75" customHeight="1" thickBot="1">
      <c r="A26" s="42" t="s">
        <v>9</v>
      </c>
      <c r="B26" s="43"/>
      <c r="C26" s="44">
        <f t="shared" ref="C26:AP26" si="20">C7-C9+C15+C21-C25</f>
        <v>330.62591507816251</v>
      </c>
      <c r="D26" s="108">
        <f t="shared" si="20"/>
        <v>245.57034627816256</v>
      </c>
      <c r="E26" s="46">
        <f t="shared" si="20"/>
        <v>64.703600000000009</v>
      </c>
      <c r="F26" s="46">
        <f t="shared" si="20"/>
        <v>0</v>
      </c>
      <c r="G26" s="46">
        <f t="shared" si="20"/>
        <v>20.351968800000002</v>
      </c>
      <c r="H26" s="47">
        <f t="shared" si="20"/>
        <v>603.23699999999997</v>
      </c>
      <c r="I26" s="108">
        <f t="shared" si="20"/>
        <v>-10.415999999999906</v>
      </c>
      <c r="J26" s="46">
        <f t="shared" si="20"/>
        <v>464.80500000000001</v>
      </c>
      <c r="K26" s="109">
        <f t="shared" si="20"/>
        <v>148.84800000000001</v>
      </c>
      <c r="L26" s="47">
        <f t="shared" si="20"/>
        <v>4919.190696650001</v>
      </c>
      <c r="M26" s="46">
        <f t="shared" si="20"/>
        <v>0</v>
      </c>
      <c r="N26" s="46">
        <f t="shared" si="20"/>
        <v>-5.3250000000000028</v>
      </c>
      <c r="O26" s="46">
        <f t="shared" si="20"/>
        <v>0</v>
      </c>
      <c r="P26" s="46">
        <f t="shared" si="20"/>
        <v>1053.2849999999999</v>
      </c>
      <c r="Q26" s="46">
        <f t="shared" si="20"/>
        <v>264.9556</v>
      </c>
      <c r="R26" s="46">
        <f t="shared" si="20"/>
        <v>415.00019999999995</v>
      </c>
      <c r="S26" s="46">
        <f t="shared" si="20"/>
        <v>681.55079999999998</v>
      </c>
      <c r="T26" s="46">
        <f t="shared" si="20"/>
        <v>145.29270000000002</v>
      </c>
      <c r="U26" s="46">
        <f t="shared" si="20"/>
        <v>2117.4168</v>
      </c>
      <c r="V26" s="46">
        <f t="shared" si="20"/>
        <v>97.282996650000001</v>
      </c>
      <c r="W26" s="46">
        <f t="shared" si="20"/>
        <v>1.0510000000000019</v>
      </c>
      <c r="X26" s="46">
        <f t="shared" si="20"/>
        <v>107.1476</v>
      </c>
      <c r="Y26" s="46">
        <f t="shared" si="20"/>
        <v>3.1529999999999996</v>
      </c>
      <c r="Z26" s="109">
        <f t="shared" si="20"/>
        <v>38.380000000000003</v>
      </c>
      <c r="AA26" s="47">
        <f t="shared" si="20"/>
        <v>1232.2410759014399</v>
      </c>
      <c r="AB26" s="45">
        <f t="shared" si="20"/>
        <v>93.410130927567963</v>
      </c>
      <c r="AC26" s="110">
        <f t="shared" si="20"/>
        <v>0</v>
      </c>
      <c r="AD26" s="110">
        <f t="shared" si="20"/>
        <v>0</v>
      </c>
      <c r="AE26" s="110">
        <f t="shared" si="20"/>
        <v>90.78333092756796</v>
      </c>
      <c r="AF26" s="110">
        <f t="shared" si="20"/>
        <v>0</v>
      </c>
      <c r="AG26" s="110">
        <f t="shared" si="20"/>
        <v>0</v>
      </c>
      <c r="AH26" s="110">
        <f t="shared" si="20"/>
        <v>2.4835199999999999</v>
      </c>
      <c r="AI26" s="110">
        <f t="shared" si="20"/>
        <v>0</v>
      </c>
      <c r="AJ26" s="110">
        <f t="shared" ref="AJ26" si="21">AJ7-AJ9+AJ15+AJ21-AJ25</f>
        <v>0</v>
      </c>
      <c r="AK26" s="110">
        <f t="shared" si="20"/>
        <v>0</v>
      </c>
      <c r="AL26" s="110">
        <f t="shared" si="20"/>
        <v>9.5519999999999994E-2</v>
      </c>
      <c r="AM26" s="226">
        <f t="shared" si="20"/>
        <v>4.7759999999999997E-2</v>
      </c>
      <c r="AN26" s="45">
        <f t="shared" si="20"/>
        <v>0</v>
      </c>
      <c r="AO26" s="47">
        <f t="shared" si="20"/>
        <v>1215.0939999999998</v>
      </c>
      <c r="AP26" s="45">
        <f t="shared" si="20"/>
        <v>0</v>
      </c>
      <c r="AQ26" s="48">
        <f>C26+H26+L26+AA26+AB26+AN26+AO26+AP26</f>
        <v>8393.7988185571721</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148.6806</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107.1476</v>
      </c>
      <c r="Y27" s="54">
        <f t="shared" si="23"/>
        <v>3.1529999999999996</v>
      </c>
      <c r="Z27" s="55">
        <f t="shared" si="23"/>
        <v>38.380000000000003</v>
      </c>
      <c r="AA27" s="56">
        <f t="shared" si="23"/>
        <v>459.35692175999998</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608.03752176</v>
      </c>
    </row>
    <row r="28" spans="1:43" ht="12.75" customHeight="1" thickBot="1">
      <c r="A28" s="112" t="s">
        <v>11</v>
      </c>
      <c r="B28" s="113"/>
      <c r="C28" s="114">
        <f>SUM(D28:G28)</f>
        <v>0</v>
      </c>
      <c r="D28" s="96"/>
      <c r="E28" s="97"/>
      <c r="F28" s="98"/>
      <c r="G28" s="98"/>
      <c r="H28" s="115">
        <f>SUM(I28:K28)</f>
        <v>0</v>
      </c>
      <c r="I28" s="96"/>
      <c r="J28" s="97"/>
      <c r="K28" s="98"/>
      <c r="L28" s="115">
        <f>SUM(M28:Z28)</f>
        <v>148.6806</v>
      </c>
      <c r="M28" s="97"/>
      <c r="N28" s="97"/>
      <c r="O28" s="97"/>
      <c r="P28" s="97"/>
      <c r="Q28" s="97"/>
      <c r="R28" s="97"/>
      <c r="S28" s="97"/>
      <c r="T28" s="97"/>
      <c r="U28" s="97"/>
      <c r="V28" s="97"/>
      <c r="W28" s="97"/>
      <c r="X28" s="97">
        <f>X26</f>
        <v>107.1476</v>
      </c>
      <c r="Y28" s="97">
        <f>Y26</f>
        <v>3.1529999999999996</v>
      </c>
      <c r="Z28" s="98">
        <f>Z26</f>
        <v>38.380000000000003</v>
      </c>
      <c r="AA28" s="115">
        <v>459.35692175999998</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608.03752176</v>
      </c>
    </row>
    <row r="29" spans="1:43" s="49" customFormat="1" ht="12.75" customHeight="1" thickBot="1">
      <c r="A29" s="50" t="s">
        <v>12</v>
      </c>
      <c r="B29" s="51"/>
      <c r="C29" s="52">
        <f t="shared" ref="C29:AQ29" si="25">C30+C45+C56+C58+C65+C70+C71</f>
        <v>389.92309477487714</v>
      </c>
      <c r="D29" s="53">
        <f t="shared" si="25"/>
        <v>304.86752597487714</v>
      </c>
      <c r="E29" s="54">
        <f t="shared" si="25"/>
        <v>64.703600000000009</v>
      </c>
      <c r="F29" s="55">
        <f t="shared" si="25"/>
        <v>0</v>
      </c>
      <c r="G29" s="55">
        <f t="shared" si="25"/>
        <v>20.351968799999998</v>
      </c>
      <c r="H29" s="56">
        <f t="shared" si="25"/>
        <v>621.93300199999999</v>
      </c>
      <c r="I29" s="53">
        <f t="shared" si="25"/>
        <v>0</v>
      </c>
      <c r="J29" s="53">
        <f t="shared" si="25"/>
        <v>473.25599999999997</v>
      </c>
      <c r="K29" s="53">
        <f t="shared" si="25"/>
        <v>148.67700199999999</v>
      </c>
      <c r="L29" s="56">
        <f t="shared" si="25"/>
        <v>4765.8955979935636</v>
      </c>
      <c r="M29" s="54">
        <f t="shared" si="25"/>
        <v>0</v>
      </c>
      <c r="N29" s="54">
        <f t="shared" ref="N29" si="26">N30+N45+N56+N58+N65+N70+N71</f>
        <v>0</v>
      </c>
      <c r="O29" s="54">
        <f t="shared" si="25"/>
        <v>0</v>
      </c>
      <c r="P29" s="54">
        <f t="shared" si="25"/>
        <v>1047.9130837358491</v>
      </c>
      <c r="Q29" s="54">
        <f t="shared" si="25"/>
        <v>238.56560000000005</v>
      </c>
      <c r="R29" s="54">
        <f t="shared" si="25"/>
        <v>409.73390182771476</v>
      </c>
      <c r="S29" s="54">
        <f t="shared" si="25"/>
        <v>733.75049999999999</v>
      </c>
      <c r="T29" s="54">
        <f t="shared" si="25"/>
        <v>152.45531578000006</v>
      </c>
      <c r="U29" s="54">
        <f t="shared" si="25"/>
        <v>2085.1432</v>
      </c>
      <c r="V29" s="54">
        <f t="shared" si="25"/>
        <v>97.282996649999987</v>
      </c>
      <c r="W29" s="54">
        <f t="shared" si="25"/>
        <v>1.0510000000000019</v>
      </c>
      <c r="X29" s="54">
        <f t="shared" si="25"/>
        <v>0</v>
      </c>
      <c r="Y29" s="54">
        <f t="shared" si="25"/>
        <v>0</v>
      </c>
      <c r="Z29" s="54">
        <f t="shared" si="25"/>
        <v>0</v>
      </c>
      <c r="AA29" s="47">
        <f t="shared" si="25"/>
        <v>772.48041288000002</v>
      </c>
      <c r="AB29" s="57">
        <f t="shared" si="25"/>
        <v>93.410130927567963</v>
      </c>
      <c r="AC29" s="58">
        <f t="shared" si="25"/>
        <v>0</v>
      </c>
      <c r="AD29" s="54">
        <f t="shared" si="25"/>
        <v>0</v>
      </c>
      <c r="AE29" s="54">
        <f t="shared" si="25"/>
        <v>90.78333092756796</v>
      </c>
      <c r="AF29" s="54">
        <f t="shared" ref="AF29" si="27">AF30+AF45+AF56+AF58+AF65+AF70+AF71</f>
        <v>0</v>
      </c>
      <c r="AG29" s="54">
        <f t="shared" si="25"/>
        <v>0</v>
      </c>
      <c r="AH29" s="54">
        <f t="shared" si="25"/>
        <v>2.4835199999999999</v>
      </c>
      <c r="AI29" s="54">
        <f t="shared" si="25"/>
        <v>0</v>
      </c>
      <c r="AJ29" s="54">
        <f t="shared" ref="AJ29" si="28">AJ30+AJ45+AJ56+AJ58+AJ65+AJ70+AJ71</f>
        <v>0</v>
      </c>
      <c r="AK29" s="54">
        <f t="shared" si="25"/>
        <v>0</v>
      </c>
      <c r="AL29" s="54">
        <f t="shared" ref="AL29" si="29">AL30+AL45+AL56+AL58+AL65+AL70+AL71</f>
        <v>9.5519999999999994E-2</v>
      </c>
      <c r="AM29" s="217">
        <f t="shared" si="25"/>
        <v>4.7759999999999997E-2</v>
      </c>
      <c r="AN29" s="53">
        <f t="shared" si="25"/>
        <v>0</v>
      </c>
      <c r="AO29" s="56">
        <f t="shared" si="25"/>
        <v>1217.2439999999999</v>
      </c>
      <c r="AP29" s="57">
        <f t="shared" si="25"/>
        <v>0</v>
      </c>
      <c r="AQ29" s="48">
        <f t="shared" si="25"/>
        <v>7860.8862385760085</v>
      </c>
    </row>
    <row r="30" spans="1:43" s="49" customFormat="1" ht="12.75" customHeight="1">
      <c r="A30" s="164" t="s">
        <v>43</v>
      </c>
      <c r="B30" s="117"/>
      <c r="C30" s="118">
        <f>SUM(C31:C44)</f>
        <v>51.502525974877138</v>
      </c>
      <c r="D30" s="120">
        <v>51.50252597487713</v>
      </c>
      <c r="E30" s="120">
        <v>0</v>
      </c>
      <c r="F30" s="121"/>
      <c r="G30" s="121"/>
      <c r="H30" s="122">
        <f>SUM(H31:H44)</f>
        <v>0</v>
      </c>
      <c r="I30" s="119">
        <f t="shared" ref="I30:K30" si="30">SUM(I31:I44)</f>
        <v>0</v>
      </c>
      <c r="J30" s="120">
        <f t="shared" si="30"/>
        <v>0</v>
      </c>
      <c r="K30" s="120">
        <f t="shared" si="30"/>
        <v>0</v>
      </c>
      <c r="L30" s="122">
        <f>SUM(L31:L44)</f>
        <v>988.60845394604473</v>
      </c>
      <c r="M30" s="120">
        <f>SUM(M31:M44)</f>
        <v>0</v>
      </c>
      <c r="N30" s="120">
        <f>SUM(N31:N44)</f>
        <v>0</v>
      </c>
      <c r="O30" s="120">
        <f>SUM(O31:O44)</f>
        <v>0</v>
      </c>
      <c r="P30" s="120">
        <f>SUM(P31:P44)</f>
        <v>0</v>
      </c>
      <c r="Q30" s="120">
        <v>27.720981689589419</v>
      </c>
      <c r="R30" s="120">
        <f>SUM(R31:R44)</f>
        <v>0</v>
      </c>
      <c r="S30" s="120">
        <v>625.41150000000005</v>
      </c>
      <c r="T30" s="120">
        <v>60.51567042801242</v>
      </c>
      <c r="U30" s="120">
        <v>205.1935343534428</v>
      </c>
      <c r="V30" s="120">
        <v>68.715767474999993</v>
      </c>
      <c r="W30" s="120">
        <f>SUM(W31:W44)</f>
        <v>1.0510000000000019</v>
      </c>
      <c r="X30" s="120">
        <f>SUM(X31:X44)</f>
        <v>0</v>
      </c>
      <c r="Y30" s="120">
        <f>SUM(Y31:Y44)</f>
        <v>0</v>
      </c>
      <c r="Z30" s="121">
        <f>SUM(Z31:Z44)</f>
        <v>0</v>
      </c>
      <c r="AA30" s="122">
        <v>359.64937271999997</v>
      </c>
      <c r="AB30" s="123">
        <f t="shared" ref="AB30:AN30" si="31">SUM(AB31:AB44)</f>
        <v>61.753679999999996</v>
      </c>
      <c r="AC30" s="176">
        <f t="shared" si="31"/>
        <v>0</v>
      </c>
      <c r="AD30" s="120">
        <f t="shared" si="31"/>
        <v>0</v>
      </c>
      <c r="AE30" s="120">
        <f t="shared" si="31"/>
        <v>59.270159999999997</v>
      </c>
      <c r="AF30" s="120">
        <f t="shared" ref="AF30" si="32">SUM(AF31:AF44)</f>
        <v>0</v>
      </c>
      <c r="AG30" s="120">
        <f t="shared" si="31"/>
        <v>0</v>
      </c>
      <c r="AH30" s="120">
        <f t="shared" si="31"/>
        <v>2.4835199999999999</v>
      </c>
      <c r="AI30" s="120">
        <f t="shared" si="31"/>
        <v>0</v>
      </c>
      <c r="AJ30" s="120">
        <f t="shared" ref="AJ30" si="33">SUM(AJ31:AJ44)</f>
        <v>0</v>
      </c>
      <c r="AK30" s="120">
        <f t="shared" si="31"/>
        <v>0</v>
      </c>
      <c r="AL30" s="120">
        <f t="shared" ref="AL30" si="34">SUM(AL31:AL44)</f>
        <v>0</v>
      </c>
      <c r="AM30" s="228">
        <f t="shared" si="31"/>
        <v>0</v>
      </c>
      <c r="AN30" s="119">
        <f t="shared" si="31"/>
        <v>0</v>
      </c>
      <c r="AO30" s="122">
        <v>461.99199999999996</v>
      </c>
      <c r="AP30" s="123">
        <f>SUM(AP31:AP44)</f>
        <v>0</v>
      </c>
      <c r="AQ30" s="59">
        <f t="shared" ref="AQ30" si="35">C30+H30+L30+AA30+AB30+AN30+AO30+AP30</f>
        <v>1923.5060326409218</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67.6089571369331</v>
      </c>
      <c r="M31" s="127"/>
      <c r="N31" s="127"/>
      <c r="O31" s="127"/>
      <c r="P31" s="127"/>
      <c r="Q31" s="127">
        <v>0.87725006846904618</v>
      </c>
      <c r="R31" s="127"/>
      <c r="S31" s="127">
        <v>20.458694270520979</v>
      </c>
      <c r="T31" s="127">
        <v>0.47124832318184307</v>
      </c>
      <c r="U31" s="127">
        <v>33.968525419962312</v>
      </c>
      <c r="V31" s="127">
        <v>11.833239054798931</v>
      </c>
      <c r="W31" s="127"/>
      <c r="X31" s="127"/>
      <c r="Y31" s="127"/>
      <c r="Z31" s="128"/>
      <c r="AA31" s="70">
        <v>27.896715286389593</v>
      </c>
      <c r="AB31" s="131">
        <f t="shared" ref="AB31:AB43" si="39">SUM(AC31:AM31)</f>
        <v>0</v>
      </c>
      <c r="AC31" s="132"/>
      <c r="AD31" s="127"/>
      <c r="AE31" s="127"/>
      <c r="AF31" s="127"/>
      <c r="AG31" s="127"/>
      <c r="AH31" s="127"/>
      <c r="AI31" s="127"/>
      <c r="AJ31" s="127"/>
      <c r="AK31" s="64"/>
      <c r="AL31" s="64"/>
      <c r="AM31" s="229"/>
      <c r="AN31" s="223"/>
      <c r="AO31" s="130">
        <v>26.603467283495807</v>
      </c>
      <c r="AP31" s="131"/>
      <c r="AQ31" s="71">
        <f t="shared" si="24"/>
        <v>122.1091397068185</v>
      </c>
    </row>
    <row r="32" spans="1:43" ht="12.75" customHeight="1">
      <c r="A32" s="166" t="s">
        <v>111</v>
      </c>
      <c r="B32" s="133" t="s">
        <v>15</v>
      </c>
      <c r="C32" s="19">
        <f t="shared" si="36"/>
        <v>13.185408293789054</v>
      </c>
      <c r="D32" s="127">
        <v>13.185408293789054</v>
      </c>
      <c r="E32" s="25"/>
      <c r="F32" s="22"/>
      <c r="G32" s="22"/>
      <c r="H32" s="23">
        <f t="shared" si="37"/>
        <v>0</v>
      </c>
      <c r="I32" s="24">
        <v>0</v>
      </c>
      <c r="J32" s="25"/>
      <c r="K32" s="22"/>
      <c r="L32" s="23">
        <f t="shared" si="38"/>
        <v>226.24038648625316</v>
      </c>
      <c r="M32" s="25"/>
      <c r="N32" s="25"/>
      <c r="O32" s="25"/>
      <c r="P32" s="127"/>
      <c r="Q32" s="127">
        <v>6.5486461053839324</v>
      </c>
      <c r="R32" s="25"/>
      <c r="S32" s="127">
        <v>152.72355440188281</v>
      </c>
      <c r="T32" s="127">
        <v>11.385518287036735</v>
      </c>
      <c r="U32" s="127">
        <v>34.049157011677082</v>
      </c>
      <c r="V32" s="127">
        <v>21.533510680272556</v>
      </c>
      <c r="W32" s="25"/>
      <c r="X32" s="25"/>
      <c r="Y32" s="25"/>
      <c r="Z32" s="22"/>
      <c r="AA32" s="28">
        <v>117.53099249514794</v>
      </c>
      <c r="AB32" s="26">
        <f t="shared" si="39"/>
        <v>2.4835199999999999</v>
      </c>
      <c r="AC32" s="27"/>
      <c r="AD32" s="25"/>
      <c r="AE32" s="25">
        <v>0</v>
      </c>
      <c r="AF32" s="25"/>
      <c r="AG32" s="127"/>
      <c r="AH32" s="127">
        <v>2.4835199999999999</v>
      </c>
      <c r="AI32" s="25"/>
      <c r="AJ32" s="25"/>
      <c r="AK32" s="25"/>
      <c r="AL32" s="25"/>
      <c r="AM32" s="229"/>
      <c r="AN32" s="212"/>
      <c r="AO32" s="130">
        <v>105.20952295471191</v>
      </c>
      <c r="AP32" s="26"/>
      <c r="AQ32" s="29">
        <f t="shared" si="24"/>
        <v>464.64983022990208</v>
      </c>
    </row>
    <row r="33" spans="1:43" ht="12.75" customHeight="1">
      <c r="A33" s="166" t="s">
        <v>16</v>
      </c>
      <c r="B33" s="133" t="s">
        <v>17</v>
      </c>
      <c r="C33" s="19">
        <f t="shared" si="36"/>
        <v>4.5959840281105748</v>
      </c>
      <c r="D33" s="127">
        <v>4.5959840281105748</v>
      </c>
      <c r="E33" s="25"/>
      <c r="F33" s="22"/>
      <c r="G33" s="22"/>
      <c r="H33" s="23">
        <f t="shared" si="37"/>
        <v>0</v>
      </c>
      <c r="I33" s="24"/>
      <c r="J33" s="25"/>
      <c r="K33" s="22"/>
      <c r="L33" s="23">
        <f t="shared" si="38"/>
        <v>29.417196406562368</v>
      </c>
      <c r="M33" s="25"/>
      <c r="N33" s="25"/>
      <c r="O33" s="25"/>
      <c r="P33" s="127"/>
      <c r="Q33" s="127">
        <v>0.42185039531184415</v>
      </c>
      <c r="R33" s="25"/>
      <c r="S33" s="127">
        <v>9.8381391758055639</v>
      </c>
      <c r="T33" s="127">
        <v>12.19729512590904</v>
      </c>
      <c r="U33" s="127">
        <v>6.959911709535918</v>
      </c>
      <c r="V33" s="127">
        <v>0</v>
      </c>
      <c r="W33" s="25"/>
      <c r="X33" s="25"/>
      <c r="Y33" s="25"/>
      <c r="Z33" s="22"/>
      <c r="AA33" s="28">
        <v>1.2306503422086954</v>
      </c>
      <c r="AB33" s="26">
        <f t="shared" si="39"/>
        <v>0</v>
      </c>
      <c r="AC33" s="27"/>
      <c r="AD33" s="25"/>
      <c r="AE33" s="25"/>
      <c r="AF33" s="25"/>
      <c r="AG33" s="127"/>
      <c r="AH33" s="127"/>
      <c r="AI33" s="25"/>
      <c r="AJ33" s="25"/>
      <c r="AK33" s="25"/>
      <c r="AL33" s="25"/>
      <c r="AM33" s="229"/>
      <c r="AN33" s="212"/>
      <c r="AO33" s="130">
        <v>11.781545408946371</v>
      </c>
      <c r="AP33" s="26"/>
      <c r="AQ33" s="29">
        <f t="shared" si="24"/>
        <v>47.025376185828016</v>
      </c>
    </row>
    <row r="34" spans="1:43" ht="12.75" customHeight="1">
      <c r="A34" s="166" t="s">
        <v>18</v>
      </c>
      <c r="B34" s="133" t="s">
        <v>19</v>
      </c>
      <c r="C34" s="305">
        <f t="shared" si="36"/>
        <v>0</v>
      </c>
      <c r="D34" s="304">
        <v>0</v>
      </c>
      <c r="E34" s="25"/>
      <c r="F34" s="22"/>
      <c r="G34" s="22"/>
      <c r="H34" s="23">
        <f t="shared" si="37"/>
        <v>0</v>
      </c>
      <c r="I34" s="24"/>
      <c r="J34" s="25"/>
      <c r="K34" s="22"/>
      <c r="L34" s="23">
        <f t="shared" si="38"/>
        <v>7.2221979577652036</v>
      </c>
      <c r="M34" s="25"/>
      <c r="N34" s="25"/>
      <c r="O34" s="25"/>
      <c r="P34" s="127"/>
      <c r="Q34" s="127">
        <v>0.24406107845667407</v>
      </c>
      <c r="R34" s="25"/>
      <c r="S34" s="127">
        <v>5.6918445115572132</v>
      </c>
      <c r="T34" s="127">
        <v>0.36994494158267188</v>
      </c>
      <c r="U34" s="127">
        <v>0.91634742616864451</v>
      </c>
      <c r="V34" s="127">
        <v>0</v>
      </c>
      <c r="W34" s="25"/>
      <c r="X34" s="25"/>
      <c r="Y34" s="25"/>
      <c r="Z34" s="22"/>
      <c r="AA34" s="28">
        <v>0</v>
      </c>
      <c r="AB34" s="26">
        <f t="shared" si="39"/>
        <v>59.270159999999997</v>
      </c>
      <c r="AC34" s="27"/>
      <c r="AD34" s="25"/>
      <c r="AE34" s="25">
        <v>59.270159999999997</v>
      </c>
      <c r="AF34" s="25"/>
      <c r="AG34" s="127"/>
      <c r="AH34" s="127"/>
      <c r="AI34" s="25"/>
      <c r="AJ34" s="25"/>
      <c r="AK34" s="25"/>
      <c r="AL34" s="25"/>
      <c r="AM34" s="229"/>
      <c r="AN34" s="212"/>
      <c r="AO34" s="130">
        <v>19.635488502204307</v>
      </c>
      <c r="AP34" s="26"/>
      <c r="AQ34" s="29">
        <f t="shared" si="24"/>
        <v>86.127846459969504</v>
      </c>
    </row>
    <row r="35" spans="1:43" ht="12.75" customHeight="1">
      <c r="A35" s="166" t="s">
        <v>20</v>
      </c>
      <c r="B35" s="133" t="s">
        <v>21</v>
      </c>
      <c r="C35" s="305">
        <f t="shared" si="36"/>
        <v>0</v>
      </c>
      <c r="D35" s="304">
        <v>0</v>
      </c>
      <c r="E35" s="25"/>
      <c r="F35" s="22"/>
      <c r="G35" s="22"/>
      <c r="H35" s="23">
        <f t="shared" si="37"/>
        <v>0</v>
      </c>
      <c r="I35" s="24"/>
      <c r="J35" s="25"/>
      <c r="K35" s="22"/>
      <c r="L35" s="23">
        <f t="shared" si="38"/>
        <v>8.4615827909102901</v>
      </c>
      <c r="M35" s="25"/>
      <c r="N35" s="25"/>
      <c r="O35" s="25"/>
      <c r="P35" s="127"/>
      <c r="Q35" s="127">
        <v>0.10206886583313962</v>
      </c>
      <c r="R35" s="25"/>
      <c r="S35" s="127">
        <v>2.3803882104714935</v>
      </c>
      <c r="T35" s="127">
        <v>1.3452543330278977E-2</v>
      </c>
      <c r="U35" s="127">
        <v>5.9656731712753786</v>
      </c>
      <c r="V35" s="127">
        <v>0</v>
      </c>
      <c r="W35" s="25"/>
      <c r="X35" s="25"/>
      <c r="Y35" s="25"/>
      <c r="Z35" s="22"/>
      <c r="AA35" s="28">
        <v>10.664044413127231</v>
      </c>
      <c r="AB35" s="26">
        <f t="shared" si="39"/>
        <v>0</v>
      </c>
      <c r="AC35" s="27"/>
      <c r="AD35" s="25"/>
      <c r="AE35" s="25"/>
      <c r="AF35" s="25"/>
      <c r="AG35" s="127"/>
      <c r="AH35" s="127"/>
      <c r="AI35" s="25"/>
      <c r="AJ35" s="25"/>
      <c r="AK35" s="25"/>
      <c r="AL35" s="25"/>
      <c r="AM35" s="229"/>
      <c r="AN35" s="212"/>
      <c r="AO35" s="130">
        <v>18.278318256629465</v>
      </c>
      <c r="AP35" s="26"/>
      <c r="AQ35" s="29">
        <f t="shared" si="24"/>
        <v>37.403945460666989</v>
      </c>
    </row>
    <row r="36" spans="1:43" ht="12.75" customHeight="1">
      <c r="A36" s="166" t="s">
        <v>22</v>
      </c>
      <c r="B36" s="133" t="s">
        <v>23</v>
      </c>
      <c r="C36" s="19">
        <f t="shared" si="36"/>
        <v>0</v>
      </c>
      <c r="D36" s="127">
        <v>0</v>
      </c>
      <c r="E36" s="25"/>
      <c r="F36" s="22"/>
      <c r="G36" s="22"/>
      <c r="H36" s="23">
        <f t="shared" si="37"/>
        <v>0</v>
      </c>
      <c r="I36" s="24"/>
      <c r="J36" s="25"/>
      <c r="K36" s="22"/>
      <c r="L36" s="23">
        <f t="shared" si="38"/>
        <v>61.129213213384702</v>
      </c>
      <c r="M36" s="25"/>
      <c r="N36" s="25"/>
      <c r="O36" s="25"/>
      <c r="P36" s="127"/>
      <c r="Q36" s="127">
        <v>1.9201448702518735</v>
      </c>
      <c r="R36" s="25"/>
      <c r="S36" s="127">
        <v>44.780454590501272</v>
      </c>
      <c r="T36" s="127">
        <v>3.7657981976705419</v>
      </c>
      <c r="U36" s="127">
        <v>10.662815554961016</v>
      </c>
      <c r="V36" s="127">
        <v>0</v>
      </c>
      <c r="W36" s="25"/>
      <c r="X36" s="25"/>
      <c r="Y36" s="25"/>
      <c r="Z36" s="22"/>
      <c r="AA36" s="130">
        <v>69.860150177789166</v>
      </c>
      <c r="AB36" s="26">
        <f t="shared" si="39"/>
        <v>0</v>
      </c>
      <c r="AC36" s="27"/>
      <c r="AD36" s="25"/>
      <c r="AE36" s="25">
        <v>0</v>
      </c>
      <c r="AF36" s="25"/>
      <c r="AG36" s="127"/>
      <c r="AH36" s="127"/>
      <c r="AI36" s="25"/>
      <c r="AJ36" s="25"/>
      <c r="AK36" s="25"/>
      <c r="AL36" s="25"/>
      <c r="AM36" s="229"/>
      <c r="AN36" s="212"/>
      <c r="AO36" s="130">
        <v>77.318134310898046</v>
      </c>
      <c r="AP36" s="26"/>
      <c r="AQ36" s="29">
        <f t="shared" si="24"/>
        <v>208.30749770207191</v>
      </c>
    </row>
    <row r="37" spans="1:43" ht="12.75" customHeight="1">
      <c r="A37" s="166" t="s">
        <v>24</v>
      </c>
      <c r="B37" s="133" t="s">
        <v>25</v>
      </c>
      <c r="C37" s="19">
        <f t="shared" si="36"/>
        <v>0</v>
      </c>
      <c r="D37" s="127">
        <v>0</v>
      </c>
      <c r="E37" s="25"/>
      <c r="F37" s="22"/>
      <c r="G37" s="22"/>
      <c r="H37" s="23">
        <f t="shared" si="37"/>
        <v>0</v>
      </c>
      <c r="I37" s="24"/>
      <c r="J37" s="25"/>
      <c r="K37" s="22"/>
      <c r="L37" s="23">
        <f t="shared" si="38"/>
        <v>11.946667659946719</v>
      </c>
      <c r="M37" s="25"/>
      <c r="N37" s="25"/>
      <c r="O37" s="25"/>
      <c r="P37" s="127"/>
      <c r="Q37" s="127">
        <v>0.14109769497692104</v>
      </c>
      <c r="R37" s="25"/>
      <c r="S37" s="127">
        <v>3.2905949028260553</v>
      </c>
      <c r="T37" s="127">
        <v>1.6099416156466282</v>
      </c>
      <c r="U37" s="127">
        <v>6.9050334464971144</v>
      </c>
      <c r="V37" s="127">
        <v>0</v>
      </c>
      <c r="W37" s="25"/>
      <c r="X37" s="25"/>
      <c r="Y37" s="25"/>
      <c r="Z37" s="22"/>
      <c r="AA37" s="28">
        <v>3.3843007074345572</v>
      </c>
      <c r="AB37" s="26">
        <f t="shared" si="39"/>
        <v>0</v>
      </c>
      <c r="AC37" s="27"/>
      <c r="AD37" s="25"/>
      <c r="AE37" s="25"/>
      <c r="AF37" s="25"/>
      <c r="AG37" s="127"/>
      <c r="AH37" s="127"/>
      <c r="AI37" s="25"/>
      <c r="AJ37" s="25"/>
      <c r="AK37" s="25"/>
      <c r="AL37" s="25"/>
      <c r="AM37" s="229"/>
      <c r="AN37" s="212"/>
      <c r="AO37" s="130">
        <v>22.105311953459569</v>
      </c>
      <c r="AP37" s="26"/>
      <c r="AQ37" s="29">
        <f t="shared" si="24"/>
        <v>37.436280320840844</v>
      </c>
    </row>
    <row r="38" spans="1:43" ht="12.75" customHeight="1">
      <c r="A38" s="166" t="s">
        <v>26</v>
      </c>
      <c r="B38" s="133" t="s">
        <v>27</v>
      </c>
      <c r="C38" s="19">
        <f t="shared" si="36"/>
        <v>31.800887623002897</v>
      </c>
      <c r="D38" s="127">
        <v>31.800887623002897</v>
      </c>
      <c r="E38" s="25"/>
      <c r="F38" s="22"/>
      <c r="G38" s="22"/>
      <c r="H38" s="23">
        <f t="shared" si="37"/>
        <v>0</v>
      </c>
      <c r="I38" s="24"/>
      <c r="J38" s="25"/>
      <c r="K38" s="22"/>
      <c r="L38" s="23">
        <f t="shared" si="38"/>
        <v>61.763258792804642</v>
      </c>
      <c r="M38" s="25"/>
      <c r="N38" s="25"/>
      <c r="O38" s="25"/>
      <c r="P38" s="127"/>
      <c r="Q38" s="127">
        <v>0.94366314186436695</v>
      </c>
      <c r="R38" s="25"/>
      <c r="S38" s="127">
        <v>22.007539705816011</v>
      </c>
      <c r="T38" s="127">
        <v>4.9508169146357366</v>
      </c>
      <c r="U38" s="127">
        <v>15.920831781800798</v>
      </c>
      <c r="V38" s="127">
        <v>17.940407248687727</v>
      </c>
      <c r="W38" s="25"/>
      <c r="X38" s="25"/>
      <c r="Y38" s="25"/>
      <c r="Z38" s="22"/>
      <c r="AA38" s="28">
        <v>45.709386715078686</v>
      </c>
      <c r="AB38" s="26">
        <f t="shared" si="39"/>
        <v>0</v>
      </c>
      <c r="AC38" s="27"/>
      <c r="AD38" s="25"/>
      <c r="AE38" s="25">
        <v>0</v>
      </c>
      <c r="AF38" s="25">
        <v>0</v>
      </c>
      <c r="AG38" s="127"/>
      <c r="AH38" s="127"/>
      <c r="AI38" s="25"/>
      <c r="AJ38" s="25"/>
      <c r="AK38" s="25"/>
      <c r="AL38" s="25"/>
      <c r="AM38" s="229"/>
      <c r="AN38" s="212">
        <v>0</v>
      </c>
      <c r="AO38" s="130">
        <v>33.962290087071949</v>
      </c>
      <c r="AP38" s="26"/>
      <c r="AQ38" s="29">
        <f t="shared" si="24"/>
        <v>173.23582321795817</v>
      </c>
    </row>
    <row r="39" spans="1:43" ht="12.75" customHeight="1">
      <c r="A39" s="166" t="s">
        <v>28</v>
      </c>
      <c r="B39" s="133" t="s">
        <v>29</v>
      </c>
      <c r="C39" s="19">
        <f t="shared" si="36"/>
        <v>0</v>
      </c>
      <c r="D39" s="127">
        <v>0</v>
      </c>
      <c r="E39" s="25"/>
      <c r="F39" s="22"/>
      <c r="G39" s="22"/>
      <c r="H39" s="23">
        <f t="shared" si="37"/>
        <v>0</v>
      </c>
      <c r="I39" s="24"/>
      <c r="J39" s="25"/>
      <c r="K39" s="22"/>
      <c r="L39" s="23">
        <f t="shared" si="38"/>
        <v>380.59715566035902</v>
      </c>
      <c r="M39" s="25"/>
      <c r="N39" s="25"/>
      <c r="O39" s="25"/>
      <c r="P39" s="127"/>
      <c r="Q39" s="127">
        <v>15.016972080892693</v>
      </c>
      <c r="R39" s="25"/>
      <c r="S39" s="127">
        <v>350.21671894320679</v>
      </c>
      <c r="T39" s="127">
        <v>8.5476484643349959</v>
      </c>
      <c r="U39" s="127">
        <v>6.7309469654918361</v>
      </c>
      <c r="V39" s="127">
        <v>8.4869206432688374E-2</v>
      </c>
      <c r="W39" s="25"/>
      <c r="X39" s="25"/>
      <c r="Y39" s="25"/>
      <c r="Z39" s="22"/>
      <c r="AA39" s="28">
        <v>17.462719311141939</v>
      </c>
      <c r="AB39" s="26">
        <f t="shared" si="39"/>
        <v>0</v>
      </c>
      <c r="AC39" s="27"/>
      <c r="AD39" s="25"/>
      <c r="AE39" s="127"/>
      <c r="AF39" s="127"/>
      <c r="AG39" s="127"/>
      <c r="AH39" s="25"/>
      <c r="AI39" s="25"/>
      <c r="AJ39" s="25"/>
      <c r="AK39" s="25"/>
      <c r="AL39" s="25"/>
      <c r="AM39" s="229"/>
      <c r="AN39" s="212"/>
      <c r="AO39" s="130">
        <v>30.816664724766429</v>
      </c>
      <c r="AP39" s="26"/>
      <c r="AQ39" s="29">
        <f t="shared" si="24"/>
        <v>428.8765396962674</v>
      </c>
    </row>
    <row r="40" spans="1:43" ht="12.75" customHeight="1">
      <c r="A40" s="166" t="s">
        <v>30</v>
      </c>
      <c r="B40" s="133" t="s">
        <v>31</v>
      </c>
      <c r="C40" s="19">
        <f t="shared" si="36"/>
        <v>0</v>
      </c>
      <c r="D40" s="127">
        <v>0</v>
      </c>
      <c r="E40" s="25"/>
      <c r="F40" s="22"/>
      <c r="G40" s="22"/>
      <c r="H40" s="23">
        <f t="shared" si="37"/>
        <v>0</v>
      </c>
      <c r="I40" s="24"/>
      <c r="J40" s="25"/>
      <c r="K40" s="22"/>
      <c r="L40" s="23">
        <f t="shared" si="38"/>
        <v>30.276862408605876</v>
      </c>
      <c r="M40" s="25"/>
      <c r="N40" s="25"/>
      <c r="O40" s="25"/>
      <c r="P40" s="127"/>
      <c r="Q40" s="127">
        <v>0.11829888335720212</v>
      </c>
      <c r="R40" s="25"/>
      <c r="S40" s="127">
        <v>2.7588948398405502</v>
      </c>
      <c r="T40" s="127">
        <v>5.7844803048886462</v>
      </c>
      <c r="U40" s="127">
        <v>4.2914470957113986</v>
      </c>
      <c r="V40" s="127">
        <v>17.323741284808079</v>
      </c>
      <c r="W40" s="25"/>
      <c r="X40" s="25"/>
      <c r="Y40" s="25"/>
      <c r="Z40" s="22"/>
      <c r="AA40" s="28">
        <v>3.6914889407001645</v>
      </c>
      <c r="AB40" s="26">
        <f t="shared" si="39"/>
        <v>0</v>
      </c>
      <c r="AC40" s="27"/>
      <c r="AD40" s="25"/>
      <c r="AE40" s="127"/>
      <c r="AF40" s="127"/>
      <c r="AG40" s="127"/>
      <c r="AH40" s="25"/>
      <c r="AI40" s="25"/>
      <c r="AJ40" s="25"/>
      <c r="AK40" s="25"/>
      <c r="AL40" s="25"/>
      <c r="AM40" s="229"/>
      <c r="AN40" s="212"/>
      <c r="AO40" s="130">
        <v>11.788004569015703</v>
      </c>
      <c r="AP40" s="26"/>
      <c r="AQ40" s="29">
        <f t="shared" si="24"/>
        <v>45.756355918321745</v>
      </c>
    </row>
    <row r="41" spans="1:43" ht="12.75" customHeight="1">
      <c r="A41" s="166" t="s">
        <v>32</v>
      </c>
      <c r="B41" s="133" t="s">
        <v>33</v>
      </c>
      <c r="C41" s="305">
        <f t="shared" si="36"/>
        <v>1.9202460299746142</v>
      </c>
      <c r="D41" s="304">
        <v>1.9202460299746142</v>
      </c>
      <c r="E41" s="25"/>
      <c r="F41" s="22"/>
      <c r="G41" s="22"/>
      <c r="H41" s="23">
        <f t="shared" si="37"/>
        <v>0</v>
      </c>
      <c r="I41" s="24"/>
      <c r="J41" s="25"/>
      <c r="K41" s="22"/>
      <c r="L41" s="23">
        <f t="shared" si="38"/>
        <v>51.039244378422303</v>
      </c>
      <c r="M41" s="25"/>
      <c r="N41" s="25"/>
      <c r="O41" s="25"/>
      <c r="P41" s="127"/>
      <c r="Q41" s="127">
        <v>0.2841459663189535</v>
      </c>
      <c r="R41" s="25"/>
      <c r="S41" s="127">
        <v>6.6266799651168595</v>
      </c>
      <c r="T41" s="127">
        <v>9.0729109986455487</v>
      </c>
      <c r="U41" s="127">
        <v>35.05550744834094</v>
      </c>
      <c r="V41" s="127">
        <v>0</v>
      </c>
      <c r="W41" s="25"/>
      <c r="X41" s="25"/>
      <c r="Y41" s="25"/>
      <c r="Z41" s="22"/>
      <c r="AA41" s="130">
        <v>18.420281776143685</v>
      </c>
      <c r="AB41" s="26">
        <f t="shared" si="39"/>
        <v>0</v>
      </c>
      <c r="AC41" s="27"/>
      <c r="AD41" s="25"/>
      <c r="AE41" s="127"/>
      <c r="AF41" s="127"/>
      <c r="AG41" s="127"/>
      <c r="AH41" s="25"/>
      <c r="AI41" s="25"/>
      <c r="AJ41" s="25"/>
      <c r="AK41" s="25"/>
      <c r="AL41" s="25"/>
      <c r="AM41" s="229"/>
      <c r="AN41" s="212"/>
      <c r="AO41" s="130">
        <v>67.832442041719773</v>
      </c>
      <c r="AP41" s="26"/>
      <c r="AQ41" s="29">
        <f t="shared" si="24"/>
        <v>139.21221422626036</v>
      </c>
    </row>
    <row r="42" spans="1:43" ht="12.75" customHeight="1">
      <c r="A42" s="166" t="s">
        <v>34</v>
      </c>
      <c r="B42" s="133" t="s">
        <v>35</v>
      </c>
      <c r="C42" s="19">
        <f t="shared" si="36"/>
        <v>0</v>
      </c>
      <c r="D42" s="127">
        <v>0</v>
      </c>
      <c r="E42" s="25"/>
      <c r="F42" s="22"/>
      <c r="G42" s="22"/>
      <c r="H42" s="23">
        <f t="shared" si="37"/>
        <v>0</v>
      </c>
      <c r="I42" s="24"/>
      <c r="J42" s="25"/>
      <c r="K42" s="22"/>
      <c r="L42" s="23">
        <f t="shared" si="38"/>
        <v>4.4878625639730831</v>
      </c>
      <c r="M42" s="25"/>
      <c r="N42" s="25"/>
      <c r="O42" s="25"/>
      <c r="P42" s="127"/>
      <c r="Q42" s="127">
        <v>7.3319371726374857E-2</v>
      </c>
      <c r="R42" s="25"/>
      <c r="S42" s="127">
        <v>1.7099099380800007</v>
      </c>
      <c r="T42" s="127">
        <v>1.0806857547724156</v>
      </c>
      <c r="U42" s="127">
        <v>1.6239474993942917</v>
      </c>
      <c r="V42" s="127">
        <v>0</v>
      </c>
      <c r="W42" s="25"/>
      <c r="X42" s="25"/>
      <c r="Y42" s="25"/>
      <c r="Z42" s="22"/>
      <c r="AA42" s="194">
        <v>1.0175614898022163</v>
      </c>
      <c r="AB42" s="26">
        <f t="shared" si="39"/>
        <v>0</v>
      </c>
      <c r="AC42" s="27"/>
      <c r="AD42" s="25"/>
      <c r="AE42" s="127"/>
      <c r="AF42" s="127"/>
      <c r="AG42" s="127"/>
      <c r="AH42" s="25"/>
      <c r="AI42" s="25"/>
      <c r="AJ42" s="25"/>
      <c r="AK42" s="25"/>
      <c r="AL42" s="25"/>
      <c r="AM42" s="229"/>
      <c r="AN42" s="212"/>
      <c r="AO42" s="130">
        <v>6.8636243820819125</v>
      </c>
      <c r="AP42" s="26"/>
      <c r="AQ42" s="29">
        <f t="shared" si="24"/>
        <v>12.369048435857213</v>
      </c>
    </row>
    <row r="43" spans="1:43" ht="12.75" customHeight="1">
      <c r="A43" s="166" t="s">
        <v>36</v>
      </c>
      <c r="B43" s="133" t="s">
        <v>142</v>
      </c>
      <c r="C43" s="305">
        <f t="shared" si="36"/>
        <v>0</v>
      </c>
      <c r="D43" s="316">
        <v>0</v>
      </c>
      <c r="E43" s="25"/>
      <c r="F43" s="22"/>
      <c r="G43" s="22"/>
      <c r="H43" s="23">
        <f t="shared" si="37"/>
        <v>0</v>
      </c>
      <c r="I43" s="24"/>
      <c r="J43" s="25"/>
      <c r="K43" s="22">
        <v>0</v>
      </c>
      <c r="L43" s="23">
        <f t="shared" si="38"/>
        <v>5.989102555339616</v>
      </c>
      <c r="M43" s="25"/>
      <c r="N43" s="25"/>
      <c r="O43" s="25"/>
      <c r="P43" s="25"/>
      <c r="Q43" s="25">
        <v>0.12555366865405895</v>
      </c>
      <c r="R43" s="25"/>
      <c r="S43" s="25">
        <v>2.9280865443743433</v>
      </c>
      <c r="T43" s="25">
        <v>0.78246667163221639</v>
      </c>
      <c r="U43" s="25">
        <v>1.1019956706789953</v>
      </c>
      <c r="V43" s="25">
        <v>0</v>
      </c>
      <c r="W43" s="25">
        <v>1.0510000000000019</v>
      </c>
      <c r="X43" s="25"/>
      <c r="Y43" s="25"/>
      <c r="Z43" s="22"/>
      <c r="AA43" s="28">
        <v>42.781081065036105</v>
      </c>
      <c r="AB43" s="26">
        <f t="shared" si="39"/>
        <v>0</v>
      </c>
      <c r="AC43" s="27"/>
      <c r="AD43" s="25"/>
      <c r="AE43" s="25"/>
      <c r="AF43" s="25"/>
      <c r="AG43" s="25"/>
      <c r="AH43" s="25"/>
      <c r="AI43" s="25"/>
      <c r="AJ43" s="25"/>
      <c r="AK43" s="25"/>
      <c r="AL43" s="25"/>
      <c r="AM43" s="215"/>
      <c r="AN43" s="212"/>
      <c r="AO43" s="28">
        <v>14.912117996014228</v>
      </c>
      <c r="AP43" s="26"/>
      <c r="AQ43" s="29">
        <f t="shared" si="24"/>
        <v>63.68230161638995</v>
      </c>
    </row>
    <row r="44" spans="1:43" ht="12.75" customHeight="1">
      <c r="A44" s="395" t="s">
        <v>172</v>
      </c>
      <c r="B44" s="396" t="s">
        <v>173</v>
      </c>
      <c r="C44" s="317">
        <f>SUM(D44:G44)</f>
        <v>0</v>
      </c>
      <c r="D44" s="397">
        <v>0</v>
      </c>
      <c r="E44" s="76"/>
      <c r="F44" s="77"/>
      <c r="G44" s="77"/>
      <c r="H44" s="78">
        <f>SUM(I44:K44)</f>
        <v>0</v>
      </c>
      <c r="I44" s="75"/>
      <c r="J44" s="76"/>
      <c r="K44" s="77"/>
      <c r="L44" s="78">
        <f>SUM(M44:Z44)</f>
        <v>42.428765934784522</v>
      </c>
      <c r="M44" s="76"/>
      <c r="N44" s="76"/>
      <c r="O44" s="76"/>
      <c r="P44" s="76"/>
      <c r="Q44" s="76">
        <v>0.90390949809233234</v>
      </c>
      <c r="R44" s="76"/>
      <c r="S44" s="76">
        <v>0</v>
      </c>
      <c r="T44" s="76">
        <v>0.48346228474512914</v>
      </c>
      <c r="U44" s="76">
        <v>41.04139415194706</v>
      </c>
      <c r="V44" s="76">
        <v>0</v>
      </c>
      <c r="W44" s="76"/>
      <c r="X44" s="76"/>
      <c r="Y44" s="76"/>
      <c r="Z44" s="77"/>
      <c r="AA44" s="81">
        <v>0</v>
      </c>
      <c r="AB44" s="79">
        <f>SUM(AC44:AM44)</f>
        <v>0</v>
      </c>
      <c r="AC44" s="80"/>
      <c r="AD44" s="76"/>
      <c r="AE44" s="76"/>
      <c r="AF44" s="76"/>
      <c r="AG44" s="76"/>
      <c r="AH44" s="76"/>
      <c r="AI44" s="76"/>
      <c r="AJ44" s="76"/>
      <c r="AK44" s="76"/>
      <c r="AL44" s="76"/>
      <c r="AM44" s="220"/>
      <c r="AN44" s="213"/>
      <c r="AO44" s="81">
        <v>14.885067528984434</v>
      </c>
      <c r="AP44" s="79"/>
      <c r="AQ44" s="82">
        <f>C44+H44+L44+AA44+AB44+AN44+AO44+AP44</f>
        <v>57.313833463768958</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2322.9513013435635</v>
      </c>
      <c r="M45" s="307">
        <f t="shared" si="40"/>
        <v>0</v>
      </c>
      <c r="N45" s="307">
        <f t="shared" ref="N45" si="41">SUM(N46:N55)</f>
        <v>0</v>
      </c>
      <c r="O45" s="307">
        <f t="shared" si="40"/>
        <v>0</v>
      </c>
      <c r="P45" s="307">
        <f t="shared" si="40"/>
        <v>1047.9130837358491</v>
      </c>
      <c r="Q45" s="307">
        <f t="shared" si="40"/>
        <v>0</v>
      </c>
      <c r="R45" s="307">
        <f t="shared" si="40"/>
        <v>409.73390182771476</v>
      </c>
      <c r="S45" s="307">
        <f t="shared" si="40"/>
        <v>24.622499999999999</v>
      </c>
      <c r="T45" s="307">
        <f t="shared" si="40"/>
        <v>7.1626157799999994</v>
      </c>
      <c r="U45" s="307">
        <f>SUM(U46:U55)</f>
        <v>833.51920000000007</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1.5479999999999998</v>
      </c>
      <c r="AP45" s="311">
        <f t="shared" si="40"/>
        <v>0</v>
      </c>
      <c r="AQ45" s="314">
        <f t="shared" si="24"/>
        <v>2324.4993013435633</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352.81180000000006</v>
      </c>
      <c r="M46" s="64"/>
      <c r="N46" s="64"/>
      <c r="O46" s="64"/>
      <c r="P46" s="64"/>
      <c r="Q46" s="64"/>
      <c r="R46" s="64"/>
      <c r="S46" s="64"/>
      <c r="T46" s="64"/>
      <c r="U46" s="64">
        <v>352.81180000000006</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352.81180000000006</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1113.836611811792</v>
      </c>
      <c r="M48" s="25"/>
      <c r="N48" s="25"/>
      <c r="O48" s="25"/>
      <c r="P48" s="25">
        <v>898.4298361262039</v>
      </c>
      <c r="Q48" s="25"/>
      <c r="R48" s="25"/>
      <c r="S48" s="25"/>
      <c r="T48" s="25">
        <v>7.1626157799999994</v>
      </c>
      <c r="U48" s="25">
        <v>208.24415990558808</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1113.836611811792</v>
      </c>
    </row>
    <row r="49" spans="1:43" ht="12.75" customHeight="1">
      <c r="A49" s="166" t="s">
        <v>72</v>
      </c>
      <c r="B49" s="18"/>
      <c r="C49" s="19">
        <f t="shared" si="45"/>
        <v>0</v>
      </c>
      <c r="D49" s="20"/>
      <c r="E49" s="21"/>
      <c r="F49" s="22"/>
      <c r="G49" s="22"/>
      <c r="H49" s="23">
        <f t="shared" si="46"/>
        <v>0</v>
      </c>
      <c r="I49" s="24"/>
      <c r="J49" s="25"/>
      <c r="K49" s="22"/>
      <c r="L49" s="23">
        <f t="shared" si="47"/>
        <v>59.082744303797476</v>
      </c>
      <c r="M49" s="25"/>
      <c r="N49" s="25"/>
      <c r="O49" s="25"/>
      <c r="P49" s="25">
        <v>6.0695999999999994</v>
      </c>
      <c r="Q49" s="25"/>
      <c r="R49" s="25"/>
      <c r="S49" s="25"/>
      <c r="T49" s="25"/>
      <c r="U49" s="25">
        <v>53.013144303797475</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59.082744303797476</v>
      </c>
    </row>
    <row r="50" spans="1:43" ht="12.75" customHeight="1">
      <c r="A50" s="166" t="s">
        <v>38</v>
      </c>
      <c r="B50" s="18"/>
      <c r="C50" s="19">
        <f t="shared" si="45"/>
        <v>0</v>
      </c>
      <c r="D50" s="20"/>
      <c r="E50" s="21"/>
      <c r="F50" s="22"/>
      <c r="G50" s="22"/>
      <c r="H50" s="23">
        <f t="shared" si="46"/>
        <v>0</v>
      </c>
      <c r="I50" s="24"/>
      <c r="J50" s="25"/>
      <c r="K50" s="22"/>
      <c r="L50" s="23">
        <f t="shared" si="47"/>
        <v>39.1</v>
      </c>
      <c r="M50" s="25"/>
      <c r="N50" s="25"/>
      <c r="O50" s="25"/>
      <c r="P50" s="25"/>
      <c r="Q50" s="25"/>
      <c r="R50" s="135"/>
      <c r="S50" s="25"/>
      <c r="T50" s="25"/>
      <c r="U50" s="25">
        <v>39.1</v>
      </c>
      <c r="V50" s="25"/>
      <c r="W50" s="25"/>
      <c r="X50" s="25"/>
      <c r="Y50" s="25"/>
      <c r="Z50" s="22"/>
      <c r="AA50" s="23"/>
      <c r="AB50" s="26">
        <f t="shared" si="48"/>
        <v>0</v>
      </c>
      <c r="AC50" s="27"/>
      <c r="AD50" s="25"/>
      <c r="AE50" s="25"/>
      <c r="AF50" s="25"/>
      <c r="AG50" s="25"/>
      <c r="AH50" s="25"/>
      <c r="AI50" s="25">
        <v>0</v>
      </c>
      <c r="AJ50" s="25"/>
      <c r="AK50" s="25"/>
      <c r="AL50" s="25"/>
      <c r="AM50" s="215"/>
      <c r="AN50" s="212"/>
      <c r="AO50" s="28">
        <v>1.5479999999999998</v>
      </c>
      <c r="AP50" s="26"/>
      <c r="AQ50" s="29">
        <f t="shared" si="24"/>
        <v>40.648000000000003</v>
      </c>
    </row>
    <row r="51" spans="1:43" ht="12.75" customHeight="1">
      <c r="A51" s="166" t="s">
        <v>39</v>
      </c>
      <c r="B51" s="18"/>
      <c r="C51" s="19">
        <f t="shared" si="45"/>
        <v>0</v>
      </c>
      <c r="D51" s="20"/>
      <c r="E51" s="21"/>
      <c r="F51" s="22"/>
      <c r="G51" s="22"/>
      <c r="H51" s="23">
        <f t="shared" si="46"/>
        <v>0</v>
      </c>
      <c r="I51" s="24"/>
      <c r="J51" s="25"/>
      <c r="K51" s="22"/>
      <c r="L51" s="23">
        <f t="shared" si="47"/>
        <v>12.912370494815299</v>
      </c>
      <c r="M51" s="25"/>
      <c r="N51" s="25"/>
      <c r="O51" s="25"/>
      <c r="P51" s="25">
        <v>0.721788679245283</v>
      </c>
      <c r="Q51" s="22"/>
      <c r="R51" s="25">
        <v>12.190581815570017</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12.912370494815299</v>
      </c>
    </row>
    <row r="52" spans="1:43" ht="12.75" customHeight="1">
      <c r="A52" s="166" t="s">
        <v>76</v>
      </c>
      <c r="B52" s="133"/>
      <c r="C52" s="134">
        <f t="shared" si="45"/>
        <v>0</v>
      </c>
      <c r="D52" s="135"/>
      <c r="E52" s="135"/>
      <c r="F52" s="136"/>
      <c r="G52" s="136"/>
      <c r="H52" s="137">
        <f t="shared" si="46"/>
        <v>0</v>
      </c>
      <c r="I52" s="138"/>
      <c r="J52" s="135"/>
      <c r="K52" s="136"/>
      <c r="L52" s="137">
        <f t="shared" si="47"/>
        <v>397.54332001214476</v>
      </c>
      <c r="M52" s="135"/>
      <c r="N52" s="135"/>
      <c r="O52" s="135"/>
      <c r="P52" s="127"/>
      <c r="Q52" s="127"/>
      <c r="R52" s="135">
        <v>397.54332001214476</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397.54332001214476</v>
      </c>
    </row>
    <row r="53" spans="1:43" ht="12.75" customHeight="1">
      <c r="A53" s="166" t="s">
        <v>73</v>
      </c>
      <c r="B53" s="133"/>
      <c r="C53" s="134">
        <f t="shared" si="45"/>
        <v>0</v>
      </c>
      <c r="D53" s="138"/>
      <c r="E53" s="135"/>
      <c r="F53" s="136"/>
      <c r="G53" s="136"/>
      <c r="H53" s="137">
        <f t="shared" si="46"/>
        <v>0</v>
      </c>
      <c r="I53" s="138"/>
      <c r="J53" s="135"/>
      <c r="K53" s="136"/>
      <c r="L53" s="137">
        <f t="shared" si="47"/>
        <v>5.7880828177569557</v>
      </c>
      <c r="M53" s="135"/>
      <c r="N53" s="135"/>
      <c r="O53" s="135"/>
      <c r="P53" s="105">
        <v>0</v>
      </c>
      <c r="Q53" s="105"/>
      <c r="R53" s="135"/>
      <c r="S53" s="127"/>
      <c r="T53" s="135"/>
      <c r="U53" s="135">
        <v>5.7880828177569557</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5.7880828177569557</v>
      </c>
    </row>
    <row r="54" spans="1:43" ht="12.75" customHeight="1">
      <c r="A54" s="17" t="s">
        <v>134</v>
      </c>
      <c r="B54" s="241"/>
      <c r="C54" s="134">
        <f t="shared" si="45"/>
        <v>0</v>
      </c>
      <c r="D54" s="138"/>
      <c r="E54" s="135"/>
      <c r="F54" s="136"/>
      <c r="G54" s="136"/>
      <c r="H54" s="137">
        <f t="shared" si="46"/>
        <v>0</v>
      </c>
      <c r="I54" s="138"/>
      <c r="J54" s="135"/>
      <c r="K54" s="136"/>
      <c r="L54" s="137">
        <f t="shared" si="47"/>
        <v>8.2751999999999999</v>
      </c>
      <c r="M54" s="135"/>
      <c r="N54" s="135"/>
      <c r="O54" s="135"/>
      <c r="P54" s="105"/>
      <c r="Q54" s="105"/>
      <c r="R54" s="135"/>
      <c r="S54" s="127"/>
      <c r="T54" s="135"/>
      <c r="U54" s="135">
        <v>8.2751999999999999</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8.2751999999999999</v>
      </c>
    </row>
    <row r="55" spans="1:43" ht="12.75" customHeight="1">
      <c r="A55" s="72" t="s">
        <v>74</v>
      </c>
      <c r="B55" s="193"/>
      <c r="C55" s="74">
        <f t="shared" si="45"/>
        <v>0</v>
      </c>
      <c r="D55" s="150"/>
      <c r="E55" s="151"/>
      <c r="F55" s="77"/>
      <c r="G55" s="77"/>
      <c r="H55" s="78">
        <f t="shared" si="46"/>
        <v>0</v>
      </c>
      <c r="I55" s="75"/>
      <c r="J55" s="76"/>
      <c r="K55" s="77"/>
      <c r="L55" s="78">
        <f t="shared" si="47"/>
        <v>333.6011719032573</v>
      </c>
      <c r="M55" s="76"/>
      <c r="N55" s="76"/>
      <c r="O55" s="76"/>
      <c r="P55" s="76">
        <v>142.69185893039983</v>
      </c>
      <c r="Q55" s="76"/>
      <c r="R55" s="76"/>
      <c r="S55" s="25">
        <v>24.622499999999999</v>
      </c>
      <c r="T55" s="76"/>
      <c r="U55" s="76">
        <v>166.28681297285746</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333.6011719032573</v>
      </c>
    </row>
    <row r="56" spans="1:43" s="49" customFormat="1" ht="12.75" customHeight="1">
      <c r="A56" s="168" t="s">
        <v>40</v>
      </c>
      <c r="B56" s="152"/>
      <c r="C56" s="142">
        <f t="shared" si="45"/>
        <v>338.42056880000001</v>
      </c>
      <c r="D56" s="146">
        <v>253.36500000000001</v>
      </c>
      <c r="E56" s="22">
        <v>64.703600000000009</v>
      </c>
      <c r="F56" s="144"/>
      <c r="G56" s="144">
        <v>20.351968799999998</v>
      </c>
      <c r="H56" s="145">
        <f t="shared" si="46"/>
        <v>611.34928500000001</v>
      </c>
      <c r="I56" s="146"/>
      <c r="J56" s="143">
        <v>469.81299999999999</v>
      </c>
      <c r="K56" s="144">
        <v>141.53628499999999</v>
      </c>
      <c r="L56" s="145">
        <f t="shared" si="47"/>
        <v>627.37076987141972</v>
      </c>
      <c r="M56" s="143"/>
      <c r="N56" s="143"/>
      <c r="O56" s="143"/>
      <c r="P56" s="143">
        <v>0</v>
      </c>
      <c r="Q56" s="143">
        <v>208.95241616926859</v>
      </c>
      <c r="R56" s="143"/>
      <c r="S56" s="143">
        <v>0</v>
      </c>
      <c r="T56" s="143">
        <v>64.571571159969537</v>
      </c>
      <c r="U56" s="143">
        <v>325.27955336718168</v>
      </c>
      <c r="V56" s="143">
        <v>28.567229174999998</v>
      </c>
      <c r="W56" s="143"/>
      <c r="X56" s="143"/>
      <c r="Y56" s="143"/>
      <c r="Z56" s="144"/>
      <c r="AA56" s="145">
        <v>238.53130224</v>
      </c>
      <c r="AB56" s="147">
        <f t="shared" si="48"/>
        <v>31.608690927567967</v>
      </c>
      <c r="AC56" s="177"/>
      <c r="AD56" s="143"/>
      <c r="AE56" s="143">
        <v>31.513170927567966</v>
      </c>
      <c r="AF56" s="143"/>
      <c r="AG56" s="143"/>
      <c r="AH56" s="143"/>
      <c r="AI56" s="143"/>
      <c r="AJ56" s="143"/>
      <c r="AK56" s="143"/>
      <c r="AL56" s="143">
        <v>9.5519999999999994E-2</v>
      </c>
      <c r="AM56" s="231">
        <v>0</v>
      </c>
      <c r="AN56" s="147"/>
      <c r="AO56" s="145">
        <v>415.37999999999994</v>
      </c>
      <c r="AP56" s="147"/>
      <c r="AQ56" s="91">
        <f t="shared" si="24"/>
        <v>2262.6606168389876</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10.583717</v>
      </c>
      <c r="I57" s="146">
        <f t="shared" si="49"/>
        <v>0</v>
      </c>
      <c r="J57" s="146">
        <f t="shared" si="49"/>
        <v>3.4430000000000001</v>
      </c>
      <c r="K57" s="146">
        <f t="shared" si="49"/>
        <v>7.1407169999999995</v>
      </c>
      <c r="L57" s="145">
        <f t="shared" si="49"/>
        <v>530.3405237307494</v>
      </c>
      <c r="M57" s="143">
        <f t="shared" si="49"/>
        <v>0</v>
      </c>
      <c r="N57" s="143">
        <f t="shared" ref="N57" si="50">N58+N65</f>
        <v>0</v>
      </c>
      <c r="O57" s="143">
        <f t="shared" si="49"/>
        <v>0</v>
      </c>
      <c r="P57" s="143">
        <f t="shared" si="49"/>
        <v>0</v>
      </c>
      <c r="Q57" s="143">
        <f t="shared" si="49"/>
        <v>1.8922021411420262</v>
      </c>
      <c r="R57" s="143">
        <f t="shared" si="49"/>
        <v>0</v>
      </c>
      <c r="S57" s="143">
        <f t="shared" si="49"/>
        <v>83.716500000000011</v>
      </c>
      <c r="T57" s="143">
        <f t="shared" si="49"/>
        <v>20.205458412018103</v>
      </c>
      <c r="U57" s="143">
        <f t="shared" si="49"/>
        <v>424.52636317758925</v>
      </c>
      <c r="V57" s="143">
        <f t="shared" si="49"/>
        <v>0</v>
      </c>
      <c r="W57" s="143">
        <f t="shared" si="49"/>
        <v>0</v>
      </c>
      <c r="X57" s="143">
        <f t="shared" si="49"/>
        <v>0</v>
      </c>
      <c r="Y57" s="143">
        <f t="shared" si="49"/>
        <v>0</v>
      </c>
      <c r="Z57" s="144">
        <f t="shared" si="49"/>
        <v>0</v>
      </c>
      <c r="AA57" s="145">
        <f t="shared" si="49"/>
        <v>174.29973791999998</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296.35599999999999</v>
      </c>
      <c r="AP57" s="147">
        <f t="shared" si="49"/>
        <v>0</v>
      </c>
      <c r="AQ57" s="148">
        <f t="shared" si="24"/>
        <v>1011.6277386507494</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299.97124903688064</v>
      </c>
      <c r="M58" s="143">
        <f t="shared" ref="M58:AN58" si="54">SUM(M59:M64)</f>
        <v>0</v>
      </c>
      <c r="N58" s="143">
        <f t="shared" ref="N58" si="55">SUM(N59:N64)</f>
        <v>0</v>
      </c>
      <c r="O58" s="143">
        <f t="shared" si="54"/>
        <v>0</v>
      </c>
      <c r="P58" s="143">
        <f t="shared" si="54"/>
        <v>0</v>
      </c>
      <c r="Q58" s="143">
        <v>0.84925122178801404</v>
      </c>
      <c r="R58" s="143">
        <f t="shared" si="54"/>
        <v>0</v>
      </c>
      <c r="S58" s="143">
        <v>8.1673245971853969</v>
      </c>
      <c r="T58" s="143">
        <v>15.320200847472004</v>
      </c>
      <c r="U58" s="143">
        <v>275.63447237043522</v>
      </c>
      <c r="V58" s="143">
        <f t="shared" si="54"/>
        <v>0</v>
      </c>
      <c r="W58" s="143">
        <f t="shared" si="54"/>
        <v>0</v>
      </c>
      <c r="X58" s="143">
        <f t="shared" si="54"/>
        <v>0</v>
      </c>
      <c r="Y58" s="143">
        <f t="shared" si="54"/>
        <v>0</v>
      </c>
      <c r="Z58" s="144">
        <f t="shared" si="54"/>
        <v>0</v>
      </c>
      <c r="AA58" s="145">
        <v>76.381929030762123</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212.4597881070284</v>
      </c>
      <c r="AP58" s="147">
        <f t="shared" ref="AP58" si="57">SUM(AP59:AP64)</f>
        <v>0</v>
      </c>
      <c r="AQ58" s="148">
        <f t="shared" si="24"/>
        <v>588.86072617467119</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10.583717</v>
      </c>
      <c r="I65" s="146"/>
      <c r="J65" s="146">
        <v>3.4430000000000001</v>
      </c>
      <c r="K65" s="146">
        <v>7.1407169999999995</v>
      </c>
      <c r="L65" s="78">
        <f>SUM(M65:Z65)</f>
        <v>230.36927469386876</v>
      </c>
      <c r="M65" s="76"/>
      <c r="N65" s="76"/>
      <c r="O65" s="76"/>
      <c r="P65" s="76"/>
      <c r="Q65" s="76">
        <v>1.0429509193540123</v>
      </c>
      <c r="R65" s="76"/>
      <c r="S65" s="143">
        <v>75.549175402814612</v>
      </c>
      <c r="T65" s="143">
        <v>4.8852575645461007</v>
      </c>
      <c r="U65" s="143">
        <v>148.89189080715406</v>
      </c>
      <c r="V65" s="76">
        <f>SUM(V66:V69)</f>
        <v>0</v>
      </c>
      <c r="W65" s="76"/>
      <c r="X65" s="76"/>
      <c r="Y65" s="76"/>
      <c r="Z65" s="77"/>
      <c r="AA65" s="145">
        <v>97.917808889237875</v>
      </c>
      <c r="AB65" s="79">
        <f>SUM(AC65:AM65)</f>
        <v>0</v>
      </c>
      <c r="AC65" s="80"/>
      <c r="AD65" s="76"/>
      <c r="AE65" s="76"/>
      <c r="AF65" s="76"/>
      <c r="AG65" s="76"/>
      <c r="AH65" s="76">
        <v>0</v>
      </c>
      <c r="AI65" s="76"/>
      <c r="AJ65" s="76"/>
      <c r="AK65" s="76"/>
      <c r="AL65" s="76"/>
      <c r="AM65" s="220"/>
      <c r="AN65" s="213"/>
      <c r="AO65" s="145">
        <v>83.896211892971564</v>
      </c>
      <c r="AP65" s="79"/>
      <c r="AQ65" s="340">
        <f t="shared" si="24"/>
        <v>422.76701247607821</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258.60000000000002</v>
      </c>
      <c r="M70" s="154"/>
      <c r="N70" s="154"/>
      <c r="O70" s="154"/>
      <c r="P70" s="154">
        <v>0</v>
      </c>
      <c r="Q70" s="154">
        <v>0</v>
      </c>
      <c r="R70" s="154"/>
      <c r="S70" s="154"/>
      <c r="T70" s="154">
        <v>0</v>
      </c>
      <c r="U70" s="154">
        <v>258.60000000000002</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41.967999999999996</v>
      </c>
      <c r="AP70" s="100"/>
      <c r="AQ70" s="91">
        <f t="shared" si="24"/>
        <v>300.56800000000004</v>
      </c>
    </row>
    <row r="71" spans="1:43" s="49" customFormat="1" ht="12.75" customHeight="1" thickBot="1">
      <c r="A71" s="242" t="s">
        <v>133</v>
      </c>
      <c r="B71" s="73"/>
      <c r="C71" s="74">
        <f>SUM(D71:G71)</f>
        <v>0</v>
      </c>
      <c r="D71" s="75"/>
      <c r="E71" s="76"/>
      <c r="F71" s="77"/>
      <c r="G71" s="77"/>
      <c r="H71" s="78">
        <f>SUM(I71:K71)</f>
        <v>0</v>
      </c>
      <c r="I71" s="75"/>
      <c r="J71" s="76"/>
      <c r="K71" s="77"/>
      <c r="L71" s="78">
        <f>SUM(M71:Z71)</f>
        <v>38.024549101786107</v>
      </c>
      <c r="M71" s="76"/>
      <c r="N71" s="76"/>
      <c r="O71" s="76"/>
      <c r="P71" s="76"/>
      <c r="Q71" s="76"/>
      <c r="R71" s="76"/>
      <c r="S71" s="76"/>
      <c r="T71" s="76"/>
      <c r="U71" s="76">
        <v>38.024549101786107</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38.024549101786107</v>
      </c>
    </row>
    <row r="72" spans="1:43" ht="12.75" customHeight="1" thickBot="1">
      <c r="A72" s="42" t="s">
        <v>42</v>
      </c>
      <c r="B72" s="43"/>
      <c r="C72" s="44">
        <f t="shared" ref="C72:AP72" si="58">C26-C27-C29</f>
        <v>-59.297179696714636</v>
      </c>
      <c r="D72" s="108">
        <f t="shared" si="58"/>
        <v>-59.297179696714579</v>
      </c>
      <c r="E72" s="46">
        <f t="shared" si="58"/>
        <v>0</v>
      </c>
      <c r="F72" s="109">
        <f t="shared" si="58"/>
        <v>0</v>
      </c>
      <c r="G72" s="109">
        <f t="shared" si="58"/>
        <v>0</v>
      </c>
      <c r="H72" s="47">
        <f t="shared" si="58"/>
        <v>-18.696002000000021</v>
      </c>
      <c r="I72" s="108">
        <f t="shared" si="58"/>
        <v>-10.415999999999906</v>
      </c>
      <c r="J72" s="46">
        <f t="shared" si="58"/>
        <v>-8.450999999999965</v>
      </c>
      <c r="K72" s="109">
        <f t="shared" si="58"/>
        <v>0.17099800000002574</v>
      </c>
      <c r="L72" s="47">
        <f t="shared" si="58"/>
        <v>4.6144986564377177</v>
      </c>
      <c r="M72" s="46">
        <f t="shared" si="58"/>
        <v>0</v>
      </c>
      <c r="N72" s="46">
        <f t="shared" ref="N72" si="59">N26-N27-N29</f>
        <v>-5.3250000000000028</v>
      </c>
      <c r="O72" s="46">
        <f t="shared" si="58"/>
        <v>0</v>
      </c>
      <c r="P72" s="46">
        <f t="shared" si="58"/>
        <v>5.371916264150741</v>
      </c>
      <c r="Q72" s="46">
        <f t="shared" si="58"/>
        <v>26.389999999999958</v>
      </c>
      <c r="R72" s="46">
        <f t="shared" si="58"/>
        <v>5.2662981722851896</v>
      </c>
      <c r="S72" s="46">
        <f t="shared" si="58"/>
        <v>-52.199700000000007</v>
      </c>
      <c r="T72" s="46">
        <f t="shared" si="58"/>
        <v>-7.1626157800000385</v>
      </c>
      <c r="U72" s="46">
        <f t="shared" si="58"/>
        <v>32.273599999999988</v>
      </c>
      <c r="V72" s="46">
        <f t="shared" si="58"/>
        <v>0</v>
      </c>
      <c r="W72" s="46">
        <f t="shared" si="58"/>
        <v>0</v>
      </c>
      <c r="X72" s="46">
        <f t="shared" si="58"/>
        <v>0</v>
      </c>
      <c r="Y72" s="46">
        <f t="shared" si="58"/>
        <v>0</v>
      </c>
      <c r="Z72" s="109">
        <f t="shared" si="58"/>
        <v>0</v>
      </c>
      <c r="AA72" s="47">
        <f t="shared" si="58"/>
        <v>0.40374126143990452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-2.1500000000000909</v>
      </c>
      <c r="AP72" s="45">
        <f t="shared" si="58"/>
        <v>0</v>
      </c>
      <c r="AQ72" s="48">
        <f t="shared" si="24"/>
        <v>-75.124941778837126</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-0.68315761183507928</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1398.3211007999998</v>
      </c>
      <c r="D86" s="89">
        <f t="shared" ref="D86:AN86" si="63">D10+D22</f>
        <v>1398.3211007999998</v>
      </c>
      <c r="E86" s="89">
        <f t="shared" si="63"/>
        <v>0</v>
      </c>
      <c r="F86" s="89">
        <f t="shared" si="63"/>
        <v>0</v>
      </c>
      <c r="G86" s="89">
        <f t="shared" si="63"/>
        <v>0</v>
      </c>
      <c r="H86" s="89">
        <f t="shared" si="63"/>
        <v>576.4860000000001</v>
      </c>
      <c r="I86" s="89">
        <f t="shared" si="63"/>
        <v>568.97400000000005</v>
      </c>
      <c r="J86" s="89">
        <f t="shared" si="63"/>
        <v>7.5120000000000005</v>
      </c>
      <c r="K86" s="89">
        <f t="shared" si="63"/>
        <v>0</v>
      </c>
      <c r="L86" s="89">
        <f t="shared" si="63"/>
        <v>650.92499999999995</v>
      </c>
      <c r="M86" s="89">
        <f t="shared" si="63"/>
        <v>0</v>
      </c>
      <c r="N86" s="89">
        <f t="shared" si="63"/>
        <v>0</v>
      </c>
      <c r="O86" s="89">
        <f t="shared" si="63"/>
        <v>0</v>
      </c>
      <c r="P86" s="89">
        <f t="shared" si="63"/>
        <v>0</v>
      </c>
      <c r="Q86" s="89">
        <f t="shared" si="63"/>
        <v>0</v>
      </c>
      <c r="R86" s="89">
        <f t="shared" si="63"/>
        <v>0</v>
      </c>
      <c r="S86" s="89">
        <f t="shared" si="63"/>
        <v>632.30579999999998</v>
      </c>
      <c r="T86" s="89">
        <f t="shared" si="63"/>
        <v>0</v>
      </c>
      <c r="U86" s="89">
        <f t="shared" si="63"/>
        <v>18.619199999999999</v>
      </c>
      <c r="V86" s="89">
        <f t="shared" si="63"/>
        <v>0</v>
      </c>
      <c r="W86" s="89">
        <f t="shared" si="63"/>
        <v>0</v>
      </c>
      <c r="X86" s="89">
        <f t="shared" si="63"/>
        <v>0</v>
      </c>
      <c r="Y86" s="89">
        <f t="shared" si="63"/>
        <v>0</v>
      </c>
      <c r="Z86" s="89">
        <f t="shared" si="63"/>
        <v>0</v>
      </c>
      <c r="AA86" s="89">
        <f t="shared" si="63"/>
        <v>914.01817583999991</v>
      </c>
      <c r="AB86" s="89">
        <f>AB10-AB22</f>
        <v>80.753999999999991</v>
      </c>
      <c r="AC86" s="89">
        <f>AC10-AC22</f>
        <v>79.11999999999999</v>
      </c>
      <c r="AD86" s="89">
        <f>AD10-AD22</f>
        <v>1.6339999999999999</v>
      </c>
      <c r="AE86" s="89">
        <f>AE10-AE22</f>
        <v>0</v>
      </c>
      <c r="AF86" s="89">
        <f t="shared" ref="AF86:AM86" si="64">AF10-AF22</f>
        <v>0</v>
      </c>
      <c r="AG86" s="89">
        <f t="shared" si="64"/>
        <v>0</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4"/>
  <dimension ref="A1:AS86"/>
  <sheetViews>
    <sheetView zoomScale="118" zoomScaleNormal="118" workbookViewId="0">
      <pane xSplit="2" ySplit="1" topLeftCell="C20"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61</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10</v>
      </c>
    </row>
    <row r="2" spans="1:45" ht="12.75" customHeight="1">
      <c r="A2" s="3" t="s">
        <v>65</v>
      </c>
      <c r="B2" s="4"/>
      <c r="C2" s="5">
        <f>SUM(D2:G2)</f>
        <v>0.62419932</v>
      </c>
      <c r="D2" s="6">
        <v>0.62419932</v>
      </c>
      <c r="E2" s="7"/>
      <c r="F2" s="8"/>
      <c r="G2" s="8"/>
      <c r="H2" s="9">
        <f>SUM(I2:K2)</f>
        <v>1134.2280000000001</v>
      </c>
      <c r="I2" s="10">
        <v>668.48400000000004</v>
      </c>
      <c r="J2" s="11">
        <v>465.74400000000003</v>
      </c>
      <c r="K2" s="8"/>
      <c r="L2" s="9">
        <f>SUM(M2:Z2)</f>
        <v>0</v>
      </c>
      <c r="M2" s="10"/>
      <c r="N2" s="393"/>
      <c r="O2" s="12"/>
      <c r="P2" s="12"/>
      <c r="Q2" s="12"/>
      <c r="R2" s="12"/>
      <c r="S2" s="12"/>
      <c r="T2" s="12"/>
      <c r="U2" s="12"/>
      <c r="V2" s="12"/>
      <c r="W2" s="12"/>
      <c r="X2" s="11"/>
      <c r="Y2" s="11"/>
      <c r="Z2" s="8"/>
      <c r="AA2" s="9">
        <v>2161.0296682867202</v>
      </c>
      <c r="AB2" s="13">
        <f>SUM(AC2:AM2)</f>
        <v>160.59407999999999</v>
      </c>
      <c r="AC2" s="14">
        <v>65.789999999999992</v>
      </c>
      <c r="AD2" s="11">
        <v>1.2899999999999998</v>
      </c>
      <c r="AE2" s="11">
        <v>89.741039999999998</v>
      </c>
      <c r="AF2" s="11">
        <v>0</v>
      </c>
      <c r="AG2" s="11">
        <v>0</v>
      </c>
      <c r="AH2" s="11">
        <v>3.6297599999999997</v>
      </c>
      <c r="AI2" s="11">
        <v>0</v>
      </c>
      <c r="AJ2" s="11">
        <v>0</v>
      </c>
      <c r="AK2" s="11">
        <v>0</v>
      </c>
      <c r="AL2" s="11">
        <v>9.5519999999999994E-2</v>
      </c>
      <c r="AM2" s="214">
        <v>4.7759999999999997E-2</v>
      </c>
      <c r="AN2" s="211">
        <v>0</v>
      </c>
      <c r="AO2" s="15"/>
      <c r="AP2" s="13"/>
      <c r="AQ2" s="16">
        <f>C2+H2+L2+AA2+AB2+AN2+AO2+AP2</f>
        <v>3456.4759476067202</v>
      </c>
    </row>
    <row r="3" spans="1:45" ht="12.75" customHeight="1">
      <c r="A3" s="17" t="s">
        <v>1</v>
      </c>
      <c r="B3" s="18"/>
      <c r="C3" s="19">
        <f>SUM(D3:G3)</f>
        <v>1870.8907102769654</v>
      </c>
      <c r="D3" s="20">
        <v>1731.1136542769655</v>
      </c>
      <c r="E3" s="22">
        <v>116.10720000000001</v>
      </c>
      <c r="F3" s="22"/>
      <c r="G3" s="22">
        <v>23.669855999999996</v>
      </c>
      <c r="H3" s="23">
        <f>SUM(I3:K3)</f>
        <v>0</v>
      </c>
      <c r="I3" s="24"/>
      <c r="J3" s="25"/>
      <c r="K3" s="22"/>
      <c r="L3" s="23">
        <f>SUM(M3:Z3)</f>
        <v>6016.5299183750003</v>
      </c>
      <c r="M3" s="24">
        <v>1899.9907999999998</v>
      </c>
      <c r="N3" s="24">
        <v>33.015000000000001</v>
      </c>
      <c r="O3" s="25">
        <v>0</v>
      </c>
      <c r="P3" s="25">
        <v>624.08999999999992</v>
      </c>
      <c r="Q3" s="25">
        <v>145.67280000000002</v>
      </c>
      <c r="R3" s="25">
        <v>456.07889999999998</v>
      </c>
      <c r="S3" s="25">
        <v>1247.8683000000001</v>
      </c>
      <c r="T3" s="25">
        <v>125.01930000000002</v>
      </c>
      <c r="U3" s="25">
        <v>1271.2775999999999</v>
      </c>
      <c r="V3" s="25">
        <v>65.627418374999991</v>
      </c>
      <c r="W3" s="25">
        <v>0</v>
      </c>
      <c r="X3" s="25">
        <v>105.3468</v>
      </c>
      <c r="Y3" s="25">
        <v>3.1529999999999996</v>
      </c>
      <c r="Z3" s="22">
        <v>39.39</v>
      </c>
      <c r="AA3" s="23">
        <v>4.31872188</v>
      </c>
      <c r="AB3" s="26">
        <f>SUM(AC3:AM3)</f>
        <v>0</v>
      </c>
      <c r="AC3" s="27"/>
      <c r="AD3" s="25"/>
      <c r="AE3" s="25">
        <v>0</v>
      </c>
      <c r="AF3" s="25"/>
      <c r="AG3" s="25"/>
      <c r="AH3" s="25"/>
      <c r="AI3" s="25">
        <v>0</v>
      </c>
      <c r="AJ3" s="25">
        <v>0</v>
      </c>
      <c r="AK3" s="25"/>
      <c r="AL3" s="25"/>
      <c r="AM3" s="215"/>
      <c r="AN3" s="212"/>
      <c r="AO3" s="28">
        <v>0</v>
      </c>
      <c r="AP3" s="26"/>
      <c r="AQ3" s="29">
        <f t="shared" ref="AQ3:AQ20" si="0">C3+H3+L3+AA3+AB3+AN3+AO3+AP3</f>
        <v>7891.739350531966</v>
      </c>
    </row>
    <row r="4" spans="1:45" ht="12.75" customHeight="1">
      <c r="A4" s="17" t="s">
        <v>2</v>
      </c>
      <c r="B4" s="18"/>
      <c r="C4" s="19">
        <f>SUM(D4:G4)</f>
        <v>12.203372519999999</v>
      </c>
      <c r="D4" s="20">
        <v>9.3629897999999994</v>
      </c>
      <c r="E4" s="21">
        <v>0</v>
      </c>
      <c r="F4" s="22"/>
      <c r="G4" s="22">
        <v>2.8403827199999996</v>
      </c>
      <c r="H4" s="23">
        <f>SUM(I4:K4)</f>
        <v>5.7590000000000003</v>
      </c>
      <c r="I4" s="24"/>
      <c r="J4" s="25"/>
      <c r="K4" s="22">
        <v>5.7590000000000003</v>
      </c>
      <c r="L4" s="23">
        <f>SUM(M4:Z4)</f>
        <v>787.91610000000003</v>
      </c>
      <c r="M4" s="24">
        <v>0</v>
      </c>
      <c r="N4" s="24">
        <v>0</v>
      </c>
      <c r="O4" s="25"/>
      <c r="P4" s="25">
        <v>9.5849999999999991</v>
      </c>
      <c r="Q4" s="25">
        <v>0</v>
      </c>
      <c r="R4" s="25">
        <v>0</v>
      </c>
      <c r="S4" s="25">
        <v>678.59609999999998</v>
      </c>
      <c r="T4" s="25">
        <v>0</v>
      </c>
      <c r="U4" s="25">
        <v>67.236000000000004</v>
      </c>
      <c r="V4" s="25">
        <v>0</v>
      </c>
      <c r="W4" s="25">
        <v>30.478999999999999</v>
      </c>
      <c r="X4" s="25">
        <v>0</v>
      </c>
      <c r="Y4" s="25">
        <v>0</v>
      </c>
      <c r="Z4" s="22">
        <v>2.02</v>
      </c>
      <c r="AA4" s="23">
        <v>0</v>
      </c>
      <c r="AB4" s="26">
        <f>SUM(AC4:AM4)</f>
        <v>0</v>
      </c>
      <c r="AC4" s="27"/>
      <c r="AD4" s="25"/>
      <c r="AE4" s="25">
        <v>0</v>
      </c>
      <c r="AF4" s="25"/>
      <c r="AG4" s="25"/>
      <c r="AH4" s="25"/>
      <c r="AI4" s="25">
        <v>0</v>
      </c>
      <c r="AJ4" s="25">
        <v>0</v>
      </c>
      <c r="AK4" s="25"/>
      <c r="AL4" s="25"/>
      <c r="AM4" s="215"/>
      <c r="AN4" s="212"/>
      <c r="AO4" s="28">
        <v>0</v>
      </c>
      <c r="AP4" s="26"/>
      <c r="AQ4" s="29">
        <f t="shared" si="0"/>
        <v>805.87847252000006</v>
      </c>
    </row>
    <row r="5" spans="1:45" ht="12.75" customHeight="1">
      <c r="A5" s="17" t="s">
        <v>3</v>
      </c>
      <c r="B5" s="18"/>
      <c r="C5" s="19">
        <f>SUM(D5:G5)</f>
        <v>0</v>
      </c>
      <c r="D5" s="20"/>
      <c r="E5" s="21"/>
      <c r="F5" s="22"/>
      <c r="G5" s="22"/>
      <c r="H5" s="23">
        <f>SUM(I5:K5)</f>
        <v>0</v>
      </c>
      <c r="I5" s="24"/>
      <c r="J5" s="25"/>
      <c r="K5" s="22"/>
      <c r="L5" s="23">
        <f>SUM(M5:Z5)</f>
        <v>54.867600000000003</v>
      </c>
      <c r="M5" s="24"/>
      <c r="N5" s="24"/>
      <c r="O5" s="25"/>
      <c r="P5" s="25"/>
      <c r="Q5" s="25"/>
      <c r="R5" s="25"/>
      <c r="S5" s="25">
        <v>19.698</v>
      </c>
      <c r="T5" s="25"/>
      <c r="U5" s="25">
        <v>35.169600000000003</v>
      </c>
      <c r="V5" s="25"/>
      <c r="W5" s="25"/>
      <c r="X5" s="25"/>
      <c r="Y5" s="25"/>
      <c r="Z5" s="22"/>
      <c r="AA5" s="23"/>
      <c r="AB5" s="26">
        <f>SUM(AC5:AM5)</f>
        <v>0</v>
      </c>
      <c r="AC5" s="27"/>
      <c r="AD5" s="25"/>
      <c r="AE5" s="25"/>
      <c r="AF5" s="25"/>
      <c r="AG5" s="25"/>
      <c r="AH5" s="25"/>
      <c r="AI5" s="25"/>
      <c r="AJ5" s="25"/>
      <c r="AK5" s="25"/>
      <c r="AL5" s="25"/>
      <c r="AM5" s="215"/>
      <c r="AN5" s="212"/>
      <c r="AO5" s="28"/>
      <c r="AP5" s="26"/>
      <c r="AQ5" s="29">
        <f t="shared" si="0"/>
        <v>54.867600000000003</v>
      </c>
    </row>
    <row r="6" spans="1:45" ht="12.75" customHeight="1" thickBot="1">
      <c r="A6" s="30" t="s">
        <v>4</v>
      </c>
      <c r="B6" s="31"/>
      <c r="C6" s="19">
        <f>SUM(D6:G6)</f>
        <v>-3.2205555624523723</v>
      </c>
      <c r="D6" s="32">
        <v>-3.2205555624523723</v>
      </c>
      <c r="E6" s="22">
        <v>0</v>
      </c>
      <c r="F6" s="33"/>
      <c r="G6" s="33">
        <v>0</v>
      </c>
      <c r="H6" s="34">
        <f>SUM(I6:K6)</f>
        <v>89.063000000000002</v>
      </c>
      <c r="I6" s="35">
        <v>75.33</v>
      </c>
      <c r="J6" s="35">
        <v>0</v>
      </c>
      <c r="K6" s="33">
        <v>13.733000000000001</v>
      </c>
      <c r="L6" s="34">
        <f>SUM(M6:Z6)</f>
        <v>-58.319400000000002</v>
      </c>
      <c r="M6" s="24">
        <v>6.1356000000000002</v>
      </c>
      <c r="N6" s="24">
        <v>5.3249999999999993</v>
      </c>
      <c r="O6" s="25"/>
      <c r="P6" s="25">
        <v>3.1949999999999998</v>
      </c>
      <c r="Q6" s="25">
        <v>0</v>
      </c>
      <c r="R6" s="25">
        <v>-2.1065999999999998</v>
      </c>
      <c r="S6" s="25">
        <v>-51.214799999999997</v>
      </c>
      <c r="T6" s="25">
        <v>0</v>
      </c>
      <c r="U6" s="25">
        <v>-19.653600000000001</v>
      </c>
      <c r="V6" s="25">
        <v>0</v>
      </c>
      <c r="W6" s="25">
        <v>0</v>
      </c>
      <c r="X6" s="36">
        <v>0</v>
      </c>
      <c r="Y6" s="36">
        <v>0</v>
      </c>
      <c r="Z6" s="33">
        <v>0</v>
      </c>
      <c r="AA6" s="34">
        <v>-4.0499056751999998</v>
      </c>
      <c r="AB6" s="37">
        <f>SUM(AC6:AM6)</f>
        <v>0</v>
      </c>
      <c r="AC6" s="38"/>
      <c r="AD6" s="36"/>
      <c r="AE6" s="36">
        <v>0</v>
      </c>
      <c r="AF6" s="36"/>
      <c r="AG6" s="36"/>
      <c r="AH6" s="36"/>
      <c r="AI6" s="36">
        <v>0</v>
      </c>
      <c r="AJ6" s="36">
        <v>0</v>
      </c>
      <c r="AK6" s="36"/>
      <c r="AL6" s="36"/>
      <c r="AM6" s="216"/>
      <c r="AN6" s="39"/>
      <c r="AO6" s="40"/>
      <c r="AP6" s="37"/>
      <c r="AQ6" s="41">
        <f t="shared" si="0"/>
        <v>23.473138762347624</v>
      </c>
    </row>
    <row r="7" spans="1:45" s="49" customFormat="1" ht="12.75" customHeight="1">
      <c r="A7" s="50" t="s">
        <v>66</v>
      </c>
      <c r="B7" s="51"/>
      <c r="C7" s="52">
        <f t="shared" ref="C7:AP7" si="1">C2+C3-C4-C5+C6</f>
        <v>1856.090981514513</v>
      </c>
      <c r="D7" s="57">
        <f t="shared" si="1"/>
        <v>1719.1543082345131</v>
      </c>
      <c r="E7" s="54">
        <f t="shared" si="1"/>
        <v>116.10720000000001</v>
      </c>
      <c r="F7" s="54">
        <f t="shared" si="1"/>
        <v>0</v>
      </c>
      <c r="G7" s="54">
        <f t="shared" si="1"/>
        <v>20.829473279999995</v>
      </c>
      <c r="H7" s="56">
        <f t="shared" si="1"/>
        <v>1217.5320000000002</v>
      </c>
      <c r="I7" s="57">
        <f t="shared" si="1"/>
        <v>743.81400000000008</v>
      </c>
      <c r="J7" s="54">
        <f t="shared" si="1"/>
        <v>465.74400000000003</v>
      </c>
      <c r="K7" s="57">
        <f t="shared" si="1"/>
        <v>7.9740000000000002</v>
      </c>
      <c r="L7" s="56">
        <f t="shared" si="1"/>
        <v>5115.426818375</v>
      </c>
      <c r="M7" s="57">
        <f t="shared" si="1"/>
        <v>1906.1263999999999</v>
      </c>
      <c r="N7" s="57">
        <f t="shared" ref="N7" si="2">N2+N3-N4-N5+N6</f>
        <v>38.340000000000003</v>
      </c>
      <c r="O7" s="54">
        <f t="shared" si="1"/>
        <v>0</v>
      </c>
      <c r="P7" s="54">
        <f t="shared" si="1"/>
        <v>617.69999999999993</v>
      </c>
      <c r="Q7" s="54">
        <f t="shared" si="1"/>
        <v>145.67280000000002</v>
      </c>
      <c r="R7" s="54">
        <f t="shared" si="1"/>
        <v>453.97229999999996</v>
      </c>
      <c r="S7" s="54">
        <f t="shared" si="1"/>
        <v>498.35940000000016</v>
      </c>
      <c r="T7" s="54">
        <f t="shared" si="1"/>
        <v>125.01930000000002</v>
      </c>
      <c r="U7" s="54">
        <f t="shared" si="1"/>
        <v>1149.2183999999997</v>
      </c>
      <c r="V7" s="54">
        <f t="shared" si="1"/>
        <v>65.627418374999991</v>
      </c>
      <c r="W7" s="54">
        <f t="shared" si="1"/>
        <v>-30.478999999999999</v>
      </c>
      <c r="X7" s="54">
        <f t="shared" si="1"/>
        <v>105.3468</v>
      </c>
      <c r="Y7" s="54">
        <f t="shared" si="1"/>
        <v>3.1529999999999996</v>
      </c>
      <c r="Z7" s="57">
        <f t="shared" si="1"/>
        <v>37.369999999999997</v>
      </c>
      <c r="AA7" s="56">
        <f t="shared" si="1"/>
        <v>2161.29848449152</v>
      </c>
      <c r="AB7" s="56">
        <f t="shared" si="1"/>
        <v>160.59407999999999</v>
      </c>
      <c r="AC7" s="57">
        <f t="shared" si="1"/>
        <v>65.789999999999992</v>
      </c>
      <c r="AD7" s="54">
        <f t="shared" si="1"/>
        <v>1.2899999999999998</v>
      </c>
      <c r="AE7" s="54">
        <f t="shared" si="1"/>
        <v>89.741039999999998</v>
      </c>
      <c r="AF7" s="54">
        <f t="shared" ref="AF7" si="3">AF2+AF3-AF4-AF5+AF6</f>
        <v>0</v>
      </c>
      <c r="AG7" s="54">
        <f t="shared" si="1"/>
        <v>0</v>
      </c>
      <c r="AH7" s="54">
        <f t="shared" si="1"/>
        <v>3.6297599999999997</v>
      </c>
      <c r="AI7" s="54">
        <f t="shared" si="1"/>
        <v>0</v>
      </c>
      <c r="AJ7" s="54">
        <f t="shared" ref="AJ7" si="4">AJ2+AJ3-AJ4-AJ5+AJ6</f>
        <v>0</v>
      </c>
      <c r="AK7" s="54">
        <f t="shared" si="1"/>
        <v>0</v>
      </c>
      <c r="AL7" s="54">
        <f t="shared" ref="AL7" si="5">AL2+AL3-AL4-AL5+AL6</f>
        <v>9.5519999999999994E-2</v>
      </c>
      <c r="AM7" s="217">
        <f t="shared" si="1"/>
        <v>4.7759999999999997E-2</v>
      </c>
      <c r="AN7" s="57">
        <f t="shared" si="1"/>
        <v>0</v>
      </c>
      <c r="AO7" s="56">
        <f t="shared" si="1"/>
        <v>0</v>
      </c>
      <c r="AP7" s="182">
        <f t="shared" si="1"/>
        <v>0</v>
      </c>
      <c r="AQ7" s="111">
        <f t="shared" si="0"/>
        <v>10510.942364381035</v>
      </c>
    </row>
    <row r="8" spans="1:45" s="49" customFormat="1" ht="12.75" customHeight="1" thickBot="1">
      <c r="A8" s="183" t="s">
        <v>67</v>
      </c>
      <c r="B8" s="184"/>
      <c r="C8" s="187">
        <f t="shared" ref="C8:AP8" si="6">C7-C27</f>
        <v>1856.090981514513</v>
      </c>
      <c r="D8" s="185">
        <f t="shared" si="6"/>
        <v>1719.1543082345131</v>
      </c>
      <c r="E8" s="188">
        <f t="shared" si="6"/>
        <v>116.10720000000001</v>
      </c>
      <c r="F8" s="189">
        <f t="shared" si="6"/>
        <v>0</v>
      </c>
      <c r="G8" s="189">
        <f t="shared" si="6"/>
        <v>20.829473279999995</v>
      </c>
      <c r="H8" s="190">
        <f t="shared" si="6"/>
        <v>1217.5320000000002</v>
      </c>
      <c r="I8" s="185">
        <f t="shared" si="6"/>
        <v>743.81400000000008</v>
      </c>
      <c r="J8" s="188">
        <f t="shared" si="6"/>
        <v>465.74400000000003</v>
      </c>
      <c r="K8" s="185">
        <f t="shared" si="6"/>
        <v>7.9740000000000002</v>
      </c>
      <c r="L8" s="190">
        <f t="shared" si="6"/>
        <v>4969.5570183749996</v>
      </c>
      <c r="M8" s="185">
        <f t="shared" si="6"/>
        <v>1906.1263999999999</v>
      </c>
      <c r="N8" s="185">
        <f t="shared" si="6"/>
        <v>38.340000000000003</v>
      </c>
      <c r="O8" s="188">
        <f t="shared" si="6"/>
        <v>0</v>
      </c>
      <c r="P8" s="188">
        <f t="shared" si="6"/>
        <v>617.69999999999993</v>
      </c>
      <c r="Q8" s="188">
        <f t="shared" si="6"/>
        <v>145.67280000000002</v>
      </c>
      <c r="R8" s="188">
        <f t="shared" si="6"/>
        <v>453.97229999999996</v>
      </c>
      <c r="S8" s="188">
        <f t="shared" si="6"/>
        <v>498.35940000000016</v>
      </c>
      <c r="T8" s="188">
        <f t="shared" si="6"/>
        <v>125.01930000000002</v>
      </c>
      <c r="U8" s="188">
        <f t="shared" si="6"/>
        <v>1149.2183999999997</v>
      </c>
      <c r="V8" s="188">
        <f t="shared" si="6"/>
        <v>65.627418374999991</v>
      </c>
      <c r="W8" s="188">
        <f t="shared" si="6"/>
        <v>-30.478999999999999</v>
      </c>
      <c r="X8" s="188">
        <f t="shared" si="6"/>
        <v>0</v>
      </c>
      <c r="Y8" s="188">
        <f t="shared" si="6"/>
        <v>0</v>
      </c>
      <c r="Z8" s="185">
        <f t="shared" si="6"/>
        <v>0</v>
      </c>
      <c r="AA8" s="190">
        <f t="shared" si="6"/>
        <v>1749.95368777152</v>
      </c>
      <c r="AB8" s="185">
        <f t="shared" si="6"/>
        <v>160.59407999999999</v>
      </c>
      <c r="AC8" s="185">
        <f t="shared" si="6"/>
        <v>65.789999999999992</v>
      </c>
      <c r="AD8" s="188">
        <f t="shared" si="6"/>
        <v>1.2899999999999998</v>
      </c>
      <c r="AE8" s="188">
        <f t="shared" si="6"/>
        <v>89.741039999999998</v>
      </c>
      <c r="AF8" s="188">
        <f t="shared" si="6"/>
        <v>0</v>
      </c>
      <c r="AG8" s="188">
        <f t="shared" si="6"/>
        <v>0</v>
      </c>
      <c r="AH8" s="188">
        <f t="shared" si="6"/>
        <v>3.6297599999999997</v>
      </c>
      <c r="AI8" s="188">
        <f t="shared" si="6"/>
        <v>0</v>
      </c>
      <c r="AJ8" s="188">
        <f t="shared" ref="AJ8" si="7">AJ7-AJ27</f>
        <v>0</v>
      </c>
      <c r="AK8" s="188">
        <f t="shared" si="6"/>
        <v>0</v>
      </c>
      <c r="AL8" s="188">
        <f t="shared" si="6"/>
        <v>9.5519999999999994E-2</v>
      </c>
      <c r="AM8" s="218">
        <f t="shared" si="6"/>
        <v>4.7759999999999997E-2</v>
      </c>
      <c r="AN8" s="185">
        <f t="shared" si="6"/>
        <v>0</v>
      </c>
      <c r="AO8" s="190">
        <f t="shared" si="6"/>
        <v>0</v>
      </c>
      <c r="AP8" s="185">
        <f t="shared" si="6"/>
        <v>0</v>
      </c>
      <c r="AQ8" s="186">
        <f t="shared" si="0"/>
        <v>9953.7277676610338</v>
      </c>
    </row>
    <row r="9" spans="1:45" s="49" customFormat="1" ht="12.75" customHeight="1">
      <c r="A9" s="50" t="s">
        <v>5</v>
      </c>
      <c r="B9" s="51"/>
      <c r="C9" s="52">
        <f t="shared" ref="C9:AP9" si="8">SUM(C10:C14)</f>
        <v>1360.7055158399999</v>
      </c>
      <c r="D9" s="53">
        <f t="shared" si="8"/>
        <v>1360.7055158399999</v>
      </c>
      <c r="E9" s="54">
        <f t="shared" si="8"/>
        <v>0</v>
      </c>
      <c r="F9" s="55">
        <f t="shared" si="8"/>
        <v>0</v>
      </c>
      <c r="G9" s="55">
        <f t="shared" si="8"/>
        <v>0</v>
      </c>
      <c r="H9" s="56">
        <f t="shared" si="8"/>
        <v>761.15200000000016</v>
      </c>
      <c r="I9" s="53">
        <f t="shared" si="8"/>
        <v>750.5100000000001</v>
      </c>
      <c r="J9" s="54">
        <f t="shared" si="8"/>
        <v>10.641999999999999</v>
      </c>
      <c r="K9" s="55">
        <f t="shared" si="8"/>
        <v>0</v>
      </c>
      <c r="L9" s="56">
        <f t="shared" si="8"/>
        <v>2509.2883999999999</v>
      </c>
      <c r="M9" s="54">
        <f t="shared" si="8"/>
        <v>1906.1263999999999</v>
      </c>
      <c r="N9" s="54">
        <f t="shared" ref="N9" si="9">SUM(N10:N14)</f>
        <v>33.015000000000001</v>
      </c>
      <c r="O9" s="54">
        <f t="shared" si="8"/>
        <v>3.5819999999999999</v>
      </c>
      <c r="P9" s="54">
        <f t="shared" si="8"/>
        <v>0</v>
      </c>
      <c r="Q9" s="54">
        <f t="shared" si="8"/>
        <v>0</v>
      </c>
      <c r="R9" s="54">
        <f t="shared" si="8"/>
        <v>0</v>
      </c>
      <c r="S9" s="54">
        <f t="shared" si="8"/>
        <v>561.39300000000003</v>
      </c>
      <c r="T9" s="54">
        <f t="shared" si="8"/>
        <v>0</v>
      </c>
      <c r="U9" s="54">
        <f t="shared" si="8"/>
        <v>5.1719999999999997</v>
      </c>
      <c r="V9" s="54">
        <f t="shared" si="8"/>
        <v>0</v>
      </c>
      <c r="W9" s="54">
        <f t="shared" si="8"/>
        <v>0</v>
      </c>
      <c r="X9" s="54">
        <f t="shared" si="8"/>
        <v>0</v>
      </c>
      <c r="Y9" s="54">
        <f t="shared" si="8"/>
        <v>0</v>
      </c>
      <c r="Z9" s="55">
        <f t="shared" si="8"/>
        <v>0</v>
      </c>
      <c r="AA9" s="56">
        <f t="shared" si="8"/>
        <v>961.66412495999987</v>
      </c>
      <c r="AB9" s="57">
        <f t="shared" si="8"/>
        <v>0</v>
      </c>
      <c r="AC9" s="58">
        <f t="shared" si="8"/>
        <v>0</v>
      </c>
      <c r="AD9" s="54">
        <f t="shared" si="8"/>
        <v>0</v>
      </c>
      <c r="AE9" s="54">
        <f t="shared" si="8"/>
        <v>0</v>
      </c>
      <c r="AF9" s="54">
        <f t="shared" ref="AF9" si="10">SUM(AF10:AF14)</f>
        <v>0</v>
      </c>
      <c r="AG9" s="54">
        <f t="shared" si="8"/>
        <v>0</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37.926000000000002</v>
      </c>
      <c r="AP9" s="57">
        <f t="shared" si="8"/>
        <v>0</v>
      </c>
      <c r="AQ9" s="59">
        <f t="shared" si="0"/>
        <v>5630.7360407999995</v>
      </c>
    </row>
    <row r="10" spans="1:45" ht="12.75" customHeight="1">
      <c r="A10" s="60" t="s">
        <v>221</v>
      </c>
      <c r="B10" s="61"/>
      <c r="C10" s="62">
        <f>SUM(D10:G10)</f>
        <v>1356.8850979199999</v>
      </c>
      <c r="D10" s="63">
        <v>1356.8850979199999</v>
      </c>
      <c r="E10" s="64"/>
      <c r="F10" s="65"/>
      <c r="G10" s="65"/>
      <c r="H10" s="66">
        <f>SUM(I10:K10)</f>
        <v>565.2940000000001</v>
      </c>
      <c r="I10" s="63">
        <v>554.65200000000004</v>
      </c>
      <c r="J10" s="64">
        <v>10.641999999999999</v>
      </c>
      <c r="K10" s="65"/>
      <c r="L10" s="66">
        <f>SUM(M10:Z10)</f>
        <v>566.56500000000005</v>
      </c>
      <c r="M10" s="64"/>
      <c r="N10" s="64"/>
      <c r="O10" s="64"/>
      <c r="P10" s="64"/>
      <c r="Q10" s="64"/>
      <c r="R10" s="64"/>
      <c r="S10" s="64">
        <v>561.39300000000003</v>
      </c>
      <c r="T10" s="64"/>
      <c r="U10" s="64">
        <v>5.1719999999999997</v>
      </c>
      <c r="V10" s="64"/>
      <c r="W10" s="64"/>
      <c r="X10" s="64"/>
      <c r="Y10" s="64"/>
      <c r="Z10" s="65"/>
      <c r="AA10" s="66">
        <v>931.35768263999989</v>
      </c>
      <c r="AB10" s="67">
        <f>SUM(AC10:AM10)</f>
        <v>0</v>
      </c>
      <c r="AC10" s="68"/>
      <c r="AD10" s="64"/>
      <c r="AE10" s="64">
        <v>0</v>
      </c>
      <c r="AF10" s="64">
        <v>0</v>
      </c>
      <c r="AG10" s="64">
        <v>0</v>
      </c>
      <c r="AI10" s="64"/>
      <c r="AJ10" s="64"/>
      <c r="AK10" s="64"/>
      <c r="AL10" s="64"/>
      <c r="AM10" s="219"/>
      <c r="AN10" s="69">
        <v>0</v>
      </c>
      <c r="AO10" s="70"/>
      <c r="AP10" s="67"/>
      <c r="AQ10" s="71">
        <f t="shared" si="0"/>
        <v>3420.10178056</v>
      </c>
    </row>
    <row r="11" spans="1:45" ht="12.75" customHeight="1">
      <c r="A11" s="17" t="s">
        <v>222</v>
      </c>
      <c r="B11" s="18"/>
      <c r="C11" s="19">
        <f>SUM(D11:G11)</f>
        <v>3.8204179199999997</v>
      </c>
      <c r="D11" s="24">
        <v>3.8204179199999997</v>
      </c>
      <c r="E11" s="25"/>
      <c r="F11" s="22"/>
      <c r="G11" s="22"/>
      <c r="H11" s="23">
        <f>SUM(I11:K11)</f>
        <v>7.9980000000000002</v>
      </c>
      <c r="I11" s="24">
        <v>7.9980000000000002</v>
      </c>
      <c r="J11" s="25"/>
      <c r="K11" s="22"/>
      <c r="L11" s="23">
        <f>SUM(M11:Z11)</f>
        <v>3.5819999999999999</v>
      </c>
      <c r="M11" s="25"/>
      <c r="N11" s="25"/>
      <c r="O11" s="25">
        <v>3.5819999999999999</v>
      </c>
      <c r="P11" s="25"/>
      <c r="Q11" s="25"/>
      <c r="R11" s="25"/>
      <c r="S11" s="25">
        <v>0</v>
      </c>
      <c r="T11" s="25">
        <v>0</v>
      </c>
      <c r="U11" s="25">
        <v>0</v>
      </c>
      <c r="V11" s="25"/>
      <c r="W11" s="25"/>
      <c r="X11" s="25"/>
      <c r="Y11" s="25"/>
      <c r="Z11" s="22"/>
      <c r="AA11" s="23">
        <v>30.306442319999999</v>
      </c>
      <c r="AB11" s="26">
        <f>SUM(AC11:AM11)</f>
        <v>0</v>
      </c>
      <c r="AC11" s="27"/>
      <c r="AD11" s="25"/>
      <c r="AE11" s="25">
        <v>0</v>
      </c>
      <c r="AF11" s="25"/>
      <c r="AG11" s="25"/>
      <c r="AH11" s="25">
        <v>0</v>
      </c>
      <c r="AI11" s="25"/>
      <c r="AJ11" s="25"/>
      <c r="AK11" s="25"/>
      <c r="AL11" s="25"/>
      <c r="AM11" s="215"/>
      <c r="AN11" s="212"/>
      <c r="AO11" s="28"/>
      <c r="AP11" s="26"/>
      <c r="AQ11" s="29">
        <f t="shared" si="0"/>
        <v>45.706860239999997</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30.013999999999999</v>
      </c>
      <c r="AP12" s="26"/>
      <c r="AQ12" s="29">
        <f t="shared" si="0"/>
        <v>30.013999999999999</v>
      </c>
    </row>
    <row r="13" spans="1:45" ht="12.75" customHeight="1">
      <c r="A13" s="17" t="s">
        <v>224</v>
      </c>
      <c r="B13" s="18"/>
      <c r="C13" s="19">
        <f>SUM(D13:G13)</f>
        <v>0</v>
      </c>
      <c r="D13" s="24"/>
      <c r="E13" s="22"/>
      <c r="F13" s="22"/>
      <c r="G13" s="22"/>
      <c r="H13" s="23">
        <f>SUM(I13:K13)</f>
        <v>187.85999999999999</v>
      </c>
      <c r="I13" s="24">
        <v>187.85999999999999</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187.85999999999999</v>
      </c>
    </row>
    <row r="14" spans="1:45" ht="12.75" customHeight="1">
      <c r="A14" s="72" t="s">
        <v>225</v>
      </c>
      <c r="B14" s="73"/>
      <c r="C14" s="74">
        <f>SUM(D14:G14)</f>
        <v>0</v>
      </c>
      <c r="D14" s="75"/>
      <c r="E14" s="76"/>
      <c r="F14" s="77"/>
      <c r="G14" s="77"/>
      <c r="H14" s="78">
        <f>SUM(I14:K14)</f>
        <v>0</v>
      </c>
      <c r="I14" s="75"/>
      <c r="J14" s="76"/>
      <c r="K14" s="77"/>
      <c r="L14" s="78">
        <f>SUM(M14:Z14)</f>
        <v>1939.1414</v>
      </c>
      <c r="M14" s="76">
        <v>1906.1263999999999</v>
      </c>
      <c r="N14" s="76">
        <v>33.015000000000001</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7.911999999999999</v>
      </c>
      <c r="AP14" s="79"/>
      <c r="AQ14" s="82">
        <f t="shared" si="0"/>
        <v>1947.0534</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161.25200000000001</v>
      </c>
      <c r="I15" s="85">
        <f t="shared" si="13"/>
        <v>0</v>
      </c>
      <c r="J15" s="86">
        <f t="shared" si="13"/>
        <v>0</v>
      </c>
      <c r="K15" s="87">
        <f t="shared" si="13"/>
        <v>161.25200000000001</v>
      </c>
      <c r="L15" s="88">
        <f t="shared" si="13"/>
        <v>1938.6503000000002</v>
      </c>
      <c r="M15" s="86">
        <f t="shared" si="13"/>
        <v>0</v>
      </c>
      <c r="N15" s="86">
        <f t="shared" si="13"/>
        <v>0</v>
      </c>
      <c r="O15" s="86">
        <f t="shared" si="13"/>
        <v>49.557200000000002</v>
      </c>
      <c r="P15" s="86">
        <f t="shared" si="13"/>
        <v>390.85499999999996</v>
      </c>
      <c r="Q15" s="86">
        <f t="shared" si="13"/>
        <v>0</v>
      </c>
      <c r="R15" s="86">
        <f t="shared" si="13"/>
        <v>0</v>
      </c>
      <c r="S15" s="86">
        <f t="shared" si="13"/>
        <v>670.71690000000001</v>
      </c>
      <c r="T15" s="86">
        <f t="shared" si="13"/>
        <v>31.5364</v>
      </c>
      <c r="U15" s="86">
        <f t="shared" si="13"/>
        <v>762.3528</v>
      </c>
      <c r="V15" s="86">
        <f t="shared" si="13"/>
        <v>0</v>
      </c>
      <c r="W15" s="86">
        <f t="shared" si="13"/>
        <v>33.631999999999998</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1341.5139999999999</v>
      </c>
      <c r="AP15" s="89">
        <f t="shared" si="13"/>
        <v>0</v>
      </c>
      <c r="AQ15" s="91">
        <f t="shared" si="0"/>
        <v>3441.4162999999999</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1302.6419999999998</v>
      </c>
      <c r="AP16" s="67"/>
      <c r="AQ16" s="92">
        <f>C16+H16+L16+AA16+AO16+AP16</f>
        <v>1302.6419999999998</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17.63</v>
      </c>
      <c r="AP17" s="26"/>
      <c r="AQ17" s="29">
        <f>C17+H17+L17+AA17+AO17+AP17</f>
        <v>17.63</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21.241999999999997</v>
      </c>
      <c r="AP18" s="26"/>
      <c r="AQ18" s="29">
        <f t="shared" si="0"/>
        <v>21.241999999999997</v>
      </c>
    </row>
    <row r="19" spans="1:43" ht="12.75" customHeight="1">
      <c r="A19" s="17" t="s">
        <v>229</v>
      </c>
      <c r="B19" s="18"/>
      <c r="C19" s="19"/>
      <c r="D19" s="24"/>
      <c r="E19" s="25"/>
      <c r="F19" s="22"/>
      <c r="G19" s="22"/>
      <c r="H19" s="23">
        <f>SUM(I19:K19)</f>
        <v>161.25200000000001</v>
      </c>
      <c r="I19" s="24"/>
      <c r="J19" s="25"/>
      <c r="K19" s="22">
        <v>161.25200000000001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161.25200000000001</v>
      </c>
    </row>
    <row r="20" spans="1:43" ht="12.75" customHeight="1">
      <c r="A20" s="72" t="s">
        <v>230</v>
      </c>
      <c r="B20" s="73"/>
      <c r="C20" s="74"/>
      <c r="D20" s="75"/>
      <c r="E20" s="76"/>
      <c r="F20" s="77"/>
      <c r="G20" s="77"/>
      <c r="H20" s="78">
        <f>SUM(I20:K20)</f>
        <v>0</v>
      </c>
      <c r="I20" s="75"/>
      <c r="J20" s="76"/>
      <c r="K20" s="77"/>
      <c r="L20" s="78">
        <f>SUM(M20:Z20)</f>
        <v>1938.6503000000002</v>
      </c>
      <c r="M20" s="76"/>
      <c r="N20" s="76"/>
      <c r="O20" s="76">
        <v>49.557200000000002</v>
      </c>
      <c r="P20" s="76">
        <v>390.85499999999996</v>
      </c>
      <c r="Q20" s="76">
        <v>0</v>
      </c>
      <c r="R20" s="76">
        <v>0</v>
      </c>
      <c r="S20" s="76">
        <v>670.71690000000001</v>
      </c>
      <c r="T20" s="76">
        <v>31.5364</v>
      </c>
      <c r="U20" s="76">
        <v>762.3528</v>
      </c>
      <c r="V20" s="76"/>
      <c r="W20" s="76">
        <v>33.631999999999998</v>
      </c>
      <c r="X20" s="76"/>
      <c r="Y20" s="76"/>
      <c r="Z20" s="77"/>
      <c r="AA20" s="78"/>
      <c r="AB20" s="79">
        <f>SUM(AC20:AL20)</f>
        <v>0</v>
      </c>
      <c r="AC20" s="80"/>
      <c r="AD20" s="76"/>
      <c r="AE20" s="76"/>
      <c r="AF20" s="76"/>
      <c r="AG20" s="76"/>
      <c r="AH20" s="76"/>
      <c r="AI20" s="76"/>
      <c r="AJ20" s="76"/>
      <c r="AK20" s="76"/>
      <c r="AL20" s="76"/>
      <c r="AM20" s="220"/>
      <c r="AN20" s="213"/>
      <c r="AO20" s="81"/>
      <c r="AP20" s="79"/>
      <c r="AQ20" s="82">
        <f t="shared" si="0"/>
        <v>1938.6503000000002</v>
      </c>
    </row>
    <row r="21" spans="1:43" ht="12.75" customHeight="1">
      <c r="A21" s="93" t="s">
        <v>7</v>
      </c>
      <c r="B21" s="94"/>
      <c r="C21" s="95">
        <f>SUM(C22:C24)</f>
        <v>0</v>
      </c>
      <c r="D21" s="96">
        <f>SUM(D22:D24)</f>
        <v>0</v>
      </c>
      <c r="E21" s="97">
        <f>SUM(E22:E24)</f>
        <v>0</v>
      </c>
      <c r="F21" s="98">
        <f>SUM(F22:F24)</f>
        <v>0</v>
      </c>
      <c r="G21" s="98">
        <f>SUM(G22:G24)</f>
        <v>0</v>
      </c>
      <c r="H21" s="99">
        <f>SUM(I21:K21)</f>
        <v>0</v>
      </c>
      <c r="I21" s="96">
        <f>SUM(I22:I24)</f>
        <v>0</v>
      </c>
      <c r="J21" s="97">
        <f>SUM(J22:J24)</f>
        <v>0</v>
      </c>
      <c r="K21" s="98">
        <f>SUM(K22:K24)</f>
        <v>0</v>
      </c>
      <c r="L21" s="99">
        <f>SUM(M21:Z21)</f>
        <v>0</v>
      </c>
      <c r="M21" s="97">
        <f t="shared" ref="M21:AA21" si="15">SUM(M22:M24)</f>
        <v>0</v>
      </c>
      <c r="N21" s="97">
        <f t="shared" ref="N21" si="16">SUM(N22:N24)</f>
        <v>0</v>
      </c>
      <c r="O21" s="97">
        <f t="shared" si="15"/>
        <v>0</v>
      </c>
      <c r="P21" s="97">
        <f t="shared" si="15"/>
        <v>0</v>
      </c>
      <c r="Q21" s="97">
        <f t="shared" si="15"/>
        <v>0</v>
      </c>
      <c r="R21" s="97">
        <f t="shared" si="15"/>
        <v>0</v>
      </c>
      <c r="S21" s="97">
        <f t="shared" si="15"/>
        <v>0</v>
      </c>
      <c r="T21" s="97">
        <f t="shared" si="15"/>
        <v>0</v>
      </c>
      <c r="U21" s="97">
        <f t="shared" si="15"/>
        <v>0</v>
      </c>
      <c r="V21" s="97">
        <f t="shared" si="15"/>
        <v>0</v>
      </c>
      <c r="W21" s="97">
        <f t="shared" si="15"/>
        <v>0</v>
      </c>
      <c r="X21" s="97">
        <f t="shared" si="15"/>
        <v>0</v>
      </c>
      <c r="Y21" s="97">
        <f t="shared" si="15"/>
        <v>0</v>
      </c>
      <c r="Z21" s="98">
        <f t="shared" si="15"/>
        <v>0</v>
      </c>
      <c r="AA21" s="99">
        <f t="shared" si="15"/>
        <v>0</v>
      </c>
      <c r="AB21" s="100">
        <f t="shared" ref="AB21:AQ21" si="17">SUM(AB22:AB24)</f>
        <v>-67.08</v>
      </c>
      <c r="AC21" s="101">
        <f t="shared" si="17"/>
        <v>-65.789999999999992</v>
      </c>
      <c r="AD21" s="97">
        <f t="shared" si="17"/>
        <v>-1.2899999999999998</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67.08</v>
      </c>
      <c r="AP21" s="100">
        <f t="shared" si="17"/>
        <v>0</v>
      </c>
      <c r="AQ21" s="102">
        <f t="shared" si="17"/>
        <v>0</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-67.08</v>
      </c>
      <c r="AC22" s="68">
        <f>-AC2</f>
        <v>-65.789999999999992</v>
      </c>
      <c r="AD22" s="64">
        <f>-AD2</f>
        <v>-1.2899999999999998</v>
      </c>
      <c r="AE22" s="64"/>
      <c r="AF22" s="64"/>
      <c r="AG22" s="127"/>
      <c r="AH22" s="2"/>
      <c r="AI22" s="64"/>
      <c r="AJ22" s="64"/>
      <c r="AK22" s="64">
        <v>0</v>
      </c>
      <c r="AL22" s="64"/>
      <c r="AM22" s="219"/>
      <c r="AN22" s="69"/>
      <c r="AO22" s="66">
        <f>-(C22+H22+L22+AA22+AB22)</f>
        <v>67.08</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0</v>
      </c>
      <c r="D24" s="191">
        <v>0</v>
      </c>
      <c r="E24" s="192">
        <f>-D24-V24</f>
        <v>0</v>
      </c>
      <c r="F24" s="33"/>
      <c r="G24" s="33"/>
      <c r="H24" s="34"/>
      <c r="I24" s="39"/>
      <c r="J24" s="36"/>
      <c r="K24" s="33"/>
      <c r="L24" s="34">
        <f>SUM(N24:Z24)</f>
        <v>0</v>
      </c>
      <c r="M24" s="36"/>
      <c r="N24" s="36">
        <v>0</v>
      </c>
      <c r="O24" s="36"/>
      <c r="P24" s="36">
        <v>0</v>
      </c>
      <c r="Q24" s="36">
        <v>0</v>
      </c>
      <c r="R24" s="36">
        <v>0</v>
      </c>
      <c r="S24" s="36">
        <v>0</v>
      </c>
      <c r="T24" s="36"/>
      <c r="U24" s="36">
        <v>0</v>
      </c>
      <c r="V24" s="33">
        <v>0</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v>
      </c>
    </row>
    <row r="25" spans="1:43" ht="12.75" customHeight="1" thickBot="1">
      <c r="A25" s="83" t="s">
        <v>8</v>
      </c>
      <c r="B25" s="1"/>
      <c r="C25" s="84">
        <f>SUM(D25:G25)</f>
        <v>0</v>
      </c>
      <c r="D25" s="85"/>
      <c r="E25" s="86"/>
      <c r="F25" s="104"/>
      <c r="G25" s="104"/>
      <c r="H25" s="88">
        <f>SUM(I25:K25)</f>
        <v>5.3940000000000001</v>
      </c>
      <c r="I25" s="104">
        <v>5.3940000000000001</v>
      </c>
      <c r="J25" s="105"/>
      <c r="K25" s="104"/>
      <c r="L25" s="88">
        <f>SUM(O25:Z25)</f>
        <v>63.432600000000008</v>
      </c>
      <c r="M25" s="105"/>
      <c r="N25" s="105"/>
      <c r="O25" s="105">
        <v>45.975200000000001</v>
      </c>
      <c r="P25" s="105"/>
      <c r="Q25" s="105"/>
      <c r="R25" s="105"/>
      <c r="S25" s="105">
        <v>9.8490000000000002</v>
      </c>
      <c r="T25" s="105">
        <v>4.5052000000000003</v>
      </c>
      <c r="U25" s="105">
        <v>3.1032000000000002</v>
      </c>
      <c r="V25" s="105"/>
      <c r="W25" s="105"/>
      <c r="X25" s="105"/>
      <c r="Y25" s="105"/>
      <c r="Z25" s="104"/>
      <c r="AA25" s="88">
        <v>23.909133600000001</v>
      </c>
      <c r="AB25" s="89">
        <f>SUM(AC25:AI25)</f>
        <v>0</v>
      </c>
      <c r="AC25" s="90"/>
      <c r="AD25" s="105"/>
      <c r="AE25" s="105"/>
      <c r="AF25" s="105"/>
      <c r="AG25" s="105"/>
      <c r="AH25" s="105"/>
      <c r="AI25" s="105"/>
      <c r="AJ25" s="105"/>
      <c r="AK25" s="105"/>
      <c r="AL25" s="105"/>
      <c r="AM25" s="225"/>
      <c r="AN25" s="106"/>
      <c r="AO25" s="88">
        <v>206.916</v>
      </c>
      <c r="AP25" s="89"/>
      <c r="AQ25" s="107">
        <f>C25+H25+L25+AA25+AB25+AN25+AO25+AP25</f>
        <v>299.6517336</v>
      </c>
    </row>
    <row r="26" spans="1:43" s="49" customFormat="1" ht="12.75" customHeight="1" thickBot="1">
      <c r="A26" s="42" t="s">
        <v>9</v>
      </c>
      <c r="B26" s="43"/>
      <c r="C26" s="44">
        <f t="shared" ref="C26:AP26" si="20">C7-C9+C15+C21-C25</f>
        <v>495.38546567451317</v>
      </c>
      <c r="D26" s="108">
        <f t="shared" si="20"/>
        <v>358.44879239451325</v>
      </c>
      <c r="E26" s="46">
        <f t="shared" si="20"/>
        <v>116.10720000000001</v>
      </c>
      <c r="F26" s="46">
        <f t="shared" si="20"/>
        <v>0</v>
      </c>
      <c r="G26" s="46">
        <f t="shared" si="20"/>
        <v>20.829473279999995</v>
      </c>
      <c r="H26" s="47">
        <f t="shared" si="20"/>
        <v>612.23800000000006</v>
      </c>
      <c r="I26" s="108">
        <f t="shared" si="20"/>
        <v>-12.090000000000027</v>
      </c>
      <c r="J26" s="46">
        <f t="shared" si="20"/>
        <v>455.10200000000003</v>
      </c>
      <c r="K26" s="109">
        <f t="shared" si="20"/>
        <v>169.226</v>
      </c>
      <c r="L26" s="47">
        <f t="shared" si="20"/>
        <v>4481.3561183750007</v>
      </c>
      <c r="M26" s="46">
        <f t="shared" si="20"/>
        <v>0</v>
      </c>
      <c r="N26" s="46">
        <f t="shared" si="20"/>
        <v>5.3250000000000028</v>
      </c>
      <c r="O26" s="46">
        <f t="shared" si="20"/>
        <v>0</v>
      </c>
      <c r="P26" s="46">
        <f t="shared" si="20"/>
        <v>1008.5549999999998</v>
      </c>
      <c r="Q26" s="46">
        <f t="shared" si="20"/>
        <v>145.67280000000002</v>
      </c>
      <c r="R26" s="46">
        <f t="shared" si="20"/>
        <v>453.97229999999996</v>
      </c>
      <c r="S26" s="46">
        <f t="shared" si="20"/>
        <v>597.8343000000001</v>
      </c>
      <c r="T26" s="46">
        <f t="shared" si="20"/>
        <v>152.0505</v>
      </c>
      <c r="U26" s="46">
        <f t="shared" si="20"/>
        <v>1903.2959999999998</v>
      </c>
      <c r="V26" s="46">
        <f t="shared" si="20"/>
        <v>65.627418374999991</v>
      </c>
      <c r="W26" s="46">
        <f t="shared" si="20"/>
        <v>3.1529999999999987</v>
      </c>
      <c r="X26" s="46">
        <f t="shared" si="20"/>
        <v>105.3468</v>
      </c>
      <c r="Y26" s="46">
        <f t="shared" si="20"/>
        <v>3.1529999999999996</v>
      </c>
      <c r="Z26" s="109">
        <f t="shared" si="20"/>
        <v>37.369999999999997</v>
      </c>
      <c r="AA26" s="47">
        <f t="shared" si="20"/>
        <v>1175.7252259315203</v>
      </c>
      <c r="AB26" s="45">
        <f t="shared" si="20"/>
        <v>93.514079999999993</v>
      </c>
      <c r="AC26" s="110">
        <f t="shared" si="20"/>
        <v>0</v>
      </c>
      <c r="AD26" s="110">
        <f t="shared" si="20"/>
        <v>0</v>
      </c>
      <c r="AE26" s="110">
        <f t="shared" si="20"/>
        <v>89.741039999999998</v>
      </c>
      <c r="AF26" s="110">
        <f t="shared" si="20"/>
        <v>0</v>
      </c>
      <c r="AG26" s="110">
        <f t="shared" si="20"/>
        <v>0</v>
      </c>
      <c r="AH26" s="110">
        <f t="shared" si="20"/>
        <v>3.6297599999999997</v>
      </c>
      <c r="AI26" s="110">
        <f t="shared" si="20"/>
        <v>0</v>
      </c>
      <c r="AJ26" s="110">
        <f t="shared" ref="AJ26" si="21">AJ7-AJ9+AJ15+AJ21-AJ25</f>
        <v>0</v>
      </c>
      <c r="AK26" s="110">
        <f t="shared" si="20"/>
        <v>0</v>
      </c>
      <c r="AL26" s="110">
        <f t="shared" si="20"/>
        <v>9.5519999999999994E-2</v>
      </c>
      <c r="AM26" s="226">
        <f t="shared" si="20"/>
        <v>4.7759999999999997E-2</v>
      </c>
      <c r="AN26" s="45">
        <f t="shared" si="20"/>
        <v>0</v>
      </c>
      <c r="AO26" s="47">
        <f t="shared" si="20"/>
        <v>1163.752</v>
      </c>
      <c r="AP26" s="45">
        <f t="shared" si="20"/>
        <v>0</v>
      </c>
      <c r="AQ26" s="48">
        <f>C26+H26+L26+AA26+AB26+AN26+AO26+AP26</f>
        <v>8021.9708899810339</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145.8698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105.3468</v>
      </c>
      <c r="Y27" s="54">
        <f t="shared" si="23"/>
        <v>3.1529999999999996</v>
      </c>
      <c r="Z27" s="55">
        <f t="shared" si="23"/>
        <v>37.369999999999997</v>
      </c>
      <c r="AA27" s="56">
        <f t="shared" si="23"/>
        <v>411.34479671999998</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557.21459671999992</v>
      </c>
    </row>
    <row r="28" spans="1:43" ht="12.75" customHeight="1" thickBot="1">
      <c r="A28" s="112" t="s">
        <v>11</v>
      </c>
      <c r="B28" s="113"/>
      <c r="C28" s="114">
        <f>SUM(D28:G28)</f>
        <v>0</v>
      </c>
      <c r="D28" s="96"/>
      <c r="E28" s="97"/>
      <c r="F28" s="98"/>
      <c r="G28" s="98"/>
      <c r="H28" s="115">
        <f>SUM(I28:K28)</f>
        <v>0</v>
      </c>
      <c r="I28" s="96"/>
      <c r="J28" s="97"/>
      <c r="K28" s="98"/>
      <c r="L28" s="115">
        <f>SUM(M28:Z28)</f>
        <v>145.8698</v>
      </c>
      <c r="M28" s="97"/>
      <c r="N28" s="97"/>
      <c r="O28" s="97"/>
      <c r="P28" s="97"/>
      <c r="Q28" s="97"/>
      <c r="R28" s="97"/>
      <c r="S28" s="97"/>
      <c r="T28" s="97"/>
      <c r="U28" s="97"/>
      <c r="V28" s="97"/>
      <c r="W28" s="97"/>
      <c r="X28" s="97">
        <f>X26</f>
        <v>105.3468</v>
      </c>
      <c r="Y28" s="97">
        <f>Y26</f>
        <v>3.1529999999999996</v>
      </c>
      <c r="Z28" s="98">
        <f>Z26</f>
        <v>37.369999999999997</v>
      </c>
      <c r="AA28" s="115">
        <v>411.34479671999998</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557.21459671999992</v>
      </c>
    </row>
    <row r="29" spans="1:43" s="49" customFormat="1" ht="12.75" customHeight="1" thickBot="1">
      <c r="A29" s="50" t="s">
        <v>12</v>
      </c>
      <c r="B29" s="51"/>
      <c r="C29" s="52">
        <f t="shared" ref="C29:AQ29" si="25">C30+C45+C56+C58+C65+C70+C71</f>
        <v>610.06178467801874</v>
      </c>
      <c r="D29" s="53">
        <f t="shared" si="25"/>
        <v>473.1251113980187</v>
      </c>
      <c r="E29" s="54">
        <f t="shared" si="25"/>
        <v>116.10720000000001</v>
      </c>
      <c r="F29" s="55">
        <f t="shared" si="25"/>
        <v>0</v>
      </c>
      <c r="G29" s="55">
        <f t="shared" si="25"/>
        <v>20.829473279999998</v>
      </c>
      <c r="H29" s="56">
        <f t="shared" si="25"/>
        <v>626.02968600000008</v>
      </c>
      <c r="I29" s="53">
        <f t="shared" si="25"/>
        <v>0</v>
      </c>
      <c r="J29" s="53">
        <f t="shared" si="25"/>
        <v>456.98</v>
      </c>
      <c r="K29" s="53">
        <f t="shared" si="25"/>
        <v>169.04968600000001</v>
      </c>
      <c r="L29" s="56">
        <f t="shared" si="25"/>
        <v>4332.3939931531868</v>
      </c>
      <c r="M29" s="54">
        <f t="shared" si="25"/>
        <v>0</v>
      </c>
      <c r="N29" s="54">
        <f t="shared" ref="N29" si="26">N30+N45+N56+N58+N65+N70+N71</f>
        <v>0</v>
      </c>
      <c r="O29" s="54">
        <f t="shared" si="25"/>
        <v>0</v>
      </c>
      <c r="P29" s="54">
        <f t="shared" si="25"/>
        <v>1014.8893065283019</v>
      </c>
      <c r="Q29" s="54">
        <f t="shared" si="25"/>
        <v>141.4504</v>
      </c>
      <c r="R29" s="54">
        <f t="shared" si="25"/>
        <v>460.2922942298847</v>
      </c>
      <c r="S29" s="54">
        <f t="shared" si="25"/>
        <v>609.65310000000011</v>
      </c>
      <c r="T29" s="54">
        <f t="shared" si="25"/>
        <v>148.42327402000004</v>
      </c>
      <c r="U29" s="54">
        <f t="shared" si="25"/>
        <v>1891.0072</v>
      </c>
      <c r="V29" s="54">
        <f t="shared" si="25"/>
        <v>65.627418374999991</v>
      </c>
      <c r="W29" s="54">
        <f t="shared" si="25"/>
        <v>1.0510000000000019</v>
      </c>
      <c r="X29" s="54">
        <f t="shared" si="25"/>
        <v>0</v>
      </c>
      <c r="Y29" s="54">
        <f t="shared" si="25"/>
        <v>0</v>
      </c>
      <c r="Z29" s="54">
        <f t="shared" si="25"/>
        <v>0</v>
      </c>
      <c r="AA29" s="47">
        <f t="shared" si="25"/>
        <v>763.82142935999991</v>
      </c>
      <c r="AB29" s="57">
        <f t="shared" si="25"/>
        <v>93.514079999999993</v>
      </c>
      <c r="AC29" s="58">
        <f t="shared" si="25"/>
        <v>0</v>
      </c>
      <c r="AD29" s="54">
        <f t="shared" si="25"/>
        <v>0</v>
      </c>
      <c r="AE29" s="54">
        <f t="shared" si="25"/>
        <v>89.741039999999998</v>
      </c>
      <c r="AF29" s="54">
        <f t="shared" ref="AF29" si="27">AF30+AF45+AF56+AF58+AF65+AF70+AF71</f>
        <v>0</v>
      </c>
      <c r="AG29" s="54">
        <f t="shared" si="25"/>
        <v>0</v>
      </c>
      <c r="AH29" s="54">
        <f t="shared" si="25"/>
        <v>3.6297599999999997</v>
      </c>
      <c r="AI29" s="54">
        <f t="shared" si="25"/>
        <v>0</v>
      </c>
      <c r="AJ29" s="54">
        <f t="shared" ref="AJ29" si="28">AJ30+AJ45+AJ56+AJ58+AJ65+AJ70+AJ71</f>
        <v>0</v>
      </c>
      <c r="AK29" s="54">
        <f t="shared" si="25"/>
        <v>0</v>
      </c>
      <c r="AL29" s="54">
        <f t="shared" ref="AL29" si="29">AL30+AL45+AL56+AL58+AL65+AL70+AL71</f>
        <v>9.5519999999999994E-2</v>
      </c>
      <c r="AM29" s="217">
        <f t="shared" si="25"/>
        <v>4.7759999999999997E-2</v>
      </c>
      <c r="AN29" s="53">
        <f t="shared" si="25"/>
        <v>0</v>
      </c>
      <c r="AO29" s="56">
        <f t="shared" si="25"/>
        <v>1165.5579999999998</v>
      </c>
      <c r="AP29" s="57">
        <f t="shared" si="25"/>
        <v>0</v>
      </c>
      <c r="AQ29" s="48">
        <f t="shared" si="25"/>
        <v>7591.3789731912066</v>
      </c>
    </row>
    <row r="30" spans="1:43" s="49" customFormat="1" ht="12.75" customHeight="1">
      <c r="A30" s="164" t="s">
        <v>43</v>
      </c>
      <c r="B30" s="117"/>
      <c r="C30" s="118">
        <f>SUM(C31:C44)</f>
        <v>133.97511139801873</v>
      </c>
      <c r="D30" s="120">
        <v>133.9751113980187</v>
      </c>
      <c r="E30" s="120">
        <v>0</v>
      </c>
      <c r="F30" s="121"/>
      <c r="G30" s="121"/>
      <c r="H30" s="122">
        <f>SUM(H31:H44)</f>
        <v>0</v>
      </c>
      <c r="I30" s="119">
        <f t="shared" ref="I30:K30" si="30">SUM(I31:I44)</f>
        <v>0</v>
      </c>
      <c r="J30" s="120">
        <f t="shared" si="30"/>
        <v>0</v>
      </c>
      <c r="K30" s="120">
        <f t="shared" si="30"/>
        <v>0</v>
      </c>
      <c r="L30" s="122">
        <f>SUM(L31:L44)</f>
        <v>795.71803200115585</v>
      </c>
      <c r="M30" s="120">
        <f>SUM(M31:M44)</f>
        <v>0</v>
      </c>
      <c r="N30" s="120">
        <f>SUM(N31:N44)</f>
        <v>0</v>
      </c>
      <c r="O30" s="120">
        <f>SUM(O31:O44)</f>
        <v>0</v>
      </c>
      <c r="P30" s="120">
        <f>SUM(P31:P44)</f>
        <v>0</v>
      </c>
      <c r="Q30" s="120">
        <v>17.457946161718404</v>
      </c>
      <c r="R30" s="120">
        <f>SUM(R31:R44)</f>
        <v>0</v>
      </c>
      <c r="S30" s="120">
        <v>489.249075</v>
      </c>
      <c r="T30" s="120">
        <v>59.658435379925123</v>
      </c>
      <c r="U30" s="120">
        <v>181.97633895951213</v>
      </c>
      <c r="V30" s="120">
        <v>46.325236499999995</v>
      </c>
      <c r="W30" s="120">
        <f>SUM(W31:W44)</f>
        <v>1.0510000000000019</v>
      </c>
      <c r="X30" s="120">
        <f>SUM(X31:X44)</f>
        <v>0</v>
      </c>
      <c r="Y30" s="120">
        <f>SUM(Y31:Y44)</f>
        <v>0</v>
      </c>
      <c r="Z30" s="121">
        <f>SUM(Z31:Z44)</f>
        <v>0</v>
      </c>
      <c r="AA30" s="122">
        <v>389.46040055999998</v>
      </c>
      <c r="AB30" s="123">
        <f t="shared" ref="AB30:AN30" si="31">SUM(AB31:AB44)</f>
        <v>60.177599999999991</v>
      </c>
      <c r="AC30" s="176">
        <f t="shared" si="31"/>
        <v>0</v>
      </c>
      <c r="AD30" s="120">
        <f t="shared" si="31"/>
        <v>0</v>
      </c>
      <c r="AE30" s="120">
        <f t="shared" si="31"/>
        <v>56.547839999999994</v>
      </c>
      <c r="AF30" s="120">
        <f t="shared" ref="AF30" si="32">SUM(AF31:AF44)</f>
        <v>0</v>
      </c>
      <c r="AG30" s="120">
        <f t="shared" si="31"/>
        <v>0</v>
      </c>
      <c r="AH30" s="120">
        <f t="shared" si="31"/>
        <v>3.6297599999999997</v>
      </c>
      <c r="AI30" s="120">
        <f t="shared" si="31"/>
        <v>0</v>
      </c>
      <c r="AJ30" s="120">
        <f t="shared" ref="AJ30" si="33">SUM(AJ31:AJ44)</f>
        <v>0</v>
      </c>
      <c r="AK30" s="120">
        <f t="shared" si="31"/>
        <v>0</v>
      </c>
      <c r="AL30" s="120">
        <f t="shared" ref="AL30" si="34">SUM(AL31:AL44)</f>
        <v>0</v>
      </c>
      <c r="AM30" s="228">
        <f t="shared" si="31"/>
        <v>0</v>
      </c>
      <c r="AN30" s="119">
        <f t="shared" si="31"/>
        <v>0</v>
      </c>
      <c r="AO30" s="122">
        <v>434.64399999999995</v>
      </c>
      <c r="AP30" s="123">
        <f>SUM(AP31:AP44)</f>
        <v>0</v>
      </c>
      <c r="AQ30" s="59">
        <f t="shared" ref="AQ30" si="35">C30+H30+L30+AA30+AB30+AN30+AO30+AP30</f>
        <v>1813.9751439591746</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54.578176805944821</v>
      </c>
      <c r="M31" s="127"/>
      <c r="N31" s="127"/>
      <c r="O31" s="127"/>
      <c r="P31" s="127"/>
      <c r="Q31" s="127">
        <v>0.54299939382922435</v>
      </c>
      <c r="R31" s="127"/>
      <c r="S31" s="127">
        <v>16.004498234458733</v>
      </c>
      <c r="T31" s="127">
        <v>0.4647087367128408</v>
      </c>
      <c r="U31" s="127">
        <v>29.588505909618902</v>
      </c>
      <c r="V31" s="127">
        <v>7.977464531325122</v>
      </c>
      <c r="W31" s="127"/>
      <c r="X31" s="127"/>
      <c r="Y31" s="127"/>
      <c r="Z31" s="128"/>
      <c r="AA31" s="70">
        <v>23.739901040848203</v>
      </c>
      <c r="AB31" s="131">
        <f t="shared" ref="AB31:AB43" si="39">SUM(AC31:AM31)</f>
        <v>0</v>
      </c>
      <c r="AC31" s="132"/>
      <c r="AD31" s="127"/>
      <c r="AE31" s="127"/>
      <c r="AF31" s="127"/>
      <c r="AG31" s="127"/>
      <c r="AH31" s="127"/>
      <c r="AI31" s="127"/>
      <c r="AJ31" s="127"/>
      <c r="AK31" s="64"/>
      <c r="AL31" s="64"/>
      <c r="AM31" s="229"/>
      <c r="AN31" s="223"/>
      <c r="AO31" s="130">
        <v>25.02048202861895</v>
      </c>
      <c r="AP31" s="131"/>
      <c r="AQ31" s="71">
        <f t="shared" si="24"/>
        <v>103.33855987541196</v>
      </c>
    </row>
    <row r="32" spans="1:43" ht="12.75" customHeight="1">
      <c r="A32" s="166" t="s">
        <v>111</v>
      </c>
      <c r="B32" s="133" t="s">
        <v>15</v>
      </c>
      <c r="C32" s="19">
        <f t="shared" si="36"/>
        <v>34.299609806525858</v>
      </c>
      <c r="D32" s="127">
        <v>34.299609806525858</v>
      </c>
      <c r="E32" s="25"/>
      <c r="F32" s="22"/>
      <c r="G32" s="22"/>
      <c r="H32" s="23">
        <f t="shared" si="37"/>
        <v>0</v>
      </c>
      <c r="I32" s="24">
        <v>0</v>
      </c>
      <c r="J32" s="25"/>
      <c r="K32" s="22"/>
      <c r="L32" s="23">
        <f t="shared" si="38"/>
        <v>178.92981960381175</v>
      </c>
      <c r="M32" s="25"/>
      <c r="N32" s="25"/>
      <c r="O32" s="25"/>
      <c r="P32" s="127"/>
      <c r="Q32" s="127">
        <v>4.0534745945717265</v>
      </c>
      <c r="R32" s="25"/>
      <c r="S32" s="127">
        <v>119.47311125848077</v>
      </c>
      <c r="T32" s="127">
        <v>11.227519674267661</v>
      </c>
      <c r="U32" s="127">
        <v>29.658740584173021</v>
      </c>
      <c r="V32" s="127">
        <v>14.516973492318579</v>
      </c>
      <c r="W32" s="25"/>
      <c r="X32" s="25"/>
      <c r="Y32" s="25"/>
      <c r="Z32" s="22"/>
      <c r="AA32" s="28">
        <v>125.32673266564002</v>
      </c>
      <c r="AB32" s="26">
        <f t="shared" si="39"/>
        <v>3.6297599999999997</v>
      </c>
      <c r="AC32" s="27"/>
      <c r="AD32" s="25"/>
      <c r="AE32" s="25">
        <v>0</v>
      </c>
      <c r="AF32" s="25"/>
      <c r="AG32" s="127"/>
      <c r="AH32" s="127">
        <v>3.6297599999999997</v>
      </c>
      <c r="AI32" s="25"/>
      <c r="AJ32" s="25"/>
      <c r="AK32" s="25"/>
      <c r="AL32" s="25"/>
      <c r="AM32" s="229"/>
      <c r="AN32" s="212"/>
      <c r="AO32" s="130">
        <v>98.949244107027383</v>
      </c>
      <c r="AP32" s="26"/>
      <c r="AQ32" s="29">
        <f t="shared" si="24"/>
        <v>441.13516618300497</v>
      </c>
    </row>
    <row r="33" spans="1:43" ht="12.75" customHeight="1">
      <c r="A33" s="166" t="s">
        <v>16</v>
      </c>
      <c r="B33" s="133" t="s">
        <v>17</v>
      </c>
      <c r="C33" s="19">
        <f t="shared" si="36"/>
        <v>11.95567519251366</v>
      </c>
      <c r="D33" s="127">
        <v>11.95567519251366</v>
      </c>
      <c r="E33" s="25"/>
      <c r="F33" s="22"/>
      <c r="G33" s="22"/>
      <c r="H33" s="23">
        <f t="shared" si="37"/>
        <v>0</v>
      </c>
      <c r="I33" s="24"/>
      <c r="J33" s="25"/>
      <c r="K33" s="22"/>
      <c r="L33" s="23">
        <f t="shared" si="38"/>
        <v>26.047838054502105</v>
      </c>
      <c r="M33" s="25"/>
      <c r="N33" s="25"/>
      <c r="O33" s="25"/>
      <c r="P33" s="127"/>
      <c r="Q33" s="127">
        <v>0.26111654723573563</v>
      </c>
      <c r="R33" s="25"/>
      <c r="S33" s="127">
        <v>7.6962135993408092</v>
      </c>
      <c r="T33" s="127">
        <v>12.028031359355447</v>
      </c>
      <c r="U33" s="127">
        <v>6.0624765485701131</v>
      </c>
      <c r="V33" s="127">
        <v>0</v>
      </c>
      <c r="W33" s="25"/>
      <c r="X33" s="25"/>
      <c r="Y33" s="25"/>
      <c r="Z33" s="22"/>
      <c r="AA33" s="28">
        <v>0.99949341966260807</v>
      </c>
      <c r="AB33" s="26">
        <f t="shared" si="39"/>
        <v>0</v>
      </c>
      <c r="AC33" s="27"/>
      <c r="AD33" s="25"/>
      <c r="AE33" s="25"/>
      <c r="AF33" s="25"/>
      <c r="AG33" s="127"/>
      <c r="AH33" s="127"/>
      <c r="AI33" s="25"/>
      <c r="AJ33" s="25"/>
      <c r="AK33" s="25"/>
      <c r="AL33" s="25"/>
      <c r="AM33" s="229"/>
      <c r="AN33" s="212"/>
      <c r="AO33" s="130">
        <v>11.080508492845055</v>
      </c>
      <c r="AP33" s="26"/>
      <c r="AQ33" s="29">
        <f t="shared" si="24"/>
        <v>50.083515159523422</v>
      </c>
    </row>
    <row r="34" spans="1:43" ht="12.75" customHeight="1">
      <c r="A34" s="166" t="s">
        <v>18</v>
      </c>
      <c r="B34" s="133" t="s">
        <v>19</v>
      </c>
      <c r="C34" s="305">
        <f t="shared" si="36"/>
        <v>0</v>
      </c>
      <c r="D34" s="304">
        <v>0</v>
      </c>
      <c r="E34" s="25"/>
      <c r="F34" s="22"/>
      <c r="G34" s="22"/>
      <c r="H34" s="23">
        <f t="shared" si="37"/>
        <v>0</v>
      </c>
      <c r="I34" s="24"/>
      <c r="J34" s="25"/>
      <c r="K34" s="22"/>
      <c r="L34" s="23">
        <f t="shared" si="38"/>
        <v>5.7667061011608123</v>
      </c>
      <c r="M34" s="25"/>
      <c r="N34" s="25"/>
      <c r="O34" s="25"/>
      <c r="P34" s="127"/>
      <c r="Q34" s="127">
        <v>0.1510686888751801</v>
      </c>
      <c r="R34" s="25"/>
      <c r="S34" s="127">
        <v>4.4526358442772365</v>
      </c>
      <c r="T34" s="127">
        <v>0.36481115793774554</v>
      </c>
      <c r="U34" s="127">
        <v>0.79819041007064961</v>
      </c>
      <c r="V34" s="127">
        <v>0</v>
      </c>
      <c r="W34" s="25"/>
      <c r="X34" s="25"/>
      <c r="Y34" s="25"/>
      <c r="Z34" s="22"/>
      <c r="AA34" s="28">
        <v>0</v>
      </c>
      <c r="AB34" s="26">
        <f t="shared" si="39"/>
        <v>56.547839999999994</v>
      </c>
      <c r="AC34" s="27"/>
      <c r="AD34" s="25"/>
      <c r="AE34" s="25">
        <v>56.547839999999994</v>
      </c>
      <c r="AF34" s="25"/>
      <c r="AG34" s="127"/>
      <c r="AH34" s="127"/>
      <c r="AI34" s="25"/>
      <c r="AJ34" s="25"/>
      <c r="AK34" s="25"/>
      <c r="AL34" s="25"/>
      <c r="AM34" s="229"/>
      <c r="AN34" s="212"/>
      <c r="AO34" s="130">
        <v>18.467118663789432</v>
      </c>
      <c r="AP34" s="26"/>
      <c r="AQ34" s="29">
        <f t="shared" si="24"/>
        <v>80.781664764950236</v>
      </c>
    </row>
    <row r="35" spans="1:43" ht="12.75" customHeight="1">
      <c r="A35" s="166" t="s">
        <v>20</v>
      </c>
      <c r="B35" s="133" t="s">
        <v>21</v>
      </c>
      <c r="C35" s="305">
        <f t="shared" si="36"/>
        <v>0</v>
      </c>
      <c r="D35" s="304">
        <v>0</v>
      </c>
      <c r="E35" s="25"/>
      <c r="F35" s="22"/>
      <c r="G35" s="22"/>
      <c r="H35" s="23">
        <f t="shared" si="37"/>
        <v>0</v>
      </c>
      <c r="I35" s="24"/>
      <c r="J35" s="25"/>
      <c r="K35" s="22"/>
      <c r="L35" s="23">
        <f t="shared" si="38"/>
        <v>7.1350212604708565</v>
      </c>
      <c r="M35" s="25"/>
      <c r="N35" s="25"/>
      <c r="O35" s="25"/>
      <c r="P35" s="127"/>
      <c r="Q35" s="127">
        <v>6.317848726185292E-2</v>
      </c>
      <c r="R35" s="25"/>
      <c r="S35" s="127">
        <v>1.8621383363019124</v>
      </c>
      <c r="T35" s="127">
        <v>1.3265860288645293E-2</v>
      </c>
      <c r="U35" s="127">
        <v>5.196438576618446</v>
      </c>
      <c r="V35" s="127">
        <v>0</v>
      </c>
      <c r="W35" s="25"/>
      <c r="X35" s="25"/>
      <c r="Y35" s="25"/>
      <c r="Z35" s="22"/>
      <c r="AA35" s="28">
        <v>8.6609834266823444</v>
      </c>
      <c r="AB35" s="26">
        <f t="shared" si="39"/>
        <v>0</v>
      </c>
      <c r="AC35" s="27"/>
      <c r="AD35" s="25"/>
      <c r="AE35" s="25"/>
      <c r="AF35" s="25"/>
      <c r="AG35" s="127"/>
      <c r="AH35" s="127"/>
      <c r="AI35" s="25"/>
      <c r="AJ35" s="25"/>
      <c r="AK35" s="25"/>
      <c r="AL35" s="25"/>
      <c r="AM35" s="229"/>
      <c r="AN35" s="212"/>
      <c r="AO35" s="130">
        <v>17.190704075520784</v>
      </c>
      <c r="AP35" s="26"/>
      <c r="AQ35" s="29">
        <f t="shared" si="24"/>
        <v>32.986708762673985</v>
      </c>
    </row>
    <row r="36" spans="1:43" ht="12.75" customHeight="1">
      <c r="A36" s="166" t="s">
        <v>22</v>
      </c>
      <c r="B36" s="133" t="s">
        <v>23</v>
      </c>
      <c r="C36" s="19">
        <f t="shared" si="36"/>
        <v>0</v>
      </c>
      <c r="D36" s="127">
        <v>0</v>
      </c>
      <c r="E36" s="25"/>
      <c r="F36" s="22"/>
      <c r="G36" s="22"/>
      <c r="H36" s="23">
        <f t="shared" si="37"/>
        <v>0</v>
      </c>
      <c r="I36" s="24"/>
      <c r="J36" s="25"/>
      <c r="K36" s="22"/>
      <c r="L36" s="23">
        <f t="shared" si="38"/>
        <v>49.220993320435213</v>
      </c>
      <c r="M36" s="25"/>
      <c r="N36" s="25"/>
      <c r="O36" s="25"/>
      <c r="P36" s="127"/>
      <c r="Q36" s="127">
        <v>1.1885294035150611</v>
      </c>
      <c r="R36" s="25"/>
      <c r="S36" s="127">
        <v>35.03100916193938</v>
      </c>
      <c r="T36" s="127">
        <v>3.7135396288289573</v>
      </c>
      <c r="U36" s="127">
        <v>9.2879151261518142</v>
      </c>
      <c r="V36" s="127">
        <v>0</v>
      </c>
      <c r="W36" s="25"/>
      <c r="X36" s="25"/>
      <c r="Y36" s="25"/>
      <c r="Z36" s="22"/>
      <c r="AA36" s="130">
        <v>80.631550154045982</v>
      </c>
      <c r="AB36" s="26">
        <f t="shared" si="39"/>
        <v>0</v>
      </c>
      <c r="AC36" s="27"/>
      <c r="AD36" s="25"/>
      <c r="AE36" s="25">
        <v>0</v>
      </c>
      <c r="AF36" s="25"/>
      <c r="AG36" s="127"/>
      <c r="AH36" s="127"/>
      <c r="AI36" s="25"/>
      <c r="AJ36" s="25"/>
      <c r="AK36" s="25"/>
      <c r="AL36" s="25"/>
      <c r="AM36" s="229"/>
      <c r="AN36" s="212"/>
      <c r="AO36" s="130">
        <v>72.717475861212804</v>
      </c>
      <c r="AP36" s="26"/>
      <c r="AQ36" s="29">
        <f t="shared" si="24"/>
        <v>202.57001933569398</v>
      </c>
    </row>
    <row r="37" spans="1:43" ht="12.75" customHeight="1">
      <c r="A37" s="166" t="s">
        <v>24</v>
      </c>
      <c r="B37" s="133" t="s">
        <v>25</v>
      </c>
      <c r="C37" s="19">
        <f t="shared" si="36"/>
        <v>0</v>
      </c>
      <c r="D37" s="127">
        <v>0</v>
      </c>
      <c r="E37" s="25"/>
      <c r="F37" s="22"/>
      <c r="G37" s="22"/>
      <c r="H37" s="23">
        <f t="shared" si="37"/>
        <v>0</v>
      </c>
      <c r="I37" s="24"/>
      <c r="J37" s="25"/>
      <c r="K37" s="22"/>
      <c r="L37" s="23">
        <f t="shared" si="38"/>
        <v>10.263789178955594</v>
      </c>
      <c r="M37" s="25"/>
      <c r="N37" s="25"/>
      <c r="O37" s="25"/>
      <c r="P37" s="127"/>
      <c r="Q37" s="127">
        <v>8.7336513950779252E-2</v>
      </c>
      <c r="R37" s="25"/>
      <c r="S37" s="127">
        <v>2.5741779810690439</v>
      </c>
      <c r="T37" s="127">
        <v>1.5876002047860451</v>
      </c>
      <c r="U37" s="127">
        <v>6.0146744791497246</v>
      </c>
      <c r="V37" s="127">
        <v>0</v>
      </c>
      <c r="W37" s="25"/>
      <c r="X37" s="25"/>
      <c r="Y37" s="25"/>
      <c r="Z37" s="22"/>
      <c r="AA37" s="28">
        <v>3.8583429846813546</v>
      </c>
      <c r="AB37" s="26">
        <f t="shared" si="39"/>
        <v>0</v>
      </c>
      <c r="AC37" s="27"/>
      <c r="AD37" s="25"/>
      <c r="AE37" s="25"/>
      <c r="AF37" s="25"/>
      <c r="AG37" s="127"/>
      <c r="AH37" s="127"/>
      <c r="AI37" s="25"/>
      <c r="AJ37" s="25"/>
      <c r="AK37" s="25"/>
      <c r="AL37" s="25"/>
      <c r="AM37" s="229"/>
      <c r="AN37" s="212"/>
      <c r="AO37" s="130">
        <v>20.789980289962909</v>
      </c>
      <c r="AP37" s="26"/>
      <c r="AQ37" s="29">
        <f t="shared" si="24"/>
        <v>34.91211245359986</v>
      </c>
    </row>
    <row r="38" spans="1:43" ht="12.75" customHeight="1">
      <c r="A38" s="166" t="s">
        <v>26</v>
      </c>
      <c r="B38" s="133" t="s">
        <v>27</v>
      </c>
      <c r="C38" s="19">
        <f t="shared" si="36"/>
        <v>82.72463109723914</v>
      </c>
      <c r="D38" s="127">
        <v>82.72463109723914</v>
      </c>
      <c r="E38" s="25"/>
      <c r="F38" s="22"/>
      <c r="G38" s="22"/>
      <c r="H38" s="23">
        <f t="shared" si="37"/>
        <v>0</v>
      </c>
      <c r="I38" s="24"/>
      <c r="J38" s="25"/>
      <c r="K38" s="22"/>
      <c r="L38" s="23">
        <f t="shared" si="38"/>
        <v>48.644956829186739</v>
      </c>
      <c r="M38" s="25"/>
      <c r="N38" s="25"/>
      <c r="O38" s="25"/>
      <c r="P38" s="127"/>
      <c r="Q38" s="127">
        <v>0.58410769338049118</v>
      </c>
      <c r="R38" s="25"/>
      <c r="S38" s="127">
        <v>17.216134407660004</v>
      </c>
      <c r="T38" s="127">
        <v>4.8821136562626197</v>
      </c>
      <c r="U38" s="127">
        <v>13.8679444997346</v>
      </c>
      <c r="V38" s="127">
        <v>12.094656572149029</v>
      </c>
      <c r="W38" s="25"/>
      <c r="X38" s="25"/>
      <c r="Y38" s="25"/>
      <c r="Z38" s="22"/>
      <c r="AA38" s="28">
        <v>52.622113369705751</v>
      </c>
      <c r="AB38" s="26">
        <f t="shared" si="39"/>
        <v>0</v>
      </c>
      <c r="AC38" s="27"/>
      <c r="AD38" s="25"/>
      <c r="AE38" s="25">
        <v>0</v>
      </c>
      <c r="AF38" s="25">
        <v>0</v>
      </c>
      <c r="AG38" s="127"/>
      <c r="AH38" s="127"/>
      <c r="AI38" s="25"/>
      <c r="AJ38" s="25"/>
      <c r="AK38" s="25"/>
      <c r="AL38" s="25"/>
      <c r="AM38" s="229"/>
      <c r="AN38" s="212">
        <v>0</v>
      </c>
      <c r="AO38" s="130">
        <v>31.941433036493514</v>
      </c>
      <c r="AP38" s="26"/>
      <c r="AQ38" s="29">
        <f t="shared" si="24"/>
        <v>215.93313433262514</v>
      </c>
    </row>
    <row r="39" spans="1:43" ht="12.75" customHeight="1">
      <c r="A39" s="166" t="s">
        <v>28</v>
      </c>
      <c r="B39" s="133" t="s">
        <v>29</v>
      </c>
      <c r="C39" s="19">
        <f t="shared" si="36"/>
        <v>0</v>
      </c>
      <c r="D39" s="127">
        <v>0</v>
      </c>
      <c r="E39" s="25"/>
      <c r="F39" s="22"/>
      <c r="G39" s="22"/>
      <c r="H39" s="23">
        <f t="shared" si="37"/>
        <v>0</v>
      </c>
      <c r="I39" s="24"/>
      <c r="J39" s="25"/>
      <c r="K39" s="22"/>
      <c r="L39" s="23">
        <f t="shared" si="38"/>
        <v>297.61322093341937</v>
      </c>
      <c r="M39" s="25"/>
      <c r="N39" s="25"/>
      <c r="O39" s="25"/>
      <c r="P39" s="127"/>
      <c r="Q39" s="127">
        <v>9.2951907673323131</v>
      </c>
      <c r="R39" s="25"/>
      <c r="S39" s="127">
        <v>273.96874824415426</v>
      </c>
      <c r="T39" s="127">
        <v>8.4290314136434787</v>
      </c>
      <c r="U39" s="127">
        <v>5.8630353129413981</v>
      </c>
      <c r="V39" s="127">
        <v>5.7215195347879805E-2</v>
      </c>
      <c r="W39" s="25"/>
      <c r="X39" s="25"/>
      <c r="Y39" s="25"/>
      <c r="Z39" s="22"/>
      <c r="AA39" s="28">
        <v>18.737474158301563</v>
      </c>
      <c r="AB39" s="26">
        <f t="shared" si="39"/>
        <v>0</v>
      </c>
      <c r="AC39" s="27"/>
      <c r="AD39" s="25"/>
      <c r="AE39" s="127"/>
      <c r="AF39" s="127"/>
      <c r="AG39" s="127"/>
      <c r="AH39" s="25"/>
      <c r="AI39" s="25"/>
      <c r="AJ39" s="25"/>
      <c r="AK39" s="25"/>
      <c r="AL39" s="25"/>
      <c r="AM39" s="229"/>
      <c r="AN39" s="212"/>
      <c r="AO39" s="130">
        <v>28.982981718564737</v>
      </c>
      <c r="AP39" s="26"/>
      <c r="AQ39" s="29">
        <f t="shared" si="24"/>
        <v>345.33367681028568</v>
      </c>
    </row>
    <row r="40" spans="1:43" ht="12.75" customHeight="1">
      <c r="A40" s="166" t="s">
        <v>30</v>
      </c>
      <c r="B40" s="133" t="s">
        <v>31</v>
      </c>
      <c r="C40" s="19">
        <f t="shared" si="36"/>
        <v>0</v>
      </c>
      <c r="D40" s="127">
        <v>0</v>
      </c>
      <c r="E40" s="25"/>
      <c r="F40" s="22"/>
      <c r="G40" s="22"/>
      <c r="H40" s="23">
        <f t="shared" si="37"/>
        <v>0</v>
      </c>
      <c r="I40" s="24"/>
      <c r="J40" s="25"/>
      <c r="K40" s="22"/>
      <c r="L40" s="23">
        <f t="shared" si="38"/>
        <v>23.352690239325121</v>
      </c>
      <c r="M40" s="25"/>
      <c r="N40" s="25"/>
      <c r="O40" s="25"/>
      <c r="P40" s="127"/>
      <c r="Q40" s="127">
        <v>7.3224527717322643E-2</v>
      </c>
      <c r="R40" s="25"/>
      <c r="S40" s="127">
        <v>2.1582378136862888</v>
      </c>
      <c r="T40" s="127">
        <v>5.7042081696444358</v>
      </c>
      <c r="U40" s="127">
        <v>3.7380930194176933</v>
      </c>
      <c r="V40" s="127">
        <v>11.678926708859381</v>
      </c>
      <c r="W40" s="25"/>
      <c r="X40" s="25"/>
      <c r="Y40" s="25"/>
      <c r="Z40" s="22"/>
      <c r="AA40" s="28">
        <v>2.9981049681140179</v>
      </c>
      <c r="AB40" s="26">
        <f t="shared" si="39"/>
        <v>0</v>
      </c>
      <c r="AC40" s="27"/>
      <c r="AD40" s="25"/>
      <c r="AE40" s="127"/>
      <c r="AF40" s="127"/>
      <c r="AG40" s="127"/>
      <c r="AH40" s="25"/>
      <c r="AI40" s="25"/>
      <c r="AJ40" s="25"/>
      <c r="AK40" s="25"/>
      <c r="AL40" s="25"/>
      <c r="AM40" s="229"/>
      <c r="AN40" s="212"/>
      <c r="AO40" s="130">
        <v>11.086583313721315</v>
      </c>
      <c r="AP40" s="26"/>
      <c r="AQ40" s="29">
        <f t="shared" si="24"/>
        <v>37.437378521160454</v>
      </c>
    </row>
    <row r="41" spans="1:43" ht="12.75" customHeight="1">
      <c r="A41" s="166" t="s">
        <v>32</v>
      </c>
      <c r="B41" s="133" t="s">
        <v>33</v>
      </c>
      <c r="C41" s="305">
        <f t="shared" si="36"/>
        <v>4.9951953017400683</v>
      </c>
      <c r="D41" s="304">
        <v>4.9951953017400683</v>
      </c>
      <c r="E41" s="25"/>
      <c r="F41" s="22"/>
      <c r="G41" s="22"/>
      <c r="H41" s="23">
        <f t="shared" si="37"/>
        <v>0</v>
      </c>
      <c r="I41" s="24"/>
      <c r="J41" s="25"/>
      <c r="K41" s="22"/>
      <c r="L41" s="23">
        <f t="shared" si="38"/>
        <v>44.842156057633659</v>
      </c>
      <c r="M41" s="25"/>
      <c r="N41" s="25"/>
      <c r="O41" s="25"/>
      <c r="P41" s="127"/>
      <c r="Q41" s="127">
        <v>0.17588039376215234</v>
      </c>
      <c r="R41" s="25"/>
      <c r="S41" s="127">
        <v>5.1839421616878738</v>
      </c>
      <c r="T41" s="127">
        <v>8.947004797854019</v>
      </c>
      <c r="U41" s="127">
        <v>30.535328704329611</v>
      </c>
      <c r="V41" s="127">
        <v>0</v>
      </c>
      <c r="W41" s="25"/>
      <c r="X41" s="25"/>
      <c r="Y41" s="25"/>
      <c r="Z41" s="22"/>
      <c r="AA41" s="130">
        <v>14.960342342686744</v>
      </c>
      <c r="AB41" s="26">
        <f t="shared" si="39"/>
        <v>0</v>
      </c>
      <c r="AC41" s="27"/>
      <c r="AD41" s="25"/>
      <c r="AE41" s="127"/>
      <c r="AF41" s="127"/>
      <c r="AG41" s="127"/>
      <c r="AH41" s="25"/>
      <c r="AI41" s="25"/>
      <c r="AJ41" s="25"/>
      <c r="AK41" s="25"/>
      <c r="AL41" s="25"/>
      <c r="AM41" s="229"/>
      <c r="AN41" s="212"/>
      <c r="AO41" s="130">
        <v>63.796210432881864</v>
      </c>
      <c r="AP41" s="26"/>
      <c r="AQ41" s="29">
        <f t="shared" si="24"/>
        <v>128.59390413494233</v>
      </c>
    </row>
    <row r="42" spans="1:43" ht="12.75" customHeight="1">
      <c r="A42" s="166" t="s">
        <v>34</v>
      </c>
      <c r="B42" s="133" t="s">
        <v>35</v>
      </c>
      <c r="C42" s="19">
        <f t="shared" si="36"/>
        <v>0</v>
      </c>
      <c r="D42" s="127">
        <v>0</v>
      </c>
      <c r="E42" s="25"/>
      <c r="F42" s="22"/>
      <c r="G42" s="22"/>
      <c r="H42" s="23">
        <f t="shared" si="37"/>
        <v>0</v>
      </c>
      <c r="I42" s="24"/>
      <c r="J42" s="25"/>
      <c r="K42" s="22"/>
      <c r="L42" s="23">
        <f t="shared" si="38"/>
        <v>3.8632564089259085</v>
      </c>
      <c r="M42" s="25"/>
      <c r="N42" s="25"/>
      <c r="O42" s="25"/>
      <c r="P42" s="127"/>
      <c r="Q42" s="127">
        <v>4.5383153372493462E-2</v>
      </c>
      <c r="R42" s="25"/>
      <c r="S42" s="127">
        <v>1.3376342704586464</v>
      </c>
      <c r="T42" s="127">
        <v>1.0656889100273019</v>
      </c>
      <c r="U42" s="127">
        <v>1.4145500750674667</v>
      </c>
      <c r="V42" s="127">
        <v>0</v>
      </c>
      <c r="W42" s="25"/>
      <c r="X42" s="25"/>
      <c r="Y42" s="25"/>
      <c r="Z42" s="22"/>
      <c r="AA42" s="194">
        <v>0.82642971628648298</v>
      </c>
      <c r="AB42" s="26">
        <f t="shared" si="39"/>
        <v>0</v>
      </c>
      <c r="AC42" s="27"/>
      <c r="AD42" s="25"/>
      <c r="AE42" s="127"/>
      <c r="AF42" s="127"/>
      <c r="AG42" s="127"/>
      <c r="AH42" s="25"/>
      <c r="AI42" s="25"/>
      <c r="AJ42" s="25"/>
      <c r="AK42" s="25"/>
      <c r="AL42" s="25"/>
      <c r="AM42" s="229"/>
      <c r="AN42" s="212"/>
      <c r="AO42" s="130">
        <v>6.4552183620670203</v>
      </c>
      <c r="AP42" s="26"/>
      <c r="AQ42" s="29">
        <f t="shared" si="24"/>
        <v>11.144904487279412</v>
      </c>
    </row>
    <row r="43" spans="1:43" ht="12.75" customHeight="1">
      <c r="A43" s="166" t="s">
        <v>36</v>
      </c>
      <c r="B43" s="133" t="s">
        <v>142</v>
      </c>
      <c r="C43" s="305">
        <f t="shared" si="36"/>
        <v>0</v>
      </c>
      <c r="D43" s="316">
        <v>0</v>
      </c>
      <c r="E43" s="25"/>
      <c r="F43" s="22"/>
      <c r="G43" s="22"/>
      <c r="H43" s="23">
        <f t="shared" si="37"/>
        <v>0</v>
      </c>
      <c r="I43" s="24"/>
      <c r="J43" s="25"/>
      <c r="K43" s="22">
        <v>0</v>
      </c>
      <c r="L43" s="23">
        <f t="shared" si="38"/>
        <v>5.1508175596437127</v>
      </c>
      <c r="M43" s="25"/>
      <c r="N43" s="25"/>
      <c r="O43" s="25"/>
      <c r="P43" s="25"/>
      <c r="Q43" s="25">
        <v>7.7715087661568955E-2</v>
      </c>
      <c r="R43" s="25"/>
      <c r="S43" s="25">
        <v>2.2905936864849687</v>
      </c>
      <c r="T43" s="25">
        <v>0.77160825960922697</v>
      </c>
      <c r="U43" s="25">
        <v>0.95990052588794628</v>
      </c>
      <c r="V43" s="25">
        <v>0</v>
      </c>
      <c r="W43" s="25">
        <v>1.0510000000000019</v>
      </c>
      <c r="X43" s="25"/>
      <c r="Y43" s="25"/>
      <c r="Z43" s="22"/>
      <c r="AA43" s="28">
        <v>56.098932313344875</v>
      </c>
      <c r="AB43" s="26">
        <f t="shared" si="39"/>
        <v>0</v>
      </c>
      <c r="AC43" s="27"/>
      <c r="AD43" s="25"/>
      <c r="AE43" s="25"/>
      <c r="AF43" s="25"/>
      <c r="AG43" s="25"/>
      <c r="AH43" s="25"/>
      <c r="AI43" s="25"/>
      <c r="AJ43" s="25"/>
      <c r="AK43" s="25"/>
      <c r="AL43" s="25"/>
      <c r="AM43" s="215"/>
      <c r="AN43" s="212"/>
      <c r="AO43" s="28">
        <v>14.024802720335154</v>
      </c>
      <c r="AP43" s="26"/>
      <c r="AQ43" s="29">
        <f t="shared" si="24"/>
        <v>75.274552593323747</v>
      </c>
    </row>
    <row r="44" spans="1:43" ht="12.75" customHeight="1">
      <c r="A44" s="395" t="s">
        <v>172</v>
      </c>
      <c r="B44" s="396" t="s">
        <v>173</v>
      </c>
      <c r="C44" s="317">
        <f>SUM(D44:G44)</f>
        <v>0</v>
      </c>
      <c r="D44" s="397">
        <v>0</v>
      </c>
      <c r="E44" s="76"/>
      <c r="F44" s="77"/>
      <c r="G44" s="77"/>
      <c r="H44" s="78">
        <f>SUM(I44:K44)</f>
        <v>0</v>
      </c>
      <c r="I44" s="75"/>
      <c r="J44" s="76"/>
      <c r="K44" s="77"/>
      <c r="L44" s="78">
        <f>SUM(M44:Z44)</f>
        <v>40.308589647739971</v>
      </c>
      <c r="M44" s="76"/>
      <c r="N44" s="76"/>
      <c r="O44" s="76"/>
      <c r="P44" s="76"/>
      <c r="Q44" s="76">
        <v>0.85874090925250146</v>
      </c>
      <c r="R44" s="76"/>
      <c r="S44" s="76">
        <v>0</v>
      </c>
      <c r="T44" s="76">
        <v>0.45930355070670503</v>
      </c>
      <c r="U44" s="76">
        <v>38.990545187780768</v>
      </c>
      <c r="V44" s="76">
        <v>0</v>
      </c>
      <c r="W44" s="76"/>
      <c r="X44" s="76"/>
      <c r="Y44" s="76"/>
      <c r="Z44" s="77"/>
      <c r="AA44" s="81">
        <v>0</v>
      </c>
      <c r="AB44" s="79">
        <f>SUM(AC44:AM44)</f>
        <v>0</v>
      </c>
      <c r="AC44" s="80"/>
      <c r="AD44" s="76"/>
      <c r="AE44" s="76"/>
      <c r="AF44" s="76"/>
      <c r="AG44" s="76"/>
      <c r="AH44" s="76"/>
      <c r="AI44" s="76"/>
      <c r="AJ44" s="76"/>
      <c r="AK44" s="76"/>
      <c r="AL44" s="76"/>
      <c r="AM44" s="220"/>
      <c r="AN44" s="213"/>
      <c r="AO44" s="81">
        <v>14.141256896959035</v>
      </c>
      <c r="AP44" s="79"/>
      <c r="AQ44" s="82">
        <f>C44+H44+L44+AA44+AB44+AN44+AO44+AP44</f>
        <v>54.449846544699007</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2298.0434747781865</v>
      </c>
      <c r="M45" s="307">
        <f t="shared" si="40"/>
        <v>0</v>
      </c>
      <c r="N45" s="307">
        <f t="shared" ref="N45" si="41">SUM(N46:N55)</f>
        <v>0</v>
      </c>
      <c r="O45" s="307">
        <f t="shared" si="40"/>
        <v>0</v>
      </c>
      <c r="P45" s="307">
        <f t="shared" si="40"/>
        <v>1014.8893065283019</v>
      </c>
      <c r="Q45" s="307">
        <f t="shared" si="40"/>
        <v>0</v>
      </c>
      <c r="R45" s="307">
        <f t="shared" si="40"/>
        <v>460.2922942298847</v>
      </c>
      <c r="S45" s="307">
        <f t="shared" si="40"/>
        <v>20.6829</v>
      </c>
      <c r="T45" s="307">
        <f t="shared" si="40"/>
        <v>7.6357740199999986</v>
      </c>
      <c r="U45" s="307">
        <f>SUM(U46:U55)</f>
        <v>794.54319999999996</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1.5479999999999998</v>
      </c>
      <c r="AP45" s="311">
        <f t="shared" si="40"/>
        <v>0</v>
      </c>
      <c r="AQ45" s="314">
        <f t="shared" si="24"/>
        <v>2299.5914747781862</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352.57400000000001</v>
      </c>
      <c r="M46" s="64"/>
      <c r="N46" s="64"/>
      <c r="O46" s="64"/>
      <c r="P46" s="64"/>
      <c r="Q46" s="64"/>
      <c r="R46" s="64"/>
      <c r="S46" s="64"/>
      <c r="T46" s="64"/>
      <c r="U46" s="64">
        <v>352.57400000000001</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352.57400000000001</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1054.0339721141147</v>
      </c>
      <c r="M48" s="25"/>
      <c r="N48" s="25"/>
      <c r="O48" s="25"/>
      <c r="P48" s="25">
        <v>858.77372093358713</v>
      </c>
      <c r="Q48" s="25"/>
      <c r="R48" s="25"/>
      <c r="S48" s="25"/>
      <c r="T48" s="25">
        <v>7.6357740199999986</v>
      </c>
      <c r="U48" s="25">
        <v>187.62447716052765</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1054.0339721141147</v>
      </c>
    </row>
    <row r="49" spans="1:43" ht="12.75" customHeight="1">
      <c r="A49" s="166" t="s">
        <v>72</v>
      </c>
      <c r="B49" s="18"/>
      <c r="C49" s="19">
        <f t="shared" si="45"/>
        <v>0</v>
      </c>
      <c r="D49" s="20"/>
      <c r="E49" s="21"/>
      <c r="F49" s="22"/>
      <c r="G49" s="22"/>
      <c r="H49" s="23">
        <f t="shared" si="46"/>
        <v>0</v>
      </c>
      <c r="I49" s="24"/>
      <c r="J49" s="25"/>
      <c r="K49" s="22"/>
      <c r="L49" s="23">
        <f t="shared" si="47"/>
        <v>58.718686075949364</v>
      </c>
      <c r="M49" s="25"/>
      <c r="N49" s="25"/>
      <c r="O49" s="25"/>
      <c r="P49" s="25">
        <v>5.6783999999999999</v>
      </c>
      <c r="Q49" s="25"/>
      <c r="R49" s="25"/>
      <c r="S49" s="25"/>
      <c r="T49" s="25"/>
      <c r="U49" s="25">
        <v>53.040286075949368</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58.718686075949364</v>
      </c>
    </row>
    <row r="50" spans="1:43" ht="12.75" customHeight="1">
      <c r="A50" s="166" t="s">
        <v>38</v>
      </c>
      <c r="B50" s="18"/>
      <c r="C50" s="19">
        <f t="shared" si="45"/>
        <v>0</v>
      </c>
      <c r="D50" s="20"/>
      <c r="E50" s="21"/>
      <c r="F50" s="22"/>
      <c r="G50" s="22"/>
      <c r="H50" s="23">
        <f t="shared" si="46"/>
        <v>0</v>
      </c>
      <c r="I50" s="24"/>
      <c r="J50" s="25"/>
      <c r="K50" s="22"/>
      <c r="L50" s="23">
        <f t="shared" si="47"/>
        <v>41.5</v>
      </c>
      <c r="M50" s="25"/>
      <c r="N50" s="25"/>
      <c r="O50" s="25"/>
      <c r="P50" s="25"/>
      <c r="Q50" s="25"/>
      <c r="R50" s="135"/>
      <c r="S50" s="25"/>
      <c r="T50" s="25"/>
      <c r="U50" s="25">
        <v>41.5</v>
      </c>
      <c r="V50" s="25"/>
      <c r="W50" s="25"/>
      <c r="X50" s="25"/>
      <c r="Y50" s="25"/>
      <c r="Z50" s="22"/>
      <c r="AA50" s="23"/>
      <c r="AB50" s="26">
        <f t="shared" si="48"/>
        <v>0</v>
      </c>
      <c r="AC50" s="27"/>
      <c r="AD50" s="25"/>
      <c r="AE50" s="25"/>
      <c r="AF50" s="25"/>
      <c r="AG50" s="25"/>
      <c r="AH50" s="25"/>
      <c r="AI50" s="25">
        <v>0</v>
      </c>
      <c r="AJ50" s="25"/>
      <c r="AK50" s="25"/>
      <c r="AL50" s="25"/>
      <c r="AM50" s="215"/>
      <c r="AN50" s="212"/>
      <c r="AO50" s="28">
        <v>1.5479999999999998</v>
      </c>
      <c r="AP50" s="26"/>
      <c r="AQ50" s="29">
        <f t="shared" si="24"/>
        <v>43.048000000000002</v>
      </c>
    </row>
    <row r="51" spans="1:43" ht="12.75" customHeight="1">
      <c r="A51" s="166" t="s">
        <v>39</v>
      </c>
      <c r="B51" s="18"/>
      <c r="C51" s="19">
        <f t="shared" si="45"/>
        <v>0</v>
      </c>
      <c r="D51" s="20"/>
      <c r="E51" s="21"/>
      <c r="F51" s="22"/>
      <c r="G51" s="22"/>
      <c r="H51" s="23">
        <f t="shared" si="46"/>
        <v>0</v>
      </c>
      <c r="I51" s="24"/>
      <c r="J51" s="25"/>
      <c r="K51" s="22"/>
      <c r="L51" s="23">
        <f t="shared" si="47"/>
        <v>12.426960812264618</v>
      </c>
      <c r="M51" s="25"/>
      <c r="N51" s="25"/>
      <c r="O51" s="25"/>
      <c r="P51" s="25">
        <v>0.85682264150943399</v>
      </c>
      <c r="Q51" s="22"/>
      <c r="R51" s="25">
        <v>11.570138170755184</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12.426960812264618</v>
      </c>
    </row>
    <row r="52" spans="1:43" ht="12.75" customHeight="1">
      <c r="A52" s="166" t="s">
        <v>76</v>
      </c>
      <c r="B52" s="133"/>
      <c r="C52" s="134">
        <f t="shared" si="45"/>
        <v>0</v>
      </c>
      <c r="D52" s="135"/>
      <c r="E52" s="135"/>
      <c r="F52" s="136"/>
      <c r="G52" s="136"/>
      <c r="H52" s="137">
        <f t="shared" si="46"/>
        <v>0</v>
      </c>
      <c r="I52" s="138"/>
      <c r="J52" s="135"/>
      <c r="K52" s="136"/>
      <c r="L52" s="137">
        <f t="shared" si="47"/>
        <v>448.72215605912953</v>
      </c>
      <c r="M52" s="135"/>
      <c r="N52" s="135"/>
      <c r="O52" s="135"/>
      <c r="P52" s="127"/>
      <c r="Q52" s="127"/>
      <c r="R52" s="135">
        <v>448.72215605912953</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448.72215605912953</v>
      </c>
    </row>
    <row r="53" spans="1:43" ht="12.75" customHeight="1">
      <c r="A53" s="166" t="s">
        <v>73</v>
      </c>
      <c r="B53" s="133"/>
      <c r="C53" s="134">
        <f t="shared" si="45"/>
        <v>0</v>
      </c>
      <c r="D53" s="138"/>
      <c r="E53" s="135"/>
      <c r="F53" s="136"/>
      <c r="G53" s="136"/>
      <c r="H53" s="137">
        <f t="shared" si="46"/>
        <v>0</v>
      </c>
      <c r="I53" s="138"/>
      <c r="J53" s="135"/>
      <c r="K53" s="136"/>
      <c r="L53" s="137">
        <f t="shared" si="47"/>
        <v>0</v>
      </c>
      <c r="M53" s="135"/>
      <c r="N53" s="135"/>
      <c r="O53" s="135"/>
      <c r="P53" s="105">
        <v>0</v>
      </c>
      <c r="Q53" s="105"/>
      <c r="R53" s="135"/>
      <c r="S53" s="127"/>
      <c r="T53" s="135"/>
      <c r="U53" s="135">
        <v>0</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0</v>
      </c>
    </row>
    <row r="54" spans="1:43" ht="12.75" customHeight="1">
      <c r="A54" s="17" t="s">
        <v>134</v>
      </c>
      <c r="B54" s="241"/>
      <c r="C54" s="134">
        <f t="shared" si="45"/>
        <v>0</v>
      </c>
      <c r="D54" s="138"/>
      <c r="E54" s="135"/>
      <c r="F54" s="136"/>
      <c r="G54" s="136"/>
      <c r="H54" s="137">
        <f t="shared" si="46"/>
        <v>0</v>
      </c>
      <c r="I54" s="138"/>
      <c r="J54" s="135"/>
      <c r="K54" s="136"/>
      <c r="L54" s="137">
        <f t="shared" si="47"/>
        <v>8.2751999999999999</v>
      </c>
      <c r="M54" s="135"/>
      <c r="N54" s="135"/>
      <c r="O54" s="135"/>
      <c r="P54" s="105"/>
      <c r="Q54" s="105"/>
      <c r="R54" s="135"/>
      <c r="S54" s="127"/>
      <c r="T54" s="135"/>
      <c r="U54" s="135">
        <v>8.2751999999999999</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8.2751999999999999</v>
      </c>
    </row>
    <row r="55" spans="1:43" ht="12.75" customHeight="1">
      <c r="A55" s="72" t="s">
        <v>74</v>
      </c>
      <c r="B55" s="193"/>
      <c r="C55" s="74">
        <f t="shared" si="45"/>
        <v>0</v>
      </c>
      <c r="D55" s="150"/>
      <c r="E55" s="151"/>
      <c r="F55" s="77"/>
      <c r="G55" s="77"/>
      <c r="H55" s="78">
        <f t="shared" si="46"/>
        <v>0</v>
      </c>
      <c r="I55" s="75"/>
      <c r="J55" s="76"/>
      <c r="K55" s="77"/>
      <c r="L55" s="78">
        <f t="shared" si="47"/>
        <v>321.79249971672823</v>
      </c>
      <c r="M55" s="76"/>
      <c r="N55" s="76"/>
      <c r="O55" s="76"/>
      <c r="P55" s="76">
        <v>149.58036295320525</v>
      </c>
      <c r="Q55" s="76"/>
      <c r="R55" s="76"/>
      <c r="S55" s="25">
        <v>20.6829</v>
      </c>
      <c r="T55" s="76"/>
      <c r="U55" s="76">
        <v>151.52923676352296</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321.79249971672823</v>
      </c>
    </row>
    <row r="56" spans="1:43" s="49" customFormat="1" ht="12.75" customHeight="1">
      <c r="A56" s="168" t="s">
        <v>40</v>
      </c>
      <c r="B56" s="152"/>
      <c r="C56" s="142">
        <f t="shared" si="45"/>
        <v>476.08667328000001</v>
      </c>
      <c r="D56" s="146">
        <v>339.15000000000003</v>
      </c>
      <c r="E56" s="22">
        <v>116.10720000000001</v>
      </c>
      <c r="F56" s="144"/>
      <c r="G56" s="144">
        <v>20.829473279999998</v>
      </c>
      <c r="H56" s="145">
        <f t="shared" si="46"/>
        <v>611.89479900000003</v>
      </c>
      <c r="I56" s="146"/>
      <c r="J56" s="143">
        <v>452.28500000000003</v>
      </c>
      <c r="K56" s="144">
        <v>159.60979900000001</v>
      </c>
      <c r="L56" s="145">
        <f t="shared" si="47"/>
        <v>469.87396411707067</v>
      </c>
      <c r="M56" s="143"/>
      <c r="N56" s="143"/>
      <c r="O56" s="143"/>
      <c r="P56" s="143">
        <v>0</v>
      </c>
      <c r="Q56" s="143">
        <v>123.15100996578261</v>
      </c>
      <c r="R56" s="143"/>
      <c r="S56" s="143">
        <v>0</v>
      </c>
      <c r="T56" s="143">
        <v>64.184836505041616</v>
      </c>
      <c r="U56" s="143">
        <v>263.23593577124649</v>
      </c>
      <c r="V56" s="143">
        <v>19.302181874999999</v>
      </c>
      <c r="W56" s="143"/>
      <c r="X56" s="143"/>
      <c r="Y56" s="143"/>
      <c r="Z56" s="144"/>
      <c r="AA56" s="145">
        <v>216.73306511999999</v>
      </c>
      <c r="AB56" s="147">
        <f t="shared" si="48"/>
        <v>33.288719999999998</v>
      </c>
      <c r="AC56" s="177"/>
      <c r="AD56" s="143"/>
      <c r="AE56" s="143">
        <v>33.193199999999997</v>
      </c>
      <c r="AF56" s="143"/>
      <c r="AG56" s="143"/>
      <c r="AH56" s="143"/>
      <c r="AI56" s="143"/>
      <c r="AJ56" s="143"/>
      <c r="AK56" s="143"/>
      <c r="AL56" s="143">
        <v>9.5519999999999994E-2</v>
      </c>
      <c r="AM56" s="231">
        <v>0</v>
      </c>
      <c r="AN56" s="147"/>
      <c r="AO56" s="145">
        <v>402.99599999999998</v>
      </c>
      <c r="AP56" s="147"/>
      <c r="AQ56" s="91">
        <f t="shared" si="24"/>
        <v>2210.8732215170708</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14.134887000000001</v>
      </c>
      <c r="I57" s="146">
        <f t="shared" si="49"/>
        <v>0</v>
      </c>
      <c r="J57" s="146">
        <f t="shared" si="49"/>
        <v>4.6950000000000003</v>
      </c>
      <c r="K57" s="146">
        <f t="shared" si="49"/>
        <v>9.4398870000000006</v>
      </c>
      <c r="L57" s="145">
        <f t="shared" si="49"/>
        <v>504.70537736772718</v>
      </c>
      <c r="M57" s="143">
        <f t="shared" si="49"/>
        <v>0</v>
      </c>
      <c r="N57" s="143">
        <f t="shared" ref="N57" si="50">N58+N65</f>
        <v>0</v>
      </c>
      <c r="O57" s="143">
        <f t="shared" si="49"/>
        <v>0</v>
      </c>
      <c r="P57" s="143">
        <f t="shared" si="49"/>
        <v>0</v>
      </c>
      <c r="Q57" s="143">
        <f t="shared" si="49"/>
        <v>0.84144387249899855</v>
      </c>
      <c r="R57" s="143">
        <f t="shared" si="49"/>
        <v>0</v>
      </c>
      <c r="S57" s="143">
        <f t="shared" si="49"/>
        <v>99.721125000000015</v>
      </c>
      <c r="T57" s="143">
        <f t="shared" si="49"/>
        <v>16.944228115033301</v>
      </c>
      <c r="U57" s="143">
        <f t="shared" si="49"/>
        <v>387.19858038019493</v>
      </c>
      <c r="V57" s="143">
        <f t="shared" si="49"/>
        <v>0</v>
      </c>
      <c r="W57" s="143">
        <f t="shared" si="49"/>
        <v>0</v>
      </c>
      <c r="X57" s="143">
        <f t="shared" si="49"/>
        <v>0</v>
      </c>
      <c r="Y57" s="143">
        <f t="shared" si="49"/>
        <v>0</v>
      </c>
      <c r="Z57" s="144">
        <f t="shared" si="49"/>
        <v>0</v>
      </c>
      <c r="AA57" s="145">
        <f t="shared" si="49"/>
        <v>157.62796367999999</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285.34800000000001</v>
      </c>
      <c r="AP57" s="147">
        <f t="shared" si="49"/>
        <v>0</v>
      </c>
      <c r="AQ57" s="148">
        <f t="shared" si="24"/>
        <v>961.86398804772716</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275.48497890107086</v>
      </c>
      <c r="M58" s="143">
        <f t="shared" ref="M58:AN58" si="54">SUM(M59:M64)</f>
        <v>0</v>
      </c>
      <c r="N58" s="143">
        <f t="shared" ref="N58" si="55">SUM(N59:N64)</f>
        <v>0</v>
      </c>
      <c r="O58" s="143">
        <f t="shared" si="54"/>
        <v>0</v>
      </c>
      <c r="P58" s="143">
        <f t="shared" si="54"/>
        <v>0</v>
      </c>
      <c r="Q58" s="143">
        <v>0.37765375128183815</v>
      </c>
      <c r="R58" s="143">
        <f t="shared" si="54"/>
        <v>0</v>
      </c>
      <c r="S58" s="143">
        <v>9.7287248878237822</v>
      </c>
      <c r="T58" s="143">
        <v>12.741568391004538</v>
      </c>
      <c r="U58" s="143">
        <v>252.63703187096073</v>
      </c>
      <c r="V58" s="143">
        <f t="shared" si="54"/>
        <v>0</v>
      </c>
      <c r="W58" s="143">
        <f t="shared" si="54"/>
        <v>0</v>
      </c>
      <c r="X58" s="143">
        <f t="shared" si="54"/>
        <v>0</v>
      </c>
      <c r="Y58" s="143">
        <f t="shared" si="54"/>
        <v>0</v>
      </c>
      <c r="Z58" s="144">
        <f t="shared" si="54"/>
        <v>0</v>
      </c>
      <c r="AA58" s="145">
        <v>69.075995631131647</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204.5680722400233</v>
      </c>
      <c r="AP58" s="147">
        <f t="shared" ref="AP58" si="57">SUM(AP59:AP64)</f>
        <v>0</v>
      </c>
      <c r="AQ58" s="148">
        <f t="shared" si="24"/>
        <v>549.17680677222575</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14.134887000000001</v>
      </c>
      <c r="I65" s="146"/>
      <c r="J65" s="146">
        <v>4.6950000000000003</v>
      </c>
      <c r="K65" s="146">
        <v>9.4398870000000006</v>
      </c>
      <c r="L65" s="78">
        <f>SUM(M65:Z65)</f>
        <v>229.22039846665632</v>
      </c>
      <c r="M65" s="76"/>
      <c r="N65" s="76"/>
      <c r="O65" s="76"/>
      <c r="P65" s="76"/>
      <c r="Q65" s="76">
        <v>0.46379012121716034</v>
      </c>
      <c r="R65" s="76"/>
      <c r="S65" s="143">
        <v>89.992400112176227</v>
      </c>
      <c r="T65" s="143">
        <v>4.2026597240287629</v>
      </c>
      <c r="U65" s="143">
        <v>134.56154850923417</v>
      </c>
      <c r="V65" s="76">
        <f>SUM(V66:V69)</f>
        <v>0</v>
      </c>
      <c r="W65" s="76"/>
      <c r="X65" s="76"/>
      <c r="Y65" s="76"/>
      <c r="Z65" s="77"/>
      <c r="AA65" s="145">
        <v>88.55196804886836</v>
      </c>
      <c r="AB65" s="79">
        <f>SUM(AC65:AM65)</f>
        <v>0</v>
      </c>
      <c r="AC65" s="80"/>
      <c r="AD65" s="76"/>
      <c r="AE65" s="76"/>
      <c r="AF65" s="76"/>
      <c r="AG65" s="76"/>
      <c r="AH65" s="76">
        <v>0</v>
      </c>
      <c r="AI65" s="76"/>
      <c r="AJ65" s="76"/>
      <c r="AK65" s="76"/>
      <c r="AL65" s="76"/>
      <c r="AM65" s="220"/>
      <c r="AN65" s="213"/>
      <c r="AO65" s="145">
        <v>80.779927759976701</v>
      </c>
      <c r="AP65" s="79"/>
      <c r="AQ65" s="340">
        <f t="shared" si="24"/>
        <v>412.68718127550136</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227.56799999999998</v>
      </c>
      <c r="M70" s="154"/>
      <c r="N70" s="154"/>
      <c r="O70" s="154"/>
      <c r="P70" s="154">
        <v>0</v>
      </c>
      <c r="Q70" s="154">
        <v>0</v>
      </c>
      <c r="R70" s="154"/>
      <c r="S70" s="154"/>
      <c r="T70" s="154">
        <v>0</v>
      </c>
      <c r="U70" s="154">
        <v>227.56799999999998</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41.021999999999998</v>
      </c>
      <c r="AP70" s="100"/>
      <c r="AQ70" s="91">
        <f t="shared" si="24"/>
        <v>268.58999999999997</v>
      </c>
    </row>
    <row r="71" spans="1:43" s="49" customFormat="1" ht="12.75" customHeight="1" thickBot="1">
      <c r="A71" s="242" t="s">
        <v>133</v>
      </c>
      <c r="B71" s="73"/>
      <c r="C71" s="74">
        <f>SUM(D71:G71)</f>
        <v>0</v>
      </c>
      <c r="D71" s="75"/>
      <c r="E71" s="76"/>
      <c r="F71" s="77"/>
      <c r="G71" s="77"/>
      <c r="H71" s="78">
        <f>SUM(I71:K71)</f>
        <v>0</v>
      </c>
      <c r="I71" s="75"/>
      <c r="J71" s="76"/>
      <c r="K71" s="77"/>
      <c r="L71" s="78">
        <f>SUM(M71:Z71)</f>
        <v>36.485144889046538</v>
      </c>
      <c r="M71" s="76"/>
      <c r="N71" s="76"/>
      <c r="O71" s="76"/>
      <c r="P71" s="76"/>
      <c r="Q71" s="76"/>
      <c r="R71" s="76"/>
      <c r="S71" s="76"/>
      <c r="T71" s="76"/>
      <c r="U71" s="76">
        <v>36.485144889046538</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36.485144889046538</v>
      </c>
    </row>
    <row r="72" spans="1:43" ht="12.75" customHeight="1" thickBot="1">
      <c r="A72" s="42" t="s">
        <v>42</v>
      </c>
      <c r="B72" s="43"/>
      <c r="C72" s="44">
        <f t="shared" ref="C72:AP72" si="58">C26-C27-C29</f>
        <v>-114.67631900350557</v>
      </c>
      <c r="D72" s="108">
        <f t="shared" si="58"/>
        <v>-114.67631900350545</v>
      </c>
      <c r="E72" s="46">
        <f t="shared" si="58"/>
        <v>0</v>
      </c>
      <c r="F72" s="109">
        <f t="shared" si="58"/>
        <v>0</v>
      </c>
      <c r="G72" s="109">
        <f t="shared" si="58"/>
        <v>0</v>
      </c>
      <c r="H72" s="47">
        <f t="shared" si="58"/>
        <v>-13.791686000000027</v>
      </c>
      <c r="I72" s="108">
        <f t="shared" si="58"/>
        <v>-12.090000000000027</v>
      </c>
      <c r="J72" s="46">
        <f t="shared" si="58"/>
        <v>-1.8779999999999859</v>
      </c>
      <c r="K72" s="109">
        <f t="shared" si="58"/>
        <v>0.17631399999999076</v>
      </c>
      <c r="L72" s="47">
        <f t="shared" si="58"/>
        <v>3.0923252218135531</v>
      </c>
      <c r="M72" s="46">
        <f t="shared" si="58"/>
        <v>0</v>
      </c>
      <c r="N72" s="46">
        <f t="shared" ref="N72" si="59">N26-N27-N29</f>
        <v>5.3250000000000028</v>
      </c>
      <c r="O72" s="46">
        <f t="shared" si="58"/>
        <v>0</v>
      </c>
      <c r="P72" s="46">
        <f t="shared" si="58"/>
        <v>-6.3343065283020223</v>
      </c>
      <c r="Q72" s="46">
        <f t="shared" si="58"/>
        <v>4.2224000000000217</v>
      </c>
      <c r="R72" s="46">
        <f t="shared" si="58"/>
        <v>-6.3199942298847418</v>
      </c>
      <c r="S72" s="46">
        <f t="shared" si="58"/>
        <v>-11.81880000000001</v>
      </c>
      <c r="T72" s="46">
        <f t="shared" si="58"/>
        <v>3.6272259799999631</v>
      </c>
      <c r="U72" s="46">
        <f t="shared" si="58"/>
        <v>12.28879999999981</v>
      </c>
      <c r="V72" s="46">
        <f t="shared" si="58"/>
        <v>0</v>
      </c>
      <c r="W72" s="46">
        <f t="shared" si="58"/>
        <v>2.1019999999999968</v>
      </c>
      <c r="X72" s="46">
        <f t="shared" si="58"/>
        <v>0</v>
      </c>
      <c r="Y72" s="46">
        <f t="shared" si="58"/>
        <v>0</v>
      </c>
      <c r="Z72" s="109">
        <f t="shared" si="58"/>
        <v>0</v>
      </c>
      <c r="AA72" s="47">
        <f t="shared" si="58"/>
        <v>0.55899985152041154</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-1.8059999999998126</v>
      </c>
      <c r="AP72" s="45">
        <f t="shared" si="58"/>
        <v>0</v>
      </c>
      <c r="AQ72" s="48">
        <f t="shared" si="24"/>
        <v>-126.62267993017144</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-1.2046748573112165</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1356.8850979199999</v>
      </c>
      <c r="D86" s="89">
        <f t="shared" ref="D86:AN86" si="63">D10+D22</f>
        <v>1356.8850979199999</v>
      </c>
      <c r="E86" s="89">
        <f t="shared" si="63"/>
        <v>0</v>
      </c>
      <c r="F86" s="89">
        <f t="shared" si="63"/>
        <v>0</v>
      </c>
      <c r="G86" s="89">
        <f t="shared" si="63"/>
        <v>0</v>
      </c>
      <c r="H86" s="89">
        <f t="shared" si="63"/>
        <v>565.2940000000001</v>
      </c>
      <c r="I86" s="89">
        <f t="shared" si="63"/>
        <v>554.65200000000004</v>
      </c>
      <c r="J86" s="89">
        <f t="shared" si="63"/>
        <v>10.641999999999999</v>
      </c>
      <c r="K86" s="89">
        <f t="shared" si="63"/>
        <v>0</v>
      </c>
      <c r="L86" s="89">
        <f t="shared" si="63"/>
        <v>566.56500000000005</v>
      </c>
      <c r="M86" s="89">
        <f t="shared" si="63"/>
        <v>0</v>
      </c>
      <c r="N86" s="89">
        <f t="shared" si="63"/>
        <v>0</v>
      </c>
      <c r="O86" s="89">
        <f t="shared" si="63"/>
        <v>0</v>
      </c>
      <c r="P86" s="89">
        <f t="shared" si="63"/>
        <v>0</v>
      </c>
      <c r="Q86" s="89">
        <f t="shared" si="63"/>
        <v>0</v>
      </c>
      <c r="R86" s="89">
        <f t="shared" si="63"/>
        <v>0</v>
      </c>
      <c r="S86" s="89">
        <f t="shared" si="63"/>
        <v>561.39300000000003</v>
      </c>
      <c r="T86" s="89">
        <f t="shared" si="63"/>
        <v>0</v>
      </c>
      <c r="U86" s="89">
        <f t="shared" si="63"/>
        <v>5.1719999999999997</v>
      </c>
      <c r="V86" s="89">
        <f t="shared" si="63"/>
        <v>0</v>
      </c>
      <c r="W86" s="89">
        <f t="shared" si="63"/>
        <v>0</v>
      </c>
      <c r="X86" s="89">
        <f t="shared" si="63"/>
        <v>0</v>
      </c>
      <c r="Y86" s="89">
        <f t="shared" si="63"/>
        <v>0</v>
      </c>
      <c r="Z86" s="89">
        <f t="shared" si="63"/>
        <v>0</v>
      </c>
      <c r="AA86" s="89">
        <f t="shared" si="63"/>
        <v>931.35768263999989</v>
      </c>
      <c r="AB86" s="89">
        <f>AB10-AB22</f>
        <v>67.08</v>
      </c>
      <c r="AC86" s="89">
        <f>AC10-AC22</f>
        <v>65.789999999999992</v>
      </c>
      <c r="AD86" s="89">
        <f>AD10-AD22</f>
        <v>1.2899999999999998</v>
      </c>
      <c r="AE86" s="89">
        <f>AE10-AE22</f>
        <v>0</v>
      </c>
      <c r="AF86" s="89">
        <f t="shared" ref="AF86:AM86" si="64">AF10-AF22</f>
        <v>0</v>
      </c>
      <c r="AG86" s="89">
        <f t="shared" si="64"/>
        <v>0</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5"/>
  <dimension ref="A1:AS86"/>
  <sheetViews>
    <sheetView zoomScale="118" zoomScaleNormal="118" workbookViewId="0">
      <pane xSplit="2" ySplit="1" topLeftCell="C56"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62</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9</v>
      </c>
    </row>
    <row r="2" spans="1:45" ht="12.75" customHeight="1">
      <c r="A2" s="3" t="s">
        <v>65</v>
      </c>
      <c r="B2" s="4"/>
      <c r="C2" s="5">
        <f>SUM(D2:G2)</f>
        <v>0.62407992000000001</v>
      </c>
      <c r="D2" s="6">
        <v>0.62407992000000001</v>
      </c>
      <c r="E2" s="7"/>
      <c r="F2" s="8"/>
      <c r="G2" s="8"/>
      <c r="H2" s="9">
        <f>SUM(I2:K2)</f>
        <v>1020.6510000000001</v>
      </c>
      <c r="I2" s="10">
        <v>508.89600000000002</v>
      </c>
      <c r="J2" s="11">
        <v>511.755</v>
      </c>
      <c r="K2" s="8"/>
      <c r="L2" s="9">
        <f>SUM(M2:Z2)</f>
        <v>0</v>
      </c>
      <c r="M2" s="10"/>
      <c r="N2" s="393"/>
      <c r="O2" s="12"/>
      <c r="P2" s="12"/>
      <c r="Q2" s="12"/>
      <c r="R2" s="12"/>
      <c r="S2" s="12"/>
      <c r="T2" s="12"/>
      <c r="U2" s="12"/>
      <c r="V2" s="12"/>
      <c r="W2" s="12"/>
      <c r="X2" s="11"/>
      <c r="Y2" s="11"/>
      <c r="Z2" s="8"/>
      <c r="AA2" s="9">
        <v>1902.3920339952001</v>
      </c>
      <c r="AB2" s="13">
        <f>SUM(AC2:AM2)</f>
        <v>162.48672000000002</v>
      </c>
      <c r="AC2" s="14">
        <v>70.262</v>
      </c>
      <c r="AD2" s="11">
        <v>0.42999999999999994</v>
      </c>
      <c r="AE2" s="11">
        <v>88.857479999999995</v>
      </c>
      <c r="AF2" s="11">
        <v>0</v>
      </c>
      <c r="AG2" s="11">
        <v>0</v>
      </c>
      <c r="AH2" s="11">
        <v>2.7939599999999998</v>
      </c>
      <c r="AI2" s="11">
        <v>0</v>
      </c>
      <c r="AJ2" s="11">
        <v>0</v>
      </c>
      <c r="AK2" s="11">
        <v>0</v>
      </c>
      <c r="AL2" s="11">
        <v>9.5519999999999994E-2</v>
      </c>
      <c r="AM2" s="214">
        <v>4.7759999999999997E-2</v>
      </c>
      <c r="AN2" s="211">
        <v>0</v>
      </c>
      <c r="AO2" s="15"/>
      <c r="AP2" s="13"/>
      <c r="AQ2" s="16">
        <f>C2+H2+L2+AA2+AB2+AN2+AO2+AP2</f>
        <v>3086.1538339152003</v>
      </c>
    </row>
    <row r="3" spans="1:45" ht="12.75" customHeight="1">
      <c r="A3" s="17" t="s">
        <v>1</v>
      </c>
      <c r="B3" s="18"/>
      <c r="C3" s="19">
        <f>SUM(D3:G3)</f>
        <v>1969.5435699168952</v>
      </c>
      <c r="D3" s="20">
        <v>1812.6087755168951</v>
      </c>
      <c r="E3" s="22">
        <v>129.01000000000002</v>
      </c>
      <c r="F3" s="22"/>
      <c r="G3" s="22">
        <v>27.9247944</v>
      </c>
      <c r="H3" s="23">
        <f>SUM(I3:K3)</f>
        <v>0</v>
      </c>
      <c r="I3" s="24"/>
      <c r="J3" s="25"/>
      <c r="K3" s="22"/>
      <c r="L3" s="23">
        <f>SUM(M3:Z3)</f>
        <v>5666.7056038500004</v>
      </c>
      <c r="M3" s="24">
        <v>2047.2451999999998</v>
      </c>
      <c r="N3" s="24">
        <v>2.13</v>
      </c>
      <c r="O3" s="25">
        <v>0</v>
      </c>
      <c r="P3" s="25">
        <v>632.61</v>
      </c>
      <c r="Q3" s="25">
        <v>128.78320000000002</v>
      </c>
      <c r="R3" s="25">
        <v>328.62959999999998</v>
      </c>
      <c r="S3" s="25">
        <v>892.31939999999997</v>
      </c>
      <c r="T3" s="25">
        <v>114.88260000000001</v>
      </c>
      <c r="U3" s="25">
        <v>1266.1056000000001</v>
      </c>
      <c r="V3" s="25">
        <v>72.576203849999999</v>
      </c>
      <c r="W3" s="25">
        <v>0</v>
      </c>
      <c r="X3" s="25">
        <v>136.86079999999998</v>
      </c>
      <c r="Y3" s="25">
        <v>3.1529999999999996</v>
      </c>
      <c r="Z3" s="22">
        <v>41.410000000000004</v>
      </c>
      <c r="AA3" s="23">
        <v>0</v>
      </c>
      <c r="AB3" s="26">
        <f>SUM(AC3:AM3)</f>
        <v>0</v>
      </c>
      <c r="AC3" s="27"/>
      <c r="AD3" s="25"/>
      <c r="AE3" s="25">
        <v>0</v>
      </c>
      <c r="AF3" s="25"/>
      <c r="AG3" s="25"/>
      <c r="AH3" s="25"/>
      <c r="AI3" s="25">
        <v>0</v>
      </c>
      <c r="AJ3" s="25">
        <v>0</v>
      </c>
      <c r="AK3" s="25"/>
      <c r="AL3" s="25"/>
      <c r="AM3" s="215"/>
      <c r="AN3" s="212"/>
      <c r="AO3" s="28">
        <v>0</v>
      </c>
      <c r="AP3" s="26"/>
      <c r="AQ3" s="29">
        <f t="shared" ref="AQ3:AQ20" si="0">C3+H3+L3+AA3+AB3+AN3+AO3+AP3</f>
        <v>7636.2491737668952</v>
      </c>
    </row>
    <row r="4" spans="1:45" ht="12.75" customHeight="1">
      <c r="A4" s="17" t="s">
        <v>2</v>
      </c>
      <c r="B4" s="18"/>
      <c r="C4" s="19">
        <f>SUM(D4:G4)</f>
        <v>21.0889056</v>
      </c>
      <c r="D4" s="20">
        <v>18.722397600000001</v>
      </c>
      <c r="E4" s="21">
        <v>0</v>
      </c>
      <c r="F4" s="22"/>
      <c r="G4" s="22">
        <v>2.3665080000000001</v>
      </c>
      <c r="H4" s="23">
        <f>SUM(I4:K4)</f>
        <v>4.43</v>
      </c>
      <c r="I4" s="24"/>
      <c r="J4" s="25"/>
      <c r="K4" s="22">
        <v>4.43</v>
      </c>
      <c r="L4" s="23">
        <f>SUM(M4:Z4)</f>
        <v>815.31309999999985</v>
      </c>
      <c r="M4" s="24">
        <v>0</v>
      </c>
      <c r="N4" s="24">
        <v>0</v>
      </c>
      <c r="O4" s="25"/>
      <c r="P4" s="25">
        <v>19.169999999999998</v>
      </c>
      <c r="Q4" s="25">
        <v>0</v>
      </c>
      <c r="R4" s="25">
        <v>0</v>
      </c>
      <c r="S4" s="25">
        <v>608.66819999999996</v>
      </c>
      <c r="T4" s="25">
        <v>7.8841000000000001</v>
      </c>
      <c r="U4" s="25">
        <v>136.54079999999999</v>
      </c>
      <c r="V4" s="25">
        <v>0</v>
      </c>
      <c r="W4" s="25">
        <v>42.04</v>
      </c>
      <c r="X4" s="25">
        <v>0</v>
      </c>
      <c r="Y4" s="25">
        <v>0</v>
      </c>
      <c r="Z4" s="22">
        <v>1.01</v>
      </c>
      <c r="AA4" s="23">
        <v>0</v>
      </c>
      <c r="AB4" s="26">
        <f>SUM(AC4:AM4)</f>
        <v>0</v>
      </c>
      <c r="AC4" s="27"/>
      <c r="AD4" s="25"/>
      <c r="AE4" s="25">
        <v>0</v>
      </c>
      <c r="AF4" s="25"/>
      <c r="AG4" s="25"/>
      <c r="AH4" s="25"/>
      <c r="AI4" s="25">
        <v>0</v>
      </c>
      <c r="AJ4" s="25">
        <v>0</v>
      </c>
      <c r="AK4" s="25"/>
      <c r="AL4" s="25"/>
      <c r="AM4" s="215"/>
      <c r="AN4" s="212"/>
      <c r="AO4" s="28">
        <v>0</v>
      </c>
      <c r="AP4" s="26"/>
      <c r="AQ4" s="29">
        <f t="shared" si="0"/>
        <v>840.83200559999989</v>
      </c>
    </row>
    <row r="5" spans="1:45" ht="12.75" customHeight="1">
      <c r="A5" s="17" t="s">
        <v>3</v>
      </c>
      <c r="B5" s="18"/>
      <c r="C5" s="19">
        <f>SUM(D5:G5)</f>
        <v>0</v>
      </c>
      <c r="D5" s="20"/>
      <c r="E5" s="21"/>
      <c r="F5" s="22"/>
      <c r="G5" s="22"/>
      <c r="H5" s="23">
        <f>SUM(I5:K5)</f>
        <v>0</v>
      </c>
      <c r="I5" s="24"/>
      <c r="J5" s="25"/>
      <c r="K5" s="22"/>
      <c r="L5" s="23">
        <f>SUM(M5:Z5)</f>
        <v>16.9908</v>
      </c>
      <c r="M5" s="24"/>
      <c r="N5" s="24"/>
      <c r="O5" s="25"/>
      <c r="P5" s="25"/>
      <c r="Q5" s="25"/>
      <c r="R5" s="25"/>
      <c r="S5" s="25">
        <v>11.8188</v>
      </c>
      <c r="T5" s="25"/>
      <c r="U5" s="25">
        <v>5.1719999999999997</v>
      </c>
      <c r="V5" s="25"/>
      <c r="W5" s="25"/>
      <c r="X5" s="25"/>
      <c r="Y5" s="25"/>
      <c r="Z5" s="22"/>
      <c r="AA5" s="23"/>
      <c r="AB5" s="26">
        <f>SUM(AC5:AM5)</f>
        <v>0</v>
      </c>
      <c r="AC5" s="27"/>
      <c r="AD5" s="25"/>
      <c r="AE5" s="25"/>
      <c r="AF5" s="25"/>
      <c r="AG5" s="25"/>
      <c r="AH5" s="25"/>
      <c r="AI5" s="25"/>
      <c r="AJ5" s="25"/>
      <c r="AK5" s="25"/>
      <c r="AL5" s="25"/>
      <c r="AM5" s="215"/>
      <c r="AN5" s="212"/>
      <c r="AO5" s="28"/>
      <c r="AP5" s="26"/>
      <c r="AQ5" s="29">
        <f t="shared" si="0"/>
        <v>16.9908</v>
      </c>
    </row>
    <row r="6" spans="1:45" ht="12.75" customHeight="1" thickBot="1">
      <c r="A6" s="30" t="s">
        <v>4</v>
      </c>
      <c r="B6" s="31"/>
      <c r="C6" s="19">
        <f>SUM(D6:G6)</f>
        <v>-73.091150162167949</v>
      </c>
      <c r="D6" s="32">
        <v>-73.091150162167949</v>
      </c>
      <c r="E6" s="22">
        <v>0</v>
      </c>
      <c r="F6" s="33"/>
      <c r="G6" s="33">
        <v>0</v>
      </c>
      <c r="H6" s="34">
        <f>SUM(I6:K6)</f>
        <v>270.88799999999998</v>
      </c>
      <c r="I6" s="35">
        <v>294.81</v>
      </c>
      <c r="J6" s="35">
        <v>0</v>
      </c>
      <c r="K6" s="33">
        <v>-23.922000000000001</v>
      </c>
      <c r="L6" s="34">
        <f>SUM(M6:Z6)</f>
        <v>271.18619999999999</v>
      </c>
      <c r="M6" s="24">
        <v>-24.542400000000001</v>
      </c>
      <c r="N6" s="24">
        <v>-2.13</v>
      </c>
      <c r="O6" s="25"/>
      <c r="P6" s="25">
        <v>35.144999999999996</v>
      </c>
      <c r="Q6" s="25">
        <v>3.1668000000000003</v>
      </c>
      <c r="R6" s="25">
        <v>-8.4263999999999992</v>
      </c>
      <c r="S6" s="25">
        <v>247.2099</v>
      </c>
      <c r="T6" s="25">
        <v>1.1263000000000001</v>
      </c>
      <c r="U6" s="25">
        <v>20.687999999999999</v>
      </c>
      <c r="V6" s="25">
        <v>0</v>
      </c>
      <c r="W6" s="25">
        <v>-1.0509999999999999</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468.98304983783203</v>
      </c>
    </row>
    <row r="7" spans="1:45" s="49" customFormat="1" ht="12.75" customHeight="1">
      <c r="A7" s="50" t="s">
        <v>66</v>
      </c>
      <c r="B7" s="51"/>
      <c r="C7" s="52">
        <f t="shared" ref="C7:AP7" si="1">C2+C3-C4-C5+C6</f>
        <v>1875.9875940747272</v>
      </c>
      <c r="D7" s="57">
        <f t="shared" si="1"/>
        <v>1721.4193076747272</v>
      </c>
      <c r="E7" s="54">
        <f t="shared" si="1"/>
        <v>129.01000000000002</v>
      </c>
      <c r="F7" s="54">
        <f t="shared" si="1"/>
        <v>0</v>
      </c>
      <c r="G7" s="54">
        <f t="shared" si="1"/>
        <v>25.5582864</v>
      </c>
      <c r="H7" s="56">
        <f t="shared" si="1"/>
        <v>1287.1090000000002</v>
      </c>
      <c r="I7" s="57">
        <f t="shared" si="1"/>
        <v>803.70600000000002</v>
      </c>
      <c r="J7" s="54">
        <f t="shared" si="1"/>
        <v>511.755</v>
      </c>
      <c r="K7" s="57">
        <f t="shared" si="1"/>
        <v>-28.352</v>
      </c>
      <c r="L7" s="56">
        <f t="shared" si="1"/>
        <v>5105.5879038500007</v>
      </c>
      <c r="M7" s="57">
        <f t="shared" si="1"/>
        <v>2022.7027999999998</v>
      </c>
      <c r="N7" s="57">
        <f t="shared" ref="N7" si="2">N2+N3-N4-N5+N6</f>
        <v>0</v>
      </c>
      <c r="O7" s="54">
        <f t="shared" si="1"/>
        <v>0</v>
      </c>
      <c r="P7" s="54">
        <f t="shared" si="1"/>
        <v>648.58500000000004</v>
      </c>
      <c r="Q7" s="54">
        <f t="shared" si="1"/>
        <v>131.95000000000002</v>
      </c>
      <c r="R7" s="54">
        <f t="shared" si="1"/>
        <v>320.20319999999998</v>
      </c>
      <c r="S7" s="54">
        <f t="shared" si="1"/>
        <v>519.04230000000007</v>
      </c>
      <c r="T7" s="54">
        <f t="shared" si="1"/>
        <v>108.12480000000001</v>
      </c>
      <c r="U7" s="54">
        <f t="shared" si="1"/>
        <v>1145.0808000000002</v>
      </c>
      <c r="V7" s="54">
        <f t="shared" si="1"/>
        <v>72.576203849999999</v>
      </c>
      <c r="W7" s="54">
        <f t="shared" si="1"/>
        <v>-43.091000000000001</v>
      </c>
      <c r="X7" s="54">
        <f t="shared" si="1"/>
        <v>136.86079999999998</v>
      </c>
      <c r="Y7" s="54">
        <f t="shared" si="1"/>
        <v>3.1529999999999996</v>
      </c>
      <c r="Z7" s="57">
        <f t="shared" si="1"/>
        <v>40.400000000000006</v>
      </c>
      <c r="AA7" s="56">
        <f t="shared" si="1"/>
        <v>1902.3920339952001</v>
      </c>
      <c r="AB7" s="56">
        <f t="shared" si="1"/>
        <v>162.48672000000002</v>
      </c>
      <c r="AC7" s="57">
        <f t="shared" si="1"/>
        <v>70.262</v>
      </c>
      <c r="AD7" s="54">
        <f t="shared" si="1"/>
        <v>0.42999999999999994</v>
      </c>
      <c r="AE7" s="54">
        <f t="shared" si="1"/>
        <v>88.857479999999995</v>
      </c>
      <c r="AF7" s="54">
        <f t="shared" ref="AF7" si="3">AF2+AF3-AF4-AF5+AF6</f>
        <v>0</v>
      </c>
      <c r="AG7" s="54">
        <f t="shared" si="1"/>
        <v>0</v>
      </c>
      <c r="AH7" s="54">
        <f t="shared" si="1"/>
        <v>2.7939599999999998</v>
      </c>
      <c r="AI7" s="54">
        <f t="shared" si="1"/>
        <v>0</v>
      </c>
      <c r="AJ7" s="54">
        <f t="shared" ref="AJ7" si="4">AJ2+AJ3-AJ4-AJ5+AJ6</f>
        <v>0</v>
      </c>
      <c r="AK7" s="54">
        <f t="shared" si="1"/>
        <v>0</v>
      </c>
      <c r="AL7" s="54">
        <f t="shared" ref="AL7" si="5">AL2+AL3-AL4-AL5+AL6</f>
        <v>9.5519999999999994E-2</v>
      </c>
      <c r="AM7" s="217">
        <f t="shared" si="1"/>
        <v>4.7759999999999997E-2</v>
      </c>
      <c r="AN7" s="57">
        <f t="shared" si="1"/>
        <v>0</v>
      </c>
      <c r="AO7" s="56">
        <f t="shared" si="1"/>
        <v>0</v>
      </c>
      <c r="AP7" s="182">
        <f t="shared" si="1"/>
        <v>0</v>
      </c>
      <c r="AQ7" s="111">
        <f t="shared" si="0"/>
        <v>10333.56325191993</v>
      </c>
    </row>
    <row r="8" spans="1:45" s="49" customFormat="1" ht="12.75" customHeight="1" thickBot="1">
      <c r="A8" s="183" t="s">
        <v>67</v>
      </c>
      <c r="B8" s="184"/>
      <c r="C8" s="187">
        <f t="shared" ref="C8:AP8" si="6">C7-C27</f>
        <v>1875.9875940747272</v>
      </c>
      <c r="D8" s="185">
        <f t="shared" si="6"/>
        <v>1721.4193076747272</v>
      </c>
      <c r="E8" s="188">
        <f t="shared" si="6"/>
        <v>129.01000000000002</v>
      </c>
      <c r="F8" s="189">
        <f t="shared" si="6"/>
        <v>0</v>
      </c>
      <c r="G8" s="189">
        <f t="shared" si="6"/>
        <v>25.5582864</v>
      </c>
      <c r="H8" s="190">
        <f t="shared" si="6"/>
        <v>1287.1090000000002</v>
      </c>
      <c r="I8" s="185">
        <f t="shared" si="6"/>
        <v>803.70600000000002</v>
      </c>
      <c r="J8" s="188">
        <f t="shared" si="6"/>
        <v>511.755</v>
      </c>
      <c r="K8" s="185">
        <f t="shared" si="6"/>
        <v>-28.352</v>
      </c>
      <c r="L8" s="190">
        <f t="shared" si="6"/>
        <v>4925.1741038500004</v>
      </c>
      <c r="M8" s="185">
        <f t="shared" si="6"/>
        <v>2022.7027999999998</v>
      </c>
      <c r="N8" s="185">
        <f t="shared" si="6"/>
        <v>0</v>
      </c>
      <c r="O8" s="188">
        <f t="shared" si="6"/>
        <v>0</v>
      </c>
      <c r="P8" s="188">
        <f t="shared" si="6"/>
        <v>648.58500000000004</v>
      </c>
      <c r="Q8" s="188">
        <f t="shared" si="6"/>
        <v>131.95000000000002</v>
      </c>
      <c r="R8" s="188">
        <f t="shared" si="6"/>
        <v>320.20319999999998</v>
      </c>
      <c r="S8" s="188">
        <f t="shared" si="6"/>
        <v>519.04230000000007</v>
      </c>
      <c r="T8" s="188">
        <f t="shared" si="6"/>
        <v>108.12480000000001</v>
      </c>
      <c r="U8" s="188">
        <f t="shared" si="6"/>
        <v>1145.0808000000002</v>
      </c>
      <c r="V8" s="188">
        <f t="shared" si="6"/>
        <v>72.576203849999999</v>
      </c>
      <c r="W8" s="188">
        <f t="shared" si="6"/>
        <v>-43.091000000000001</v>
      </c>
      <c r="X8" s="188">
        <f t="shared" si="6"/>
        <v>0</v>
      </c>
      <c r="Y8" s="188">
        <f t="shared" si="6"/>
        <v>0</v>
      </c>
      <c r="Z8" s="185">
        <f t="shared" si="6"/>
        <v>0</v>
      </c>
      <c r="AA8" s="190">
        <f t="shared" si="6"/>
        <v>1466.1041951952002</v>
      </c>
      <c r="AB8" s="185">
        <f t="shared" si="6"/>
        <v>162.48672000000002</v>
      </c>
      <c r="AC8" s="185">
        <f t="shared" si="6"/>
        <v>70.262</v>
      </c>
      <c r="AD8" s="188">
        <f t="shared" si="6"/>
        <v>0.42999999999999994</v>
      </c>
      <c r="AE8" s="188">
        <f t="shared" si="6"/>
        <v>88.857479999999995</v>
      </c>
      <c r="AF8" s="188">
        <f t="shared" si="6"/>
        <v>0</v>
      </c>
      <c r="AG8" s="188">
        <f t="shared" si="6"/>
        <v>0</v>
      </c>
      <c r="AH8" s="188">
        <f t="shared" si="6"/>
        <v>2.7939599999999998</v>
      </c>
      <c r="AI8" s="188">
        <f t="shared" si="6"/>
        <v>0</v>
      </c>
      <c r="AJ8" s="188">
        <f t="shared" ref="AJ8" si="7">AJ7-AJ27</f>
        <v>0</v>
      </c>
      <c r="AK8" s="188">
        <f t="shared" si="6"/>
        <v>0</v>
      </c>
      <c r="AL8" s="188">
        <f t="shared" si="6"/>
        <v>9.5519999999999994E-2</v>
      </c>
      <c r="AM8" s="218">
        <f t="shared" si="6"/>
        <v>4.7759999999999997E-2</v>
      </c>
      <c r="AN8" s="185">
        <f t="shared" si="6"/>
        <v>0</v>
      </c>
      <c r="AO8" s="190">
        <f t="shared" si="6"/>
        <v>0</v>
      </c>
      <c r="AP8" s="185">
        <f t="shared" si="6"/>
        <v>0</v>
      </c>
      <c r="AQ8" s="186">
        <f t="shared" si="0"/>
        <v>9716.8616131199287</v>
      </c>
    </row>
    <row r="9" spans="1:45" s="49" customFormat="1" ht="12.75" customHeight="1">
      <c r="A9" s="50" t="s">
        <v>5</v>
      </c>
      <c r="B9" s="51"/>
      <c r="C9" s="52">
        <f t="shared" ref="C9:AP9" si="8">SUM(C10:C14)</f>
        <v>1396.0134331199999</v>
      </c>
      <c r="D9" s="53">
        <f t="shared" si="8"/>
        <v>1396.0134331199999</v>
      </c>
      <c r="E9" s="54">
        <f t="shared" si="8"/>
        <v>0</v>
      </c>
      <c r="F9" s="55">
        <f t="shared" si="8"/>
        <v>0</v>
      </c>
      <c r="G9" s="55">
        <f t="shared" si="8"/>
        <v>0</v>
      </c>
      <c r="H9" s="56">
        <f t="shared" si="8"/>
        <v>829.95300000000009</v>
      </c>
      <c r="I9" s="53">
        <f t="shared" si="8"/>
        <v>808.35600000000011</v>
      </c>
      <c r="J9" s="54">
        <f t="shared" si="8"/>
        <v>21.597000000000001</v>
      </c>
      <c r="K9" s="55">
        <f t="shared" si="8"/>
        <v>0</v>
      </c>
      <c r="L9" s="56">
        <f t="shared" si="8"/>
        <v>2602.6084999999998</v>
      </c>
      <c r="M9" s="54">
        <f t="shared" si="8"/>
        <v>2022.7027999999998</v>
      </c>
      <c r="N9" s="54">
        <f t="shared" ref="N9" si="9">SUM(N10:N14)</f>
        <v>0</v>
      </c>
      <c r="O9" s="54">
        <f t="shared" si="8"/>
        <v>3.3431999999999999</v>
      </c>
      <c r="P9" s="54">
        <f t="shared" si="8"/>
        <v>0</v>
      </c>
      <c r="Q9" s="54">
        <f t="shared" si="8"/>
        <v>0</v>
      </c>
      <c r="R9" s="54">
        <f t="shared" si="8"/>
        <v>0</v>
      </c>
      <c r="S9" s="54">
        <f t="shared" si="8"/>
        <v>568.28729999999996</v>
      </c>
      <c r="T9" s="54">
        <f t="shared" si="8"/>
        <v>0</v>
      </c>
      <c r="U9" s="54">
        <f t="shared" si="8"/>
        <v>8.2751999999999999</v>
      </c>
      <c r="V9" s="54">
        <f t="shared" si="8"/>
        <v>0</v>
      </c>
      <c r="W9" s="54">
        <f t="shared" si="8"/>
        <v>0</v>
      </c>
      <c r="X9" s="54">
        <f t="shared" si="8"/>
        <v>0</v>
      </c>
      <c r="Y9" s="54">
        <f t="shared" si="8"/>
        <v>0</v>
      </c>
      <c r="Z9" s="55">
        <f t="shared" si="8"/>
        <v>0</v>
      </c>
      <c r="AA9" s="56">
        <f t="shared" si="8"/>
        <v>764.5537812</v>
      </c>
      <c r="AB9" s="57">
        <f t="shared" si="8"/>
        <v>0</v>
      </c>
      <c r="AC9" s="58">
        <f t="shared" si="8"/>
        <v>0</v>
      </c>
      <c r="AD9" s="54">
        <f t="shared" si="8"/>
        <v>0</v>
      </c>
      <c r="AE9" s="54">
        <f t="shared" si="8"/>
        <v>0</v>
      </c>
      <c r="AF9" s="54">
        <f t="shared" ref="AF9" si="10">SUM(AF10:AF14)</f>
        <v>0</v>
      </c>
      <c r="AG9" s="54">
        <f t="shared" si="8"/>
        <v>0</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36.549999999999997</v>
      </c>
      <c r="AP9" s="57">
        <f t="shared" si="8"/>
        <v>0</v>
      </c>
      <c r="AQ9" s="59">
        <f t="shared" si="0"/>
        <v>5629.6787143200008</v>
      </c>
    </row>
    <row r="10" spans="1:45" ht="12.75" customHeight="1">
      <c r="A10" s="60" t="s">
        <v>221</v>
      </c>
      <c r="B10" s="61"/>
      <c r="C10" s="62">
        <f>SUM(D10:G10)</f>
        <v>1392.1729559999999</v>
      </c>
      <c r="D10" s="63">
        <v>1392.1729559999999</v>
      </c>
      <c r="E10" s="64"/>
      <c r="F10" s="65"/>
      <c r="G10" s="65"/>
      <c r="H10" s="66">
        <f>SUM(I10:K10)</f>
        <v>627.399</v>
      </c>
      <c r="I10" s="63">
        <v>605.80200000000002</v>
      </c>
      <c r="J10" s="64">
        <v>21.597000000000001</v>
      </c>
      <c r="K10" s="65"/>
      <c r="L10" s="66">
        <f>SUM(M10:Z10)</f>
        <v>576.5625</v>
      </c>
      <c r="M10" s="64"/>
      <c r="N10" s="64"/>
      <c r="O10" s="64"/>
      <c r="P10" s="64"/>
      <c r="Q10" s="64"/>
      <c r="R10" s="64"/>
      <c r="S10" s="64">
        <v>568.28729999999996</v>
      </c>
      <c r="T10" s="64"/>
      <c r="U10" s="64">
        <v>8.2751999999999999</v>
      </c>
      <c r="V10" s="64"/>
      <c r="W10" s="64"/>
      <c r="X10" s="64"/>
      <c r="Y10" s="64"/>
      <c r="Z10" s="65"/>
      <c r="AA10" s="66">
        <v>737.62908119999997</v>
      </c>
      <c r="AB10" s="67">
        <f>SUM(AC10:AM10)</f>
        <v>0</v>
      </c>
      <c r="AC10" s="68"/>
      <c r="AD10" s="64"/>
      <c r="AE10" s="64">
        <v>0</v>
      </c>
      <c r="AF10" s="64">
        <v>0</v>
      </c>
      <c r="AG10" s="64">
        <v>0</v>
      </c>
      <c r="AI10" s="64"/>
      <c r="AJ10" s="64"/>
      <c r="AK10" s="64"/>
      <c r="AL10" s="64"/>
      <c r="AM10" s="219"/>
      <c r="AN10" s="69">
        <v>0</v>
      </c>
      <c r="AO10" s="70"/>
      <c r="AP10" s="67"/>
      <c r="AQ10" s="71">
        <f t="shared" si="0"/>
        <v>3333.7635371999995</v>
      </c>
    </row>
    <row r="11" spans="1:45" ht="12.75" customHeight="1">
      <c r="A11" s="17" t="s">
        <v>222</v>
      </c>
      <c r="B11" s="18"/>
      <c r="C11" s="19">
        <f>SUM(D11:G11)</f>
        <v>3.8404771199999992</v>
      </c>
      <c r="D11" s="24">
        <v>3.8404771199999992</v>
      </c>
      <c r="E11" s="25"/>
      <c r="F11" s="22"/>
      <c r="G11" s="22"/>
      <c r="H11" s="23">
        <f>SUM(I11:K11)</f>
        <v>7.9980000000000002</v>
      </c>
      <c r="I11" s="24">
        <v>7.9980000000000002</v>
      </c>
      <c r="J11" s="25"/>
      <c r="K11" s="22"/>
      <c r="L11" s="23">
        <f>SUM(M11:Z11)</f>
        <v>3.3431999999999999</v>
      </c>
      <c r="M11" s="25"/>
      <c r="N11" s="25"/>
      <c r="O11" s="25">
        <v>3.3431999999999999</v>
      </c>
      <c r="P11" s="25"/>
      <c r="Q11" s="25"/>
      <c r="R11" s="25"/>
      <c r="S11" s="25">
        <v>0</v>
      </c>
      <c r="T11" s="25">
        <v>0</v>
      </c>
      <c r="U11" s="25">
        <v>0</v>
      </c>
      <c r="V11" s="25"/>
      <c r="W11" s="25"/>
      <c r="X11" s="25"/>
      <c r="Y11" s="25"/>
      <c r="Z11" s="22"/>
      <c r="AA11" s="23">
        <v>26.924699999999998</v>
      </c>
      <c r="AB11" s="26">
        <f>SUM(AC11:AM11)</f>
        <v>0</v>
      </c>
      <c r="AC11" s="27"/>
      <c r="AD11" s="25"/>
      <c r="AE11" s="25">
        <v>0</v>
      </c>
      <c r="AF11" s="25"/>
      <c r="AG11" s="25"/>
      <c r="AH11" s="25">
        <v>0</v>
      </c>
      <c r="AI11" s="25"/>
      <c r="AJ11" s="25"/>
      <c r="AK11" s="25"/>
      <c r="AL11" s="25"/>
      <c r="AM11" s="215"/>
      <c r="AN11" s="212"/>
      <c r="AO11" s="28"/>
      <c r="AP11" s="26"/>
      <c r="AQ11" s="29">
        <f t="shared" si="0"/>
        <v>42.106377119999998</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28.207999999999998</v>
      </c>
      <c r="AP12" s="26"/>
      <c r="AQ12" s="29">
        <f t="shared" si="0"/>
        <v>28.207999999999998</v>
      </c>
    </row>
    <row r="13" spans="1:45" ht="12.75" customHeight="1">
      <c r="A13" s="17" t="s">
        <v>224</v>
      </c>
      <c r="B13" s="18"/>
      <c r="C13" s="19">
        <f>SUM(D13:G13)</f>
        <v>0</v>
      </c>
      <c r="D13" s="24"/>
      <c r="E13" s="22"/>
      <c r="F13" s="22"/>
      <c r="G13" s="22"/>
      <c r="H13" s="23">
        <f>SUM(I13:K13)</f>
        <v>194.55600000000001</v>
      </c>
      <c r="I13" s="24">
        <v>194.55600000000001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194.55600000000001</v>
      </c>
    </row>
    <row r="14" spans="1:45" ht="12.75" customHeight="1">
      <c r="A14" s="72" t="s">
        <v>225</v>
      </c>
      <c r="B14" s="73"/>
      <c r="C14" s="74">
        <f>SUM(D14:G14)</f>
        <v>0</v>
      </c>
      <c r="D14" s="75"/>
      <c r="E14" s="76"/>
      <c r="F14" s="77"/>
      <c r="G14" s="77"/>
      <c r="H14" s="78">
        <f>SUM(I14:K14)</f>
        <v>0</v>
      </c>
      <c r="I14" s="75"/>
      <c r="J14" s="76"/>
      <c r="K14" s="77"/>
      <c r="L14" s="78">
        <f>SUM(M14:Z14)</f>
        <v>2022.7027999999998</v>
      </c>
      <c r="M14" s="76">
        <v>2022.7027999999998</v>
      </c>
      <c r="N14" s="76">
        <v>0</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8.3419999999999987</v>
      </c>
      <c r="AP14" s="79"/>
      <c r="AQ14" s="82">
        <f t="shared" si="0"/>
        <v>2031.0447999999999</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191.376</v>
      </c>
      <c r="I15" s="85">
        <f t="shared" si="13"/>
        <v>0</v>
      </c>
      <c r="J15" s="86">
        <f t="shared" si="13"/>
        <v>0</v>
      </c>
      <c r="K15" s="87">
        <f t="shared" si="13"/>
        <v>191.376</v>
      </c>
      <c r="L15" s="88">
        <f t="shared" si="13"/>
        <v>2025.6892999999998</v>
      </c>
      <c r="M15" s="86">
        <f t="shared" si="13"/>
        <v>0</v>
      </c>
      <c r="N15" s="86">
        <f t="shared" si="13"/>
        <v>0</v>
      </c>
      <c r="O15" s="86">
        <f t="shared" si="13"/>
        <v>51.809800000000003</v>
      </c>
      <c r="P15" s="86">
        <f t="shared" si="13"/>
        <v>384.46499999999997</v>
      </c>
      <c r="Q15" s="86">
        <f t="shared" si="13"/>
        <v>0</v>
      </c>
      <c r="R15" s="86">
        <f t="shared" si="13"/>
        <v>0</v>
      </c>
      <c r="S15" s="86">
        <f t="shared" si="13"/>
        <v>683.52059999999994</v>
      </c>
      <c r="T15" s="86">
        <f t="shared" si="13"/>
        <v>39.420500000000004</v>
      </c>
      <c r="U15" s="86">
        <f t="shared" si="13"/>
        <v>823.38239999999996</v>
      </c>
      <c r="V15" s="86">
        <f t="shared" si="13"/>
        <v>0</v>
      </c>
      <c r="W15" s="86">
        <f t="shared" si="13"/>
        <v>43.090999999999994</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1304.9639999999999</v>
      </c>
      <c r="AP15" s="89">
        <f t="shared" si="13"/>
        <v>0</v>
      </c>
      <c r="AQ15" s="91">
        <f t="shared" si="0"/>
        <v>3522.0292999999997</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1268.07</v>
      </c>
      <c r="AP16" s="67"/>
      <c r="AQ16" s="92">
        <f>C16+H16+L16+AA16+AO16+AP16</f>
        <v>1268.07</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16.855999999999998</v>
      </c>
      <c r="AP17" s="26"/>
      <c r="AQ17" s="29">
        <f>C17+H17+L17+AA17+AO17+AP17</f>
        <v>16.855999999999998</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20.037999999999997</v>
      </c>
      <c r="AP18" s="26"/>
      <c r="AQ18" s="29">
        <f t="shared" si="0"/>
        <v>20.037999999999997</v>
      </c>
    </row>
    <row r="19" spans="1:43" ht="12.75" customHeight="1">
      <c r="A19" s="17" t="s">
        <v>229</v>
      </c>
      <c r="B19" s="18"/>
      <c r="C19" s="19"/>
      <c r="D19" s="24"/>
      <c r="E19" s="25"/>
      <c r="F19" s="22"/>
      <c r="G19" s="22"/>
      <c r="H19" s="23">
        <f>SUM(I19:K19)</f>
        <v>191.376</v>
      </c>
      <c r="I19" s="24"/>
      <c r="J19" s="25"/>
      <c r="K19" s="22">
        <v>191.376</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191.376</v>
      </c>
    </row>
    <row r="20" spans="1:43" ht="12.75" customHeight="1">
      <c r="A20" s="72" t="s">
        <v>230</v>
      </c>
      <c r="B20" s="73"/>
      <c r="C20" s="74"/>
      <c r="D20" s="75"/>
      <c r="E20" s="76"/>
      <c r="F20" s="77"/>
      <c r="G20" s="77"/>
      <c r="H20" s="78">
        <f>SUM(I20:K20)</f>
        <v>0</v>
      </c>
      <c r="I20" s="75"/>
      <c r="J20" s="76"/>
      <c r="K20" s="77"/>
      <c r="L20" s="78">
        <f>SUM(M20:Z20)</f>
        <v>2025.6892999999998</v>
      </c>
      <c r="M20" s="76"/>
      <c r="N20" s="76"/>
      <c r="O20" s="76">
        <v>51.809800000000003</v>
      </c>
      <c r="P20" s="76">
        <v>384.46499999999997</v>
      </c>
      <c r="Q20" s="76">
        <v>0</v>
      </c>
      <c r="R20" s="76">
        <v>0</v>
      </c>
      <c r="S20" s="76">
        <v>683.52059999999994</v>
      </c>
      <c r="T20" s="76">
        <v>39.420500000000004</v>
      </c>
      <c r="U20" s="76">
        <v>823.38239999999996</v>
      </c>
      <c r="V20" s="76"/>
      <c r="W20" s="76">
        <v>43.090999999999994</v>
      </c>
      <c r="X20" s="76"/>
      <c r="Y20" s="76"/>
      <c r="Z20" s="77"/>
      <c r="AA20" s="78"/>
      <c r="AB20" s="79">
        <f>SUM(AC20:AL20)</f>
        <v>0</v>
      </c>
      <c r="AC20" s="80"/>
      <c r="AD20" s="76"/>
      <c r="AE20" s="76"/>
      <c r="AF20" s="76"/>
      <c r="AG20" s="76"/>
      <c r="AH20" s="76"/>
      <c r="AI20" s="76"/>
      <c r="AJ20" s="76"/>
      <c r="AK20" s="76"/>
      <c r="AL20" s="76"/>
      <c r="AM20" s="220"/>
      <c r="AN20" s="213"/>
      <c r="AO20" s="81"/>
      <c r="AP20" s="79"/>
      <c r="AQ20" s="82">
        <f t="shared" si="0"/>
        <v>2025.6892999999998</v>
      </c>
    </row>
    <row r="21" spans="1:43" ht="12.75" customHeight="1">
      <c r="A21" s="93" t="s">
        <v>7</v>
      </c>
      <c r="B21" s="94"/>
      <c r="C21" s="95">
        <f>SUM(C22:C24)</f>
        <v>0</v>
      </c>
      <c r="D21" s="96">
        <f>SUM(D22:D24)</f>
        <v>0</v>
      </c>
      <c r="E21" s="97">
        <f>SUM(E22:E24)</f>
        <v>0</v>
      </c>
      <c r="F21" s="98">
        <f>SUM(F22:F24)</f>
        <v>0</v>
      </c>
      <c r="G21" s="98">
        <f>SUM(G22:G24)</f>
        <v>0</v>
      </c>
      <c r="H21" s="99">
        <f>SUM(I21:K21)</f>
        <v>0</v>
      </c>
      <c r="I21" s="96">
        <f>SUM(I22:I24)</f>
        <v>0</v>
      </c>
      <c r="J21" s="97">
        <f>SUM(J22:J24)</f>
        <v>0</v>
      </c>
      <c r="K21" s="98">
        <f>SUM(K22:K24)</f>
        <v>0</v>
      </c>
      <c r="L21" s="99">
        <f>SUM(M21:Z21)</f>
        <v>0</v>
      </c>
      <c r="M21" s="97">
        <f t="shared" ref="M21:AA21" si="15">SUM(M22:M24)</f>
        <v>0</v>
      </c>
      <c r="N21" s="97">
        <f t="shared" ref="N21" si="16">SUM(N22:N24)</f>
        <v>0</v>
      </c>
      <c r="O21" s="97">
        <f t="shared" si="15"/>
        <v>0</v>
      </c>
      <c r="P21" s="97">
        <f t="shared" si="15"/>
        <v>0</v>
      </c>
      <c r="Q21" s="97">
        <f t="shared" si="15"/>
        <v>0</v>
      </c>
      <c r="R21" s="97">
        <f t="shared" si="15"/>
        <v>0</v>
      </c>
      <c r="S21" s="97">
        <f t="shared" si="15"/>
        <v>0</v>
      </c>
      <c r="T21" s="97">
        <f t="shared" si="15"/>
        <v>0</v>
      </c>
      <c r="U21" s="97">
        <f t="shared" si="15"/>
        <v>0</v>
      </c>
      <c r="V21" s="97">
        <f t="shared" si="15"/>
        <v>0</v>
      </c>
      <c r="W21" s="97">
        <f t="shared" si="15"/>
        <v>0</v>
      </c>
      <c r="X21" s="97">
        <f t="shared" si="15"/>
        <v>0</v>
      </c>
      <c r="Y21" s="97">
        <f t="shared" si="15"/>
        <v>0</v>
      </c>
      <c r="Z21" s="98">
        <f t="shared" si="15"/>
        <v>0</v>
      </c>
      <c r="AA21" s="99">
        <f t="shared" si="15"/>
        <v>0</v>
      </c>
      <c r="AB21" s="100">
        <f t="shared" ref="AB21:AQ21" si="17">SUM(AB22:AB24)</f>
        <v>-70.692000000000007</v>
      </c>
      <c r="AC21" s="101">
        <f t="shared" si="17"/>
        <v>-70.262</v>
      </c>
      <c r="AD21" s="97">
        <f t="shared" si="17"/>
        <v>-0.42999999999999994</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70.692000000000007</v>
      </c>
      <c r="AP21" s="100">
        <f t="shared" si="17"/>
        <v>0</v>
      </c>
      <c r="AQ21" s="102">
        <f t="shared" si="17"/>
        <v>0</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-70.692000000000007</v>
      </c>
      <c r="AC22" s="68">
        <f>-AC2</f>
        <v>-70.262</v>
      </c>
      <c r="AD22" s="64">
        <f>-AD2</f>
        <v>-0.42999999999999994</v>
      </c>
      <c r="AE22" s="64"/>
      <c r="AF22" s="64"/>
      <c r="AG22" s="127"/>
      <c r="AH22" s="2"/>
      <c r="AI22" s="64"/>
      <c r="AJ22" s="64"/>
      <c r="AK22" s="64">
        <v>0</v>
      </c>
      <c r="AL22" s="64"/>
      <c r="AM22" s="219"/>
      <c r="AN22" s="69"/>
      <c r="AO22" s="66">
        <f>-(C22+H22+L22+AA22+AB22)</f>
        <v>70.692000000000007</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0</v>
      </c>
      <c r="D24" s="191">
        <v>0</v>
      </c>
      <c r="E24" s="192">
        <f>-D24-V24</f>
        <v>0</v>
      </c>
      <c r="F24" s="33"/>
      <c r="G24" s="33"/>
      <c r="H24" s="34"/>
      <c r="I24" s="39"/>
      <c r="J24" s="36"/>
      <c r="K24" s="33"/>
      <c r="L24" s="34">
        <f>SUM(N24:Z24)</f>
        <v>0</v>
      </c>
      <c r="M24" s="36"/>
      <c r="N24" s="36">
        <v>0</v>
      </c>
      <c r="O24" s="36"/>
      <c r="P24" s="36">
        <v>0</v>
      </c>
      <c r="Q24" s="36">
        <v>0</v>
      </c>
      <c r="R24" s="36">
        <v>0</v>
      </c>
      <c r="S24" s="36">
        <v>0</v>
      </c>
      <c r="T24" s="36"/>
      <c r="U24" s="36">
        <v>0</v>
      </c>
      <c r="V24" s="33">
        <v>0</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v>
      </c>
    </row>
    <row r="25" spans="1:43" ht="12.75" customHeight="1" thickBot="1">
      <c r="A25" s="83" t="s">
        <v>8</v>
      </c>
      <c r="B25" s="1"/>
      <c r="C25" s="84">
        <f>SUM(D25:G25)</f>
        <v>0</v>
      </c>
      <c r="D25" s="85"/>
      <c r="E25" s="86"/>
      <c r="F25" s="104"/>
      <c r="G25" s="104"/>
      <c r="H25" s="88">
        <f>SUM(I25:K25)</f>
        <v>5.3940000000000001</v>
      </c>
      <c r="I25" s="104">
        <v>5.3940000000000001</v>
      </c>
      <c r="J25" s="105"/>
      <c r="K25" s="104"/>
      <c r="L25" s="88">
        <f>SUM(O25:Z25)</f>
        <v>63.664299999999997</v>
      </c>
      <c r="M25" s="105"/>
      <c r="N25" s="105"/>
      <c r="O25" s="105">
        <v>48.4666</v>
      </c>
      <c r="P25" s="105"/>
      <c r="Q25" s="105"/>
      <c r="R25" s="105"/>
      <c r="S25" s="105">
        <v>11.8188</v>
      </c>
      <c r="T25" s="105">
        <v>3.3789000000000002</v>
      </c>
      <c r="U25" s="105">
        <v>0</v>
      </c>
      <c r="V25" s="105"/>
      <c r="W25" s="105"/>
      <c r="X25" s="105"/>
      <c r="Y25" s="105"/>
      <c r="Z25" s="104"/>
      <c r="AA25" s="88">
        <v>33.47278704</v>
      </c>
      <c r="AB25" s="89">
        <f>SUM(AC25:AI25)</f>
        <v>0</v>
      </c>
      <c r="AC25" s="90"/>
      <c r="AD25" s="105"/>
      <c r="AE25" s="105"/>
      <c r="AF25" s="105"/>
      <c r="AG25" s="105"/>
      <c r="AH25" s="105"/>
      <c r="AI25" s="105"/>
      <c r="AJ25" s="105"/>
      <c r="AK25" s="105"/>
      <c r="AL25" s="105"/>
      <c r="AM25" s="225"/>
      <c r="AN25" s="106"/>
      <c r="AO25" s="88">
        <v>204.85199999999998</v>
      </c>
      <c r="AP25" s="89"/>
      <c r="AQ25" s="107">
        <f>C25+H25+L25+AA25+AB25+AN25+AO25+AP25</f>
        <v>307.38308703999996</v>
      </c>
    </row>
    <row r="26" spans="1:43" s="49" customFormat="1" ht="12.75" customHeight="1" thickBot="1">
      <c r="A26" s="42" t="s">
        <v>9</v>
      </c>
      <c r="B26" s="43"/>
      <c r="C26" s="44">
        <f t="shared" ref="C26:AP26" si="20">C7-C9+C15+C21-C25</f>
        <v>479.97416095472727</v>
      </c>
      <c r="D26" s="108">
        <f t="shared" si="20"/>
        <v>325.40587455472723</v>
      </c>
      <c r="E26" s="46">
        <f t="shared" si="20"/>
        <v>129.01000000000002</v>
      </c>
      <c r="F26" s="46">
        <f t="shared" si="20"/>
        <v>0</v>
      </c>
      <c r="G26" s="46">
        <f t="shared" si="20"/>
        <v>25.5582864</v>
      </c>
      <c r="H26" s="47">
        <f t="shared" si="20"/>
        <v>643.13800000000003</v>
      </c>
      <c r="I26" s="108">
        <f t="shared" si="20"/>
        <v>-10.044000000000091</v>
      </c>
      <c r="J26" s="46">
        <f t="shared" si="20"/>
        <v>490.15800000000002</v>
      </c>
      <c r="K26" s="109">
        <f t="shared" si="20"/>
        <v>163.024</v>
      </c>
      <c r="L26" s="47">
        <f t="shared" si="20"/>
        <v>4465.00440385</v>
      </c>
      <c r="M26" s="46">
        <f t="shared" si="20"/>
        <v>0</v>
      </c>
      <c r="N26" s="46">
        <f t="shared" si="20"/>
        <v>0</v>
      </c>
      <c r="O26" s="46">
        <f t="shared" si="20"/>
        <v>0</v>
      </c>
      <c r="P26" s="46">
        <f t="shared" si="20"/>
        <v>1033.05</v>
      </c>
      <c r="Q26" s="46">
        <f t="shared" si="20"/>
        <v>131.95000000000002</v>
      </c>
      <c r="R26" s="46">
        <f t="shared" si="20"/>
        <v>320.20319999999998</v>
      </c>
      <c r="S26" s="46">
        <f t="shared" si="20"/>
        <v>622.45680000000004</v>
      </c>
      <c r="T26" s="46">
        <f t="shared" si="20"/>
        <v>144.16640000000001</v>
      </c>
      <c r="U26" s="46">
        <f t="shared" si="20"/>
        <v>1960.1880000000001</v>
      </c>
      <c r="V26" s="46">
        <f t="shared" si="20"/>
        <v>72.576203849999999</v>
      </c>
      <c r="W26" s="46">
        <f t="shared" si="20"/>
        <v>-7.1054273576010019E-15</v>
      </c>
      <c r="X26" s="46">
        <f t="shared" si="20"/>
        <v>136.86079999999998</v>
      </c>
      <c r="Y26" s="46">
        <f t="shared" si="20"/>
        <v>3.1529999999999996</v>
      </c>
      <c r="Z26" s="109">
        <f t="shared" si="20"/>
        <v>40.400000000000006</v>
      </c>
      <c r="AA26" s="47">
        <f t="shared" si="20"/>
        <v>1104.3654657552001</v>
      </c>
      <c r="AB26" s="45">
        <f t="shared" si="20"/>
        <v>91.794720000000012</v>
      </c>
      <c r="AC26" s="110">
        <f t="shared" si="20"/>
        <v>0</v>
      </c>
      <c r="AD26" s="110">
        <f t="shared" si="20"/>
        <v>0</v>
      </c>
      <c r="AE26" s="110">
        <f t="shared" si="20"/>
        <v>88.857479999999995</v>
      </c>
      <c r="AF26" s="110">
        <f t="shared" si="20"/>
        <v>0</v>
      </c>
      <c r="AG26" s="110">
        <f t="shared" si="20"/>
        <v>0</v>
      </c>
      <c r="AH26" s="110">
        <f t="shared" si="20"/>
        <v>2.7939599999999998</v>
      </c>
      <c r="AI26" s="110">
        <f t="shared" si="20"/>
        <v>0</v>
      </c>
      <c r="AJ26" s="110">
        <f t="shared" ref="AJ26" si="21">AJ7-AJ9+AJ15+AJ21-AJ25</f>
        <v>0</v>
      </c>
      <c r="AK26" s="110">
        <f t="shared" si="20"/>
        <v>0</v>
      </c>
      <c r="AL26" s="110">
        <f t="shared" si="20"/>
        <v>9.5519999999999994E-2</v>
      </c>
      <c r="AM26" s="226">
        <f t="shared" si="20"/>
        <v>4.7759999999999997E-2</v>
      </c>
      <c r="AN26" s="45">
        <f t="shared" si="20"/>
        <v>0</v>
      </c>
      <c r="AO26" s="47">
        <f t="shared" si="20"/>
        <v>1134.2539999999999</v>
      </c>
      <c r="AP26" s="45">
        <f t="shared" si="20"/>
        <v>0</v>
      </c>
      <c r="AQ26" s="48">
        <f>C26+H26+L26+AA26+AB26+AN26+AO26+AP26</f>
        <v>7918.5307505599276</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180.41379999999998</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136.86079999999998</v>
      </c>
      <c r="Y27" s="54">
        <f t="shared" si="23"/>
        <v>3.1529999999999996</v>
      </c>
      <c r="Z27" s="55">
        <f t="shared" si="23"/>
        <v>40.400000000000006</v>
      </c>
      <c r="AA27" s="56">
        <f t="shared" si="23"/>
        <v>436.28783879999997</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616.70163879999996</v>
      </c>
    </row>
    <row r="28" spans="1:43" ht="12.75" customHeight="1" thickBot="1">
      <c r="A28" s="112" t="s">
        <v>11</v>
      </c>
      <c r="B28" s="113"/>
      <c r="C28" s="114">
        <f>SUM(D28:G28)</f>
        <v>0</v>
      </c>
      <c r="D28" s="96"/>
      <c r="E28" s="97"/>
      <c r="F28" s="98"/>
      <c r="G28" s="98"/>
      <c r="H28" s="115">
        <f>SUM(I28:K28)</f>
        <v>0</v>
      </c>
      <c r="I28" s="96"/>
      <c r="J28" s="97"/>
      <c r="K28" s="98"/>
      <c r="L28" s="115">
        <f>SUM(M28:Z28)</f>
        <v>180.41379999999998</v>
      </c>
      <c r="M28" s="97"/>
      <c r="N28" s="97"/>
      <c r="O28" s="97"/>
      <c r="P28" s="97"/>
      <c r="Q28" s="97"/>
      <c r="R28" s="97"/>
      <c r="S28" s="97"/>
      <c r="T28" s="97"/>
      <c r="U28" s="97"/>
      <c r="V28" s="97"/>
      <c r="W28" s="97"/>
      <c r="X28" s="97">
        <f>X26</f>
        <v>136.86079999999998</v>
      </c>
      <c r="Y28" s="97">
        <f>Y26</f>
        <v>3.1529999999999996</v>
      </c>
      <c r="Z28" s="98">
        <f>Z26</f>
        <v>40.400000000000006</v>
      </c>
      <c r="AA28" s="115">
        <v>436.28783879999997</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616.70163879999996</v>
      </c>
    </row>
    <row r="29" spans="1:43" s="49" customFormat="1" ht="12.75" customHeight="1" thickBot="1">
      <c r="A29" s="50" t="s">
        <v>12</v>
      </c>
      <c r="B29" s="51"/>
      <c r="C29" s="52">
        <f t="shared" ref="C29:AQ29" si="25">C30+C45+C56+C58+C65+C70+C71</f>
        <v>585.74159947439273</v>
      </c>
      <c r="D29" s="53">
        <f t="shared" si="25"/>
        <v>431.17331307439281</v>
      </c>
      <c r="E29" s="54">
        <f t="shared" si="25"/>
        <v>129.01000000000002</v>
      </c>
      <c r="F29" s="55">
        <f t="shared" si="25"/>
        <v>0</v>
      </c>
      <c r="G29" s="55">
        <f t="shared" si="25"/>
        <v>25.5582864</v>
      </c>
      <c r="H29" s="56">
        <f t="shared" si="25"/>
        <v>658.64943200000005</v>
      </c>
      <c r="I29" s="53">
        <f t="shared" si="25"/>
        <v>0</v>
      </c>
      <c r="J29" s="53">
        <f t="shared" si="25"/>
        <v>495.79199999999997</v>
      </c>
      <c r="K29" s="53">
        <f t="shared" si="25"/>
        <v>162.85743200000002</v>
      </c>
      <c r="L29" s="56">
        <f t="shared" si="25"/>
        <v>4185.0993467773769</v>
      </c>
      <c r="M29" s="54">
        <f t="shared" si="25"/>
        <v>0</v>
      </c>
      <c r="N29" s="54">
        <f t="shared" ref="N29" si="26">N30+N45+N56+N58+N65+N70+N71</f>
        <v>0</v>
      </c>
      <c r="O29" s="54">
        <f t="shared" si="25"/>
        <v>0</v>
      </c>
      <c r="P29" s="54">
        <f t="shared" si="25"/>
        <v>1034.0414386415096</v>
      </c>
      <c r="Q29" s="54">
        <f t="shared" si="25"/>
        <v>122.4496</v>
      </c>
      <c r="R29" s="54">
        <f t="shared" si="25"/>
        <v>315.99022584586777</v>
      </c>
      <c r="S29" s="54">
        <f t="shared" si="25"/>
        <v>615.5625</v>
      </c>
      <c r="T29" s="54">
        <f t="shared" si="25"/>
        <v>146.46517844000005</v>
      </c>
      <c r="U29" s="54">
        <f t="shared" si="25"/>
        <v>1876.9631999999997</v>
      </c>
      <c r="V29" s="54">
        <f t="shared" si="25"/>
        <v>72.576203849999999</v>
      </c>
      <c r="W29" s="54">
        <f t="shared" si="25"/>
        <v>1.0510000000000019</v>
      </c>
      <c r="X29" s="54">
        <f t="shared" si="25"/>
        <v>0</v>
      </c>
      <c r="Y29" s="54">
        <f t="shared" si="25"/>
        <v>0</v>
      </c>
      <c r="Z29" s="54">
        <f t="shared" si="25"/>
        <v>0</v>
      </c>
      <c r="AA29" s="47">
        <f t="shared" si="25"/>
        <v>668.09873591999985</v>
      </c>
      <c r="AB29" s="57">
        <f t="shared" si="25"/>
        <v>91.794719999999984</v>
      </c>
      <c r="AC29" s="58">
        <f t="shared" si="25"/>
        <v>0</v>
      </c>
      <c r="AD29" s="54">
        <f t="shared" si="25"/>
        <v>0</v>
      </c>
      <c r="AE29" s="54">
        <f t="shared" si="25"/>
        <v>88.857479999999981</v>
      </c>
      <c r="AF29" s="54">
        <f t="shared" ref="AF29" si="27">AF30+AF45+AF56+AF58+AF65+AF70+AF71</f>
        <v>0</v>
      </c>
      <c r="AG29" s="54">
        <f t="shared" si="25"/>
        <v>0</v>
      </c>
      <c r="AH29" s="54">
        <f t="shared" si="25"/>
        <v>2.7939599999999998</v>
      </c>
      <c r="AI29" s="54">
        <f t="shared" si="25"/>
        <v>0</v>
      </c>
      <c r="AJ29" s="54">
        <f t="shared" ref="AJ29" si="28">AJ30+AJ45+AJ56+AJ58+AJ65+AJ70+AJ71</f>
        <v>0</v>
      </c>
      <c r="AK29" s="54">
        <f t="shared" si="25"/>
        <v>0</v>
      </c>
      <c r="AL29" s="54">
        <f t="shared" ref="AL29" si="29">AL30+AL45+AL56+AL58+AL65+AL70+AL71</f>
        <v>9.5519999999999994E-2</v>
      </c>
      <c r="AM29" s="217">
        <f t="shared" si="25"/>
        <v>4.7759999999999997E-2</v>
      </c>
      <c r="AN29" s="53">
        <f t="shared" si="25"/>
        <v>0</v>
      </c>
      <c r="AO29" s="56">
        <f t="shared" si="25"/>
        <v>1135.8019999999999</v>
      </c>
      <c r="AP29" s="57">
        <f t="shared" si="25"/>
        <v>0</v>
      </c>
      <c r="AQ29" s="48">
        <f t="shared" si="25"/>
        <v>7325.1858341717698</v>
      </c>
    </row>
    <row r="30" spans="1:43" s="49" customFormat="1" ht="12.75" customHeight="1">
      <c r="A30" s="164" t="s">
        <v>43</v>
      </c>
      <c r="B30" s="117"/>
      <c r="C30" s="118">
        <f>SUM(C31:C44)</f>
        <v>109.31331307439278</v>
      </c>
      <c r="D30" s="120">
        <v>109.31331307439277</v>
      </c>
      <c r="E30" s="120">
        <v>0</v>
      </c>
      <c r="F30" s="121"/>
      <c r="G30" s="121"/>
      <c r="H30" s="122">
        <f>SUM(H31:H44)</f>
        <v>0</v>
      </c>
      <c r="I30" s="119">
        <f t="shared" ref="I30:K30" si="30">SUM(I31:I44)</f>
        <v>0</v>
      </c>
      <c r="J30" s="120">
        <f t="shared" si="30"/>
        <v>0</v>
      </c>
      <c r="K30" s="120">
        <f t="shared" si="30"/>
        <v>0</v>
      </c>
      <c r="L30" s="122">
        <f>SUM(L31:L44)</f>
        <v>792.36433556971417</v>
      </c>
      <c r="M30" s="120">
        <f>SUM(M31:M44)</f>
        <v>0</v>
      </c>
      <c r="N30" s="120">
        <f>SUM(N31:N44)</f>
        <v>0</v>
      </c>
      <c r="O30" s="120">
        <f>SUM(O31:O44)</f>
        <v>0</v>
      </c>
      <c r="P30" s="120">
        <f>SUM(P31:P44)</f>
        <v>0</v>
      </c>
      <c r="Q30" s="120">
        <v>15.997229354386524</v>
      </c>
      <c r="R30" s="120">
        <f>SUM(R31:R44)</f>
        <v>0</v>
      </c>
      <c r="S30" s="120">
        <v>479.15384999999998</v>
      </c>
      <c r="T30" s="120">
        <v>59.614246410756124</v>
      </c>
      <c r="U30" s="120">
        <v>185.59024965457158</v>
      </c>
      <c r="V30" s="120">
        <v>50.957760149999999</v>
      </c>
      <c r="W30" s="120">
        <f>SUM(W31:W44)</f>
        <v>1.0510000000000019</v>
      </c>
      <c r="X30" s="120">
        <f>SUM(X31:X44)</f>
        <v>0</v>
      </c>
      <c r="Y30" s="120">
        <f>SUM(Y31:Y44)</f>
        <v>0</v>
      </c>
      <c r="Z30" s="121">
        <f>SUM(Z31:Z44)</f>
        <v>0</v>
      </c>
      <c r="AA30" s="122">
        <v>348.55639631999998</v>
      </c>
      <c r="AB30" s="123">
        <f t="shared" ref="AB30:AN30" si="31">SUM(AB31:AB44)</f>
        <v>59.341799999999992</v>
      </c>
      <c r="AC30" s="176">
        <f t="shared" si="31"/>
        <v>0</v>
      </c>
      <c r="AD30" s="120">
        <f t="shared" si="31"/>
        <v>0</v>
      </c>
      <c r="AE30" s="120">
        <f t="shared" si="31"/>
        <v>56.547839999999994</v>
      </c>
      <c r="AF30" s="120">
        <f t="shared" ref="AF30" si="32">SUM(AF31:AF44)</f>
        <v>0</v>
      </c>
      <c r="AG30" s="120">
        <f t="shared" si="31"/>
        <v>0</v>
      </c>
      <c r="AH30" s="120">
        <f t="shared" si="31"/>
        <v>2.7939599999999998</v>
      </c>
      <c r="AI30" s="120">
        <f t="shared" si="31"/>
        <v>0</v>
      </c>
      <c r="AJ30" s="120">
        <f t="shared" ref="AJ30" si="33">SUM(AJ31:AJ44)</f>
        <v>0</v>
      </c>
      <c r="AK30" s="120">
        <f t="shared" si="31"/>
        <v>0</v>
      </c>
      <c r="AL30" s="120">
        <f t="shared" ref="AL30" si="34">SUM(AL31:AL44)</f>
        <v>0</v>
      </c>
      <c r="AM30" s="228">
        <f t="shared" si="31"/>
        <v>0</v>
      </c>
      <c r="AN30" s="119">
        <f t="shared" si="31"/>
        <v>0</v>
      </c>
      <c r="AO30" s="122">
        <v>419.59399999999999</v>
      </c>
      <c r="AP30" s="123">
        <f>SUM(AP31:AP44)</f>
        <v>0</v>
      </c>
      <c r="AQ30" s="59">
        <f t="shared" ref="AQ30" si="35">C30+H30+L30+AA30+AB30+AN30+AO30+AP30</f>
        <v>1729.1698449641069</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56.171448082376607</v>
      </c>
      <c r="M31" s="127"/>
      <c r="N31" s="127"/>
      <c r="O31" s="127"/>
      <c r="P31" s="127"/>
      <c r="Q31" s="127">
        <v>0.49669345249730207</v>
      </c>
      <c r="R31" s="127"/>
      <c r="S31" s="127">
        <v>15.674259468674736</v>
      </c>
      <c r="T31" s="127">
        <v>0.46455150087211183</v>
      </c>
      <c r="U31" s="127">
        <v>30.76073267587482</v>
      </c>
      <c r="V31" s="127">
        <v>8.7752109844576349</v>
      </c>
      <c r="W31" s="127"/>
      <c r="X31" s="127"/>
      <c r="Y31" s="127"/>
      <c r="Z31" s="128"/>
      <c r="AA31" s="70">
        <v>15.45685022847997</v>
      </c>
      <c r="AB31" s="131">
        <f t="shared" ref="AB31:AB43" si="39">SUM(AC31:AM31)</f>
        <v>0</v>
      </c>
      <c r="AC31" s="132"/>
      <c r="AD31" s="127"/>
      <c r="AE31" s="127"/>
      <c r="AF31" s="127"/>
      <c r="AG31" s="127"/>
      <c r="AH31" s="127"/>
      <c r="AI31" s="127"/>
      <c r="AJ31" s="127"/>
      <c r="AK31" s="64"/>
      <c r="AL31" s="64"/>
      <c r="AM31" s="229"/>
      <c r="AN31" s="223"/>
      <c r="AO31" s="130">
        <v>24.169244409244573</v>
      </c>
      <c r="AP31" s="131"/>
      <c r="AQ31" s="71">
        <f t="shared" si="24"/>
        <v>95.797542720101148</v>
      </c>
    </row>
    <row r="32" spans="1:43" ht="12.75" customHeight="1">
      <c r="A32" s="166" t="s">
        <v>111</v>
      </c>
      <c r="B32" s="133" t="s">
        <v>15</v>
      </c>
      <c r="C32" s="19">
        <f t="shared" si="36"/>
        <v>27.985824725096826</v>
      </c>
      <c r="D32" s="127">
        <v>27.985824725096826</v>
      </c>
      <c r="E32" s="25"/>
      <c r="F32" s="22"/>
      <c r="G32" s="22"/>
      <c r="H32" s="23">
        <f t="shared" si="37"/>
        <v>0</v>
      </c>
      <c r="I32" s="24">
        <v>0</v>
      </c>
      <c r="J32" s="25"/>
      <c r="K32" s="22"/>
      <c r="L32" s="23">
        <f t="shared" si="38"/>
        <v>178.74183215410324</v>
      </c>
      <c r="M32" s="25"/>
      <c r="N32" s="25"/>
      <c r="O32" s="25"/>
      <c r="P32" s="127"/>
      <c r="Q32" s="127">
        <v>3.7078020967757013</v>
      </c>
      <c r="R32" s="25"/>
      <c r="S32" s="127">
        <v>117.00788852994644</v>
      </c>
      <c r="T32" s="127">
        <v>11.223720803371084</v>
      </c>
      <c r="U32" s="127">
        <v>30.833749882459557</v>
      </c>
      <c r="V32" s="127">
        <v>15.968670841550438</v>
      </c>
      <c r="W32" s="25"/>
      <c r="X32" s="25"/>
      <c r="Y32" s="25"/>
      <c r="Z32" s="22"/>
      <c r="AA32" s="28">
        <v>110.42210685341851</v>
      </c>
      <c r="AB32" s="26">
        <f t="shared" si="39"/>
        <v>2.7939599999999998</v>
      </c>
      <c r="AC32" s="27"/>
      <c r="AD32" s="25"/>
      <c r="AE32" s="25">
        <v>0</v>
      </c>
      <c r="AF32" s="25"/>
      <c r="AG32" s="127"/>
      <c r="AH32" s="127">
        <v>2.7939599999999998</v>
      </c>
      <c r="AI32" s="25"/>
      <c r="AJ32" s="25"/>
      <c r="AK32" s="25"/>
      <c r="AL32" s="25"/>
      <c r="AM32" s="229"/>
      <c r="AN32" s="212"/>
      <c r="AO32" s="130">
        <v>95.582829387430166</v>
      </c>
      <c r="AP32" s="26"/>
      <c r="AQ32" s="29">
        <f t="shared" si="24"/>
        <v>415.52655312004879</v>
      </c>
    </row>
    <row r="33" spans="1:43" ht="12.75" customHeight="1">
      <c r="A33" s="166" t="s">
        <v>16</v>
      </c>
      <c r="B33" s="133" t="s">
        <v>17</v>
      </c>
      <c r="C33" s="19">
        <f t="shared" si="36"/>
        <v>9.7549048602942552</v>
      </c>
      <c r="D33" s="127">
        <v>9.7549048602942552</v>
      </c>
      <c r="E33" s="25"/>
      <c r="F33" s="22"/>
      <c r="G33" s="22"/>
      <c r="H33" s="23">
        <f t="shared" si="37"/>
        <v>0</v>
      </c>
      <c r="I33" s="24"/>
      <c r="J33" s="25"/>
      <c r="K33" s="22"/>
      <c r="L33" s="23">
        <f t="shared" si="38"/>
        <v>26.102877214791409</v>
      </c>
      <c r="M33" s="25"/>
      <c r="N33" s="25"/>
      <c r="O33" s="25"/>
      <c r="P33" s="127"/>
      <c r="Q33" s="127">
        <v>0.23884903155431883</v>
      </c>
      <c r="R33" s="25"/>
      <c r="S33" s="127">
        <v>7.5374089905974913</v>
      </c>
      <c r="T33" s="127">
        <v>12.023961632505722</v>
      </c>
      <c r="U33" s="127">
        <v>6.3026575601338779</v>
      </c>
      <c r="V33" s="127">
        <v>0</v>
      </c>
      <c r="W33" s="25"/>
      <c r="X33" s="25"/>
      <c r="Y33" s="25"/>
      <c r="Z33" s="22"/>
      <c r="AA33" s="28">
        <v>0.59634616510813654</v>
      </c>
      <c r="AB33" s="26">
        <f t="shared" si="39"/>
        <v>0</v>
      </c>
      <c r="AC33" s="27"/>
      <c r="AD33" s="25"/>
      <c r="AE33" s="25"/>
      <c r="AF33" s="25"/>
      <c r="AG33" s="127"/>
      <c r="AH33" s="127"/>
      <c r="AI33" s="25"/>
      <c r="AJ33" s="25"/>
      <c r="AK33" s="25"/>
      <c r="AL33" s="25"/>
      <c r="AM33" s="229"/>
      <c r="AN33" s="212"/>
      <c r="AO33" s="130">
        <v>10.703531516137799</v>
      </c>
      <c r="AP33" s="26"/>
      <c r="AQ33" s="29">
        <f t="shared" si="24"/>
        <v>47.157659756331604</v>
      </c>
    </row>
    <row r="34" spans="1:43" ht="12.75" customHeight="1">
      <c r="A34" s="166" t="s">
        <v>18</v>
      </c>
      <c r="B34" s="133" t="s">
        <v>19</v>
      </c>
      <c r="C34" s="305">
        <f t="shared" si="36"/>
        <v>0</v>
      </c>
      <c r="D34" s="304">
        <v>0</v>
      </c>
      <c r="E34" s="25"/>
      <c r="F34" s="22"/>
      <c r="G34" s="22"/>
      <c r="H34" s="23">
        <f t="shared" si="37"/>
        <v>0</v>
      </c>
      <c r="I34" s="24"/>
      <c r="J34" s="25"/>
      <c r="K34" s="22"/>
      <c r="L34" s="23">
        <f t="shared" si="38"/>
        <v>5.6934460092811792</v>
      </c>
      <c r="M34" s="25"/>
      <c r="N34" s="25"/>
      <c r="O34" s="25"/>
      <c r="P34" s="127"/>
      <c r="Q34" s="127">
        <v>0.13818584236809067</v>
      </c>
      <c r="R34" s="25"/>
      <c r="S34" s="127">
        <v>4.3607596139725739</v>
      </c>
      <c r="T34" s="127">
        <v>0.36468772279527029</v>
      </c>
      <c r="U34" s="127">
        <v>0.82981283014524454</v>
      </c>
      <c r="V34" s="127">
        <v>0</v>
      </c>
      <c r="W34" s="25"/>
      <c r="X34" s="25"/>
      <c r="Y34" s="25"/>
      <c r="Z34" s="22"/>
      <c r="AA34" s="28">
        <v>0</v>
      </c>
      <c r="AB34" s="26">
        <f t="shared" si="39"/>
        <v>56.547839999999994</v>
      </c>
      <c r="AC34" s="27"/>
      <c r="AD34" s="25"/>
      <c r="AE34" s="25">
        <v>56.547839999999994</v>
      </c>
      <c r="AF34" s="25"/>
      <c r="AG34" s="127"/>
      <c r="AH34" s="127"/>
      <c r="AI34" s="25"/>
      <c r="AJ34" s="25"/>
      <c r="AK34" s="25"/>
      <c r="AL34" s="25"/>
      <c r="AM34" s="229"/>
      <c r="AN34" s="212"/>
      <c r="AO34" s="130">
        <v>17.838837157858112</v>
      </c>
      <c r="AP34" s="26"/>
      <c r="AQ34" s="29">
        <f t="shared" si="24"/>
        <v>80.080123167139291</v>
      </c>
    </row>
    <row r="35" spans="1:43" ht="12.75" customHeight="1">
      <c r="A35" s="166" t="s">
        <v>20</v>
      </c>
      <c r="B35" s="133" t="s">
        <v>21</v>
      </c>
      <c r="C35" s="305">
        <f t="shared" si="36"/>
        <v>0</v>
      </c>
      <c r="D35" s="304">
        <v>0</v>
      </c>
      <c r="E35" s="25"/>
      <c r="F35" s="22"/>
      <c r="G35" s="22"/>
      <c r="H35" s="23">
        <f t="shared" si="37"/>
        <v>0</v>
      </c>
      <c r="I35" s="24"/>
      <c r="J35" s="25"/>
      <c r="K35" s="22"/>
      <c r="L35" s="23">
        <f t="shared" si="38"/>
        <v>7.2970760743471166</v>
      </c>
      <c r="M35" s="25"/>
      <c r="N35" s="25"/>
      <c r="O35" s="25"/>
      <c r="P35" s="127"/>
      <c r="Q35" s="127">
        <v>5.779074768454677E-2</v>
      </c>
      <c r="R35" s="25"/>
      <c r="S35" s="127">
        <v>1.8237147470777662</v>
      </c>
      <c r="T35" s="127">
        <v>1.326137173800983E-2</v>
      </c>
      <c r="U35" s="127">
        <v>5.4023092078467938</v>
      </c>
      <c r="V35" s="127">
        <v>0</v>
      </c>
      <c r="W35" s="25"/>
      <c r="X35" s="25"/>
      <c r="Y35" s="25"/>
      <c r="Z35" s="22"/>
      <c r="AA35" s="28">
        <v>5.1675620378877891</v>
      </c>
      <c r="AB35" s="26">
        <f t="shared" si="39"/>
        <v>0</v>
      </c>
      <c r="AC35" s="27"/>
      <c r="AD35" s="25"/>
      <c r="AE35" s="25"/>
      <c r="AF35" s="25"/>
      <c r="AG35" s="127"/>
      <c r="AH35" s="127"/>
      <c r="AI35" s="25"/>
      <c r="AJ35" s="25"/>
      <c r="AK35" s="25"/>
      <c r="AL35" s="25"/>
      <c r="AM35" s="229"/>
      <c r="AN35" s="212"/>
      <c r="AO35" s="130">
        <v>16.605848276344826</v>
      </c>
      <c r="AP35" s="26"/>
      <c r="AQ35" s="29">
        <f t="shared" si="24"/>
        <v>29.070486388579731</v>
      </c>
    </row>
    <row r="36" spans="1:43" ht="12.75" customHeight="1">
      <c r="A36" s="166" t="s">
        <v>22</v>
      </c>
      <c r="B36" s="133" t="s">
        <v>23</v>
      </c>
      <c r="C36" s="19">
        <f t="shared" si="36"/>
        <v>0</v>
      </c>
      <c r="D36" s="127">
        <v>0</v>
      </c>
      <c r="E36" s="25"/>
      <c r="F36" s="22"/>
      <c r="G36" s="22"/>
      <c r="H36" s="23">
        <f t="shared" si="37"/>
        <v>0</v>
      </c>
      <c r="I36" s="24"/>
      <c r="J36" s="25"/>
      <c r="K36" s="22"/>
      <c r="L36" s="23">
        <f t="shared" si="38"/>
        <v>48.763512500766119</v>
      </c>
      <c r="M36" s="25"/>
      <c r="N36" s="25"/>
      <c r="O36" s="25"/>
      <c r="P36" s="127"/>
      <c r="Q36" s="127">
        <v>1.0871739076233988</v>
      </c>
      <c r="R36" s="25"/>
      <c r="S36" s="127">
        <v>34.30817505240767</v>
      </c>
      <c r="T36" s="127">
        <v>3.7122831395928193</v>
      </c>
      <c r="U36" s="127">
        <v>9.6558804011422268</v>
      </c>
      <c r="V36" s="127">
        <v>0</v>
      </c>
      <c r="W36" s="25"/>
      <c r="X36" s="25"/>
      <c r="Y36" s="25"/>
      <c r="Z36" s="22"/>
      <c r="AA36" s="130">
        <v>76.620666712387276</v>
      </c>
      <c r="AB36" s="26">
        <f t="shared" si="39"/>
        <v>0</v>
      </c>
      <c r="AC36" s="27"/>
      <c r="AD36" s="25"/>
      <c r="AE36" s="25">
        <v>0</v>
      </c>
      <c r="AF36" s="25"/>
      <c r="AG36" s="127"/>
      <c r="AH36" s="127"/>
      <c r="AI36" s="25"/>
      <c r="AJ36" s="25"/>
      <c r="AK36" s="25"/>
      <c r="AL36" s="25"/>
      <c r="AM36" s="229"/>
      <c r="AN36" s="212"/>
      <c r="AO36" s="130">
        <v>70.243508694304907</v>
      </c>
      <c r="AP36" s="26"/>
      <c r="AQ36" s="29">
        <f t="shared" si="24"/>
        <v>195.62768790745832</v>
      </c>
    </row>
    <row r="37" spans="1:43" ht="12.75" customHeight="1">
      <c r="A37" s="166" t="s">
        <v>24</v>
      </c>
      <c r="B37" s="133" t="s">
        <v>25</v>
      </c>
      <c r="C37" s="19">
        <f t="shared" si="36"/>
        <v>0</v>
      </c>
      <c r="D37" s="127">
        <v>0</v>
      </c>
      <c r="E37" s="25"/>
      <c r="F37" s="22"/>
      <c r="G37" s="22"/>
      <c r="H37" s="23">
        <f t="shared" si="37"/>
        <v>0</v>
      </c>
      <c r="I37" s="24"/>
      <c r="J37" s="25"/>
      <c r="K37" s="22"/>
      <c r="L37" s="23">
        <f t="shared" si="38"/>
        <v>10.440975423737182</v>
      </c>
      <c r="M37" s="25"/>
      <c r="N37" s="25"/>
      <c r="O37" s="25"/>
      <c r="P37" s="127"/>
      <c r="Q37" s="127">
        <v>7.9888624437275832E-2</v>
      </c>
      <c r="R37" s="25"/>
      <c r="S37" s="127">
        <v>2.5210620790942926</v>
      </c>
      <c r="T37" s="127">
        <v>1.5870630346551224</v>
      </c>
      <c r="U37" s="127">
        <v>6.2529616855504928</v>
      </c>
      <c r="V37" s="127">
        <v>0</v>
      </c>
      <c r="W37" s="25"/>
      <c r="X37" s="25"/>
      <c r="Y37" s="25"/>
      <c r="Z37" s="22"/>
      <c r="AA37" s="28">
        <v>3.6263068882639438</v>
      </c>
      <c r="AB37" s="26">
        <f t="shared" si="39"/>
        <v>0</v>
      </c>
      <c r="AC37" s="27"/>
      <c r="AD37" s="25"/>
      <c r="AE37" s="25"/>
      <c r="AF37" s="25"/>
      <c r="AG37" s="127"/>
      <c r="AH37" s="127"/>
      <c r="AI37" s="25"/>
      <c r="AJ37" s="25"/>
      <c r="AK37" s="25"/>
      <c r="AL37" s="25"/>
      <c r="AM37" s="229"/>
      <c r="AN37" s="212"/>
      <c r="AO37" s="130">
        <v>20.082671241774879</v>
      </c>
      <c r="AP37" s="26"/>
      <c r="AQ37" s="29">
        <f t="shared" si="24"/>
        <v>34.149953553776001</v>
      </c>
    </row>
    <row r="38" spans="1:43" ht="12.75" customHeight="1">
      <c r="A38" s="166" t="s">
        <v>26</v>
      </c>
      <c r="B38" s="133" t="s">
        <v>27</v>
      </c>
      <c r="C38" s="19">
        <f t="shared" si="36"/>
        <v>67.496891054870062</v>
      </c>
      <c r="D38" s="127">
        <v>67.496891054870062</v>
      </c>
      <c r="E38" s="25"/>
      <c r="F38" s="22"/>
      <c r="G38" s="22"/>
      <c r="H38" s="23">
        <f t="shared" si="37"/>
        <v>0</v>
      </c>
      <c r="I38" s="24"/>
      <c r="J38" s="25"/>
      <c r="K38" s="22"/>
      <c r="L38" s="23">
        <f t="shared" si="38"/>
        <v>49.997134442523588</v>
      </c>
      <c r="M38" s="25"/>
      <c r="N38" s="25"/>
      <c r="O38" s="25"/>
      <c r="P38" s="127"/>
      <c r="Q38" s="127">
        <v>0.53429611552501377</v>
      </c>
      <c r="R38" s="25"/>
      <c r="S38" s="127">
        <v>16.860894593511006</v>
      </c>
      <c r="T38" s="127">
        <v>4.8804617758811437</v>
      </c>
      <c r="U38" s="127">
        <v>14.417359728242493</v>
      </c>
      <c r="V38" s="127">
        <v>13.304122229363932</v>
      </c>
      <c r="W38" s="25"/>
      <c r="X38" s="25"/>
      <c r="Y38" s="25"/>
      <c r="Z38" s="22"/>
      <c r="AA38" s="28">
        <v>49.891169081093636</v>
      </c>
      <c r="AB38" s="26">
        <f t="shared" si="39"/>
        <v>0</v>
      </c>
      <c r="AC38" s="27"/>
      <c r="AD38" s="25"/>
      <c r="AE38" s="25">
        <v>0</v>
      </c>
      <c r="AF38" s="25">
        <v>0</v>
      </c>
      <c r="AG38" s="127"/>
      <c r="AH38" s="127"/>
      <c r="AI38" s="25"/>
      <c r="AJ38" s="25"/>
      <c r="AK38" s="25"/>
      <c r="AL38" s="25"/>
      <c r="AM38" s="229"/>
      <c r="AN38" s="212">
        <v>0</v>
      </c>
      <c r="AO38" s="130">
        <v>30.854733372342739</v>
      </c>
      <c r="AP38" s="26"/>
      <c r="AQ38" s="29">
        <f t="shared" si="24"/>
        <v>198.23992795083004</v>
      </c>
    </row>
    <row r="39" spans="1:43" ht="12.75" customHeight="1">
      <c r="A39" s="166" t="s">
        <v>28</v>
      </c>
      <c r="B39" s="133" t="s">
        <v>29</v>
      </c>
      <c r="C39" s="19">
        <f t="shared" si="36"/>
        <v>0</v>
      </c>
      <c r="D39" s="127">
        <v>0</v>
      </c>
      <c r="E39" s="25"/>
      <c r="F39" s="22"/>
      <c r="G39" s="22"/>
      <c r="H39" s="23">
        <f t="shared" si="37"/>
        <v>0</v>
      </c>
      <c r="I39" s="24"/>
      <c r="J39" s="25"/>
      <c r="K39" s="22"/>
      <c r="L39" s="23">
        <f t="shared" si="38"/>
        <v>291.40258961631525</v>
      </c>
      <c r="M39" s="25"/>
      <c r="N39" s="25"/>
      <c r="O39" s="25"/>
      <c r="P39" s="127"/>
      <c r="Q39" s="127">
        <v>8.5025148210374528</v>
      </c>
      <c r="R39" s="25"/>
      <c r="S39" s="127">
        <v>268.31564372577964</v>
      </c>
      <c r="T39" s="127">
        <v>8.4261794211239707</v>
      </c>
      <c r="U39" s="127">
        <v>6.0953149334915961</v>
      </c>
      <c r="V39" s="127">
        <v>6.2936714882667791E-2</v>
      </c>
      <c r="W39" s="25"/>
      <c r="X39" s="25"/>
      <c r="Y39" s="25"/>
      <c r="Z39" s="22"/>
      <c r="AA39" s="28">
        <v>16.614951230311711</v>
      </c>
      <c r="AB39" s="26">
        <f t="shared" si="39"/>
        <v>0</v>
      </c>
      <c r="AC39" s="27"/>
      <c r="AD39" s="25"/>
      <c r="AE39" s="127"/>
      <c r="AF39" s="127"/>
      <c r="AG39" s="127"/>
      <c r="AH39" s="25"/>
      <c r="AI39" s="25"/>
      <c r="AJ39" s="25"/>
      <c r="AK39" s="25"/>
      <c r="AL39" s="25"/>
      <c r="AM39" s="229"/>
      <c r="AN39" s="212"/>
      <c r="AO39" s="130">
        <v>27.996933394944818</v>
      </c>
      <c r="AP39" s="26"/>
      <c r="AQ39" s="29">
        <f t="shared" si="24"/>
        <v>336.01447424157175</v>
      </c>
    </row>
    <row r="40" spans="1:43" ht="12.75" customHeight="1">
      <c r="A40" s="166" t="s">
        <v>30</v>
      </c>
      <c r="B40" s="133" t="s">
        <v>31</v>
      </c>
      <c r="C40" s="19">
        <f t="shared" si="36"/>
        <v>0</v>
      </c>
      <c r="D40" s="127">
        <v>0</v>
      </c>
      <c r="E40" s="25"/>
      <c r="F40" s="22"/>
      <c r="G40" s="22"/>
      <c r="H40" s="23">
        <f t="shared" si="37"/>
        <v>0</v>
      </c>
      <c r="I40" s="24"/>
      <c r="J40" s="25"/>
      <c r="K40" s="22"/>
      <c r="L40" s="23">
        <f t="shared" si="38"/>
        <v>24.615969505201736</v>
      </c>
      <c r="M40" s="25"/>
      <c r="N40" s="25"/>
      <c r="O40" s="25"/>
      <c r="P40" s="127"/>
      <c r="Q40" s="127">
        <v>6.6980081180053677E-2</v>
      </c>
      <c r="R40" s="25"/>
      <c r="S40" s="127">
        <v>2.1137044717833509</v>
      </c>
      <c r="T40" s="127">
        <v>5.7022781306837071</v>
      </c>
      <c r="U40" s="127">
        <v>3.8861874418093056</v>
      </c>
      <c r="V40" s="127">
        <v>12.84681937974532</v>
      </c>
      <c r="W40" s="25"/>
      <c r="X40" s="25"/>
      <c r="Y40" s="25"/>
      <c r="Z40" s="22"/>
      <c r="AA40" s="28">
        <v>1.7888145786192151</v>
      </c>
      <c r="AB40" s="26">
        <f t="shared" si="39"/>
        <v>0</v>
      </c>
      <c r="AC40" s="27"/>
      <c r="AD40" s="25"/>
      <c r="AE40" s="127"/>
      <c r="AF40" s="127"/>
      <c r="AG40" s="127"/>
      <c r="AH40" s="25"/>
      <c r="AI40" s="25"/>
      <c r="AJ40" s="25"/>
      <c r="AK40" s="25"/>
      <c r="AL40" s="25"/>
      <c r="AM40" s="229"/>
      <c r="AN40" s="212"/>
      <c r="AO40" s="130">
        <v>10.709399661696818</v>
      </c>
      <c r="AP40" s="26"/>
      <c r="AQ40" s="29">
        <f t="shared" si="24"/>
        <v>37.114183745517764</v>
      </c>
    </row>
    <row r="41" spans="1:43" ht="12.75" customHeight="1">
      <c r="A41" s="166" t="s">
        <v>32</v>
      </c>
      <c r="B41" s="133" t="s">
        <v>33</v>
      </c>
      <c r="C41" s="305">
        <f t="shared" si="36"/>
        <v>4.0756924341316356</v>
      </c>
      <c r="D41" s="304">
        <v>4.0756924341316356</v>
      </c>
      <c r="E41" s="25"/>
      <c r="F41" s="22"/>
      <c r="G41" s="22"/>
      <c r="H41" s="23">
        <f t="shared" si="37"/>
        <v>0</v>
      </c>
      <c r="I41" s="24"/>
      <c r="J41" s="25"/>
      <c r="K41" s="22"/>
      <c r="L41" s="23">
        <f t="shared" si="38"/>
        <v>45.926901622799519</v>
      </c>
      <c r="M41" s="25"/>
      <c r="N41" s="25"/>
      <c r="O41" s="25"/>
      <c r="P41" s="127"/>
      <c r="Q41" s="127">
        <v>0.16088165290251333</v>
      </c>
      <c r="R41" s="25"/>
      <c r="S41" s="127">
        <v>5.0769760677627591</v>
      </c>
      <c r="T41" s="127">
        <v>8.9439775472123664</v>
      </c>
      <c r="U41" s="127">
        <v>31.745066354921885</v>
      </c>
      <c r="V41" s="127">
        <v>0</v>
      </c>
      <c r="W41" s="25"/>
      <c r="X41" s="25"/>
      <c r="Y41" s="25"/>
      <c r="Z41" s="22"/>
      <c r="AA41" s="130">
        <v>8.9260645535592378</v>
      </c>
      <c r="AB41" s="26">
        <f t="shared" si="39"/>
        <v>0</v>
      </c>
      <c r="AC41" s="27"/>
      <c r="AD41" s="25"/>
      <c r="AE41" s="127"/>
      <c r="AF41" s="127"/>
      <c r="AG41" s="127"/>
      <c r="AH41" s="25"/>
      <c r="AI41" s="25"/>
      <c r="AJ41" s="25"/>
      <c r="AK41" s="25"/>
      <c r="AL41" s="25"/>
      <c r="AM41" s="229"/>
      <c r="AN41" s="212"/>
      <c r="AO41" s="130">
        <v>61.625759270834827</v>
      </c>
      <c r="AP41" s="26"/>
      <c r="AQ41" s="29">
        <f t="shared" si="24"/>
        <v>120.55441788132522</v>
      </c>
    </row>
    <row r="42" spans="1:43" ht="12.75" customHeight="1">
      <c r="A42" s="166" t="s">
        <v>34</v>
      </c>
      <c r="B42" s="133" t="s">
        <v>35</v>
      </c>
      <c r="C42" s="19">
        <f t="shared" si="36"/>
        <v>0</v>
      </c>
      <c r="D42" s="127">
        <v>0</v>
      </c>
      <c r="E42" s="25"/>
      <c r="F42" s="22"/>
      <c r="G42" s="22"/>
      <c r="H42" s="23">
        <f t="shared" si="37"/>
        <v>0</v>
      </c>
      <c r="I42" s="24"/>
      <c r="J42" s="25"/>
      <c r="K42" s="22"/>
      <c r="L42" s="23">
        <f t="shared" si="38"/>
        <v>3.8874658682640733</v>
      </c>
      <c r="M42" s="25"/>
      <c r="N42" s="25"/>
      <c r="O42" s="25"/>
      <c r="P42" s="127"/>
      <c r="Q42" s="127">
        <v>4.1512965557541234E-2</v>
      </c>
      <c r="R42" s="25"/>
      <c r="S42" s="127">
        <v>1.3100333620093234</v>
      </c>
      <c r="T42" s="127">
        <v>1.0653283304244545</v>
      </c>
      <c r="U42" s="127">
        <v>1.4705912102727541</v>
      </c>
      <c r="V42" s="127">
        <v>0</v>
      </c>
      <c r="W42" s="25"/>
      <c r="X42" s="25"/>
      <c r="Y42" s="25"/>
      <c r="Z42" s="22"/>
      <c r="AA42" s="194">
        <v>0.49308798071448362</v>
      </c>
      <c r="AB42" s="26">
        <f t="shared" si="39"/>
        <v>0</v>
      </c>
      <c r="AC42" s="27"/>
      <c r="AD42" s="25"/>
      <c r="AE42" s="127"/>
      <c r="AF42" s="127"/>
      <c r="AG42" s="127"/>
      <c r="AH42" s="25"/>
      <c r="AI42" s="25"/>
      <c r="AJ42" s="25"/>
      <c r="AK42" s="25"/>
      <c r="AL42" s="25"/>
      <c r="AM42" s="229"/>
      <c r="AN42" s="212"/>
      <c r="AO42" s="130">
        <v>6.2356013017409042</v>
      </c>
      <c r="AP42" s="26"/>
      <c r="AQ42" s="29">
        <f t="shared" si="24"/>
        <v>10.616155150719461</v>
      </c>
    </row>
    <row r="43" spans="1:43" ht="12.75" customHeight="1">
      <c r="A43" s="166" t="s">
        <v>36</v>
      </c>
      <c r="B43" s="133" t="s">
        <v>142</v>
      </c>
      <c r="C43" s="305">
        <f t="shared" si="36"/>
        <v>0</v>
      </c>
      <c r="D43" s="316">
        <v>0</v>
      </c>
      <c r="E43" s="25"/>
      <c r="F43" s="22"/>
      <c r="G43" s="22"/>
      <c r="H43" s="23">
        <f t="shared" si="37"/>
        <v>0</v>
      </c>
      <c r="I43" s="24"/>
      <c r="J43" s="25"/>
      <c r="K43" s="22">
        <v>0</v>
      </c>
      <c r="L43" s="23">
        <f t="shared" si="38"/>
        <v>5.1346936945116903</v>
      </c>
      <c r="M43" s="25"/>
      <c r="N43" s="25"/>
      <c r="O43" s="25"/>
      <c r="P43" s="25"/>
      <c r="Q43" s="25">
        <v>7.1087694830641424E-2</v>
      </c>
      <c r="R43" s="25"/>
      <c r="S43" s="25">
        <v>2.2433292973828634</v>
      </c>
      <c r="T43" s="25">
        <v>0.77134718323207252</v>
      </c>
      <c r="U43" s="25">
        <v>0.99792951906611105</v>
      </c>
      <c r="V43" s="25">
        <v>0</v>
      </c>
      <c r="W43" s="25">
        <v>1.0510000000000019</v>
      </c>
      <c r="X43" s="25"/>
      <c r="Y43" s="25"/>
      <c r="Z43" s="22"/>
      <c r="AA43" s="28">
        <v>58.952470010156077</v>
      </c>
      <c r="AB43" s="26">
        <f t="shared" si="39"/>
        <v>0</v>
      </c>
      <c r="AC43" s="27"/>
      <c r="AD43" s="25"/>
      <c r="AE43" s="25"/>
      <c r="AF43" s="25"/>
      <c r="AG43" s="25"/>
      <c r="AH43" s="25"/>
      <c r="AI43" s="25"/>
      <c r="AJ43" s="25"/>
      <c r="AK43" s="25"/>
      <c r="AL43" s="25"/>
      <c r="AM43" s="215"/>
      <c r="AN43" s="212"/>
      <c r="AO43" s="28">
        <v>13.547656050410973</v>
      </c>
      <c r="AP43" s="26"/>
      <c r="AQ43" s="29">
        <f t="shared" si="24"/>
        <v>77.634819755078752</v>
      </c>
    </row>
    <row r="44" spans="1:43" ht="12.75" customHeight="1">
      <c r="A44" s="395" t="s">
        <v>172</v>
      </c>
      <c r="B44" s="396" t="s">
        <v>173</v>
      </c>
      <c r="C44" s="317">
        <f>SUM(D44:G44)</f>
        <v>0</v>
      </c>
      <c r="D44" s="397">
        <v>0</v>
      </c>
      <c r="E44" s="76"/>
      <c r="F44" s="77"/>
      <c r="G44" s="77"/>
      <c r="H44" s="78">
        <f>SUM(I44:K44)</f>
        <v>0</v>
      </c>
      <c r="I44" s="75"/>
      <c r="J44" s="76"/>
      <c r="K44" s="77"/>
      <c r="L44" s="78">
        <f>SUM(M44:Z44)</f>
        <v>38.188413360695414</v>
      </c>
      <c r="M44" s="76"/>
      <c r="N44" s="76"/>
      <c r="O44" s="76"/>
      <c r="P44" s="76"/>
      <c r="Q44" s="76">
        <v>0.81357232041267036</v>
      </c>
      <c r="R44" s="76"/>
      <c r="S44" s="76">
        <v>0</v>
      </c>
      <c r="T44" s="76">
        <v>0.43514481666828092</v>
      </c>
      <c r="U44" s="76">
        <v>36.939696223614462</v>
      </c>
      <c r="V44" s="76">
        <v>0</v>
      </c>
      <c r="W44" s="76"/>
      <c r="X44" s="76"/>
      <c r="Y44" s="76"/>
      <c r="Z44" s="77"/>
      <c r="AA44" s="81">
        <v>0</v>
      </c>
      <c r="AB44" s="79">
        <f>SUM(AC44:AM44)</f>
        <v>0</v>
      </c>
      <c r="AC44" s="80"/>
      <c r="AD44" s="76"/>
      <c r="AE44" s="76"/>
      <c r="AF44" s="76"/>
      <c r="AG44" s="76"/>
      <c r="AH44" s="76"/>
      <c r="AI44" s="76"/>
      <c r="AJ44" s="76"/>
      <c r="AK44" s="76"/>
      <c r="AL44" s="76"/>
      <c r="AM44" s="220"/>
      <c r="AN44" s="213"/>
      <c r="AO44" s="81">
        <v>13.397446264933638</v>
      </c>
      <c r="AP44" s="79"/>
      <c r="AQ44" s="82">
        <f>C44+H44+L44+AA44+AB44+AN44+AO44+AP44</f>
        <v>51.585859625629055</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2158.1096429273775</v>
      </c>
      <c r="M45" s="307">
        <f t="shared" si="40"/>
        <v>0</v>
      </c>
      <c r="N45" s="307">
        <f t="shared" ref="N45" si="41">SUM(N46:N55)</f>
        <v>0</v>
      </c>
      <c r="O45" s="307">
        <f t="shared" si="40"/>
        <v>0</v>
      </c>
      <c r="P45" s="307">
        <f t="shared" si="40"/>
        <v>1034.0414386415096</v>
      </c>
      <c r="Q45" s="307">
        <f t="shared" si="40"/>
        <v>0</v>
      </c>
      <c r="R45" s="307">
        <f t="shared" si="40"/>
        <v>315.99022584586777</v>
      </c>
      <c r="S45" s="307">
        <f t="shared" si="40"/>
        <v>20.6829</v>
      </c>
      <c r="T45" s="307">
        <f t="shared" si="40"/>
        <v>7.9302784399999995</v>
      </c>
      <c r="U45" s="307">
        <f>SUM(U46:U55)</f>
        <v>779.46479999999997</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1.462</v>
      </c>
      <c r="AP45" s="311">
        <f t="shared" si="40"/>
        <v>0</v>
      </c>
      <c r="AQ45" s="314">
        <f t="shared" si="24"/>
        <v>2159.5716429273775</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352.26</v>
      </c>
      <c r="M46" s="64"/>
      <c r="N46" s="64"/>
      <c r="O46" s="64"/>
      <c r="P46" s="64"/>
      <c r="Q46" s="64"/>
      <c r="R46" s="64"/>
      <c r="S46" s="64"/>
      <c r="T46" s="64"/>
      <c r="U46" s="64">
        <v>352.26</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352.26</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1011.7412481487811</v>
      </c>
      <c r="M48" s="25"/>
      <c r="N48" s="25"/>
      <c r="O48" s="25"/>
      <c r="P48" s="25">
        <v>835.92802612198955</v>
      </c>
      <c r="Q48" s="25"/>
      <c r="R48" s="25"/>
      <c r="S48" s="25"/>
      <c r="T48" s="25">
        <v>7.9302784399999995</v>
      </c>
      <c r="U48" s="25">
        <v>167.88294358679153</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1011.7412481487811</v>
      </c>
    </row>
    <row r="49" spans="1:43" ht="12.75" customHeight="1">
      <c r="A49" s="166" t="s">
        <v>72</v>
      </c>
      <c r="B49" s="18"/>
      <c r="C49" s="19">
        <f t="shared" si="45"/>
        <v>0</v>
      </c>
      <c r="D49" s="20"/>
      <c r="E49" s="21"/>
      <c r="F49" s="22"/>
      <c r="G49" s="22"/>
      <c r="H49" s="23">
        <f t="shared" si="46"/>
        <v>0</v>
      </c>
      <c r="I49" s="24"/>
      <c r="J49" s="25"/>
      <c r="K49" s="22"/>
      <c r="L49" s="23">
        <f t="shared" si="47"/>
        <v>55.927683544303797</v>
      </c>
      <c r="M49" s="25"/>
      <c r="N49" s="25"/>
      <c r="O49" s="25"/>
      <c r="P49" s="25">
        <v>5.4983999999999993</v>
      </c>
      <c r="Q49" s="25"/>
      <c r="R49" s="25"/>
      <c r="S49" s="25"/>
      <c r="T49" s="25"/>
      <c r="U49" s="25">
        <v>50.4292835443038</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55.927683544303797</v>
      </c>
    </row>
    <row r="50" spans="1:43" ht="12.75" customHeight="1">
      <c r="A50" s="166" t="s">
        <v>38</v>
      </c>
      <c r="B50" s="18"/>
      <c r="C50" s="19">
        <f t="shared" si="45"/>
        <v>0</v>
      </c>
      <c r="D50" s="20"/>
      <c r="E50" s="21"/>
      <c r="F50" s="22"/>
      <c r="G50" s="22"/>
      <c r="H50" s="23">
        <f t="shared" si="46"/>
        <v>0</v>
      </c>
      <c r="I50" s="24"/>
      <c r="J50" s="25"/>
      <c r="K50" s="22"/>
      <c r="L50" s="23">
        <f t="shared" si="47"/>
        <v>37.799999999999997</v>
      </c>
      <c r="M50" s="25"/>
      <c r="N50" s="25"/>
      <c r="O50" s="25"/>
      <c r="P50" s="25"/>
      <c r="Q50" s="25"/>
      <c r="R50" s="135"/>
      <c r="S50" s="25"/>
      <c r="T50" s="25"/>
      <c r="U50" s="25">
        <v>37.799999999999997</v>
      </c>
      <c r="V50" s="25"/>
      <c r="W50" s="25"/>
      <c r="X50" s="25"/>
      <c r="Y50" s="25"/>
      <c r="Z50" s="22"/>
      <c r="AA50" s="23"/>
      <c r="AB50" s="26">
        <f t="shared" si="48"/>
        <v>0</v>
      </c>
      <c r="AC50" s="27"/>
      <c r="AD50" s="25"/>
      <c r="AE50" s="25"/>
      <c r="AF50" s="25"/>
      <c r="AG50" s="25"/>
      <c r="AH50" s="25"/>
      <c r="AI50" s="25">
        <v>0</v>
      </c>
      <c r="AJ50" s="25"/>
      <c r="AK50" s="25"/>
      <c r="AL50" s="25"/>
      <c r="AM50" s="215"/>
      <c r="AN50" s="212"/>
      <c r="AO50" s="28">
        <v>1.462</v>
      </c>
      <c r="AP50" s="26"/>
      <c r="AQ50" s="29">
        <f t="shared" si="24"/>
        <v>39.262</v>
      </c>
    </row>
    <row r="51" spans="1:43" ht="12.75" customHeight="1">
      <c r="A51" s="166" t="s">
        <v>39</v>
      </c>
      <c r="B51" s="18"/>
      <c r="C51" s="19">
        <f t="shared" si="45"/>
        <v>0</v>
      </c>
      <c r="D51" s="20"/>
      <c r="E51" s="21"/>
      <c r="F51" s="22"/>
      <c r="G51" s="22"/>
      <c r="H51" s="23">
        <f t="shared" si="46"/>
        <v>0</v>
      </c>
      <c r="I51" s="24"/>
      <c r="J51" s="25"/>
      <c r="K51" s="22"/>
      <c r="L51" s="23">
        <f t="shared" si="47"/>
        <v>14.449787334947896</v>
      </c>
      <c r="M51" s="25"/>
      <c r="N51" s="25"/>
      <c r="O51" s="25"/>
      <c r="P51" s="25">
        <v>1.1317132075471699</v>
      </c>
      <c r="Q51" s="22"/>
      <c r="R51" s="25">
        <v>13.318074127400726</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14.449787334947896</v>
      </c>
    </row>
    <row r="52" spans="1:43" ht="12.75" customHeight="1">
      <c r="A52" s="166" t="s">
        <v>76</v>
      </c>
      <c r="B52" s="133"/>
      <c r="C52" s="134">
        <f t="shared" si="45"/>
        <v>0</v>
      </c>
      <c r="D52" s="135"/>
      <c r="E52" s="135"/>
      <c r="F52" s="136"/>
      <c r="G52" s="136"/>
      <c r="H52" s="137">
        <f t="shared" si="46"/>
        <v>0</v>
      </c>
      <c r="I52" s="138"/>
      <c r="J52" s="135"/>
      <c r="K52" s="136"/>
      <c r="L52" s="137">
        <f t="shared" si="47"/>
        <v>302.67215171846703</v>
      </c>
      <c r="M52" s="135"/>
      <c r="N52" s="135"/>
      <c r="O52" s="135"/>
      <c r="P52" s="127"/>
      <c r="Q52" s="127"/>
      <c r="R52" s="135">
        <v>302.67215171846703</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302.67215171846703</v>
      </c>
    </row>
    <row r="53" spans="1:43" ht="12.75" customHeight="1">
      <c r="A53" s="166" t="s">
        <v>73</v>
      </c>
      <c r="B53" s="133"/>
      <c r="C53" s="134">
        <f t="shared" si="45"/>
        <v>0</v>
      </c>
      <c r="D53" s="138"/>
      <c r="E53" s="135"/>
      <c r="F53" s="136"/>
      <c r="G53" s="136"/>
      <c r="H53" s="137">
        <f t="shared" si="46"/>
        <v>0</v>
      </c>
      <c r="I53" s="138"/>
      <c r="J53" s="135"/>
      <c r="K53" s="136"/>
      <c r="L53" s="137">
        <f t="shared" si="47"/>
        <v>0</v>
      </c>
      <c r="M53" s="135"/>
      <c r="N53" s="135"/>
      <c r="O53" s="135"/>
      <c r="P53" s="105">
        <v>0</v>
      </c>
      <c r="Q53" s="105"/>
      <c r="R53" s="135"/>
      <c r="S53" s="127"/>
      <c r="T53" s="135"/>
      <c r="U53" s="135">
        <v>0</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0</v>
      </c>
    </row>
    <row r="54" spans="1:43" ht="12.75" customHeight="1">
      <c r="A54" s="17" t="s">
        <v>134</v>
      </c>
      <c r="B54" s="241"/>
      <c r="C54" s="134">
        <f t="shared" si="45"/>
        <v>0</v>
      </c>
      <c r="D54" s="138"/>
      <c r="E54" s="135"/>
      <c r="F54" s="136"/>
      <c r="G54" s="136"/>
      <c r="H54" s="137">
        <f t="shared" si="46"/>
        <v>0</v>
      </c>
      <c r="I54" s="138"/>
      <c r="J54" s="135"/>
      <c r="K54" s="136"/>
      <c r="L54" s="137">
        <f t="shared" si="47"/>
        <v>8.2751999999999999</v>
      </c>
      <c r="M54" s="135"/>
      <c r="N54" s="135"/>
      <c r="O54" s="135"/>
      <c r="P54" s="105"/>
      <c r="Q54" s="105"/>
      <c r="R54" s="135"/>
      <c r="S54" s="127"/>
      <c r="T54" s="135"/>
      <c r="U54" s="135">
        <v>8.2751999999999999</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8.2751999999999999</v>
      </c>
    </row>
    <row r="55" spans="1:43" ht="12.75" customHeight="1">
      <c r="A55" s="72" t="s">
        <v>74</v>
      </c>
      <c r="B55" s="193"/>
      <c r="C55" s="74">
        <f t="shared" si="45"/>
        <v>0</v>
      </c>
      <c r="D55" s="150"/>
      <c r="E55" s="151"/>
      <c r="F55" s="77"/>
      <c r="G55" s="77"/>
      <c r="H55" s="78">
        <f t="shared" si="46"/>
        <v>0</v>
      </c>
      <c r="I55" s="75"/>
      <c r="J55" s="76"/>
      <c r="K55" s="77"/>
      <c r="L55" s="78">
        <f t="shared" si="47"/>
        <v>374.98357218087745</v>
      </c>
      <c r="M55" s="76"/>
      <c r="N55" s="76"/>
      <c r="O55" s="76"/>
      <c r="P55" s="76">
        <v>191.48329931197281</v>
      </c>
      <c r="Q55" s="76"/>
      <c r="R55" s="76"/>
      <c r="S55" s="25">
        <v>20.6829</v>
      </c>
      <c r="T55" s="76"/>
      <c r="U55" s="76">
        <v>162.81737286890467</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374.98357218087745</v>
      </c>
    </row>
    <row r="56" spans="1:43" s="49" customFormat="1" ht="12.75" customHeight="1">
      <c r="A56" s="168" t="s">
        <v>40</v>
      </c>
      <c r="B56" s="152"/>
      <c r="C56" s="142">
        <f t="shared" si="45"/>
        <v>476.42828639999999</v>
      </c>
      <c r="D56" s="146">
        <v>321.86</v>
      </c>
      <c r="E56" s="22">
        <v>129.01000000000002</v>
      </c>
      <c r="F56" s="144"/>
      <c r="G56" s="144">
        <v>25.5582864</v>
      </c>
      <c r="H56" s="145">
        <f t="shared" si="46"/>
        <v>644.68727799999999</v>
      </c>
      <c r="I56" s="146"/>
      <c r="J56" s="143">
        <v>493.91399999999999</v>
      </c>
      <c r="K56" s="144">
        <v>150.773278</v>
      </c>
      <c r="L56" s="145">
        <f t="shared" si="47"/>
        <v>439.62486382669584</v>
      </c>
      <c r="M56" s="143"/>
      <c r="N56" s="143"/>
      <c r="O56" s="143"/>
      <c r="P56" s="143">
        <v>0</v>
      </c>
      <c r="Q56" s="143">
        <v>105.96676124655934</v>
      </c>
      <c r="R56" s="143"/>
      <c r="S56" s="143">
        <v>0</v>
      </c>
      <c r="T56" s="143">
        <v>64.747515973113764</v>
      </c>
      <c r="U56" s="143">
        <v>247.29214290702276</v>
      </c>
      <c r="V56" s="143">
        <v>21.6184437</v>
      </c>
      <c r="W56" s="143"/>
      <c r="X56" s="143"/>
      <c r="Y56" s="143"/>
      <c r="Z56" s="144"/>
      <c r="AA56" s="145">
        <v>186.81433847999998</v>
      </c>
      <c r="AB56" s="147">
        <f t="shared" si="48"/>
        <v>32.405159999999995</v>
      </c>
      <c r="AC56" s="177"/>
      <c r="AD56" s="143"/>
      <c r="AE56" s="143">
        <v>32.309639999999995</v>
      </c>
      <c r="AF56" s="143"/>
      <c r="AG56" s="143"/>
      <c r="AH56" s="143"/>
      <c r="AI56" s="143"/>
      <c r="AJ56" s="143"/>
      <c r="AK56" s="143"/>
      <c r="AL56" s="143">
        <v>9.5519999999999994E-2</v>
      </c>
      <c r="AM56" s="231">
        <v>0</v>
      </c>
      <c r="AN56" s="147"/>
      <c r="AO56" s="145">
        <v>396.11599999999999</v>
      </c>
      <c r="AP56" s="147"/>
      <c r="AQ56" s="91">
        <f t="shared" si="24"/>
        <v>2176.075926706696</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13.962154</v>
      </c>
      <c r="I57" s="146">
        <f t="shared" si="49"/>
        <v>0</v>
      </c>
      <c r="J57" s="146">
        <f t="shared" si="49"/>
        <v>1.8780000000000001</v>
      </c>
      <c r="K57" s="146">
        <f t="shared" si="49"/>
        <v>12.084154</v>
      </c>
      <c r="L57" s="145">
        <f t="shared" si="49"/>
        <v>535.86571777086795</v>
      </c>
      <c r="M57" s="143">
        <f t="shared" si="49"/>
        <v>0</v>
      </c>
      <c r="N57" s="143">
        <f t="shared" ref="N57" si="50">N58+N65</f>
        <v>0</v>
      </c>
      <c r="O57" s="143">
        <f t="shared" si="49"/>
        <v>0</v>
      </c>
      <c r="P57" s="143">
        <f t="shared" si="49"/>
        <v>0</v>
      </c>
      <c r="Q57" s="143">
        <f t="shared" si="49"/>
        <v>0.48560939905414835</v>
      </c>
      <c r="R57" s="143">
        <f t="shared" si="49"/>
        <v>0</v>
      </c>
      <c r="S57" s="143">
        <f t="shared" si="49"/>
        <v>115.72575000000001</v>
      </c>
      <c r="T57" s="143">
        <f t="shared" si="49"/>
        <v>14.173137616130163</v>
      </c>
      <c r="U57" s="143">
        <f t="shared" si="49"/>
        <v>405.48122075568369</v>
      </c>
      <c r="V57" s="143">
        <f t="shared" si="49"/>
        <v>0</v>
      </c>
      <c r="W57" s="143">
        <f t="shared" si="49"/>
        <v>0</v>
      </c>
      <c r="X57" s="143">
        <f t="shared" si="49"/>
        <v>0</v>
      </c>
      <c r="Y57" s="143">
        <f t="shared" si="49"/>
        <v>0</v>
      </c>
      <c r="Z57" s="144">
        <f t="shared" si="49"/>
        <v>0</v>
      </c>
      <c r="AA57" s="145">
        <f t="shared" si="49"/>
        <v>132.72800112000002</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278.64</v>
      </c>
      <c r="AP57" s="147">
        <f t="shared" si="49"/>
        <v>0</v>
      </c>
      <c r="AQ57" s="148">
        <f t="shared" si="24"/>
        <v>961.24363289086807</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287.80798710441888</v>
      </c>
      <c r="M58" s="143">
        <f t="shared" ref="M58:AN58" si="54">SUM(M59:M64)</f>
        <v>0</v>
      </c>
      <c r="N58" s="143">
        <f t="shared" ref="N58" si="55">SUM(N59:N64)</f>
        <v>0</v>
      </c>
      <c r="O58" s="143">
        <f t="shared" si="54"/>
        <v>0</v>
      </c>
      <c r="P58" s="143">
        <f t="shared" si="54"/>
        <v>0</v>
      </c>
      <c r="Q58" s="143">
        <v>0.21794942860046376</v>
      </c>
      <c r="R58" s="143">
        <f t="shared" si="54"/>
        <v>0</v>
      </c>
      <c r="S58" s="143">
        <v>11.290125178462166</v>
      </c>
      <c r="T58" s="143">
        <v>10.542354149192372</v>
      </c>
      <c r="U58" s="143">
        <v>265.75755834816391</v>
      </c>
      <c r="V58" s="143">
        <f t="shared" si="54"/>
        <v>0</v>
      </c>
      <c r="W58" s="143">
        <f t="shared" si="54"/>
        <v>0</v>
      </c>
      <c r="X58" s="143">
        <f t="shared" si="54"/>
        <v>0</v>
      </c>
      <c r="Y58" s="143">
        <f t="shared" si="54"/>
        <v>0</v>
      </c>
      <c r="Z58" s="144">
        <f t="shared" si="54"/>
        <v>0</v>
      </c>
      <c r="AA58" s="145">
        <v>58.164291483879921</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199.75905788356704</v>
      </c>
      <c r="AP58" s="147">
        <f t="shared" ref="AP58" si="57">SUM(AP59:AP64)</f>
        <v>0</v>
      </c>
      <c r="AQ58" s="148">
        <f t="shared" si="24"/>
        <v>545.77909647186584</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13.962154</v>
      </c>
      <c r="I65" s="146"/>
      <c r="J65" s="146">
        <v>1.8780000000000001</v>
      </c>
      <c r="K65" s="146">
        <v>12.084154</v>
      </c>
      <c r="L65" s="78">
        <f>SUM(M65:Z65)</f>
        <v>248.05773066644906</v>
      </c>
      <c r="M65" s="76"/>
      <c r="N65" s="76"/>
      <c r="O65" s="76"/>
      <c r="P65" s="76"/>
      <c r="Q65" s="76">
        <v>0.26765997045368461</v>
      </c>
      <c r="R65" s="76"/>
      <c r="S65" s="143">
        <v>104.43562482153784</v>
      </c>
      <c r="T65" s="143">
        <v>3.6307834669377907</v>
      </c>
      <c r="U65" s="143">
        <v>139.72366240751975</v>
      </c>
      <c r="V65" s="76">
        <f>SUM(V66:V69)</f>
        <v>0</v>
      </c>
      <c r="W65" s="76"/>
      <c r="X65" s="76"/>
      <c r="Y65" s="76"/>
      <c r="Z65" s="77"/>
      <c r="AA65" s="145">
        <v>74.563709636120095</v>
      </c>
      <c r="AB65" s="79">
        <f>SUM(AC65:AM65)</f>
        <v>0</v>
      </c>
      <c r="AC65" s="80"/>
      <c r="AD65" s="76"/>
      <c r="AE65" s="76"/>
      <c r="AF65" s="76"/>
      <c r="AG65" s="76"/>
      <c r="AH65" s="76">
        <v>0</v>
      </c>
      <c r="AI65" s="76"/>
      <c r="AJ65" s="76"/>
      <c r="AK65" s="76"/>
      <c r="AL65" s="76"/>
      <c r="AM65" s="220"/>
      <c r="AN65" s="213"/>
      <c r="AO65" s="145">
        <v>78.880942116432934</v>
      </c>
      <c r="AP65" s="79"/>
      <c r="AQ65" s="340">
        <f t="shared" si="24"/>
        <v>415.46453641900212</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226.53360000000001</v>
      </c>
      <c r="M70" s="154"/>
      <c r="N70" s="154"/>
      <c r="O70" s="154"/>
      <c r="P70" s="154">
        <v>0</v>
      </c>
      <c r="Q70" s="154">
        <v>0</v>
      </c>
      <c r="R70" s="154"/>
      <c r="S70" s="154"/>
      <c r="T70" s="154">
        <v>0</v>
      </c>
      <c r="U70" s="154">
        <v>226.53360000000001</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39.989999999999995</v>
      </c>
      <c r="AP70" s="100"/>
      <c r="AQ70" s="91">
        <f t="shared" si="24"/>
        <v>266.52359999999999</v>
      </c>
    </row>
    <row r="71" spans="1:43" s="49" customFormat="1" ht="12.75" customHeight="1" thickBot="1">
      <c r="A71" s="242" t="s">
        <v>133</v>
      </c>
      <c r="B71" s="73"/>
      <c r="C71" s="74">
        <f>SUM(D71:G71)</f>
        <v>0</v>
      </c>
      <c r="D71" s="75"/>
      <c r="E71" s="76"/>
      <c r="F71" s="77"/>
      <c r="G71" s="77"/>
      <c r="H71" s="78">
        <f>SUM(I71:K71)</f>
        <v>0</v>
      </c>
      <c r="I71" s="75"/>
      <c r="J71" s="76"/>
      <c r="K71" s="77"/>
      <c r="L71" s="78">
        <f>SUM(M71:Z71)</f>
        <v>32.601186682721774</v>
      </c>
      <c r="M71" s="76"/>
      <c r="N71" s="76"/>
      <c r="O71" s="76"/>
      <c r="P71" s="76"/>
      <c r="Q71" s="76"/>
      <c r="R71" s="76"/>
      <c r="S71" s="76"/>
      <c r="T71" s="76"/>
      <c r="U71" s="76">
        <v>32.601186682721774</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32.601186682721774</v>
      </c>
    </row>
    <row r="72" spans="1:43" ht="12.75" customHeight="1" thickBot="1">
      <c r="A72" s="42" t="s">
        <v>42</v>
      </c>
      <c r="B72" s="43"/>
      <c r="C72" s="44">
        <f t="shared" ref="C72:AP72" si="58">C26-C27-C29</f>
        <v>-105.76743851966546</v>
      </c>
      <c r="D72" s="108">
        <f t="shared" si="58"/>
        <v>-105.76743851966557</v>
      </c>
      <c r="E72" s="46">
        <f t="shared" si="58"/>
        <v>0</v>
      </c>
      <c r="F72" s="109">
        <f t="shared" si="58"/>
        <v>0</v>
      </c>
      <c r="G72" s="109">
        <f t="shared" si="58"/>
        <v>0</v>
      </c>
      <c r="H72" s="47">
        <f t="shared" si="58"/>
        <v>-15.511432000000013</v>
      </c>
      <c r="I72" s="108">
        <f t="shared" si="58"/>
        <v>-10.044000000000091</v>
      </c>
      <c r="J72" s="46">
        <f t="shared" si="58"/>
        <v>-5.6339999999999577</v>
      </c>
      <c r="K72" s="109">
        <f t="shared" si="58"/>
        <v>0.16656799999998384</v>
      </c>
      <c r="L72" s="47">
        <f t="shared" si="58"/>
        <v>99.49125707262283</v>
      </c>
      <c r="M72" s="46">
        <f t="shared" si="58"/>
        <v>0</v>
      </c>
      <c r="N72" s="46">
        <f t="shared" ref="N72" si="59">N26-N27-N29</f>
        <v>0</v>
      </c>
      <c r="O72" s="46">
        <f t="shared" si="58"/>
        <v>0</v>
      </c>
      <c r="P72" s="46">
        <f t="shared" si="58"/>
        <v>-0.99143864150960326</v>
      </c>
      <c r="Q72" s="46">
        <f t="shared" si="58"/>
        <v>9.5004000000000133</v>
      </c>
      <c r="R72" s="46">
        <f t="shared" si="58"/>
        <v>4.2129741541322119</v>
      </c>
      <c r="S72" s="46">
        <f t="shared" si="58"/>
        <v>6.8943000000000438</v>
      </c>
      <c r="T72" s="46">
        <f t="shared" si="58"/>
        <v>-2.2987784400000351</v>
      </c>
      <c r="U72" s="46">
        <f t="shared" si="58"/>
        <v>83.224800000000414</v>
      </c>
      <c r="V72" s="46">
        <f t="shared" si="58"/>
        <v>0</v>
      </c>
      <c r="W72" s="46">
        <f t="shared" si="58"/>
        <v>-1.051000000000009</v>
      </c>
      <c r="X72" s="46">
        <f t="shared" si="58"/>
        <v>0</v>
      </c>
      <c r="Y72" s="46">
        <f t="shared" si="58"/>
        <v>0</v>
      </c>
      <c r="Z72" s="109">
        <f t="shared" si="58"/>
        <v>0</v>
      </c>
      <c r="AA72" s="47">
        <f t="shared" si="58"/>
        <v>-2.1108964799623209E-2</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-1.5480000000000018</v>
      </c>
      <c r="AP72" s="45">
        <f t="shared" si="58"/>
        <v>0</v>
      </c>
      <c r="AQ72" s="48">
        <f t="shared" si="24"/>
        <v>-23.35672241184227</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-0.22602776837411526</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1392.1729559999999</v>
      </c>
      <c r="D86" s="89">
        <f t="shared" ref="D86:AN86" si="63">D10+D22</f>
        <v>1392.1729559999999</v>
      </c>
      <c r="E86" s="89">
        <f t="shared" si="63"/>
        <v>0</v>
      </c>
      <c r="F86" s="89">
        <f t="shared" si="63"/>
        <v>0</v>
      </c>
      <c r="G86" s="89">
        <f t="shared" si="63"/>
        <v>0</v>
      </c>
      <c r="H86" s="89">
        <f t="shared" si="63"/>
        <v>627.399</v>
      </c>
      <c r="I86" s="89">
        <f t="shared" si="63"/>
        <v>605.80200000000002</v>
      </c>
      <c r="J86" s="89">
        <f t="shared" si="63"/>
        <v>21.597000000000001</v>
      </c>
      <c r="K86" s="89">
        <f t="shared" si="63"/>
        <v>0</v>
      </c>
      <c r="L86" s="89">
        <f t="shared" si="63"/>
        <v>576.5625</v>
      </c>
      <c r="M86" s="89">
        <f t="shared" si="63"/>
        <v>0</v>
      </c>
      <c r="N86" s="89">
        <f t="shared" si="63"/>
        <v>0</v>
      </c>
      <c r="O86" s="89">
        <f t="shared" si="63"/>
        <v>0</v>
      </c>
      <c r="P86" s="89">
        <f t="shared" si="63"/>
        <v>0</v>
      </c>
      <c r="Q86" s="89">
        <f t="shared" si="63"/>
        <v>0</v>
      </c>
      <c r="R86" s="89">
        <f t="shared" si="63"/>
        <v>0</v>
      </c>
      <c r="S86" s="89">
        <f t="shared" si="63"/>
        <v>568.28729999999996</v>
      </c>
      <c r="T86" s="89">
        <f t="shared" si="63"/>
        <v>0</v>
      </c>
      <c r="U86" s="89">
        <f t="shared" si="63"/>
        <v>8.2751999999999999</v>
      </c>
      <c r="V86" s="89">
        <f t="shared" si="63"/>
        <v>0</v>
      </c>
      <c r="W86" s="89">
        <f t="shared" si="63"/>
        <v>0</v>
      </c>
      <c r="X86" s="89">
        <f t="shared" si="63"/>
        <v>0</v>
      </c>
      <c r="Y86" s="89">
        <f t="shared" si="63"/>
        <v>0</v>
      </c>
      <c r="Z86" s="89">
        <f t="shared" si="63"/>
        <v>0</v>
      </c>
      <c r="AA86" s="89">
        <f t="shared" si="63"/>
        <v>737.62908119999997</v>
      </c>
      <c r="AB86" s="89">
        <f>AB10-AB22</f>
        <v>70.692000000000007</v>
      </c>
      <c r="AC86" s="89">
        <f>AC10-AC22</f>
        <v>70.262</v>
      </c>
      <c r="AD86" s="89">
        <f>AD10-AD22</f>
        <v>0.42999999999999994</v>
      </c>
      <c r="AE86" s="89">
        <f>AE10-AE22</f>
        <v>0</v>
      </c>
      <c r="AF86" s="89">
        <f t="shared" ref="AF86:AM86" si="64">AF10-AF22</f>
        <v>0</v>
      </c>
      <c r="AG86" s="89">
        <f t="shared" si="64"/>
        <v>0</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dimension ref="A1:AS86"/>
  <sheetViews>
    <sheetView zoomScale="118" zoomScaleNormal="118" workbookViewId="0">
      <pane xSplit="2" ySplit="1" topLeftCell="Q38"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6.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63</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8</v>
      </c>
    </row>
    <row r="2" spans="1:45" ht="12.75" customHeight="1">
      <c r="A2" s="3" t="s">
        <v>65</v>
      </c>
      <c r="B2" s="4"/>
      <c r="C2" s="5">
        <f>SUM(D2:G2)</f>
        <v>0.62407992000000001</v>
      </c>
      <c r="D2" s="6">
        <v>0.62407992000000001</v>
      </c>
      <c r="E2" s="7"/>
      <c r="F2" s="8"/>
      <c r="G2" s="8"/>
      <c r="H2" s="9">
        <f>SUM(I2:K2)</f>
        <v>1199.577</v>
      </c>
      <c r="I2" s="10">
        <v>727.26</v>
      </c>
      <c r="J2" s="11">
        <v>472.31700000000001</v>
      </c>
      <c r="K2" s="8"/>
      <c r="L2" s="9">
        <f>SUM(M2:Z2)</f>
        <v>0</v>
      </c>
      <c r="M2" s="10"/>
      <c r="N2" s="393"/>
      <c r="O2" s="12"/>
      <c r="P2" s="12"/>
      <c r="Q2" s="12"/>
      <c r="R2" s="12"/>
      <c r="S2" s="12"/>
      <c r="T2" s="12"/>
      <c r="U2" s="12"/>
      <c r="V2" s="12"/>
      <c r="W2" s="12"/>
      <c r="X2" s="11"/>
      <c r="Y2" s="11"/>
      <c r="Z2" s="8"/>
      <c r="AA2" s="9">
        <v>1923.4577038775999</v>
      </c>
      <c r="AB2" s="13">
        <f>SUM(AC2:AM2)</f>
        <v>167.802627697378</v>
      </c>
      <c r="AC2" s="14">
        <v>64.155999999999992</v>
      </c>
      <c r="AD2" s="11">
        <v>0</v>
      </c>
      <c r="AE2" s="11">
        <v>100.63774769737797</v>
      </c>
      <c r="AF2" s="11">
        <v>0</v>
      </c>
      <c r="AG2" s="11">
        <v>0</v>
      </c>
      <c r="AH2" s="11">
        <v>2.84172</v>
      </c>
      <c r="AI2" s="11">
        <v>0</v>
      </c>
      <c r="AJ2" s="11">
        <v>0</v>
      </c>
      <c r="AK2" s="11">
        <v>0</v>
      </c>
      <c r="AL2" s="11">
        <v>0.11939999999999999</v>
      </c>
      <c r="AM2" s="214">
        <v>4.7759999999999997E-2</v>
      </c>
      <c r="AN2" s="211">
        <v>0</v>
      </c>
      <c r="AO2" s="15"/>
      <c r="AP2" s="13"/>
      <c r="AQ2" s="16">
        <f>C2+H2+L2+AA2+AB2+AN2+AO2+AP2</f>
        <v>3291.4614114949777</v>
      </c>
    </row>
    <row r="3" spans="1:45" ht="12.75" customHeight="1">
      <c r="A3" s="17" t="s">
        <v>1</v>
      </c>
      <c r="B3" s="18"/>
      <c r="C3" s="19">
        <f>SUM(D3:G3)</f>
        <v>2020.99573853839</v>
      </c>
      <c r="D3" s="20">
        <v>1892.39811853839</v>
      </c>
      <c r="E3" s="22">
        <v>93.100000000000009</v>
      </c>
      <c r="F3" s="22"/>
      <c r="G3" s="22">
        <v>35.497619999999998</v>
      </c>
      <c r="H3" s="23">
        <f>SUM(I3:K3)</f>
        <v>0</v>
      </c>
      <c r="I3" s="24"/>
      <c r="J3" s="25"/>
      <c r="K3" s="22"/>
      <c r="L3" s="23">
        <f>SUM(M3:Z3)</f>
        <v>5695.1912711999994</v>
      </c>
      <c r="M3" s="24">
        <v>1765.0075999999999</v>
      </c>
      <c r="N3" s="24">
        <v>12.78</v>
      </c>
      <c r="O3" s="25">
        <v>0</v>
      </c>
      <c r="P3" s="25">
        <v>588.94499999999994</v>
      </c>
      <c r="Q3" s="25">
        <v>121.39400000000001</v>
      </c>
      <c r="R3" s="25">
        <v>366.54839999999996</v>
      </c>
      <c r="S3" s="25">
        <v>1204.5327</v>
      </c>
      <c r="T3" s="25">
        <v>135.15600000000001</v>
      </c>
      <c r="U3" s="25">
        <v>1209.2136</v>
      </c>
      <c r="V3" s="25">
        <v>98.827171199999995</v>
      </c>
      <c r="W3" s="25">
        <v>0</v>
      </c>
      <c r="X3" s="25">
        <v>150.36679999999998</v>
      </c>
      <c r="Y3" s="25">
        <v>0</v>
      </c>
      <c r="Z3" s="22">
        <v>42.42</v>
      </c>
      <c r="AA3" s="23">
        <v>0</v>
      </c>
      <c r="AB3" s="26">
        <f>SUM(AC3:AM3)</f>
        <v>0</v>
      </c>
      <c r="AC3" s="27"/>
      <c r="AD3" s="25"/>
      <c r="AE3" s="25">
        <v>0</v>
      </c>
      <c r="AF3" s="25"/>
      <c r="AG3" s="25"/>
      <c r="AH3" s="25"/>
      <c r="AI3" s="25">
        <v>0</v>
      </c>
      <c r="AJ3" s="25">
        <v>0</v>
      </c>
      <c r="AK3" s="25"/>
      <c r="AL3" s="25"/>
      <c r="AM3" s="215"/>
      <c r="AN3" s="212"/>
      <c r="AO3" s="28">
        <v>0</v>
      </c>
      <c r="AP3" s="26"/>
      <c r="AQ3" s="29">
        <f t="shared" ref="AQ3:AQ20" si="0">C3+H3+L3+AA3+AB3+AN3+AO3+AP3</f>
        <v>7716.187009738389</v>
      </c>
    </row>
    <row r="4" spans="1:45" ht="12.75" customHeight="1">
      <c r="A4" s="17" t="s">
        <v>2</v>
      </c>
      <c r="B4" s="18"/>
      <c r="C4" s="19">
        <f>SUM(D4:G4)</f>
        <v>17.344426080000002</v>
      </c>
      <c r="D4" s="20">
        <v>14.97791808</v>
      </c>
      <c r="E4" s="21">
        <v>0</v>
      </c>
      <c r="F4" s="22"/>
      <c r="G4" s="22">
        <v>2.3665080000000001</v>
      </c>
      <c r="H4" s="23">
        <f>SUM(I4:K4)</f>
        <v>4.43</v>
      </c>
      <c r="I4" s="24"/>
      <c r="J4" s="25"/>
      <c r="K4" s="22">
        <v>4.43</v>
      </c>
      <c r="L4" s="23">
        <f>SUM(M4:Z4)</f>
        <v>736.41258727499996</v>
      </c>
      <c r="M4" s="24">
        <v>0</v>
      </c>
      <c r="N4" s="24">
        <v>0</v>
      </c>
      <c r="O4" s="25"/>
      <c r="P4" s="25">
        <v>19.169999999999998</v>
      </c>
      <c r="Q4" s="25">
        <v>0</v>
      </c>
      <c r="R4" s="25">
        <v>0</v>
      </c>
      <c r="S4" s="25">
        <v>610.63800000000003</v>
      </c>
      <c r="T4" s="25">
        <v>7.8841000000000001</v>
      </c>
      <c r="U4" s="25">
        <v>47.5824</v>
      </c>
      <c r="V4" s="25">
        <v>0</v>
      </c>
      <c r="W4" s="25">
        <v>48.345999999999997</v>
      </c>
      <c r="X4" s="25">
        <v>0.77208727499999996</v>
      </c>
      <c r="Y4" s="25">
        <v>0</v>
      </c>
      <c r="Z4" s="22">
        <v>2.02</v>
      </c>
      <c r="AA4" s="23">
        <v>0</v>
      </c>
      <c r="AB4" s="26">
        <f>SUM(AC4:AM4)</f>
        <v>0</v>
      </c>
      <c r="AC4" s="27"/>
      <c r="AD4" s="25"/>
      <c r="AE4" s="25">
        <v>0</v>
      </c>
      <c r="AF4" s="25"/>
      <c r="AG4" s="25"/>
      <c r="AH4" s="25"/>
      <c r="AI4" s="25">
        <v>0</v>
      </c>
      <c r="AJ4" s="25">
        <v>0</v>
      </c>
      <c r="AK4" s="25"/>
      <c r="AL4" s="25"/>
      <c r="AM4" s="215"/>
      <c r="AN4" s="212"/>
      <c r="AO4" s="28">
        <v>0</v>
      </c>
      <c r="AP4" s="26"/>
      <c r="AQ4" s="29">
        <f t="shared" si="0"/>
        <v>758.18701335499998</v>
      </c>
    </row>
    <row r="5" spans="1:45" ht="12.75" customHeight="1">
      <c r="A5" s="17" t="s">
        <v>3</v>
      </c>
      <c r="B5" s="18"/>
      <c r="C5" s="19">
        <f>SUM(D5:G5)</f>
        <v>0</v>
      </c>
      <c r="D5" s="20"/>
      <c r="E5" s="21"/>
      <c r="F5" s="22"/>
      <c r="G5" s="22"/>
      <c r="H5" s="23">
        <f>SUM(I5:K5)</f>
        <v>0</v>
      </c>
      <c r="I5" s="24"/>
      <c r="J5" s="25"/>
      <c r="K5" s="22"/>
      <c r="L5" s="23">
        <f>SUM(M5:Z5)</f>
        <v>34.080600000000004</v>
      </c>
      <c r="M5" s="24"/>
      <c r="N5" s="24"/>
      <c r="O5" s="25"/>
      <c r="P5" s="25"/>
      <c r="Q5" s="25"/>
      <c r="R5" s="25"/>
      <c r="S5" s="25">
        <v>21.6678</v>
      </c>
      <c r="T5" s="25"/>
      <c r="U5" s="25">
        <v>12.412800000000001</v>
      </c>
      <c r="V5" s="25"/>
      <c r="W5" s="25"/>
      <c r="X5" s="25"/>
      <c r="Y5" s="25"/>
      <c r="Z5" s="22"/>
      <c r="AA5" s="23"/>
      <c r="AB5" s="26">
        <f>SUM(AC5:AM5)</f>
        <v>0</v>
      </c>
      <c r="AC5" s="27"/>
      <c r="AD5" s="25"/>
      <c r="AE5" s="25"/>
      <c r="AF5" s="25"/>
      <c r="AG5" s="25"/>
      <c r="AH5" s="25"/>
      <c r="AI5" s="25"/>
      <c r="AJ5" s="25"/>
      <c r="AK5" s="25"/>
      <c r="AL5" s="25"/>
      <c r="AM5" s="215"/>
      <c r="AN5" s="212"/>
      <c r="AO5" s="28"/>
      <c r="AP5" s="26"/>
      <c r="AQ5" s="29">
        <f t="shared" si="0"/>
        <v>34.080600000000004</v>
      </c>
    </row>
    <row r="6" spans="1:45" ht="12.75" customHeight="1" thickBot="1">
      <c r="A6" s="30" t="s">
        <v>4</v>
      </c>
      <c r="B6" s="31"/>
      <c r="C6" s="19">
        <f>SUM(D6:G6)</f>
        <v>40.156153284034922</v>
      </c>
      <c r="D6" s="32">
        <v>40.156153284034922</v>
      </c>
      <c r="E6" s="22">
        <v>0</v>
      </c>
      <c r="F6" s="33"/>
      <c r="G6" s="33">
        <v>0</v>
      </c>
      <c r="H6" s="34">
        <f>SUM(I6:K6)</f>
        <v>81.314999999999998</v>
      </c>
      <c r="I6" s="35">
        <v>61.38</v>
      </c>
      <c r="J6" s="35">
        <v>0</v>
      </c>
      <c r="K6" s="33">
        <v>19.934999999999999</v>
      </c>
      <c r="L6" s="34">
        <f>SUM(M6:Z6)</f>
        <v>4.2312999999999859</v>
      </c>
      <c r="M6" s="24">
        <v>63.401199999999996</v>
      </c>
      <c r="N6" s="24">
        <v>4.26</v>
      </c>
      <c r="O6" s="25"/>
      <c r="P6" s="25">
        <v>28.754999999999999</v>
      </c>
      <c r="Q6" s="25">
        <v>3.1668000000000003</v>
      </c>
      <c r="R6" s="25">
        <v>10.532999999999999</v>
      </c>
      <c r="S6" s="25">
        <v>-75.837299999999999</v>
      </c>
      <c r="T6" s="25">
        <v>0</v>
      </c>
      <c r="U6" s="25">
        <v>-26.894400000000001</v>
      </c>
      <c r="V6" s="25">
        <v>0</v>
      </c>
      <c r="W6" s="25">
        <v>-3.1529999999999996</v>
      </c>
      <c r="X6" s="36">
        <v>0</v>
      </c>
      <c r="Y6" s="36">
        <v>0</v>
      </c>
      <c r="Z6" s="33">
        <v>0</v>
      </c>
      <c r="AA6" s="34">
        <v>0</v>
      </c>
      <c r="AB6" s="37">
        <f>SUM(AC6:AM6)</f>
        <v>0</v>
      </c>
      <c r="AC6" s="38"/>
      <c r="AD6" s="36"/>
      <c r="AE6" s="36">
        <v>0</v>
      </c>
      <c r="AF6" s="36"/>
      <c r="AG6" s="36"/>
      <c r="AH6" s="36"/>
      <c r="AI6" s="36">
        <v>0</v>
      </c>
      <c r="AJ6" s="36">
        <v>0</v>
      </c>
      <c r="AK6" s="36"/>
      <c r="AL6" s="36"/>
      <c r="AM6" s="216"/>
      <c r="AN6" s="39"/>
      <c r="AO6" s="40"/>
      <c r="AP6" s="37"/>
      <c r="AQ6" s="41">
        <f t="shared" si="0"/>
        <v>125.70245328403492</v>
      </c>
    </row>
    <row r="7" spans="1:45" s="49" customFormat="1" ht="12.75" customHeight="1">
      <c r="A7" s="50" t="s">
        <v>66</v>
      </c>
      <c r="B7" s="51"/>
      <c r="C7" s="52">
        <f t="shared" ref="C7:AP7" si="1">C2+C3-C4-C5+C6</f>
        <v>2044.4315456624249</v>
      </c>
      <c r="D7" s="57">
        <f t="shared" si="1"/>
        <v>1918.2004336624248</v>
      </c>
      <c r="E7" s="54">
        <f t="shared" si="1"/>
        <v>93.100000000000009</v>
      </c>
      <c r="F7" s="54">
        <f t="shared" si="1"/>
        <v>0</v>
      </c>
      <c r="G7" s="54">
        <f t="shared" si="1"/>
        <v>33.131111999999995</v>
      </c>
      <c r="H7" s="56">
        <f t="shared" si="1"/>
        <v>1276.462</v>
      </c>
      <c r="I7" s="57">
        <f t="shared" si="1"/>
        <v>788.64</v>
      </c>
      <c r="J7" s="54">
        <f t="shared" si="1"/>
        <v>472.31700000000001</v>
      </c>
      <c r="K7" s="57">
        <f t="shared" si="1"/>
        <v>15.504999999999999</v>
      </c>
      <c r="L7" s="56">
        <f t="shared" si="1"/>
        <v>4928.9293839249995</v>
      </c>
      <c r="M7" s="57">
        <f t="shared" si="1"/>
        <v>1828.4087999999999</v>
      </c>
      <c r="N7" s="57">
        <f t="shared" ref="N7" si="2">N2+N3-N4-N5+N6</f>
        <v>17.04</v>
      </c>
      <c r="O7" s="54">
        <f t="shared" si="1"/>
        <v>0</v>
      </c>
      <c r="P7" s="54">
        <f t="shared" si="1"/>
        <v>598.53</v>
      </c>
      <c r="Q7" s="54">
        <f t="shared" si="1"/>
        <v>124.5608</v>
      </c>
      <c r="R7" s="54">
        <f t="shared" si="1"/>
        <v>377.08139999999997</v>
      </c>
      <c r="S7" s="54">
        <f t="shared" si="1"/>
        <v>496.38959999999986</v>
      </c>
      <c r="T7" s="54">
        <f t="shared" si="1"/>
        <v>127.2719</v>
      </c>
      <c r="U7" s="54">
        <f t="shared" si="1"/>
        <v>1122.3240000000001</v>
      </c>
      <c r="V7" s="54">
        <f t="shared" si="1"/>
        <v>98.827171199999995</v>
      </c>
      <c r="W7" s="54">
        <f t="shared" si="1"/>
        <v>-51.498999999999995</v>
      </c>
      <c r="X7" s="54">
        <f t="shared" si="1"/>
        <v>149.59471272499999</v>
      </c>
      <c r="Y7" s="54">
        <f t="shared" si="1"/>
        <v>0</v>
      </c>
      <c r="Z7" s="57">
        <f t="shared" si="1"/>
        <v>40.4</v>
      </c>
      <c r="AA7" s="56">
        <f t="shared" si="1"/>
        <v>1923.4577038775999</v>
      </c>
      <c r="AB7" s="56">
        <f t="shared" si="1"/>
        <v>167.802627697378</v>
      </c>
      <c r="AC7" s="57">
        <f t="shared" si="1"/>
        <v>64.155999999999992</v>
      </c>
      <c r="AD7" s="54">
        <f t="shared" si="1"/>
        <v>0</v>
      </c>
      <c r="AE7" s="54">
        <f t="shared" si="1"/>
        <v>100.63774769737797</v>
      </c>
      <c r="AF7" s="54">
        <f t="shared" ref="AF7" si="3">AF2+AF3-AF4-AF5+AF6</f>
        <v>0</v>
      </c>
      <c r="AG7" s="54">
        <f t="shared" si="1"/>
        <v>0</v>
      </c>
      <c r="AH7" s="54">
        <f t="shared" si="1"/>
        <v>2.84172</v>
      </c>
      <c r="AI7" s="54">
        <f t="shared" si="1"/>
        <v>0</v>
      </c>
      <c r="AJ7" s="54">
        <f t="shared" ref="AJ7" si="4">AJ2+AJ3-AJ4-AJ5+AJ6</f>
        <v>0</v>
      </c>
      <c r="AK7" s="54">
        <f t="shared" si="1"/>
        <v>0</v>
      </c>
      <c r="AL7" s="54">
        <f t="shared" ref="AL7" si="5">AL2+AL3-AL4-AL5+AL6</f>
        <v>0.11939999999999999</v>
      </c>
      <c r="AM7" s="217">
        <f t="shared" si="1"/>
        <v>4.7759999999999997E-2</v>
      </c>
      <c r="AN7" s="57">
        <f t="shared" si="1"/>
        <v>0</v>
      </c>
      <c r="AO7" s="56">
        <f t="shared" si="1"/>
        <v>0</v>
      </c>
      <c r="AP7" s="182">
        <f t="shared" si="1"/>
        <v>0</v>
      </c>
      <c r="AQ7" s="111">
        <f t="shared" si="0"/>
        <v>10341.083261162403</v>
      </c>
    </row>
    <row r="8" spans="1:45" s="49" customFormat="1" ht="12.75" customHeight="1" thickBot="1">
      <c r="A8" s="183" t="s">
        <v>67</v>
      </c>
      <c r="B8" s="184"/>
      <c r="C8" s="187">
        <f t="shared" ref="C8:AP8" si="6">C7-C27</f>
        <v>2044.4315456624249</v>
      </c>
      <c r="D8" s="185">
        <f t="shared" si="6"/>
        <v>1918.2004336624248</v>
      </c>
      <c r="E8" s="188">
        <f t="shared" si="6"/>
        <v>93.100000000000009</v>
      </c>
      <c r="F8" s="189">
        <f t="shared" si="6"/>
        <v>0</v>
      </c>
      <c r="G8" s="189">
        <f t="shared" si="6"/>
        <v>33.131111999999995</v>
      </c>
      <c r="H8" s="190">
        <f t="shared" si="6"/>
        <v>1276.462</v>
      </c>
      <c r="I8" s="185">
        <f t="shared" si="6"/>
        <v>788.64</v>
      </c>
      <c r="J8" s="188">
        <f t="shared" si="6"/>
        <v>472.31700000000001</v>
      </c>
      <c r="K8" s="185">
        <f t="shared" si="6"/>
        <v>15.504999999999999</v>
      </c>
      <c r="L8" s="190">
        <f t="shared" si="6"/>
        <v>4738.9346711999997</v>
      </c>
      <c r="M8" s="185">
        <f t="shared" si="6"/>
        <v>1828.4087999999999</v>
      </c>
      <c r="N8" s="185">
        <f t="shared" si="6"/>
        <v>17.04</v>
      </c>
      <c r="O8" s="188">
        <f t="shared" si="6"/>
        <v>0</v>
      </c>
      <c r="P8" s="188">
        <f t="shared" si="6"/>
        <v>598.53</v>
      </c>
      <c r="Q8" s="188">
        <f t="shared" si="6"/>
        <v>124.5608</v>
      </c>
      <c r="R8" s="188">
        <f t="shared" si="6"/>
        <v>377.08139999999997</v>
      </c>
      <c r="S8" s="188">
        <f t="shared" si="6"/>
        <v>496.38959999999986</v>
      </c>
      <c r="T8" s="188">
        <f t="shared" si="6"/>
        <v>127.2719</v>
      </c>
      <c r="U8" s="188">
        <f t="shared" si="6"/>
        <v>1122.3240000000001</v>
      </c>
      <c r="V8" s="188">
        <f t="shared" si="6"/>
        <v>98.827171199999995</v>
      </c>
      <c r="W8" s="188">
        <f t="shared" si="6"/>
        <v>-51.498999999999995</v>
      </c>
      <c r="X8" s="188">
        <f t="shared" si="6"/>
        <v>0</v>
      </c>
      <c r="Y8" s="188">
        <f t="shared" si="6"/>
        <v>0</v>
      </c>
      <c r="Z8" s="185">
        <f t="shared" si="6"/>
        <v>0</v>
      </c>
      <c r="AA8" s="190">
        <f t="shared" si="6"/>
        <v>1475.5383946775999</v>
      </c>
      <c r="AB8" s="185">
        <f t="shared" si="6"/>
        <v>167.802627697378</v>
      </c>
      <c r="AC8" s="185">
        <f t="shared" si="6"/>
        <v>64.155999999999992</v>
      </c>
      <c r="AD8" s="188">
        <f t="shared" si="6"/>
        <v>0</v>
      </c>
      <c r="AE8" s="188">
        <f t="shared" si="6"/>
        <v>100.63774769737797</v>
      </c>
      <c r="AF8" s="188">
        <f t="shared" si="6"/>
        <v>0</v>
      </c>
      <c r="AG8" s="188">
        <f t="shared" si="6"/>
        <v>0</v>
      </c>
      <c r="AH8" s="188">
        <f t="shared" si="6"/>
        <v>2.84172</v>
      </c>
      <c r="AI8" s="188">
        <f t="shared" si="6"/>
        <v>0</v>
      </c>
      <c r="AJ8" s="188">
        <f t="shared" ref="AJ8" si="7">AJ7-AJ27</f>
        <v>0</v>
      </c>
      <c r="AK8" s="188">
        <f t="shared" si="6"/>
        <v>0</v>
      </c>
      <c r="AL8" s="188">
        <f t="shared" si="6"/>
        <v>0.11939999999999999</v>
      </c>
      <c r="AM8" s="218">
        <f t="shared" si="6"/>
        <v>4.7759999999999997E-2</v>
      </c>
      <c r="AN8" s="185">
        <f t="shared" si="6"/>
        <v>0</v>
      </c>
      <c r="AO8" s="190">
        <f t="shared" si="6"/>
        <v>0</v>
      </c>
      <c r="AP8" s="185">
        <f t="shared" si="6"/>
        <v>0</v>
      </c>
      <c r="AQ8" s="186">
        <f t="shared" si="0"/>
        <v>9703.1692392374025</v>
      </c>
    </row>
    <row r="9" spans="1:45" s="49" customFormat="1" ht="12.75" customHeight="1">
      <c r="A9" s="50" t="s">
        <v>5</v>
      </c>
      <c r="B9" s="51"/>
      <c r="C9" s="52">
        <f t="shared" ref="C9:AP9" si="8">SUM(C10:C14)</f>
        <v>1225.2246044399999</v>
      </c>
      <c r="D9" s="53">
        <f t="shared" si="8"/>
        <v>1225.2246044399999</v>
      </c>
      <c r="E9" s="54">
        <f t="shared" si="8"/>
        <v>0</v>
      </c>
      <c r="F9" s="55">
        <f t="shared" si="8"/>
        <v>0</v>
      </c>
      <c r="G9" s="55">
        <f t="shared" si="8"/>
        <v>0</v>
      </c>
      <c r="H9" s="56">
        <f t="shared" si="8"/>
        <v>787.61699999999996</v>
      </c>
      <c r="I9" s="53">
        <f t="shared" si="8"/>
        <v>758.50799999999992</v>
      </c>
      <c r="J9" s="54">
        <f t="shared" si="8"/>
        <v>29.109000000000002</v>
      </c>
      <c r="K9" s="55">
        <f t="shared" si="8"/>
        <v>0</v>
      </c>
      <c r="L9" s="56">
        <f t="shared" si="8"/>
        <v>2407.5459000000001</v>
      </c>
      <c r="M9" s="54">
        <f t="shared" si="8"/>
        <v>1828.4087999999999</v>
      </c>
      <c r="N9" s="54">
        <f t="shared" ref="N9" si="9">SUM(N10:N14)</f>
        <v>14.91</v>
      </c>
      <c r="O9" s="54">
        <f t="shared" si="8"/>
        <v>1.5521999999999998</v>
      </c>
      <c r="P9" s="54">
        <f t="shared" si="8"/>
        <v>0</v>
      </c>
      <c r="Q9" s="54">
        <f t="shared" si="8"/>
        <v>0</v>
      </c>
      <c r="R9" s="54">
        <f t="shared" si="8"/>
        <v>0</v>
      </c>
      <c r="S9" s="54">
        <f t="shared" si="8"/>
        <v>556.46849999999995</v>
      </c>
      <c r="T9" s="54">
        <f t="shared" si="8"/>
        <v>0</v>
      </c>
      <c r="U9" s="54">
        <f t="shared" si="8"/>
        <v>6.2064000000000004</v>
      </c>
      <c r="V9" s="54">
        <f t="shared" si="8"/>
        <v>0</v>
      </c>
      <c r="W9" s="54">
        <f t="shared" si="8"/>
        <v>0</v>
      </c>
      <c r="X9" s="54">
        <f t="shared" si="8"/>
        <v>0</v>
      </c>
      <c r="Y9" s="54">
        <f t="shared" si="8"/>
        <v>0</v>
      </c>
      <c r="Z9" s="55">
        <f t="shared" si="8"/>
        <v>0</v>
      </c>
      <c r="AA9" s="56">
        <f t="shared" si="8"/>
        <v>790.33687392000002</v>
      </c>
      <c r="AB9" s="57">
        <f t="shared" si="8"/>
        <v>0</v>
      </c>
      <c r="AC9" s="58">
        <f t="shared" si="8"/>
        <v>0</v>
      </c>
      <c r="AD9" s="54">
        <f t="shared" si="8"/>
        <v>0</v>
      </c>
      <c r="AE9" s="54">
        <f t="shared" si="8"/>
        <v>0</v>
      </c>
      <c r="AF9" s="54">
        <f t="shared" ref="AF9" si="10">SUM(AF10:AF14)</f>
        <v>0</v>
      </c>
      <c r="AG9" s="54">
        <f t="shared" si="8"/>
        <v>0</v>
      </c>
      <c r="AH9" s="120">
        <f t="shared" si="8"/>
        <v>0</v>
      </c>
      <c r="AI9" s="120">
        <f t="shared" si="8"/>
        <v>0</v>
      </c>
      <c r="AJ9" s="120">
        <f t="shared" ref="AJ9" si="11">SUM(AJ10:AJ14)</f>
        <v>0</v>
      </c>
      <c r="AK9" s="54">
        <f t="shared" si="8"/>
        <v>0</v>
      </c>
      <c r="AL9" s="54">
        <f t="shared" ref="AL9" si="12">SUM(AL10:AL14)</f>
        <v>0</v>
      </c>
      <c r="AM9" s="217">
        <f t="shared" si="8"/>
        <v>0</v>
      </c>
      <c r="AN9" s="57">
        <f t="shared" si="8"/>
        <v>0</v>
      </c>
      <c r="AO9" s="56">
        <f t="shared" si="8"/>
        <v>35.001999999999995</v>
      </c>
      <c r="AP9" s="57">
        <f t="shared" si="8"/>
        <v>0</v>
      </c>
      <c r="AQ9" s="59">
        <f t="shared" si="0"/>
        <v>5245.726378360001</v>
      </c>
    </row>
    <row r="10" spans="1:45" ht="12.75" customHeight="1">
      <c r="A10" s="60" t="s">
        <v>221</v>
      </c>
      <c r="B10" s="61"/>
      <c r="C10" s="62">
        <f>SUM(D10:G10)</f>
        <v>1221.4017507599999</v>
      </c>
      <c r="D10" s="63">
        <v>1221.4017507599999</v>
      </c>
      <c r="E10" s="64"/>
      <c r="F10" s="65"/>
      <c r="G10" s="65"/>
      <c r="H10" s="66">
        <f>SUM(I10:K10)</f>
        <v>611.28899999999999</v>
      </c>
      <c r="I10" s="63">
        <v>582.17999999999995</v>
      </c>
      <c r="J10" s="64">
        <v>29.109000000000002</v>
      </c>
      <c r="K10" s="65"/>
      <c r="L10" s="66">
        <f>SUM(M10:Z10)</f>
        <v>562.67489999999998</v>
      </c>
      <c r="M10" s="64"/>
      <c r="N10" s="64"/>
      <c r="O10" s="64"/>
      <c r="P10" s="64"/>
      <c r="Q10" s="64"/>
      <c r="R10" s="64"/>
      <c r="S10" s="64">
        <v>556.46849999999995</v>
      </c>
      <c r="T10" s="64"/>
      <c r="U10" s="64">
        <v>6.2064000000000004</v>
      </c>
      <c r="V10" s="64"/>
      <c r="W10" s="64"/>
      <c r="X10" s="64"/>
      <c r="Y10" s="64"/>
      <c r="Z10" s="65"/>
      <c r="AA10" s="66">
        <v>764.5537812</v>
      </c>
      <c r="AB10" s="67">
        <f>SUM(AC10:AM10)</f>
        <v>0</v>
      </c>
      <c r="AC10" s="68"/>
      <c r="AD10" s="64"/>
      <c r="AE10" s="64">
        <v>0</v>
      </c>
      <c r="AF10" s="64">
        <v>0</v>
      </c>
      <c r="AG10" s="64">
        <v>0</v>
      </c>
      <c r="AI10" s="64"/>
      <c r="AJ10" s="64"/>
      <c r="AK10" s="64"/>
      <c r="AL10" s="64"/>
      <c r="AM10" s="219"/>
      <c r="AN10" s="69">
        <v>0</v>
      </c>
      <c r="AO10" s="70"/>
      <c r="AP10" s="67"/>
      <c r="AQ10" s="71">
        <f t="shared" si="0"/>
        <v>3159.9194319600001</v>
      </c>
    </row>
    <row r="11" spans="1:45" ht="12.75" customHeight="1">
      <c r="A11" s="17" t="s">
        <v>222</v>
      </c>
      <c r="B11" s="18"/>
      <c r="C11" s="19">
        <f>SUM(D11:G11)</f>
        <v>3.8228536799999997</v>
      </c>
      <c r="D11" s="24">
        <v>3.8228536799999997</v>
      </c>
      <c r="E11" s="25"/>
      <c r="F11" s="22"/>
      <c r="G11" s="22"/>
      <c r="H11" s="23">
        <f>SUM(I11:K11)</f>
        <v>9.3000000000000007</v>
      </c>
      <c r="I11" s="24">
        <v>9.3000000000000007</v>
      </c>
      <c r="J11" s="25"/>
      <c r="K11" s="22"/>
      <c r="L11" s="23">
        <f>SUM(M11:Z11)</f>
        <v>1.5521999999999998</v>
      </c>
      <c r="M11" s="25"/>
      <c r="N11" s="25"/>
      <c r="O11" s="25">
        <v>1.5521999999999998</v>
      </c>
      <c r="P11" s="25"/>
      <c r="Q11" s="25"/>
      <c r="R11" s="25"/>
      <c r="S11" s="25">
        <v>0</v>
      </c>
      <c r="T11" s="25">
        <v>0</v>
      </c>
      <c r="U11" s="25">
        <v>0</v>
      </c>
      <c r="V11" s="25"/>
      <c r="W11" s="25"/>
      <c r="X11" s="25"/>
      <c r="Y11" s="25"/>
      <c r="Z11" s="22"/>
      <c r="AA11" s="23">
        <v>25.783092719999999</v>
      </c>
      <c r="AB11" s="26">
        <f>SUM(AC11:AM11)</f>
        <v>0</v>
      </c>
      <c r="AC11" s="27"/>
      <c r="AD11" s="25"/>
      <c r="AE11" s="25">
        <v>0</v>
      </c>
      <c r="AF11" s="25"/>
      <c r="AG11" s="25"/>
      <c r="AH11" s="25">
        <v>0</v>
      </c>
      <c r="AI11" s="25"/>
      <c r="AJ11" s="25"/>
      <c r="AK11" s="25"/>
      <c r="AL11" s="25"/>
      <c r="AM11" s="215"/>
      <c r="AN11" s="212"/>
      <c r="AO11" s="28"/>
      <c r="AP11" s="26"/>
      <c r="AQ11" s="29">
        <f t="shared" si="0"/>
        <v>40.458146399999997</v>
      </c>
    </row>
    <row r="12" spans="1:45" ht="12.75" customHeight="1">
      <c r="A12" s="17" t="s">
        <v>223</v>
      </c>
      <c r="B12" s="18"/>
      <c r="C12" s="19"/>
      <c r="D12" s="24"/>
      <c r="E12" s="25"/>
      <c r="F12" s="22"/>
      <c r="G12" s="22"/>
      <c r="H12" s="23"/>
      <c r="I12" s="24"/>
      <c r="J12" s="25"/>
      <c r="K12" s="22"/>
      <c r="L12" s="23"/>
      <c r="M12" s="25"/>
      <c r="N12" s="127"/>
      <c r="O12" s="127"/>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26.745999999999999</v>
      </c>
      <c r="AP12" s="26"/>
      <c r="AQ12" s="29">
        <f t="shared" si="0"/>
        <v>26.745999999999999</v>
      </c>
    </row>
    <row r="13" spans="1:45" ht="12.75" customHeight="1">
      <c r="A13" s="17" t="s">
        <v>224</v>
      </c>
      <c r="B13" s="18"/>
      <c r="C13" s="19">
        <f>SUM(D13:G13)</f>
        <v>0</v>
      </c>
      <c r="D13" s="24"/>
      <c r="E13" s="22"/>
      <c r="F13" s="22"/>
      <c r="G13" s="22"/>
      <c r="H13" s="23">
        <f>SUM(I13:K13)</f>
        <v>167.02799999999999</v>
      </c>
      <c r="I13" s="24">
        <v>167.02799999999999</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167.02799999999999</v>
      </c>
    </row>
    <row r="14" spans="1:45" ht="12.75" customHeight="1">
      <c r="A14" s="72" t="s">
        <v>225</v>
      </c>
      <c r="B14" s="73"/>
      <c r="C14" s="74">
        <f>SUM(D14:G14)</f>
        <v>0</v>
      </c>
      <c r="D14" s="75"/>
      <c r="E14" s="76"/>
      <c r="F14" s="77"/>
      <c r="G14" s="77"/>
      <c r="H14" s="78">
        <f>SUM(I14:K14)</f>
        <v>0</v>
      </c>
      <c r="I14" s="75"/>
      <c r="J14" s="76"/>
      <c r="K14" s="77"/>
      <c r="L14" s="78">
        <f>SUM(M14:Z14)</f>
        <v>1843.3188</v>
      </c>
      <c r="M14" s="76">
        <v>1828.4087999999999</v>
      </c>
      <c r="N14" s="76">
        <v>14.91</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8.2560000000000002</v>
      </c>
      <c r="AP14" s="79"/>
      <c r="AQ14" s="82">
        <f t="shared" si="0"/>
        <v>1851.5748000000001</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156.822</v>
      </c>
      <c r="I15" s="85">
        <f t="shared" si="13"/>
        <v>0</v>
      </c>
      <c r="J15" s="86">
        <f t="shared" si="13"/>
        <v>0</v>
      </c>
      <c r="K15" s="87">
        <f t="shared" si="13"/>
        <v>156.822</v>
      </c>
      <c r="L15" s="88">
        <f t="shared" si="13"/>
        <v>1841.9878000000001</v>
      </c>
      <c r="M15" s="86">
        <f t="shared" si="13"/>
        <v>0</v>
      </c>
      <c r="N15" s="86">
        <f t="shared" si="13"/>
        <v>0</v>
      </c>
      <c r="O15" s="86">
        <f t="shared" si="13"/>
        <v>41.673100000000005</v>
      </c>
      <c r="P15" s="86">
        <f t="shared" si="13"/>
        <v>354.64499999999998</v>
      </c>
      <c r="Q15" s="86">
        <f t="shared" si="13"/>
        <v>0</v>
      </c>
      <c r="R15" s="86">
        <f t="shared" si="13"/>
        <v>0</v>
      </c>
      <c r="S15" s="86">
        <f t="shared" si="13"/>
        <v>632.30579999999998</v>
      </c>
      <c r="T15" s="86">
        <f t="shared" si="13"/>
        <v>32.662700000000001</v>
      </c>
      <c r="U15" s="86">
        <f t="shared" si="13"/>
        <v>732.35519999999997</v>
      </c>
      <c r="V15" s="86">
        <f t="shared" si="13"/>
        <v>0</v>
      </c>
      <c r="W15" s="86">
        <f t="shared" si="13"/>
        <v>48.345999999999997</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143">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1237.2820000000002</v>
      </c>
      <c r="AP15" s="89">
        <f t="shared" si="13"/>
        <v>0</v>
      </c>
      <c r="AQ15" s="91">
        <f t="shared" si="0"/>
        <v>3236.0918000000001</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127"/>
      <c r="AH16" s="64"/>
      <c r="AI16" s="64"/>
      <c r="AJ16" s="64"/>
      <c r="AK16" s="64"/>
      <c r="AL16" s="64"/>
      <c r="AM16" s="219"/>
      <c r="AN16" s="69"/>
      <c r="AO16" s="70">
        <v>1202.452</v>
      </c>
      <c r="AP16" s="67"/>
      <c r="AQ16" s="92">
        <f>C16+H16+L16+AA16+AO16+AP16</f>
        <v>1202.452</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16.081999999999997</v>
      </c>
      <c r="AP17" s="26"/>
      <c r="AQ17" s="29">
        <f>C17+H17+L17+AA17+AO17+AP17</f>
        <v>16.081999999999997</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18.747999999999998</v>
      </c>
      <c r="AP18" s="26"/>
      <c r="AQ18" s="29">
        <f t="shared" si="0"/>
        <v>18.747999999999998</v>
      </c>
    </row>
    <row r="19" spans="1:43" ht="12.75" customHeight="1">
      <c r="A19" s="17" t="s">
        <v>229</v>
      </c>
      <c r="B19" s="18"/>
      <c r="C19" s="19"/>
      <c r="D19" s="24"/>
      <c r="E19" s="25"/>
      <c r="F19" s="22"/>
      <c r="G19" s="22"/>
      <c r="H19" s="23">
        <f>SUM(I19:K19)</f>
        <v>156.822</v>
      </c>
      <c r="I19" s="24"/>
      <c r="J19" s="25"/>
      <c r="K19" s="22">
        <v>156.822</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156.822</v>
      </c>
    </row>
    <row r="20" spans="1:43" ht="12.75" customHeight="1">
      <c r="A20" s="72" t="s">
        <v>230</v>
      </c>
      <c r="B20" s="73"/>
      <c r="C20" s="74"/>
      <c r="D20" s="75"/>
      <c r="E20" s="76"/>
      <c r="F20" s="77"/>
      <c r="G20" s="77"/>
      <c r="H20" s="78">
        <f>SUM(I20:K20)</f>
        <v>0</v>
      </c>
      <c r="I20" s="75"/>
      <c r="J20" s="76"/>
      <c r="K20" s="77"/>
      <c r="L20" s="78">
        <f>SUM(M20:Z20)</f>
        <v>1841.9878000000001</v>
      </c>
      <c r="M20" s="76"/>
      <c r="N20" s="76"/>
      <c r="O20" s="76">
        <v>41.673100000000005</v>
      </c>
      <c r="P20" s="76">
        <v>354.64499999999998</v>
      </c>
      <c r="Q20" s="76">
        <v>0</v>
      </c>
      <c r="R20" s="76">
        <v>0</v>
      </c>
      <c r="S20" s="76">
        <v>632.30579999999998</v>
      </c>
      <c r="T20" s="76">
        <v>32.662700000000001</v>
      </c>
      <c r="U20" s="76">
        <v>732.35519999999997</v>
      </c>
      <c r="V20" s="76"/>
      <c r="W20" s="76">
        <v>48.345999999999997</v>
      </c>
      <c r="X20" s="76"/>
      <c r="Y20" s="76"/>
      <c r="Z20" s="77"/>
      <c r="AA20" s="78"/>
      <c r="AB20" s="79">
        <f>SUM(AC20:AL20)</f>
        <v>0</v>
      </c>
      <c r="AC20" s="80"/>
      <c r="AD20" s="76"/>
      <c r="AE20" s="76"/>
      <c r="AF20" s="76"/>
      <c r="AG20" s="76"/>
      <c r="AH20" s="76"/>
      <c r="AI20" s="76"/>
      <c r="AJ20" s="76"/>
      <c r="AK20" s="76"/>
      <c r="AL20" s="76"/>
      <c r="AM20" s="220"/>
      <c r="AN20" s="213"/>
      <c r="AO20" s="81"/>
      <c r="AP20" s="79"/>
      <c r="AQ20" s="82">
        <f t="shared" si="0"/>
        <v>1841.9878000000001</v>
      </c>
    </row>
    <row r="21" spans="1:43" ht="12.75" customHeight="1">
      <c r="A21" s="93" t="s">
        <v>7</v>
      </c>
      <c r="B21" s="94"/>
      <c r="C21" s="95">
        <f>SUM(C22:C24)</f>
        <v>0</v>
      </c>
      <c r="D21" s="96">
        <f>SUM(D22:D24)</f>
        <v>0</v>
      </c>
      <c r="E21" s="97">
        <f>SUM(E22:E24)</f>
        <v>0</v>
      </c>
      <c r="F21" s="98">
        <f>SUM(F22:F24)</f>
        <v>0</v>
      </c>
      <c r="G21" s="98">
        <f>SUM(G22:G24)</f>
        <v>0</v>
      </c>
      <c r="H21" s="99">
        <f>SUM(I21:K21)</f>
        <v>0</v>
      </c>
      <c r="I21" s="96">
        <f>SUM(I22:I24)</f>
        <v>0</v>
      </c>
      <c r="J21" s="97">
        <f>SUM(J22:J24)</f>
        <v>0</v>
      </c>
      <c r="K21" s="98">
        <f>SUM(K22:K24)</f>
        <v>0</v>
      </c>
      <c r="L21" s="99">
        <f>SUM(M21:Z21)</f>
        <v>0</v>
      </c>
      <c r="M21" s="97">
        <f t="shared" ref="M21:AA21" si="15">SUM(M22:M24)</f>
        <v>0</v>
      </c>
      <c r="N21" s="97">
        <f t="shared" ref="N21" si="16">SUM(N22:N24)</f>
        <v>0</v>
      </c>
      <c r="O21" s="97">
        <f t="shared" si="15"/>
        <v>0</v>
      </c>
      <c r="P21" s="97">
        <f t="shared" si="15"/>
        <v>0</v>
      </c>
      <c r="Q21" s="97">
        <f t="shared" si="15"/>
        <v>0</v>
      </c>
      <c r="R21" s="97">
        <f t="shared" si="15"/>
        <v>0</v>
      </c>
      <c r="S21" s="97">
        <f t="shared" si="15"/>
        <v>0</v>
      </c>
      <c r="T21" s="97">
        <f t="shared" si="15"/>
        <v>0</v>
      </c>
      <c r="U21" s="97">
        <f t="shared" si="15"/>
        <v>0</v>
      </c>
      <c r="V21" s="97">
        <f t="shared" si="15"/>
        <v>0</v>
      </c>
      <c r="W21" s="97">
        <f t="shared" si="15"/>
        <v>0</v>
      </c>
      <c r="X21" s="97">
        <f t="shared" si="15"/>
        <v>0</v>
      </c>
      <c r="Y21" s="97">
        <f t="shared" si="15"/>
        <v>0</v>
      </c>
      <c r="Z21" s="98">
        <f t="shared" si="15"/>
        <v>0</v>
      </c>
      <c r="AA21" s="99">
        <f t="shared" si="15"/>
        <v>0</v>
      </c>
      <c r="AB21" s="100">
        <f t="shared" ref="AB21:AQ21" si="17">SUM(AB22:AB24)</f>
        <v>-64.155999999999992</v>
      </c>
      <c r="AC21" s="101">
        <f t="shared" si="17"/>
        <v>-64.155999999999992</v>
      </c>
      <c r="AD21" s="97">
        <f t="shared" si="17"/>
        <v>0</v>
      </c>
      <c r="AE21" s="97">
        <f t="shared" si="17"/>
        <v>0</v>
      </c>
      <c r="AF21" s="97">
        <f t="shared" si="17"/>
        <v>0</v>
      </c>
      <c r="AG21" s="175">
        <f t="shared" si="17"/>
        <v>0</v>
      </c>
      <c r="AH21" s="175">
        <f t="shared" si="17"/>
        <v>0</v>
      </c>
      <c r="AI21" s="175">
        <f t="shared" si="17"/>
        <v>0</v>
      </c>
      <c r="AJ21" s="175">
        <f t="shared" ref="AJ21:AK21" si="18">SUM(AJ22:AJ24)</f>
        <v>0</v>
      </c>
      <c r="AK21" s="97">
        <f t="shared" si="18"/>
        <v>0</v>
      </c>
      <c r="AL21" s="175">
        <f t="shared" ref="AL21" si="19">SUM(AL22:AL24)</f>
        <v>0</v>
      </c>
      <c r="AM21" s="222">
        <f t="shared" si="17"/>
        <v>0</v>
      </c>
      <c r="AN21" s="116">
        <f t="shared" si="17"/>
        <v>0</v>
      </c>
      <c r="AO21" s="99">
        <f t="shared" si="17"/>
        <v>64.155999999999992</v>
      </c>
      <c r="AP21" s="100">
        <f t="shared" si="17"/>
        <v>0</v>
      </c>
      <c r="AQ21" s="102">
        <f t="shared" si="17"/>
        <v>0</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-64.155999999999992</v>
      </c>
      <c r="AC22" s="68">
        <f>-AC2</f>
        <v>-64.155999999999992</v>
      </c>
      <c r="AD22" s="64">
        <f>-AD2</f>
        <v>0</v>
      </c>
      <c r="AE22" s="64"/>
      <c r="AF22" s="64"/>
      <c r="AG22" s="127"/>
      <c r="AH22" s="64"/>
      <c r="AI22" s="64"/>
      <c r="AJ22" s="64"/>
      <c r="AK22" s="64">
        <v>0</v>
      </c>
      <c r="AL22" s="64"/>
      <c r="AM22" s="219"/>
      <c r="AN22" s="69"/>
      <c r="AO22" s="66">
        <f>-(C22+H22+L22+AA22+AB22)</f>
        <v>64.155999999999992</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25"/>
      <c r="AI23" s="25"/>
      <c r="AJ23" s="25"/>
      <c r="AK23" s="105"/>
      <c r="AL23" s="105"/>
      <c r="AM23" s="225"/>
      <c r="AN23" s="106"/>
      <c r="AO23" s="88"/>
      <c r="AP23" s="89"/>
      <c r="AQ23" s="107">
        <f>C23+H23+L23+AA23+AB23+AN23+AO23+AP23</f>
        <v>0</v>
      </c>
    </row>
    <row r="24" spans="1:43" ht="12.75" customHeight="1" thickBot="1">
      <c r="A24" s="30" t="s">
        <v>233</v>
      </c>
      <c r="B24" s="31"/>
      <c r="C24" s="173">
        <f>SUM(D24:G24)</f>
        <v>0</v>
      </c>
      <c r="D24" s="191">
        <v>0</v>
      </c>
      <c r="E24" s="192">
        <f>-D24-V24</f>
        <v>0</v>
      </c>
      <c r="F24" s="33"/>
      <c r="G24" s="33"/>
      <c r="H24" s="34"/>
      <c r="I24" s="39"/>
      <c r="J24" s="36"/>
      <c r="K24" s="33"/>
      <c r="L24" s="34">
        <f>SUM(N24:Z24)</f>
        <v>0</v>
      </c>
      <c r="M24" s="36"/>
      <c r="N24" s="36">
        <v>0</v>
      </c>
      <c r="O24" s="36"/>
      <c r="P24" s="36">
        <v>0</v>
      </c>
      <c r="Q24" s="36">
        <v>0</v>
      </c>
      <c r="R24" s="36">
        <v>0</v>
      </c>
      <c r="S24" s="36">
        <v>0</v>
      </c>
      <c r="T24" s="36"/>
      <c r="U24" s="36">
        <v>0</v>
      </c>
      <c r="V24" s="33">
        <v>0</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v>
      </c>
    </row>
    <row r="25" spans="1:43" ht="12.75" customHeight="1" thickBot="1">
      <c r="A25" s="83" t="s">
        <v>8</v>
      </c>
      <c r="B25" s="1"/>
      <c r="C25" s="84">
        <f>SUM(D25:G25)</f>
        <v>0</v>
      </c>
      <c r="D25" s="85"/>
      <c r="E25" s="86"/>
      <c r="F25" s="104"/>
      <c r="G25" s="104"/>
      <c r="H25" s="88">
        <f>SUM(I25:K25)</f>
        <v>6.1379999999999999</v>
      </c>
      <c r="I25" s="104">
        <v>6.1379999999999999</v>
      </c>
      <c r="J25" s="105"/>
      <c r="K25" s="104"/>
      <c r="L25" s="88">
        <f>SUM(O25:Z25)</f>
        <v>60.902800000000006</v>
      </c>
      <c r="M25" s="105"/>
      <c r="N25" s="105"/>
      <c r="O25" s="105">
        <v>40.120900000000006</v>
      </c>
      <c r="P25" s="105"/>
      <c r="Q25" s="105"/>
      <c r="R25" s="105"/>
      <c r="S25" s="105">
        <v>18.713100000000001</v>
      </c>
      <c r="T25" s="105">
        <v>0</v>
      </c>
      <c r="U25" s="105">
        <v>2.0688</v>
      </c>
      <c r="V25" s="105"/>
      <c r="W25" s="105"/>
      <c r="X25" s="105"/>
      <c r="Y25" s="105"/>
      <c r="Z25" s="104"/>
      <c r="AA25" s="88">
        <v>33.451247279999997</v>
      </c>
      <c r="AB25" s="89">
        <f>SUM(AC25:AI25)</f>
        <v>0</v>
      </c>
      <c r="AC25" s="90"/>
      <c r="AD25" s="105"/>
      <c r="AE25" s="105"/>
      <c r="AF25" s="105"/>
      <c r="AG25" s="105"/>
      <c r="AH25" s="105"/>
      <c r="AI25" s="105"/>
      <c r="AJ25" s="105"/>
      <c r="AK25" s="105"/>
      <c r="AL25" s="105"/>
      <c r="AM25" s="225"/>
      <c r="AN25" s="106"/>
      <c r="AO25" s="88">
        <v>195.82199999999997</v>
      </c>
      <c r="AP25" s="89"/>
      <c r="AQ25" s="107">
        <f>C25+H25+L25+AA25+AB25+AN25+AO25+AP25</f>
        <v>296.31404727999995</v>
      </c>
    </row>
    <row r="26" spans="1:43" s="49" customFormat="1" ht="12.75" customHeight="1" thickBot="1">
      <c r="A26" s="42" t="s">
        <v>9</v>
      </c>
      <c r="B26" s="43"/>
      <c r="C26" s="44">
        <f t="shared" ref="C26:AP26" si="20">C7-C9+C15+C21-C25</f>
        <v>819.20694122242503</v>
      </c>
      <c r="D26" s="108">
        <f t="shared" si="20"/>
        <v>692.97582922242486</v>
      </c>
      <c r="E26" s="46">
        <f t="shared" si="20"/>
        <v>93.100000000000009</v>
      </c>
      <c r="F26" s="46">
        <f t="shared" si="20"/>
        <v>0</v>
      </c>
      <c r="G26" s="46">
        <f t="shared" si="20"/>
        <v>33.131111999999995</v>
      </c>
      <c r="H26" s="47">
        <f t="shared" si="20"/>
        <v>639.529</v>
      </c>
      <c r="I26" s="108">
        <f t="shared" si="20"/>
        <v>23.994000000000064</v>
      </c>
      <c r="J26" s="46">
        <f t="shared" si="20"/>
        <v>443.20800000000003</v>
      </c>
      <c r="K26" s="109">
        <f t="shared" si="20"/>
        <v>172.327</v>
      </c>
      <c r="L26" s="47">
        <f t="shared" si="20"/>
        <v>4302.4684839249994</v>
      </c>
      <c r="M26" s="46">
        <f t="shared" si="20"/>
        <v>0</v>
      </c>
      <c r="N26" s="46">
        <f t="shared" si="20"/>
        <v>2.129999999999999</v>
      </c>
      <c r="O26" s="46">
        <f t="shared" si="20"/>
        <v>0</v>
      </c>
      <c r="P26" s="46">
        <f t="shared" si="20"/>
        <v>953.17499999999995</v>
      </c>
      <c r="Q26" s="46">
        <f t="shared" si="20"/>
        <v>124.5608</v>
      </c>
      <c r="R26" s="46">
        <f t="shared" si="20"/>
        <v>377.08139999999997</v>
      </c>
      <c r="S26" s="46">
        <f t="shared" si="20"/>
        <v>553.51379999999983</v>
      </c>
      <c r="T26" s="46">
        <f t="shared" si="20"/>
        <v>159.93459999999999</v>
      </c>
      <c r="U26" s="46">
        <f t="shared" si="20"/>
        <v>1846.404</v>
      </c>
      <c r="V26" s="46">
        <f t="shared" si="20"/>
        <v>98.827171199999995</v>
      </c>
      <c r="W26" s="46">
        <f t="shared" si="20"/>
        <v>-3.1529999999999987</v>
      </c>
      <c r="X26" s="46">
        <f t="shared" si="20"/>
        <v>149.59471272499999</v>
      </c>
      <c r="Y26" s="46">
        <f t="shared" si="20"/>
        <v>0</v>
      </c>
      <c r="Z26" s="109">
        <f t="shared" si="20"/>
        <v>40.4</v>
      </c>
      <c r="AA26" s="47">
        <f t="shared" si="20"/>
        <v>1099.6695826775999</v>
      </c>
      <c r="AB26" s="45">
        <f t="shared" si="20"/>
        <v>103.64662769737801</v>
      </c>
      <c r="AC26" s="110">
        <f t="shared" si="20"/>
        <v>0</v>
      </c>
      <c r="AD26" s="110">
        <f t="shared" si="20"/>
        <v>0</v>
      </c>
      <c r="AE26" s="110">
        <f t="shared" si="20"/>
        <v>100.63774769737797</v>
      </c>
      <c r="AF26" s="110">
        <f t="shared" si="20"/>
        <v>0</v>
      </c>
      <c r="AG26" s="110">
        <f t="shared" si="20"/>
        <v>0</v>
      </c>
      <c r="AH26" s="110">
        <f t="shared" si="20"/>
        <v>2.84172</v>
      </c>
      <c r="AI26" s="110">
        <f t="shared" si="20"/>
        <v>0</v>
      </c>
      <c r="AJ26" s="110">
        <f t="shared" ref="AJ26" si="21">AJ7-AJ9+AJ15+AJ21-AJ25</f>
        <v>0</v>
      </c>
      <c r="AK26" s="110">
        <f t="shared" si="20"/>
        <v>0</v>
      </c>
      <c r="AL26" s="110">
        <f t="shared" si="20"/>
        <v>0.11939999999999999</v>
      </c>
      <c r="AM26" s="226">
        <f t="shared" si="20"/>
        <v>4.7759999999999997E-2</v>
      </c>
      <c r="AN26" s="45">
        <f t="shared" si="20"/>
        <v>0</v>
      </c>
      <c r="AO26" s="47">
        <f t="shared" si="20"/>
        <v>1070.6140000000003</v>
      </c>
      <c r="AP26" s="45">
        <f t="shared" si="20"/>
        <v>0</v>
      </c>
      <c r="AQ26" s="48">
        <f>C26+H26+L26+AA26+AB26+AN26+AO26+AP26</f>
        <v>8035.1346355224032</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189.994712725</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149.59471272499999</v>
      </c>
      <c r="Y27" s="54">
        <f t="shared" si="23"/>
        <v>0</v>
      </c>
      <c r="Z27" s="55">
        <f t="shared" si="23"/>
        <v>40.4</v>
      </c>
      <c r="AA27" s="56">
        <f t="shared" si="23"/>
        <v>447.91930919999999</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637.91402192500004</v>
      </c>
    </row>
    <row r="28" spans="1:43" ht="12.75" customHeight="1" thickBot="1">
      <c r="A28" s="112" t="s">
        <v>11</v>
      </c>
      <c r="B28" s="113"/>
      <c r="C28" s="114">
        <f>SUM(D28:G28)</f>
        <v>0</v>
      </c>
      <c r="D28" s="96"/>
      <c r="E28" s="97"/>
      <c r="F28" s="98"/>
      <c r="G28" s="98"/>
      <c r="H28" s="115">
        <f>SUM(I28:K28)</f>
        <v>0</v>
      </c>
      <c r="I28" s="96"/>
      <c r="J28" s="97"/>
      <c r="K28" s="98"/>
      <c r="L28" s="115">
        <f>SUM(M28:Z28)</f>
        <v>189.994712725</v>
      </c>
      <c r="M28" s="97"/>
      <c r="N28" s="97"/>
      <c r="O28" s="97"/>
      <c r="P28" s="97"/>
      <c r="Q28" s="97"/>
      <c r="R28" s="97"/>
      <c r="S28" s="97"/>
      <c r="T28" s="97"/>
      <c r="U28" s="97"/>
      <c r="V28" s="97"/>
      <c r="W28" s="97"/>
      <c r="X28" s="97">
        <f>X26</f>
        <v>149.59471272499999</v>
      </c>
      <c r="Y28" s="97">
        <f>Y26</f>
        <v>0</v>
      </c>
      <c r="Z28" s="98">
        <f>Z26</f>
        <v>40.4</v>
      </c>
      <c r="AA28" s="115">
        <v>447.91930919999999</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637.91402192500004</v>
      </c>
    </row>
    <row r="29" spans="1:43" s="49" customFormat="1" ht="12.75" customHeight="1" thickBot="1">
      <c r="A29" s="50" t="s">
        <v>12</v>
      </c>
      <c r="B29" s="51"/>
      <c r="C29" s="52">
        <f t="shared" ref="C29:AQ29" si="25">C30+C45+C56+C58+C65+C70+C71</f>
        <v>916.43387571212429</v>
      </c>
      <c r="D29" s="53">
        <f t="shared" si="25"/>
        <v>790.20276371212412</v>
      </c>
      <c r="E29" s="54">
        <f t="shared" si="25"/>
        <v>93.100000000000009</v>
      </c>
      <c r="F29" s="55">
        <f t="shared" si="25"/>
        <v>0</v>
      </c>
      <c r="G29" s="55">
        <f t="shared" si="25"/>
        <v>33.131112000000002</v>
      </c>
      <c r="H29" s="56">
        <f t="shared" si="25"/>
        <v>650.7122609999999</v>
      </c>
      <c r="I29" s="53">
        <f t="shared" si="25"/>
        <v>0</v>
      </c>
      <c r="J29" s="53">
        <f t="shared" si="25"/>
        <v>478.26400000000001</v>
      </c>
      <c r="K29" s="53">
        <f t="shared" si="25"/>
        <v>172.448261</v>
      </c>
      <c r="L29" s="56">
        <f t="shared" si="25"/>
        <v>4054.1348398749492</v>
      </c>
      <c r="M29" s="54">
        <f t="shared" si="25"/>
        <v>0</v>
      </c>
      <c r="N29" s="54">
        <f t="shared" ref="N29" si="26">N30+N45+N56+N58+N65+N70+N71</f>
        <v>0</v>
      </c>
      <c r="O29" s="54">
        <f t="shared" si="25"/>
        <v>0</v>
      </c>
      <c r="P29" s="54">
        <f t="shared" si="25"/>
        <v>963.75687215094331</v>
      </c>
      <c r="Q29" s="54">
        <f t="shared" si="25"/>
        <v>131.95000000000002</v>
      </c>
      <c r="R29" s="54">
        <f t="shared" si="25"/>
        <v>361.28212778400598</v>
      </c>
      <c r="S29" s="54">
        <f t="shared" si="25"/>
        <v>548.58930000000009</v>
      </c>
      <c r="T29" s="54">
        <f t="shared" si="25"/>
        <v>154.25476874000009</v>
      </c>
      <c r="U29" s="54">
        <f t="shared" si="25"/>
        <v>1794.4235999999999</v>
      </c>
      <c r="V29" s="54">
        <f t="shared" si="25"/>
        <v>98.827171199999995</v>
      </c>
      <c r="W29" s="54">
        <f t="shared" si="25"/>
        <v>1.0510000000000019</v>
      </c>
      <c r="X29" s="54">
        <f t="shared" si="25"/>
        <v>0</v>
      </c>
      <c r="Y29" s="54">
        <f t="shared" si="25"/>
        <v>0</v>
      </c>
      <c r="Z29" s="54">
        <f t="shared" si="25"/>
        <v>0</v>
      </c>
      <c r="AA29" s="47">
        <f t="shared" si="25"/>
        <v>651.55620024000007</v>
      </c>
      <c r="AB29" s="57">
        <f t="shared" si="25"/>
        <v>103.64662769737798</v>
      </c>
      <c r="AC29" s="58">
        <f t="shared" si="25"/>
        <v>0</v>
      </c>
      <c r="AD29" s="54">
        <f t="shared" si="25"/>
        <v>0</v>
      </c>
      <c r="AE29" s="54">
        <f t="shared" si="25"/>
        <v>100.63774769737799</v>
      </c>
      <c r="AF29" s="54">
        <f t="shared" ref="AF29" si="27">AF30+AF45+AF56+AF58+AF65+AF70+AF71</f>
        <v>0</v>
      </c>
      <c r="AG29" s="54">
        <f t="shared" si="25"/>
        <v>0</v>
      </c>
      <c r="AH29" s="54">
        <f t="shared" si="25"/>
        <v>2.84172</v>
      </c>
      <c r="AI29" s="54">
        <f t="shared" si="25"/>
        <v>0</v>
      </c>
      <c r="AJ29" s="54">
        <f t="shared" ref="AJ29" si="28">AJ30+AJ45+AJ56+AJ58+AJ65+AJ70+AJ71</f>
        <v>0</v>
      </c>
      <c r="AK29" s="54">
        <f t="shared" si="25"/>
        <v>0</v>
      </c>
      <c r="AL29" s="54">
        <f t="shared" ref="AL29" si="29">AL30+AL45+AL56+AL58+AL65+AL70+AL71</f>
        <v>0.11939999999999999</v>
      </c>
      <c r="AM29" s="217">
        <f t="shared" si="25"/>
        <v>4.7759999999999997E-2</v>
      </c>
      <c r="AN29" s="53">
        <f t="shared" si="25"/>
        <v>0</v>
      </c>
      <c r="AO29" s="56">
        <f t="shared" si="25"/>
        <v>1071.9899999999998</v>
      </c>
      <c r="AP29" s="57">
        <f t="shared" si="25"/>
        <v>0</v>
      </c>
      <c r="AQ29" s="48">
        <f t="shared" si="25"/>
        <v>7448.4738045244503</v>
      </c>
    </row>
    <row r="30" spans="1:43" s="49" customFormat="1" ht="12.75" customHeight="1">
      <c r="A30" s="164" t="s">
        <v>43</v>
      </c>
      <c r="B30" s="117"/>
      <c r="C30" s="118">
        <f>SUM(C31:C44)</f>
        <v>216.97276371212419</v>
      </c>
      <c r="D30" s="120">
        <v>216.97276371212416</v>
      </c>
      <c r="E30" s="120">
        <v>0</v>
      </c>
      <c r="F30" s="121"/>
      <c r="G30" s="121"/>
      <c r="H30" s="122">
        <f>SUM(H31:H44)</f>
        <v>0</v>
      </c>
      <c r="I30" s="119">
        <f t="shared" ref="I30:K30" si="30">SUM(I31:I44)</f>
        <v>0</v>
      </c>
      <c r="J30" s="120">
        <f t="shared" si="30"/>
        <v>0</v>
      </c>
      <c r="K30" s="120">
        <f t="shared" si="30"/>
        <v>0</v>
      </c>
      <c r="L30" s="122">
        <f>SUM(L31:L44)</f>
        <v>736.5316568516771</v>
      </c>
      <c r="M30" s="120">
        <f>SUM(M31:M44)</f>
        <v>0</v>
      </c>
      <c r="N30" s="120">
        <f>SUM(N31:N44)</f>
        <v>0</v>
      </c>
      <c r="O30" s="120">
        <f>SUM(O31:O44)</f>
        <v>0</v>
      </c>
      <c r="P30" s="120">
        <f>SUM(P31:P44)</f>
        <v>0</v>
      </c>
      <c r="Q30" s="120">
        <v>18.191389862778671</v>
      </c>
      <c r="R30" s="120">
        <f>SUM(R31:R44)</f>
        <v>0</v>
      </c>
      <c r="S30" s="120">
        <v>398.145825</v>
      </c>
      <c r="T30" s="120">
        <v>63.871247069291691</v>
      </c>
      <c r="U30" s="120">
        <v>185.78434016960688</v>
      </c>
      <c r="V30" s="120">
        <v>69.487854749999997</v>
      </c>
      <c r="W30" s="120">
        <f>SUM(W31:W44)</f>
        <v>1.0510000000000019</v>
      </c>
      <c r="X30" s="120">
        <f>SUM(X31:X44)</f>
        <v>0</v>
      </c>
      <c r="Y30" s="120">
        <f>SUM(Y31:Y44)</f>
        <v>0</v>
      </c>
      <c r="Z30" s="121">
        <f>SUM(Z31:Z44)</f>
        <v>0</v>
      </c>
      <c r="AA30" s="122">
        <v>377.11811807999999</v>
      </c>
      <c r="AB30" s="123">
        <f t="shared" ref="AB30:AN30" si="31">SUM(AB31:AB44)</f>
        <v>63.616320000000002</v>
      </c>
      <c r="AC30" s="176">
        <f t="shared" si="31"/>
        <v>0</v>
      </c>
      <c r="AD30" s="120">
        <f t="shared" si="31"/>
        <v>0</v>
      </c>
      <c r="AE30" s="120">
        <f t="shared" si="31"/>
        <v>60.7746</v>
      </c>
      <c r="AF30" s="120">
        <f t="shared" ref="AF30" si="32">SUM(AF31:AF44)</f>
        <v>0</v>
      </c>
      <c r="AG30" s="120">
        <f t="shared" si="31"/>
        <v>0</v>
      </c>
      <c r="AH30" s="120">
        <f t="shared" si="31"/>
        <v>2.84172</v>
      </c>
      <c r="AI30" s="120">
        <f t="shared" si="31"/>
        <v>0</v>
      </c>
      <c r="AJ30" s="120">
        <f t="shared" ref="AJ30" si="33">SUM(AJ31:AJ44)</f>
        <v>0</v>
      </c>
      <c r="AK30" s="120">
        <f t="shared" si="31"/>
        <v>0</v>
      </c>
      <c r="AL30" s="120">
        <f t="shared" ref="AL30" si="34">SUM(AL31:AL44)</f>
        <v>0</v>
      </c>
      <c r="AM30" s="228">
        <f t="shared" si="31"/>
        <v>0</v>
      </c>
      <c r="AN30" s="119">
        <f t="shared" si="31"/>
        <v>0</v>
      </c>
      <c r="AO30" s="122">
        <v>397.83599999999996</v>
      </c>
      <c r="AP30" s="123">
        <f>SUM(AP31:AP44)</f>
        <v>0</v>
      </c>
      <c r="AQ30" s="59">
        <f t="shared" ref="AQ30" si="35">C30+H30+L30+AA30+AB30+AN30+AO30+AP30</f>
        <v>1792.0748586438015</v>
      </c>
    </row>
    <row r="31" spans="1:43" ht="12.75" customHeight="1">
      <c r="A31" s="165" t="s">
        <v>13</v>
      </c>
      <c r="B31" s="124" t="s">
        <v>14</v>
      </c>
      <c r="C31" s="125">
        <f t="shared" ref="C31:C43" si="36">SUM(D31:G31)</f>
        <v>0</v>
      </c>
      <c r="D31" s="127">
        <v>0</v>
      </c>
      <c r="E31" s="127"/>
      <c r="F31" s="128"/>
      <c r="G31" s="128"/>
      <c r="H31" s="129">
        <f t="shared" ref="H31:H43" si="37">SUM(I31:K31)</f>
        <v>0</v>
      </c>
      <c r="I31" s="126"/>
      <c r="J31" s="127"/>
      <c r="K31" s="128"/>
      <c r="L31" s="129">
        <f t="shared" ref="L31:L43" si="38">SUM(M31:Z31)</f>
        <v>57.283882192474891</v>
      </c>
      <c r="M31" s="127"/>
      <c r="N31" s="127"/>
      <c r="O31" s="127"/>
      <c r="P31" s="127"/>
      <c r="Q31" s="127">
        <v>0.56994722121014274</v>
      </c>
      <c r="R31" s="127"/>
      <c r="S31" s="127">
        <v>13.024294738359222</v>
      </c>
      <c r="T31" s="127">
        <v>0.49815828042301458</v>
      </c>
      <c r="U31" s="127">
        <v>31.225285155494831</v>
      </c>
      <c r="V31" s="127">
        <v>11.966196796987683</v>
      </c>
      <c r="W31" s="127"/>
      <c r="X31" s="127"/>
      <c r="Y31" s="127"/>
      <c r="Z31" s="128"/>
      <c r="AA31" s="70">
        <v>10.459292343472208</v>
      </c>
      <c r="AB31" s="131">
        <f t="shared" ref="AB31:AB43" si="39">SUM(AC31:AM31)</f>
        <v>0</v>
      </c>
      <c r="AC31" s="132"/>
      <c r="AD31" s="127"/>
      <c r="AE31" s="127"/>
      <c r="AF31" s="127"/>
      <c r="AG31" s="127"/>
      <c r="AH31" s="127"/>
      <c r="AI31" s="127"/>
      <c r="AJ31" s="127"/>
      <c r="AK31" s="64"/>
      <c r="AL31" s="64"/>
      <c r="AM31" s="229"/>
      <c r="AN31" s="223"/>
      <c r="AO31" s="130">
        <v>22.918871715959753</v>
      </c>
      <c r="AP31" s="131"/>
      <c r="AQ31" s="71">
        <f t="shared" si="24"/>
        <v>90.662046251906858</v>
      </c>
    </row>
    <row r="32" spans="1:43" ht="12.75" customHeight="1">
      <c r="A32" s="166" t="s">
        <v>111</v>
      </c>
      <c r="B32" s="133" t="s">
        <v>15</v>
      </c>
      <c r="C32" s="19">
        <f t="shared" si="36"/>
        <v>55.54823620829211</v>
      </c>
      <c r="D32" s="127">
        <v>55.54823620829211</v>
      </c>
      <c r="E32" s="25"/>
      <c r="F32" s="22"/>
      <c r="G32" s="22"/>
      <c r="H32" s="23">
        <f t="shared" si="37"/>
        <v>0</v>
      </c>
      <c r="I32" s="24">
        <v>0</v>
      </c>
      <c r="J32" s="25"/>
      <c r="K32" s="22"/>
      <c r="L32" s="23">
        <f t="shared" si="38"/>
        <v>166.59115589353891</v>
      </c>
      <c r="M32" s="25"/>
      <c r="N32" s="25"/>
      <c r="O32" s="25"/>
      <c r="P32" s="127"/>
      <c r="Q32" s="127">
        <v>4.2546393378638916</v>
      </c>
      <c r="R32" s="25"/>
      <c r="S32" s="127">
        <v>97.225979318049014</v>
      </c>
      <c r="T32" s="127">
        <v>12.035671921969689</v>
      </c>
      <c r="U32" s="127">
        <v>31.299405077178431</v>
      </c>
      <c r="V32" s="127">
        <v>21.775460238477869</v>
      </c>
      <c r="W32" s="25"/>
      <c r="X32" s="25"/>
      <c r="Y32" s="25"/>
      <c r="Z32" s="22"/>
      <c r="AA32" s="28">
        <v>117.58579128299712</v>
      </c>
      <c r="AB32" s="26">
        <f t="shared" si="39"/>
        <v>2.84172</v>
      </c>
      <c r="AC32" s="27"/>
      <c r="AD32" s="25"/>
      <c r="AE32" s="25">
        <v>0</v>
      </c>
      <c r="AF32" s="25"/>
      <c r="AG32" s="127"/>
      <c r="AH32" s="127">
        <v>2.84172</v>
      </c>
      <c r="AI32" s="25"/>
      <c r="AJ32" s="25"/>
      <c r="AK32" s="25"/>
      <c r="AL32" s="25"/>
      <c r="AM32" s="229"/>
      <c r="AN32" s="212"/>
      <c r="AO32" s="130">
        <v>90.63794332523986</v>
      </c>
      <c r="AP32" s="26"/>
      <c r="AQ32" s="29">
        <f t="shared" si="24"/>
        <v>433.20484671006801</v>
      </c>
    </row>
    <row r="33" spans="1:43" ht="12.75" customHeight="1">
      <c r="A33" s="166" t="s">
        <v>16</v>
      </c>
      <c r="B33" s="133" t="s">
        <v>17</v>
      </c>
      <c r="C33" s="19">
        <f t="shared" si="36"/>
        <v>19.362222292599142</v>
      </c>
      <c r="D33" s="127">
        <v>19.362222292599142</v>
      </c>
      <c r="E33" s="25"/>
      <c r="F33" s="22"/>
      <c r="G33" s="22"/>
      <c r="H33" s="23">
        <f t="shared" si="37"/>
        <v>0</v>
      </c>
      <c r="I33" s="24"/>
      <c r="J33" s="25"/>
      <c r="K33" s="22"/>
      <c r="L33" s="23">
        <f t="shared" si="38"/>
        <v>25.828819207759288</v>
      </c>
      <c r="M33" s="25"/>
      <c r="N33" s="25"/>
      <c r="O33" s="25"/>
      <c r="P33" s="127"/>
      <c r="Q33" s="127">
        <v>0.27407516877597082</v>
      </c>
      <c r="R33" s="25"/>
      <c r="S33" s="127">
        <v>6.2630988375108654</v>
      </c>
      <c r="T33" s="127">
        <v>12.893804108858792</v>
      </c>
      <c r="U33" s="127">
        <v>6.3978410926136586</v>
      </c>
      <c r="V33" s="127">
        <v>0</v>
      </c>
      <c r="W33" s="25"/>
      <c r="X33" s="25"/>
      <c r="Y33" s="25"/>
      <c r="Z33" s="22"/>
      <c r="AA33" s="28">
        <v>0.32260624949676348</v>
      </c>
      <c r="AB33" s="26">
        <f t="shared" si="39"/>
        <v>0</v>
      </c>
      <c r="AC33" s="27"/>
      <c r="AD33" s="25"/>
      <c r="AE33" s="25"/>
      <c r="AF33" s="25"/>
      <c r="AG33" s="127"/>
      <c r="AH33" s="127"/>
      <c r="AI33" s="25"/>
      <c r="AJ33" s="25"/>
      <c r="AK33" s="25"/>
      <c r="AL33" s="25"/>
      <c r="AM33" s="229"/>
      <c r="AN33" s="212"/>
      <c r="AO33" s="130">
        <v>10.149794572488327</v>
      </c>
      <c r="AP33" s="26"/>
      <c r="AQ33" s="29">
        <f t="shared" si="24"/>
        <v>55.663442322343521</v>
      </c>
    </row>
    <row r="34" spans="1:43" ht="12.75" customHeight="1">
      <c r="A34" s="166" t="s">
        <v>18</v>
      </c>
      <c r="B34" s="133" t="s">
        <v>19</v>
      </c>
      <c r="C34" s="305">
        <f t="shared" si="36"/>
        <v>0</v>
      </c>
      <c r="D34" s="304">
        <v>0</v>
      </c>
      <c r="E34" s="25"/>
      <c r="F34" s="22"/>
      <c r="G34" s="22"/>
      <c r="H34" s="23">
        <f t="shared" si="37"/>
        <v>0</v>
      </c>
      <c r="I34" s="24"/>
      <c r="J34" s="25"/>
      <c r="K34" s="22"/>
      <c r="L34" s="23">
        <f t="shared" si="38"/>
        <v>5.0154896564608968</v>
      </c>
      <c r="M34" s="25"/>
      <c r="N34" s="25"/>
      <c r="O34" s="25"/>
      <c r="P34" s="127"/>
      <c r="Q34" s="127">
        <v>0.15856588499866303</v>
      </c>
      <c r="R34" s="25"/>
      <c r="S34" s="127">
        <v>3.6235088878692965</v>
      </c>
      <c r="T34" s="127">
        <v>0.39107011502065969</v>
      </c>
      <c r="U34" s="127">
        <v>0.84234476857227714</v>
      </c>
      <c r="V34" s="127">
        <v>0</v>
      </c>
      <c r="W34" s="25"/>
      <c r="X34" s="25"/>
      <c r="Y34" s="25"/>
      <c r="Z34" s="22"/>
      <c r="AA34" s="28">
        <v>0</v>
      </c>
      <c r="AB34" s="26">
        <f t="shared" si="39"/>
        <v>60.7746</v>
      </c>
      <c r="AC34" s="27"/>
      <c r="AD34" s="25"/>
      <c r="AE34" s="25">
        <v>60.7746</v>
      </c>
      <c r="AF34" s="25"/>
      <c r="AG34" s="127"/>
      <c r="AH34" s="127"/>
      <c r="AI34" s="25"/>
      <c r="AJ34" s="25"/>
      <c r="AK34" s="25"/>
      <c r="AL34" s="25"/>
      <c r="AM34" s="229"/>
      <c r="AN34" s="212"/>
      <c r="AO34" s="130">
        <v>16.915962016026668</v>
      </c>
      <c r="AP34" s="26"/>
      <c r="AQ34" s="29">
        <f t="shared" si="24"/>
        <v>82.706051672487561</v>
      </c>
    </row>
    <row r="35" spans="1:43" ht="12.75" customHeight="1">
      <c r="A35" s="166" t="s">
        <v>20</v>
      </c>
      <c r="B35" s="133" t="s">
        <v>21</v>
      </c>
      <c r="C35" s="305">
        <f t="shared" si="36"/>
        <v>0</v>
      </c>
      <c r="D35" s="304">
        <v>0</v>
      </c>
      <c r="E35" s="25"/>
      <c r="F35" s="22"/>
      <c r="G35" s="22"/>
      <c r="H35" s="23">
        <f t="shared" si="37"/>
        <v>0</v>
      </c>
      <c r="I35" s="24"/>
      <c r="J35" s="25"/>
      <c r="K35" s="22"/>
      <c r="L35" s="23">
        <f t="shared" si="38"/>
        <v>7.0798190617185384</v>
      </c>
      <c r="M35" s="25"/>
      <c r="N35" s="25"/>
      <c r="O35" s="25"/>
      <c r="P35" s="127"/>
      <c r="Q35" s="127">
        <v>6.6313892178079065E-2</v>
      </c>
      <c r="R35" s="25"/>
      <c r="S35" s="127">
        <v>1.515388872571813</v>
      </c>
      <c r="T35" s="127">
        <v>1.4220731455296716E-2</v>
      </c>
      <c r="U35" s="127">
        <v>5.4838955655133494</v>
      </c>
      <c r="V35" s="127">
        <v>0</v>
      </c>
      <c r="W35" s="25"/>
      <c r="X35" s="25"/>
      <c r="Y35" s="25"/>
      <c r="Z35" s="22"/>
      <c r="AA35" s="28">
        <v>2.7955035273556854</v>
      </c>
      <c r="AB35" s="26">
        <f t="shared" si="39"/>
        <v>0</v>
      </c>
      <c r="AC35" s="27"/>
      <c r="AD35" s="25"/>
      <c r="AE35" s="25"/>
      <c r="AF35" s="25"/>
      <c r="AG35" s="127"/>
      <c r="AH35" s="127"/>
      <c r="AI35" s="25"/>
      <c r="AJ35" s="25"/>
      <c r="AK35" s="25"/>
      <c r="AL35" s="25"/>
      <c r="AM35" s="229"/>
      <c r="AN35" s="212"/>
      <c r="AO35" s="130">
        <v>15.746760632478287</v>
      </c>
      <c r="AP35" s="26"/>
      <c r="AQ35" s="29">
        <f t="shared" si="24"/>
        <v>25.622083221552508</v>
      </c>
    </row>
    <row r="36" spans="1:43" ht="12.75" customHeight="1">
      <c r="A36" s="166" t="s">
        <v>22</v>
      </c>
      <c r="B36" s="133" t="s">
        <v>23</v>
      </c>
      <c r="C36" s="19">
        <f t="shared" si="36"/>
        <v>0</v>
      </c>
      <c r="D36" s="127">
        <v>0</v>
      </c>
      <c r="E36" s="25"/>
      <c r="F36" s="22"/>
      <c r="G36" s="22"/>
      <c r="H36" s="23">
        <f t="shared" si="37"/>
        <v>0</v>
      </c>
      <c r="I36" s="24"/>
      <c r="J36" s="25"/>
      <c r="K36" s="22"/>
      <c r="L36" s="23">
        <f t="shared" si="38"/>
        <v>43.537928909209413</v>
      </c>
      <c r="M36" s="25"/>
      <c r="N36" s="25"/>
      <c r="O36" s="25"/>
      <c r="P36" s="127"/>
      <c r="Q36" s="127">
        <v>1.2475134200112983</v>
      </c>
      <c r="R36" s="25"/>
      <c r="S36" s="127">
        <v>28.50787207592148</v>
      </c>
      <c r="T36" s="127">
        <v>3.9808386837437224</v>
      </c>
      <c r="U36" s="127">
        <v>9.8017047295329114</v>
      </c>
      <c r="V36" s="127">
        <v>0</v>
      </c>
      <c r="W36" s="25"/>
      <c r="X36" s="25"/>
      <c r="Y36" s="25"/>
      <c r="Z36" s="22"/>
      <c r="AA36" s="130">
        <v>87.722094745497984</v>
      </c>
      <c r="AB36" s="26">
        <f t="shared" si="39"/>
        <v>0</v>
      </c>
      <c r="AC36" s="27"/>
      <c r="AD36" s="25"/>
      <c r="AE36" s="25">
        <v>0</v>
      </c>
      <c r="AF36" s="25"/>
      <c r="AG36" s="127"/>
      <c r="AH36" s="127"/>
      <c r="AI36" s="25"/>
      <c r="AJ36" s="25"/>
      <c r="AK36" s="25"/>
      <c r="AL36" s="25"/>
      <c r="AM36" s="229"/>
      <c r="AN36" s="212"/>
      <c r="AO36" s="130">
        <v>66.609528100427539</v>
      </c>
      <c r="AP36" s="26"/>
      <c r="AQ36" s="29">
        <f t="shared" si="24"/>
        <v>197.86955175513492</v>
      </c>
    </row>
    <row r="37" spans="1:43" ht="12.75" customHeight="1">
      <c r="A37" s="166" t="s">
        <v>24</v>
      </c>
      <c r="B37" s="133" t="s">
        <v>25</v>
      </c>
      <c r="C37" s="19">
        <f t="shared" si="36"/>
        <v>0</v>
      </c>
      <c r="D37" s="127">
        <v>0</v>
      </c>
      <c r="E37" s="25"/>
      <c r="F37" s="22"/>
      <c r="G37" s="22"/>
      <c r="H37" s="23">
        <f t="shared" si="37"/>
        <v>0</v>
      </c>
      <c r="I37" s="24"/>
      <c r="J37" s="25"/>
      <c r="K37" s="22"/>
      <c r="L37" s="23">
        <f t="shared" si="38"/>
        <v>10.235779899493835</v>
      </c>
      <c r="M37" s="25"/>
      <c r="N37" s="25"/>
      <c r="O37" s="25"/>
      <c r="P37" s="127"/>
      <c r="Q37" s="127">
        <v>9.1670826896139507E-2</v>
      </c>
      <c r="R37" s="25"/>
      <c r="S37" s="127">
        <v>2.09483935349202</v>
      </c>
      <c r="T37" s="127">
        <v>1.7018750144655685</v>
      </c>
      <c r="U37" s="127">
        <v>6.3473947046401058</v>
      </c>
      <c r="V37" s="127">
        <v>0</v>
      </c>
      <c r="W37" s="25"/>
      <c r="X37" s="25"/>
      <c r="Y37" s="25"/>
      <c r="Z37" s="22"/>
      <c r="AA37" s="28">
        <v>4.1108446805345871</v>
      </c>
      <c r="AB37" s="26">
        <f t="shared" si="39"/>
        <v>0</v>
      </c>
      <c r="AC37" s="27"/>
      <c r="AD37" s="25"/>
      <c r="AE37" s="25"/>
      <c r="AF37" s="25"/>
      <c r="AG37" s="127"/>
      <c r="AH37" s="127"/>
      <c r="AI37" s="25"/>
      <c r="AJ37" s="25"/>
      <c r="AK37" s="25"/>
      <c r="AL37" s="25"/>
      <c r="AM37" s="229"/>
      <c r="AN37" s="212"/>
      <c r="AO37" s="130">
        <v>19.043713494327587</v>
      </c>
      <c r="AP37" s="26"/>
      <c r="AQ37" s="29">
        <f t="shared" si="24"/>
        <v>33.390338074356009</v>
      </c>
    </row>
    <row r="38" spans="1:43" ht="12.75" customHeight="1">
      <c r="A38" s="166" t="s">
        <v>26</v>
      </c>
      <c r="B38" s="133" t="s">
        <v>27</v>
      </c>
      <c r="C38" s="19">
        <f t="shared" si="36"/>
        <v>133.97258378020908</v>
      </c>
      <c r="D38" s="127">
        <v>133.97258378020908</v>
      </c>
      <c r="E38" s="25"/>
      <c r="F38" s="22"/>
      <c r="G38" s="22"/>
      <c r="H38" s="23">
        <f t="shared" si="37"/>
        <v>0</v>
      </c>
      <c r="I38" s="24"/>
      <c r="J38" s="25"/>
      <c r="K38" s="22"/>
      <c r="L38" s="23">
        <f t="shared" si="38"/>
        <v>52.634010894469903</v>
      </c>
      <c r="M38" s="25"/>
      <c r="N38" s="25"/>
      <c r="O38" s="25"/>
      <c r="P38" s="127"/>
      <c r="Q38" s="127">
        <v>0.61309563235788589</v>
      </c>
      <c r="R38" s="25"/>
      <c r="S38" s="127">
        <v>14.010311694608069</v>
      </c>
      <c r="T38" s="127">
        <v>5.2335261889779332</v>
      </c>
      <c r="U38" s="127">
        <v>14.63509252030247</v>
      </c>
      <c r="V38" s="127">
        <v>18.141984858223545</v>
      </c>
      <c r="W38" s="25"/>
      <c r="X38" s="25"/>
      <c r="Y38" s="25"/>
      <c r="Z38" s="22"/>
      <c r="AA38" s="28">
        <v>57.0043118296039</v>
      </c>
      <c r="AB38" s="26">
        <f t="shared" si="39"/>
        <v>0</v>
      </c>
      <c r="AC38" s="27"/>
      <c r="AD38" s="25"/>
      <c r="AE38" s="25">
        <v>0</v>
      </c>
      <c r="AF38" s="25">
        <v>0</v>
      </c>
      <c r="AG38" s="127"/>
      <c r="AH38" s="127"/>
      <c r="AI38" s="25"/>
      <c r="AJ38" s="25"/>
      <c r="AK38" s="25"/>
      <c r="AL38" s="25"/>
      <c r="AM38" s="229"/>
      <c r="AN38" s="212">
        <v>0</v>
      </c>
      <c r="AO38" s="130">
        <v>29.258493315595047</v>
      </c>
      <c r="AP38" s="26"/>
      <c r="AQ38" s="29">
        <f t="shared" si="24"/>
        <v>272.86939981987791</v>
      </c>
    </row>
    <row r="39" spans="1:43" ht="12.75" customHeight="1">
      <c r="A39" s="166" t="s">
        <v>28</v>
      </c>
      <c r="B39" s="133" t="s">
        <v>29</v>
      </c>
      <c r="C39" s="19">
        <f t="shared" si="36"/>
        <v>0</v>
      </c>
      <c r="D39" s="127">
        <v>0</v>
      </c>
      <c r="E39" s="25"/>
      <c r="F39" s="22"/>
      <c r="G39" s="22"/>
      <c r="H39" s="23">
        <f t="shared" si="37"/>
        <v>0</v>
      </c>
      <c r="I39" s="24"/>
      <c r="J39" s="25"/>
      <c r="K39" s="22"/>
      <c r="L39" s="23">
        <f t="shared" si="38"/>
        <v>248.0183565389689</v>
      </c>
      <c r="M39" s="25"/>
      <c r="N39" s="25"/>
      <c r="O39" s="25"/>
      <c r="P39" s="127"/>
      <c r="Q39" s="127">
        <v>9.7564899862952643</v>
      </c>
      <c r="R39" s="25"/>
      <c r="S39" s="127">
        <v>222.95292698077373</v>
      </c>
      <c r="T39" s="127">
        <v>9.0357496275067994</v>
      </c>
      <c r="U39" s="127">
        <v>6.1873671513712809</v>
      </c>
      <c r="V39" s="127">
        <v>8.5822793021819707E-2</v>
      </c>
      <c r="W39" s="25"/>
      <c r="X39" s="25"/>
      <c r="Y39" s="25"/>
      <c r="Z39" s="22"/>
      <c r="AA39" s="28">
        <v>17.809187002711731</v>
      </c>
      <c r="AB39" s="26">
        <f t="shared" si="39"/>
        <v>0</v>
      </c>
      <c r="AC39" s="27"/>
      <c r="AD39" s="25"/>
      <c r="AE39" s="127"/>
      <c r="AF39" s="127"/>
      <c r="AG39" s="127"/>
      <c r="AH39" s="25"/>
      <c r="AI39" s="25"/>
      <c r="AJ39" s="25"/>
      <c r="AK39" s="25"/>
      <c r="AL39" s="25"/>
      <c r="AM39" s="229"/>
      <c r="AN39" s="212"/>
      <c r="AO39" s="130">
        <v>26.548538880825742</v>
      </c>
      <c r="AP39" s="26"/>
      <c r="AQ39" s="29">
        <f t="shared" si="24"/>
        <v>292.37608242250639</v>
      </c>
    </row>
    <row r="40" spans="1:43" ht="12.75" customHeight="1">
      <c r="A40" s="166" t="s">
        <v>30</v>
      </c>
      <c r="B40" s="133" t="s">
        <v>31</v>
      </c>
      <c r="C40" s="19">
        <f t="shared" si="36"/>
        <v>0</v>
      </c>
      <c r="D40" s="127">
        <v>0</v>
      </c>
      <c r="E40" s="25"/>
      <c r="F40" s="22"/>
      <c r="G40" s="22"/>
      <c r="H40" s="23">
        <f t="shared" si="37"/>
        <v>0</v>
      </c>
      <c r="I40" s="24"/>
      <c r="J40" s="25"/>
      <c r="K40" s="22"/>
      <c r="L40" s="23">
        <f t="shared" si="38"/>
        <v>29.41127197946232</v>
      </c>
      <c r="M40" s="25"/>
      <c r="N40" s="25"/>
      <c r="O40" s="25"/>
      <c r="P40" s="127"/>
      <c r="Q40" s="127">
        <v>7.6858494818207279E-2</v>
      </c>
      <c r="R40" s="25"/>
      <c r="S40" s="127">
        <v>1.7563515574890431</v>
      </c>
      <c r="T40" s="127">
        <v>6.1147947272635497</v>
      </c>
      <c r="U40" s="127">
        <v>3.944877136602452</v>
      </c>
      <c r="V40" s="127">
        <v>17.518390063289068</v>
      </c>
      <c r="W40" s="25"/>
      <c r="X40" s="25"/>
      <c r="Y40" s="25"/>
      <c r="Z40" s="22"/>
      <c r="AA40" s="28">
        <v>0.96769761594565618</v>
      </c>
      <c r="AB40" s="26">
        <f t="shared" si="39"/>
        <v>0</v>
      </c>
      <c r="AC40" s="27"/>
      <c r="AD40" s="25"/>
      <c r="AE40" s="127"/>
      <c r="AF40" s="127"/>
      <c r="AG40" s="127"/>
      <c r="AH40" s="25"/>
      <c r="AI40" s="25"/>
      <c r="AJ40" s="25"/>
      <c r="AK40" s="25"/>
      <c r="AL40" s="25"/>
      <c r="AM40" s="229"/>
      <c r="AN40" s="212"/>
      <c r="AO40" s="130">
        <v>10.155359135161467</v>
      </c>
      <c r="AP40" s="26"/>
      <c r="AQ40" s="29">
        <f t="shared" si="24"/>
        <v>40.534328730569442</v>
      </c>
    </row>
    <row r="41" spans="1:43" ht="12.75" customHeight="1">
      <c r="A41" s="166" t="s">
        <v>32</v>
      </c>
      <c r="B41" s="133" t="s">
        <v>33</v>
      </c>
      <c r="C41" s="305">
        <f t="shared" si="36"/>
        <v>8.0897214310238574</v>
      </c>
      <c r="D41" s="304">
        <v>8.0897214310238574</v>
      </c>
      <c r="E41" s="25"/>
      <c r="F41" s="22"/>
      <c r="G41" s="22"/>
      <c r="H41" s="23">
        <f t="shared" si="37"/>
        <v>0</v>
      </c>
      <c r="I41" s="24"/>
      <c r="J41" s="25"/>
      <c r="K41" s="22"/>
      <c r="L41" s="23">
        <f t="shared" si="38"/>
        <v>46.218738214959217</v>
      </c>
      <c r="M41" s="25"/>
      <c r="N41" s="25"/>
      <c r="O41" s="25"/>
      <c r="P41" s="127"/>
      <c r="Q41" s="127">
        <v>0.1846089384799777</v>
      </c>
      <c r="R41" s="25"/>
      <c r="S41" s="127">
        <v>4.2186383872417172</v>
      </c>
      <c r="T41" s="127">
        <v>9.5910065228439336</v>
      </c>
      <c r="U41" s="127">
        <v>32.22448436639359</v>
      </c>
      <c r="V41" s="127">
        <v>0</v>
      </c>
      <c r="W41" s="25"/>
      <c r="X41" s="25"/>
      <c r="Y41" s="25"/>
      <c r="Z41" s="22"/>
      <c r="AA41" s="130">
        <v>4.8287460821812855</v>
      </c>
      <c r="AB41" s="26">
        <f t="shared" si="39"/>
        <v>0</v>
      </c>
      <c r="AC41" s="27"/>
      <c r="AD41" s="25"/>
      <c r="AE41" s="127"/>
      <c r="AF41" s="127"/>
      <c r="AG41" s="127"/>
      <c r="AH41" s="25"/>
      <c r="AI41" s="25"/>
      <c r="AJ41" s="25"/>
      <c r="AK41" s="25"/>
      <c r="AL41" s="25"/>
      <c r="AM41" s="229"/>
      <c r="AN41" s="212"/>
      <c r="AO41" s="130">
        <v>58.437609683265471</v>
      </c>
      <c r="AP41" s="26"/>
      <c r="AQ41" s="29">
        <f t="shared" si="24"/>
        <v>117.57481541142982</v>
      </c>
    </row>
    <row r="42" spans="1:43" ht="12.75" customHeight="1">
      <c r="A42" s="166" t="s">
        <v>34</v>
      </c>
      <c r="B42" s="133" t="s">
        <v>35</v>
      </c>
      <c r="C42" s="19">
        <f t="shared" si="36"/>
        <v>0</v>
      </c>
      <c r="D42" s="127">
        <v>0</v>
      </c>
      <c r="E42" s="25"/>
      <c r="F42" s="22"/>
      <c r="G42" s="22"/>
      <c r="H42" s="23">
        <f t="shared" si="37"/>
        <v>0</v>
      </c>
      <c r="I42" s="24"/>
      <c r="J42" s="25"/>
      <c r="K42" s="22"/>
      <c r="L42" s="23">
        <f t="shared" si="38"/>
        <v>3.771385342113537</v>
      </c>
      <c r="M42" s="25"/>
      <c r="N42" s="25"/>
      <c r="O42" s="25"/>
      <c r="P42" s="127"/>
      <c r="Q42" s="127">
        <v>4.7635416260780099E-2</v>
      </c>
      <c r="R42" s="25"/>
      <c r="S42" s="127">
        <v>1.0885529015257329</v>
      </c>
      <c r="T42" s="127">
        <v>1.1423967593988387</v>
      </c>
      <c r="U42" s="127">
        <v>1.4928002649281849</v>
      </c>
      <c r="V42" s="127">
        <v>0</v>
      </c>
      <c r="W42" s="25"/>
      <c r="X42" s="25"/>
      <c r="Y42" s="25"/>
      <c r="Z42" s="22"/>
      <c r="AA42" s="194">
        <v>0.26674651978584785</v>
      </c>
      <c r="AB42" s="26">
        <f t="shared" si="39"/>
        <v>0</v>
      </c>
      <c r="AC42" s="27"/>
      <c r="AD42" s="25"/>
      <c r="AE42" s="127"/>
      <c r="AF42" s="127"/>
      <c r="AG42" s="127"/>
      <c r="AH42" s="25"/>
      <c r="AI42" s="25"/>
      <c r="AJ42" s="25"/>
      <c r="AK42" s="25"/>
      <c r="AL42" s="25"/>
      <c r="AM42" s="229"/>
      <c r="AN42" s="212"/>
      <c r="AO42" s="130">
        <v>5.9130084452209095</v>
      </c>
      <c r="AP42" s="26"/>
      <c r="AQ42" s="29">
        <f t="shared" si="24"/>
        <v>9.9511403071202942</v>
      </c>
    </row>
    <row r="43" spans="1:43" ht="12.75" customHeight="1">
      <c r="A43" s="166" t="s">
        <v>36</v>
      </c>
      <c r="B43" s="133" t="s">
        <v>142</v>
      </c>
      <c r="C43" s="305">
        <f t="shared" si="36"/>
        <v>0</v>
      </c>
      <c r="D43" s="316">
        <v>0</v>
      </c>
      <c r="E43" s="25"/>
      <c r="F43" s="22"/>
      <c r="G43" s="22"/>
      <c r="H43" s="23">
        <f t="shared" si="37"/>
        <v>0</v>
      </c>
      <c r="I43" s="24"/>
      <c r="J43" s="25"/>
      <c r="K43" s="22">
        <v>0</v>
      </c>
      <c r="L43" s="23">
        <f t="shared" si="38"/>
        <v>4.8367819873966997</v>
      </c>
      <c r="M43" s="25"/>
      <c r="N43" s="25"/>
      <c r="O43" s="25"/>
      <c r="P43" s="25"/>
      <c r="Q43" s="25">
        <v>8.1571911059525756E-2</v>
      </c>
      <c r="R43" s="25"/>
      <c r="S43" s="25">
        <v>1.8640613945879188</v>
      </c>
      <c r="T43" s="25">
        <v>0.82714830473404855</v>
      </c>
      <c r="U43" s="25">
        <v>1.0130003770152052</v>
      </c>
      <c r="V43" s="25">
        <v>0</v>
      </c>
      <c r="W43" s="25">
        <v>1.0510000000000019</v>
      </c>
      <c r="X43" s="25"/>
      <c r="Y43" s="25"/>
      <c r="Z43" s="22"/>
      <c r="AA43" s="28">
        <v>73.245296200417215</v>
      </c>
      <c r="AB43" s="26">
        <f t="shared" si="39"/>
        <v>0</v>
      </c>
      <c r="AC43" s="27"/>
      <c r="AD43" s="25"/>
      <c r="AE43" s="25"/>
      <c r="AF43" s="25"/>
      <c r="AG43" s="25"/>
      <c r="AH43" s="25"/>
      <c r="AI43" s="25"/>
      <c r="AJ43" s="25"/>
      <c r="AK43" s="25"/>
      <c r="AL43" s="25"/>
      <c r="AM43" s="215"/>
      <c r="AN43" s="212"/>
      <c r="AO43" s="28">
        <v>12.846781050075029</v>
      </c>
      <c r="AP43" s="26"/>
      <c r="AQ43" s="29">
        <f t="shared" si="24"/>
        <v>90.928859237888943</v>
      </c>
    </row>
    <row r="44" spans="1:43" ht="12.75" customHeight="1">
      <c r="A44" s="395" t="s">
        <v>172</v>
      </c>
      <c r="B44" s="396" t="s">
        <v>173</v>
      </c>
      <c r="C44" s="317">
        <f>SUM(D44:G44)</f>
        <v>0</v>
      </c>
      <c r="D44" s="397">
        <v>0</v>
      </c>
      <c r="E44" s="76"/>
      <c r="F44" s="77"/>
      <c r="G44" s="77"/>
      <c r="H44" s="78">
        <f>SUM(I44:K44)</f>
        <v>0</v>
      </c>
      <c r="I44" s="75"/>
      <c r="J44" s="76"/>
      <c r="K44" s="77"/>
      <c r="L44" s="78">
        <f>SUM(M44:Z44)</f>
        <v>36.068237073650856</v>
      </c>
      <c r="M44" s="76"/>
      <c r="N44" s="76"/>
      <c r="O44" s="76"/>
      <c r="P44" s="76"/>
      <c r="Q44" s="76">
        <v>0.76840373157283948</v>
      </c>
      <c r="R44" s="76"/>
      <c r="S44" s="76">
        <v>0</v>
      </c>
      <c r="T44" s="76">
        <v>0.41098608262985697</v>
      </c>
      <c r="U44" s="76">
        <v>34.888847259448163</v>
      </c>
      <c r="V44" s="76">
        <v>0</v>
      </c>
      <c r="W44" s="76"/>
      <c r="X44" s="76"/>
      <c r="Y44" s="76"/>
      <c r="Z44" s="77"/>
      <c r="AA44" s="81">
        <v>0</v>
      </c>
      <c r="AB44" s="79">
        <f>SUM(AC44:AM44)</f>
        <v>0</v>
      </c>
      <c r="AC44" s="80"/>
      <c r="AD44" s="76"/>
      <c r="AE44" s="76"/>
      <c r="AF44" s="76"/>
      <c r="AG44" s="76"/>
      <c r="AH44" s="76"/>
      <c r="AI44" s="76"/>
      <c r="AJ44" s="76"/>
      <c r="AK44" s="76"/>
      <c r="AL44" s="76"/>
      <c r="AM44" s="220"/>
      <c r="AN44" s="213"/>
      <c r="AO44" s="81">
        <v>12.653635632908244</v>
      </c>
      <c r="AP44" s="79"/>
      <c r="AQ44" s="82">
        <f>C44+H44+L44+AA44+AB44+AN44+AO44+AP44</f>
        <v>48.721872706559097</v>
      </c>
    </row>
    <row r="45" spans="1:43" s="49" customFormat="1" ht="12.75" customHeight="1">
      <c r="A45" s="83" t="s">
        <v>37</v>
      </c>
      <c r="B45" s="1"/>
      <c r="C45" s="306">
        <f t="shared" ref="C45:AP45" si="40">SUM(C46:C55)</f>
        <v>0</v>
      </c>
      <c r="D45" s="307">
        <f t="shared" si="40"/>
        <v>0</v>
      </c>
      <c r="E45" s="307">
        <f t="shared" si="40"/>
        <v>0</v>
      </c>
      <c r="F45" s="308">
        <f t="shared" si="40"/>
        <v>0</v>
      </c>
      <c r="G45" s="308">
        <f t="shared" si="40"/>
        <v>0</v>
      </c>
      <c r="H45" s="309">
        <f t="shared" si="40"/>
        <v>0</v>
      </c>
      <c r="I45" s="310">
        <f t="shared" si="40"/>
        <v>0</v>
      </c>
      <c r="J45" s="307">
        <f t="shared" si="40"/>
        <v>0</v>
      </c>
      <c r="K45" s="308">
        <f t="shared" si="40"/>
        <v>0</v>
      </c>
      <c r="L45" s="309">
        <f t="shared" si="40"/>
        <v>2065.0634686749495</v>
      </c>
      <c r="M45" s="307">
        <f t="shared" si="40"/>
        <v>0</v>
      </c>
      <c r="N45" s="307">
        <f t="shared" ref="N45" si="41">SUM(N46:N55)</f>
        <v>0</v>
      </c>
      <c r="O45" s="307">
        <f t="shared" si="40"/>
        <v>0</v>
      </c>
      <c r="P45" s="307">
        <f t="shared" si="40"/>
        <v>963.75687215094331</v>
      </c>
      <c r="Q45" s="307">
        <f t="shared" si="40"/>
        <v>0</v>
      </c>
      <c r="R45" s="307">
        <f t="shared" si="40"/>
        <v>361.28212778400598</v>
      </c>
      <c r="S45" s="307">
        <f t="shared" si="40"/>
        <v>18.713100000000001</v>
      </c>
      <c r="T45" s="307">
        <f t="shared" si="40"/>
        <v>7.8357687399999998</v>
      </c>
      <c r="U45" s="307">
        <f>SUM(U46:U55)</f>
        <v>713.47559999999999</v>
      </c>
      <c r="V45" s="307">
        <f t="shared" si="40"/>
        <v>0</v>
      </c>
      <c r="W45" s="307">
        <f t="shared" si="40"/>
        <v>0</v>
      </c>
      <c r="X45" s="307">
        <f t="shared" si="40"/>
        <v>0</v>
      </c>
      <c r="Y45" s="307">
        <f t="shared" si="40"/>
        <v>0</v>
      </c>
      <c r="Z45" s="308">
        <f t="shared" si="40"/>
        <v>0</v>
      </c>
      <c r="AA45" s="309">
        <f t="shared" si="40"/>
        <v>0</v>
      </c>
      <c r="AB45" s="311">
        <f t="shared" si="40"/>
        <v>0</v>
      </c>
      <c r="AC45" s="312">
        <f t="shared" si="40"/>
        <v>0</v>
      </c>
      <c r="AD45" s="307">
        <f t="shared" si="40"/>
        <v>0</v>
      </c>
      <c r="AE45" s="307">
        <f t="shared" si="40"/>
        <v>0</v>
      </c>
      <c r="AF45" s="307">
        <f t="shared" ref="AF45" si="42">SUM(AF46:AF55)</f>
        <v>0</v>
      </c>
      <c r="AG45" s="307">
        <f t="shared" si="40"/>
        <v>0</v>
      </c>
      <c r="AH45" s="307">
        <f t="shared" si="40"/>
        <v>0</v>
      </c>
      <c r="AI45" s="307">
        <f t="shared" si="40"/>
        <v>0</v>
      </c>
      <c r="AJ45" s="307">
        <f t="shared" ref="AJ45" si="43">SUM(AJ46:AJ55)</f>
        <v>0</v>
      </c>
      <c r="AK45" s="307">
        <f t="shared" si="40"/>
        <v>0</v>
      </c>
      <c r="AL45" s="307">
        <f t="shared" ref="AL45" si="44">SUM(AL46:AL55)</f>
        <v>0</v>
      </c>
      <c r="AM45" s="313">
        <f t="shared" si="40"/>
        <v>0</v>
      </c>
      <c r="AN45" s="311">
        <f t="shared" si="40"/>
        <v>0</v>
      </c>
      <c r="AO45" s="309">
        <f t="shared" si="40"/>
        <v>1.462</v>
      </c>
      <c r="AP45" s="311">
        <f t="shared" si="40"/>
        <v>0</v>
      </c>
      <c r="AQ45" s="314">
        <f t="shared" si="24"/>
        <v>2066.5254686749495</v>
      </c>
    </row>
    <row r="46" spans="1:43" ht="12.75" customHeight="1">
      <c r="A46" s="167" t="s">
        <v>70</v>
      </c>
      <c r="B46" s="61"/>
      <c r="C46" s="62">
        <f t="shared" ref="C46:C58" si="45">SUM(D46:G46)</f>
        <v>0</v>
      </c>
      <c r="D46" s="149"/>
      <c r="E46" s="103"/>
      <c r="F46" s="65"/>
      <c r="G46" s="65"/>
      <c r="H46" s="66">
        <f t="shared" ref="H46:H58" si="46">SUM(I46:K46)</f>
        <v>0</v>
      </c>
      <c r="I46" s="63"/>
      <c r="J46" s="64"/>
      <c r="K46" s="65"/>
      <c r="L46" s="66">
        <f t="shared" ref="L46:L58" si="47">SUM(M46:Z46)</f>
        <v>348.87020000000001</v>
      </c>
      <c r="M46" s="64"/>
      <c r="N46" s="64"/>
      <c r="O46" s="64"/>
      <c r="P46" s="64"/>
      <c r="Q46" s="64"/>
      <c r="R46" s="64"/>
      <c r="S46" s="64"/>
      <c r="T46" s="64"/>
      <c r="U46" s="64">
        <v>348.87020000000001</v>
      </c>
      <c r="V46" s="64"/>
      <c r="W46" s="64"/>
      <c r="X46" s="64"/>
      <c r="Y46" s="64"/>
      <c r="Z46" s="65"/>
      <c r="AA46" s="66">
        <v>0</v>
      </c>
      <c r="AB46" s="67">
        <f t="shared" ref="AB46:AB58" si="48">SUM(AC46:AM46)</f>
        <v>0</v>
      </c>
      <c r="AC46" s="68"/>
      <c r="AD46" s="64"/>
      <c r="AE46" s="64"/>
      <c r="AF46" s="64"/>
      <c r="AG46" s="64"/>
      <c r="AH46" s="64"/>
      <c r="AI46" s="64">
        <v>0</v>
      </c>
      <c r="AJ46" s="64">
        <v>0</v>
      </c>
      <c r="AK46" s="64"/>
      <c r="AL46" s="64"/>
      <c r="AM46" s="219"/>
      <c r="AN46" s="69"/>
      <c r="AO46" s="70"/>
      <c r="AP46" s="67"/>
      <c r="AQ46" s="92">
        <f t="shared" si="24"/>
        <v>348.87020000000001</v>
      </c>
    </row>
    <row r="47" spans="1:43" ht="12.75" customHeight="1">
      <c r="A47" s="165" t="s">
        <v>150</v>
      </c>
      <c r="B47" s="289"/>
      <c r="C47" s="19">
        <f t="shared" si="45"/>
        <v>0</v>
      </c>
      <c r="D47" s="290"/>
      <c r="E47" s="291"/>
      <c r="F47" s="128"/>
      <c r="G47" s="128"/>
      <c r="H47" s="23">
        <f t="shared" si="46"/>
        <v>0</v>
      </c>
      <c r="I47" s="126"/>
      <c r="J47" s="127"/>
      <c r="K47" s="128"/>
      <c r="L47" s="23">
        <f t="shared" si="47"/>
        <v>0</v>
      </c>
      <c r="M47" s="127"/>
      <c r="N47" s="127"/>
      <c r="O47" s="127"/>
      <c r="P47" s="127"/>
      <c r="Q47" s="127"/>
      <c r="R47" s="127"/>
      <c r="S47" s="127"/>
      <c r="T47" s="127"/>
      <c r="U47" s="127">
        <v>0</v>
      </c>
      <c r="V47" s="127"/>
      <c r="W47" s="127"/>
      <c r="X47" s="127"/>
      <c r="Y47" s="127"/>
      <c r="Z47" s="128"/>
      <c r="AA47" s="297"/>
      <c r="AB47" s="26">
        <f t="shared" si="48"/>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5"/>
        <v>0</v>
      </c>
      <c r="D48" s="20"/>
      <c r="E48" s="21"/>
      <c r="F48" s="22"/>
      <c r="G48" s="22"/>
      <c r="H48" s="23">
        <f t="shared" si="46"/>
        <v>0</v>
      </c>
      <c r="I48" s="24"/>
      <c r="J48" s="25"/>
      <c r="K48" s="22"/>
      <c r="L48" s="23">
        <f t="shared" si="47"/>
        <v>981.2789289549238</v>
      </c>
      <c r="M48" s="25"/>
      <c r="N48" s="25"/>
      <c r="O48" s="25"/>
      <c r="P48" s="25">
        <v>822.50243943350904</v>
      </c>
      <c r="Q48" s="25"/>
      <c r="R48" s="25"/>
      <c r="S48" s="25"/>
      <c r="T48" s="25">
        <v>7.8357687399999998</v>
      </c>
      <c r="U48" s="25">
        <v>150.94072078141471</v>
      </c>
      <c r="V48" s="25"/>
      <c r="W48" s="25"/>
      <c r="X48" s="25"/>
      <c r="Y48" s="25"/>
      <c r="Z48" s="22"/>
      <c r="AA48" s="23"/>
      <c r="AB48" s="26">
        <f t="shared" si="48"/>
        <v>0</v>
      </c>
      <c r="AC48" s="27"/>
      <c r="AD48" s="25"/>
      <c r="AE48" s="25"/>
      <c r="AF48" s="25"/>
      <c r="AG48" s="25"/>
      <c r="AH48" s="25"/>
      <c r="AI48" s="25">
        <v>0</v>
      </c>
      <c r="AJ48" s="25">
        <v>0</v>
      </c>
      <c r="AK48" s="25"/>
      <c r="AL48" s="25"/>
      <c r="AM48" s="215"/>
      <c r="AN48" s="212"/>
      <c r="AO48" s="28">
        <v>0</v>
      </c>
      <c r="AP48" s="26"/>
      <c r="AQ48" s="29">
        <f t="shared" si="24"/>
        <v>981.2789289549238</v>
      </c>
    </row>
    <row r="49" spans="1:43" ht="12.75" customHeight="1">
      <c r="A49" s="166" t="s">
        <v>72</v>
      </c>
      <c r="B49" s="18"/>
      <c r="C49" s="19">
        <f t="shared" si="45"/>
        <v>0</v>
      </c>
      <c r="D49" s="20"/>
      <c r="E49" s="21"/>
      <c r="F49" s="22"/>
      <c r="G49" s="22"/>
      <c r="H49" s="23">
        <f t="shared" si="46"/>
        <v>0</v>
      </c>
      <c r="I49" s="24"/>
      <c r="J49" s="25"/>
      <c r="K49" s="22"/>
      <c r="L49" s="23">
        <f t="shared" si="47"/>
        <v>57.491355696202532</v>
      </c>
      <c r="M49" s="25"/>
      <c r="N49" s="25"/>
      <c r="O49" s="25"/>
      <c r="P49" s="25">
        <v>5.7503999999999991</v>
      </c>
      <c r="Q49" s="25"/>
      <c r="R49" s="25"/>
      <c r="S49" s="25"/>
      <c r="T49" s="25"/>
      <c r="U49" s="25">
        <v>51.740955696202533</v>
      </c>
      <c r="V49" s="25"/>
      <c r="W49" s="25"/>
      <c r="X49" s="25"/>
      <c r="Y49" s="25"/>
      <c r="Z49" s="22"/>
      <c r="AA49" s="23"/>
      <c r="AB49" s="26">
        <f t="shared" si="48"/>
        <v>0</v>
      </c>
      <c r="AC49" s="27"/>
      <c r="AD49" s="25"/>
      <c r="AE49" s="25"/>
      <c r="AF49" s="25"/>
      <c r="AG49" s="25"/>
      <c r="AH49" s="25"/>
      <c r="AI49" s="25">
        <v>0</v>
      </c>
      <c r="AJ49" s="25">
        <v>0</v>
      </c>
      <c r="AK49" s="25"/>
      <c r="AL49" s="25"/>
      <c r="AM49" s="215"/>
      <c r="AN49" s="212"/>
      <c r="AO49" s="28"/>
      <c r="AP49" s="26"/>
      <c r="AQ49" s="29">
        <f t="shared" si="24"/>
        <v>57.491355696202532</v>
      </c>
    </row>
    <row r="50" spans="1:43" ht="12.75" customHeight="1">
      <c r="A50" s="166" t="s">
        <v>38</v>
      </c>
      <c r="B50" s="18"/>
      <c r="C50" s="19">
        <f t="shared" si="45"/>
        <v>0</v>
      </c>
      <c r="D50" s="20"/>
      <c r="E50" s="21"/>
      <c r="F50" s="22"/>
      <c r="G50" s="22"/>
      <c r="H50" s="23">
        <f t="shared" si="46"/>
        <v>0</v>
      </c>
      <c r="I50" s="24"/>
      <c r="J50" s="25"/>
      <c r="K50" s="22"/>
      <c r="L50" s="23">
        <f t="shared" si="47"/>
        <v>42.15</v>
      </c>
      <c r="M50" s="25"/>
      <c r="N50" s="25"/>
      <c r="O50" s="25"/>
      <c r="P50" s="25"/>
      <c r="Q50" s="25"/>
      <c r="R50" s="135"/>
      <c r="S50" s="25"/>
      <c r="T50" s="25"/>
      <c r="U50" s="25">
        <v>42.15</v>
      </c>
      <c r="V50" s="25"/>
      <c r="W50" s="25"/>
      <c r="X50" s="25"/>
      <c r="Y50" s="25"/>
      <c r="Z50" s="22"/>
      <c r="AA50" s="23"/>
      <c r="AB50" s="26">
        <f t="shared" si="48"/>
        <v>0</v>
      </c>
      <c r="AC50" s="27"/>
      <c r="AD50" s="25"/>
      <c r="AE50" s="25"/>
      <c r="AF50" s="25"/>
      <c r="AG50" s="25"/>
      <c r="AH50" s="25"/>
      <c r="AI50" s="25">
        <v>0</v>
      </c>
      <c r="AJ50" s="25"/>
      <c r="AK50" s="25"/>
      <c r="AL50" s="25"/>
      <c r="AM50" s="215"/>
      <c r="AN50" s="212"/>
      <c r="AO50" s="28">
        <v>1.462</v>
      </c>
      <c r="AP50" s="26"/>
      <c r="AQ50" s="29">
        <f t="shared" si="24"/>
        <v>43.612000000000002</v>
      </c>
    </row>
    <row r="51" spans="1:43" ht="12.75" customHeight="1">
      <c r="A51" s="166" t="s">
        <v>39</v>
      </c>
      <c r="B51" s="18"/>
      <c r="C51" s="19">
        <f t="shared" si="45"/>
        <v>0</v>
      </c>
      <c r="D51" s="20"/>
      <c r="E51" s="21"/>
      <c r="F51" s="22"/>
      <c r="G51" s="22"/>
      <c r="H51" s="23">
        <f t="shared" si="46"/>
        <v>0</v>
      </c>
      <c r="I51" s="24"/>
      <c r="J51" s="25"/>
      <c r="K51" s="22"/>
      <c r="L51" s="23">
        <f t="shared" si="47"/>
        <v>14.575816305821721</v>
      </c>
      <c r="M51" s="25"/>
      <c r="N51" s="25"/>
      <c r="O51" s="25"/>
      <c r="P51" s="25">
        <v>1.0481207547169811</v>
      </c>
      <c r="Q51" s="22"/>
      <c r="R51" s="25">
        <v>13.52769555110474</v>
      </c>
      <c r="S51" s="24"/>
      <c r="T51" s="25"/>
      <c r="U51" s="25"/>
      <c r="V51" s="25"/>
      <c r="W51" s="25"/>
      <c r="X51" s="25"/>
      <c r="Y51" s="25"/>
      <c r="Z51" s="22"/>
      <c r="AA51" s="23"/>
      <c r="AB51" s="26">
        <f t="shared" si="48"/>
        <v>0</v>
      </c>
      <c r="AC51" s="27"/>
      <c r="AD51" s="25"/>
      <c r="AE51" s="25"/>
      <c r="AF51" s="25"/>
      <c r="AG51" s="25"/>
      <c r="AH51" s="25"/>
      <c r="AI51" s="25"/>
      <c r="AJ51" s="25"/>
      <c r="AK51" s="25"/>
      <c r="AL51" s="25"/>
      <c r="AM51" s="229"/>
      <c r="AN51" s="212"/>
      <c r="AO51" s="28"/>
      <c r="AP51" s="26"/>
      <c r="AQ51" s="29">
        <f t="shared" si="24"/>
        <v>14.575816305821721</v>
      </c>
    </row>
    <row r="52" spans="1:43" ht="12.75" customHeight="1">
      <c r="A52" s="166" t="s">
        <v>76</v>
      </c>
      <c r="B52" s="133"/>
      <c r="C52" s="134">
        <f t="shared" si="45"/>
        <v>0</v>
      </c>
      <c r="D52" s="135"/>
      <c r="E52" s="135"/>
      <c r="F52" s="136"/>
      <c r="G52" s="136"/>
      <c r="H52" s="137">
        <f t="shared" si="46"/>
        <v>0</v>
      </c>
      <c r="I52" s="138"/>
      <c r="J52" s="135"/>
      <c r="K52" s="136"/>
      <c r="L52" s="137">
        <f t="shared" si="47"/>
        <v>347.75443223290125</v>
      </c>
      <c r="M52" s="135"/>
      <c r="N52" s="135"/>
      <c r="O52" s="135"/>
      <c r="P52" s="127"/>
      <c r="Q52" s="127"/>
      <c r="R52" s="135">
        <v>347.75443223290125</v>
      </c>
      <c r="S52" s="127"/>
      <c r="T52" s="135"/>
      <c r="U52" s="135"/>
      <c r="V52" s="135"/>
      <c r="W52" s="135"/>
      <c r="X52" s="135"/>
      <c r="Y52" s="135"/>
      <c r="Z52" s="136"/>
      <c r="AA52" s="130"/>
      <c r="AB52" s="139">
        <f t="shared" si="48"/>
        <v>0</v>
      </c>
      <c r="AC52" s="140"/>
      <c r="AD52" s="135"/>
      <c r="AE52" s="127"/>
      <c r="AF52" s="127"/>
      <c r="AG52" s="135"/>
      <c r="AH52" s="135"/>
      <c r="AI52" s="135"/>
      <c r="AJ52" s="135"/>
      <c r="AK52" s="135"/>
      <c r="AL52" s="135"/>
      <c r="AM52" s="229"/>
      <c r="AN52" s="224"/>
      <c r="AO52" s="130"/>
      <c r="AP52" s="139"/>
      <c r="AQ52" s="141">
        <f t="shared" si="24"/>
        <v>347.75443223290125</v>
      </c>
    </row>
    <row r="53" spans="1:43" ht="12.75" customHeight="1">
      <c r="A53" s="166" t="s">
        <v>73</v>
      </c>
      <c r="B53" s="133"/>
      <c r="C53" s="134">
        <f t="shared" si="45"/>
        <v>0</v>
      </c>
      <c r="D53" s="138"/>
      <c r="E53" s="135"/>
      <c r="F53" s="136"/>
      <c r="G53" s="136"/>
      <c r="H53" s="137">
        <f t="shared" si="46"/>
        <v>0</v>
      </c>
      <c r="I53" s="138"/>
      <c r="J53" s="135"/>
      <c r="K53" s="136"/>
      <c r="L53" s="137">
        <f t="shared" si="47"/>
        <v>0</v>
      </c>
      <c r="M53" s="135"/>
      <c r="N53" s="135"/>
      <c r="O53" s="135"/>
      <c r="P53" s="105">
        <v>0</v>
      </c>
      <c r="Q53" s="105"/>
      <c r="R53" s="135"/>
      <c r="S53" s="127"/>
      <c r="T53" s="135"/>
      <c r="U53" s="135">
        <v>0</v>
      </c>
      <c r="V53" s="135"/>
      <c r="W53" s="135"/>
      <c r="X53" s="135"/>
      <c r="Y53" s="135"/>
      <c r="Z53" s="136"/>
      <c r="AA53" s="130"/>
      <c r="AB53" s="139">
        <f t="shared" si="48"/>
        <v>0</v>
      </c>
      <c r="AC53" s="140"/>
      <c r="AD53" s="135"/>
      <c r="AE53" s="127"/>
      <c r="AF53" s="127"/>
      <c r="AG53" s="135"/>
      <c r="AH53" s="135"/>
      <c r="AI53" s="135">
        <v>0</v>
      </c>
      <c r="AJ53" s="135">
        <v>0</v>
      </c>
      <c r="AK53" s="135"/>
      <c r="AL53" s="135"/>
      <c r="AM53" s="229"/>
      <c r="AN53" s="224"/>
      <c r="AO53" s="194"/>
      <c r="AP53" s="139"/>
      <c r="AQ53" s="141">
        <f t="shared" si="24"/>
        <v>0</v>
      </c>
    </row>
    <row r="54" spans="1:43" ht="12.75" customHeight="1">
      <c r="A54" s="17" t="s">
        <v>134</v>
      </c>
      <c r="B54" s="241"/>
      <c r="C54" s="134">
        <f t="shared" si="45"/>
        <v>0</v>
      </c>
      <c r="D54" s="138"/>
      <c r="E54" s="135"/>
      <c r="F54" s="136"/>
      <c r="G54" s="136"/>
      <c r="H54" s="137">
        <f t="shared" si="46"/>
        <v>0</v>
      </c>
      <c r="I54" s="138"/>
      <c r="J54" s="135"/>
      <c r="K54" s="136"/>
      <c r="L54" s="137">
        <f t="shared" si="47"/>
        <v>7.2408000000000001</v>
      </c>
      <c r="M54" s="135"/>
      <c r="N54" s="135"/>
      <c r="O54" s="135"/>
      <c r="P54" s="105"/>
      <c r="Q54" s="105"/>
      <c r="R54" s="135"/>
      <c r="S54" s="127"/>
      <c r="T54" s="135"/>
      <c r="U54" s="135">
        <v>7.2408000000000001</v>
      </c>
      <c r="V54" s="135"/>
      <c r="W54" s="135"/>
      <c r="X54" s="135"/>
      <c r="Y54" s="135"/>
      <c r="Z54" s="136"/>
      <c r="AA54" s="194"/>
      <c r="AB54" s="139">
        <f t="shared" si="48"/>
        <v>0</v>
      </c>
      <c r="AC54" s="140"/>
      <c r="AD54" s="135"/>
      <c r="AE54" s="105"/>
      <c r="AF54" s="105"/>
      <c r="AG54" s="135"/>
      <c r="AH54" s="135"/>
      <c r="AI54" s="135"/>
      <c r="AJ54" s="135"/>
      <c r="AK54" s="135"/>
      <c r="AL54" s="135"/>
      <c r="AM54" s="225"/>
      <c r="AN54" s="224"/>
      <c r="AO54" s="194"/>
      <c r="AP54" s="139"/>
      <c r="AQ54" s="141">
        <f t="shared" si="24"/>
        <v>7.2408000000000001</v>
      </c>
    </row>
    <row r="55" spans="1:43" ht="12.75" customHeight="1">
      <c r="A55" s="72" t="s">
        <v>74</v>
      </c>
      <c r="B55" s="193"/>
      <c r="C55" s="74">
        <f t="shared" si="45"/>
        <v>0</v>
      </c>
      <c r="D55" s="150"/>
      <c r="E55" s="151"/>
      <c r="F55" s="77"/>
      <c r="G55" s="77"/>
      <c r="H55" s="78">
        <f t="shared" si="46"/>
        <v>0</v>
      </c>
      <c r="I55" s="75"/>
      <c r="J55" s="76"/>
      <c r="K55" s="77"/>
      <c r="L55" s="78">
        <f t="shared" si="47"/>
        <v>265.70193548510008</v>
      </c>
      <c r="M55" s="76"/>
      <c r="N55" s="76"/>
      <c r="O55" s="76"/>
      <c r="P55" s="76">
        <v>134.45591196271735</v>
      </c>
      <c r="Q55" s="76"/>
      <c r="R55" s="76"/>
      <c r="S55" s="25">
        <v>18.713100000000001</v>
      </c>
      <c r="T55" s="76"/>
      <c r="U55" s="76">
        <v>112.53292352238272</v>
      </c>
      <c r="V55" s="76"/>
      <c r="W55" s="76"/>
      <c r="X55" s="76"/>
      <c r="Y55" s="76"/>
      <c r="Z55" s="77"/>
      <c r="AA55" s="296">
        <v>0</v>
      </c>
      <c r="AB55" s="79">
        <f t="shared" si="48"/>
        <v>0</v>
      </c>
      <c r="AC55" s="80"/>
      <c r="AD55" s="76"/>
      <c r="AE55" s="76"/>
      <c r="AF55" s="76"/>
      <c r="AG55" s="76"/>
      <c r="AH55" s="76"/>
      <c r="AI55" s="76">
        <v>0</v>
      </c>
      <c r="AJ55" s="76">
        <v>0</v>
      </c>
      <c r="AK55" s="76"/>
      <c r="AL55" s="76"/>
      <c r="AM55" s="232"/>
      <c r="AN55" s="213"/>
      <c r="AO55" s="81"/>
      <c r="AP55" s="79"/>
      <c r="AQ55" s="82">
        <f t="shared" si="24"/>
        <v>265.70193548510008</v>
      </c>
    </row>
    <row r="56" spans="1:43" s="49" customFormat="1" ht="12.75" customHeight="1">
      <c r="A56" s="168" t="s">
        <v>40</v>
      </c>
      <c r="B56" s="152"/>
      <c r="C56" s="142">
        <f t="shared" si="45"/>
        <v>699.46111200000007</v>
      </c>
      <c r="D56" s="146">
        <v>573.23</v>
      </c>
      <c r="E56" s="22">
        <v>93.100000000000009</v>
      </c>
      <c r="F56" s="144"/>
      <c r="G56" s="144">
        <v>33.131112000000002</v>
      </c>
      <c r="H56" s="145">
        <f t="shared" si="46"/>
        <v>621.56626099999994</v>
      </c>
      <c r="I56" s="146"/>
      <c r="J56" s="143">
        <v>465.11799999999999</v>
      </c>
      <c r="K56" s="144">
        <v>156.448261</v>
      </c>
      <c r="L56" s="145">
        <f t="shared" si="47"/>
        <v>437.87318417368141</v>
      </c>
      <c r="M56" s="143"/>
      <c r="N56" s="143"/>
      <c r="O56" s="143"/>
      <c r="P56" s="143">
        <v>0</v>
      </c>
      <c r="Q56" s="143">
        <v>113.49696714204131</v>
      </c>
      <c r="R56" s="143"/>
      <c r="S56" s="143">
        <v>0</v>
      </c>
      <c r="T56" s="143">
        <v>70.112437945403698</v>
      </c>
      <c r="U56" s="143">
        <v>224.92446263623643</v>
      </c>
      <c r="V56" s="143">
        <v>29.339316449999998</v>
      </c>
      <c r="W56" s="143"/>
      <c r="X56" s="143"/>
      <c r="Y56" s="143"/>
      <c r="Z56" s="144"/>
      <c r="AA56" s="145">
        <v>160.94508671999998</v>
      </c>
      <c r="AB56" s="147">
        <f t="shared" si="48"/>
        <v>39.982547697377981</v>
      </c>
      <c r="AC56" s="177"/>
      <c r="AD56" s="143"/>
      <c r="AE56" s="143">
        <v>39.863147697377983</v>
      </c>
      <c r="AF56" s="143"/>
      <c r="AG56" s="143"/>
      <c r="AH56" s="143"/>
      <c r="AI56" s="143"/>
      <c r="AJ56" s="143"/>
      <c r="AK56" s="143"/>
      <c r="AL56" s="143">
        <v>0.11939999999999999</v>
      </c>
      <c r="AM56" s="231">
        <v>0</v>
      </c>
      <c r="AN56" s="147"/>
      <c r="AO56" s="145">
        <v>374.18599999999998</v>
      </c>
      <c r="AP56" s="147"/>
      <c r="AQ56" s="91">
        <f t="shared" si="24"/>
        <v>2334.0141915910594</v>
      </c>
    </row>
    <row r="57" spans="1:43" s="49" customFormat="1" ht="12.75" customHeight="1">
      <c r="A57" s="168" t="s">
        <v>193</v>
      </c>
      <c r="B57" s="152"/>
      <c r="C57" s="142">
        <f>C58+C65</f>
        <v>0</v>
      </c>
      <c r="D57" s="143">
        <f t="shared" ref="D57:AP57" si="49">D58+D65</f>
        <v>0</v>
      </c>
      <c r="E57" s="143">
        <f t="shared" si="49"/>
        <v>0</v>
      </c>
      <c r="F57" s="144">
        <f t="shared" si="49"/>
        <v>0</v>
      </c>
      <c r="G57" s="144">
        <f t="shared" si="49"/>
        <v>0</v>
      </c>
      <c r="H57" s="145">
        <f t="shared" si="49"/>
        <v>29.146000000000001</v>
      </c>
      <c r="I57" s="146">
        <f t="shared" si="49"/>
        <v>0</v>
      </c>
      <c r="J57" s="146">
        <f t="shared" si="49"/>
        <v>13.146000000000001</v>
      </c>
      <c r="K57" s="146">
        <f t="shared" si="49"/>
        <v>16</v>
      </c>
      <c r="L57" s="145">
        <f t="shared" si="49"/>
        <v>560.62502074074621</v>
      </c>
      <c r="M57" s="143">
        <f t="shared" si="49"/>
        <v>0</v>
      </c>
      <c r="N57" s="143">
        <f t="shared" ref="N57" si="50">N58+N65</f>
        <v>0</v>
      </c>
      <c r="O57" s="143">
        <f t="shared" si="49"/>
        <v>0</v>
      </c>
      <c r="P57" s="143">
        <f t="shared" si="49"/>
        <v>0</v>
      </c>
      <c r="Q57" s="143">
        <f t="shared" si="49"/>
        <v>0.26164299518003686</v>
      </c>
      <c r="R57" s="143">
        <f t="shared" si="49"/>
        <v>0</v>
      </c>
      <c r="S57" s="143">
        <f t="shared" si="49"/>
        <v>131.73037500000001</v>
      </c>
      <c r="T57" s="143">
        <f t="shared" si="49"/>
        <v>12.435314985304712</v>
      </c>
      <c r="U57" s="143">
        <f t="shared" si="49"/>
        <v>416.19768776026149</v>
      </c>
      <c r="V57" s="143">
        <f t="shared" si="49"/>
        <v>0</v>
      </c>
      <c r="W57" s="143">
        <f t="shared" si="49"/>
        <v>0</v>
      </c>
      <c r="X57" s="143">
        <f t="shared" si="49"/>
        <v>0</v>
      </c>
      <c r="Y57" s="143">
        <f t="shared" si="49"/>
        <v>0</v>
      </c>
      <c r="Z57" s="144">
        <f t="shared" si="49"/>
        <v>0</v>
      </c>
      <c r="AA57" s="145">
        <f t="shared" si="49"/>
        <v>113.49299543999999</v>
      </c>
      <c r="AB57" s="147">
        <f t="shared" si="49"/>
        <v>4.7759999999999997E-2</v>
      </c>
      <c r="AC57" s="177">
        <f t="shared" si="49"/>
        <v>0</v>
      </c>
      <c r="AD57" s="143">
        <f t="shared" si="49"/>
        <v>0</v>
      </c>
      <c r="AE57" s="143">
        <f t="shared" si="49"/>
        <v>0</v>
      </c>
      <c r="AF57" s="143">
        <f t="shared" ref="AF57" si="51">AF58+AF65</f>
        <v>0</v>
      </c>
      <c r="AG57" s="143">
        <f t="shared" si="49"/>
        <v>0</v>
      </c>
      <c r="AH57" s="143">
        <f t="shared" si="49"/>
        <v>0</v>
      </c>
      <c r="AI57" s="143">
        <f t="shared" si="49"/>
        <v>0</v>
      </c>
      <c r="AJ57" s="143">
        <f t="shared" ref="AJ57" si="52">AJ58+AJ65</f>
        <v>0</v>
      </c>
      <c r="AK57" s="143">
        <f t="shared" si="49"/>
        <v>0</v>
      </c>
      <c r="AL57" s="143">
        <f t="shared" ref="AL57" si="53">AL58+AL65</f>
        <v>0</v>
      </c>
      <c r="AM57" s="231">
        <f t="shared" si="49"/>
        <v>4.7759999999999997E-2</v>
      </c>
      <c r="AN57" s="146">
        <f t="shared" si="49"/>
        <v>0</v>
      </c>
      <c r="AO57" s="145">
        <f t="shared" si="49"/>
        <v>260.49399999999997</v>
      </c>
      <c r="AP57" s="147">
        <f t="shared" si="49"/>
        <v>0</v>
      </c>
      <c r="AQ57" s="148">
        <f t="shared" si="24"/>
        <v>963.80577618074608</v>
      </c>
    </row>
    <row r="58" spans="1:43" s="49" customFormat="1" ht="12.75" customHeight="1">
      <c r="A58" s="168" t="s">
        <v>194</v>
      </c>
      <c r="B58" s="152"/>
      <c r="C58" s="142">
        <f t="shared" si="45"/>
        <v>0</v>
      </c>
      <c r="D58" s="143">
        <v>0</v>
      </c>
      <c r="E58" s="143">
        <v>0</v>
      </c>
      <c r="F58" s="144">
        <f>SUM(F59:F64)</f>
        <v>0</v>
      </c>
      <c r="G58" s="144">
        <v>0</v>
      </c>
      <c r="H58" s="145">
        <f t="shared" si="46"/>
        <v>0</v>
      </c>
      <c r="I58" s="146">
        <f>SUM(I59:I64)</f>
        <v>0</v>
      </c>
      <c r="J58" s="146">
        <f>SUM(J59:J64)</f>
        <v>0</v>
      </c>
      <c r="K58" s="146">
        <f>SUM(K59:K64)</f>
        <v>0</v>
      </c>
      <c r="L58" s="145">
        <f t="shared" si="47"/>
        <v>295.98996848103349</v>
      </c>
      <c r="M58" s="143">
        <f t="shared" ref="M58:AN58" si="54">SUM(M59:M64)</f>
        <v>0</v>
      </c>
      <c r="N58" s="143">
        <f t="shared" ref="N58" si="55">SUM(N59:N64)</f>
        <v>0</v>
      </c>
      <c r="O58" s="143">
        <f t="shared" si="54"/>
        <v>0</v>
      </c>
      <c r="P58" s="143">
        <f t="shared" si="54"/>
        <v>0</v>
      </c>
      <c r="Q58" s="143">
        <v>0.1174296490304223</v>
      </c>
      <c r="R58" s="143">
        <f t="shared" si="54"/>
        <v>0</v>
      </c>
      <c r="S58" s="143">
        <v>12.851525469100551</v>
      </c>
      <c r="T58" s="143">
        <v>9.1122452850274378</v>
      </c>
      <c r="U58" s="143">
        <v>273.9087680778751</v>
      </c>
      <c r="V58" s="143">
        <f t="shared" si="54"/>
        <v>0</v>
      </c>
      <c r="W58" s="143">
        <f t="shared" si="54"/>
        <v>0</v>
      </c>
      <c r="X58" s="143">
        <f t="shared" si="54"/>
        <v>0</v>
      </c>
      <c r="Y58" s="143">
        <f t="shared" si="54"/>
        <v>0</v>
      </c>
      <c r="Z58" s="144">
        <f t="shared" si="54"/>
        <v>0</v>
      </c>
      <c r="AA58" s="145">
        <v>49.735094422032333</v>
      </c>
      <c r="AB58" s="147">
        <f t="shared" si="48"/>
        <v>4.7759999999999997E-2</v>
      </c>
      <c r="AC58" s="177">
        <f t="shared" si="54"/>
        <v>0</v>
      </c>
      <c r="AD58" s="143">
        <f t="shared" si="54"/>
        <v>0</v>
      </c>
      <c r="AE58" s="143">
        <v>0</v>
      </c>
      <c r="AF58" s="143"/>
      <c r="AG58" s="143">
        <f t="shared" si="54"/>
        <v>0</v>
      </c>
      <c r="AH58" s="143">
        <f t="shared" si="54"/>
        <v>0</v>
      </c>
      <c r="AI58" s="143">
        <f t="shared" si="54"/>
        <v>0</v>
      </c>
      <c r="AJ58" s="143">
        <f t="shared" ref="AJ58" si="56">SUM(AJ59:AJ64)</f>
        <v>0</v>
      </c>
      <c r="AK58" s="143"/>
      <c r="AL58" s="143">
        <v>0</v>
      </c>
      <c r="AM58" s="231">
        <v>4.7759999999999997E-2</v>
      </c>
      <c r="AN58" s="146">
        <f t="shared" si="54"/>
        <v>0</v>
      </c>
      <c r="AO58" s="145">
        <v>186.75005750905078</v>
      </c>
      <c r="AP58" s="147">
        <f t="shared" ref="AP58" si="57">SUM(AP59:AP64)</f>
        <v>0</v>
      </c>
      <c r="AQ58" s="148">
        <f t="shared" si="24"/>
        <v>532.52288041211659</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3" ht="12.75" customHeight="1">
      <c r="A65" s="168" t="s">
        <v>195</v>
      </c>
      <c r="B65" s="152"/>
      <c r="C65" s="74">
        <f>SUM(D65:G65)</f>
        <v>0</v>
      </c>
      <c r="D65" s="75">
        <f>SUM(D66:D69)</f>
        <v>0</v>
      </c>
      <c r="E65" s="76"/>
      <c r="F65" s="77"/>
      <c r="G65" s="77"/>
      <c r="H65" s="145">
        <f>SUM(I65:K65)</f>
        <v>29.146000000000001</v>
      </c>
      <c r="I65" s="146"/>
      <c r="J65" s="146">
        <v>13.146000000000001</v>
      </c>
      <c r="K65" s="146">
        <v>16</v>
      </c>
      <c r="L65" s="78">
        <f>SUM(M65:Z65)</f>
        <v>264.63505225971272</v>
      </c>
      <c r="M65" s="76"/>
      <c r="N65" s="76"/>
      <c r="O65" s="76"/>
      <c r="P65" s="76"/>
      <c r="Q65" s="76">
        <v>0.14421334614961456</v>
      </c>
      <c r="R65" s="76"/>
      <c r="S65" s="143">
        <v>118.87884953089946</v>
      </c>
      <c r="T65" s="143">
        <v>3.3230697002772751</v>
      </c>
      <c r="U65" s="143">
        <v>142.28891968238639</v>
      </c>
      <c r="V65" s="76">
        <f>SUM(V66:V69)</f>
        <v>0</v>
      </c>
      <c r="W65" s="76"/>
      <c r="X65" s="76"/>
      <c r="Y65" s="76"/>
      <c r="Z65" s="77"/>
      <c r="AA65" s="145">
        <v>63.757901017967662</v>
      </c>
      <c r="AB65" s="79">
        <f>SUM(AC65:AM65)</f>
        <v>0</v>
      </c>
      <c r="AC65" s="80"/>
      <c r="AD65" s="76"/>
      <c r="AE65" s="76"/>
      <c r="AF65" s="76"/>
      <c r="AG65" s="76"/>
      <c r="AH65" s="76">
        <v>0</v>
      </c>
      <c r="AI65" s="76"/>
      <c r="AJ65" s="76"/>
      <c r="AK65" s="76"/>
      <c r="AL65" s="76"/>
      <c r="AM65" s="220"/>
      <c r="AN65" s="213"/>
      <c r="AO65" s="145">
        <v>73.743942490949181</v>
      </c>
      <c r="AP65" s="79"/>
      <c r="AQ65" s="340">
        <f t="shared" si="24"/>
        <v>431.28289576862954</v>
      </c>
    </row>
    <row r="66" spans="1:43"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3"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3"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3"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3" s="49" customFormat="1" ht="12.75" customHeight="1">
      <c r="A70" s="93" t="s">
        <v>41</v>
      </c>
      <c r="B70" s="94"/>
      <c r="C70" s="95">
        <f>SUM(D70:G70)</f>
        <v>0</v>
      </c>
      <c r="D70" s="153">
        <v>0</v>
      </c>
      <c r="E70" s="154"/>
      <c r="F70" s="155"/>
      <c r="G70" s="155"/>
      <c r="H70" s="99">
        <f>SUM(I70:K70)</f>
        <v>0</v>
      </c>
      <c r="I70" s="153"/>
      <c r="J70" s="154"/>
      <c r="K70" s="155"/>
      <c r="L70" s="99">
        <f>SUM(M70:Z70)</f>
        <v>223.43039999999999</v>
      </c>
      <c r="M70" s="154"/>
      <c r="N70" s="154"/>
      <c r="O70" s="154"/>
      <c r="P70" s="154">
        <v>0</v>
      </c>
      <c r="Q70" s="154">
        <v>0</v>
      </c>
      <c r="R70" s="154"/>
      <c r="S70" s="154"/>
      <c r="T70" s="154">
        <v>0</v>
      </c>
      <c r="U70" s="154">
        <v>223.43039999999999</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38.012</v>
      </c>
      <c r="AP70" s="100"/>
      <c r="AQ70" s="91">
        <f t="shared" si="24"/>
        <v>261.44240000000002</v>
      </c>
    </row>
    <row r="71" spans="1:43" s="49" customFormat="1" ht="12.75" customHeight="1" thickBot="1">
      <c r="A71" s="242" t="s">
        <v>133</v>
      </c>
      <c r="B71" s="73"/>
      <c r="C71" s="74">
        <f>SUM(D71:G71)</f>
        <v>0</v>
      </c>
      <c r="D71" s="75"/>
      <c r="E71" s="76"/>
      <c r="F71" s="77"/>
      <c r="G71" s="77"/>
      <c r="H71" s="78">
        <f>SUM(I71:K71)</f>
        <v>0</v>
      </c>
      <c r="I71" s="75"/>
      <c r="J71" s="76"/>
      <c r="K71" s="77"/>
      <c r="L71" s="78">
        <f>SUM(M71:Z71)</f>
        <v>30.611109433895123</v>
      </c>
      <c r="M71" s="76"/>
      <c r="N71" s="76"/>
      <c r="O71" s="76"/>
      <c r="P71" s="76"/>
      <c r="Q71" s="76"/>
      <c r="R71" s="76"/>
      <c r="S71" s="76"/>
      <c r="T71" s="76"/>
      <c r="U71" s="76">
        <v>30.611109433895123</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30.611109433895123</v>
      </c>
    </row>
    <row r="72" spans="1:43" ht="12.75" customHeight="1" thickBot="1">
      <c r="A72" s="42" t="s">
        <v>42</v>
      </c>
      <c r="B72" s="43"/>
      <c r="C72" s="44">
        <f t="shared" ref="C72:AP72" si="58">C26-C27-C29</f>
        <v>-97.226934489699261</v>
      </c>
      <c r="D72" s="108">
        <f t="shared" si="58"/>
        <v>-97.226934489699261</v>
      </c>
      <c r="E72" s="46">
        <f t="shared" si="58"/>
        <v>0</v>
      </c>
      <c r="F72" s="109">
        <f t="shared" si="58"/>
        <v>0</v>
      </c>
      <c r="G72" s="109">
        <f t="shared" si="58"/>
        <v>0</v>
      </c>
      <c r="H72" s="47">
        <f t="shared" si="58"/>
        <v>-11.183260999999902</v>
      </c>
      <c r="I72" s="108">
        <f t="shared" si="58"/>
        <v>23.994000000000064</v>
      </c>
      <c r="J72" s="46">
        <f t="shared" si="58"/>
        <v>-35.055999999999983</v>
      </c>
      <c r="K72" s="109">
        <f t="shared" si="58"/>
        <v>-0.12126100000000406</v>
      </c>
      <c r="L72" s="47">
        <f t="shared" si="58"/>
        <v>58.338931325050453</v>
      </c>
      <c r="M72" s="46">
        <f t="shared" si="58"/>
        <v>0</v>
      </c>
      <c r="N72" s="46">
        <f t="shared" ref="N72" si="59">N26-N27-N29</f>
        <v>2.129999999999999</v>
      </c>
      <c r="O72" s="46">
        <f t="shared" si="58"/>
        <v>0</v>
      </c>
      <c r="P72" s="46">
        <f t="shared" si="58"/>
        <v>-10.581872150943354</v>
      </c>
      <c r="Q72" s="46">
        <f t="shared" si="58"/>
        <v>-7.3892000000000166</v>
      </c>
      <c r="R72" s="46">
        <f t="shared" si="58"/>
        <v>15.799272215993994</v>
      </c>
      <c r="S72" s="46">
        <f t="shared" si="58"/>
        <v>4.924499999999739</v>
      </c>
      <c r="T72" s="46">
        <f t="shared" si="58"/>
        <v>5.6798312599999008</v>
      </c>
      <c r="U72" s="46">
        <f t="shared" si="58"/>
        <v>51.980400000000145</v>
      </c>
      <c r="V72" s="46">
        <f t="shared" si="58"/>
        <v>0</v>
      </c>
      <c r="W72" s="46">
        <f t="shared" si="58"/>
        <v>-4.2040000000000006</v>
      </c>
      <c r="X72" s="46">
        <f t="shared" si="58"/>
        <v>0</v>
      </c>
      <c r="Y72" s="46">
        <f t="shared" si="58"/>
        <v>0</v>
      </c>
      <c r="Z72" s="109">
        <f t="shared" si="58"/>
        <v>0</v>
      </c>
      <c r="AA72" s="47">
        <f t="shared" si="58"/>
        <v>0.19407323759980954</v>
      </c>
      <c r="AB72" s="45">
        <f t="shared" si="58"/>
        <v>0</v>
      </c>
      <c r="AC72" s="110">
        <f t="shared" si="58"/>
        <v>0</v>
      </c>
      <c r="AD72" s="46">
        <f t="shared" si="58"/>
        <v>0</v>
      </c>
      <c r="AE72" s="46">
        <f t="shared" si="58"/>
        <v>0</v>
      </c>
      <c r="AF72" s="46">
        <f t="shared" ref="AF72" si="60">AF26-AF27-AF29</f>
        <v>0</v>
      </c>
      <c r="AG72" s="46">
        <f t="shared" si="58"/>
        <v>0</v>
      </c>
      <c r="AH72" s="46">
        <f t="shared" si="58"/>
        <v>0</v>
      </c>
      <c r="AI72" s="46">
        <f t="shared" si="58"/>
        <v>0</v>
      </c>
      <c r="AJ72" s="46">
        <f t="shared" ref="AJ72" si="61">AJ26-AJ27-AJ29</f>
        <v>0</v>
      </c>
      <c r="AK72" s="46">
        <f t="shared" si="58"/>
        <v>0</v>
      </c>
      <c r="AL72" s="46">
        <f t="shared" ref="AL72" si="62">AL26-AL27-AL29</f>
        <v>0</v>
      </c>
      <c r="AM72" s="226">
        <f t="shared" si="58"/>
        <v>0</v>
      </c>
      <c r="AN72" s="45">
        <f t="shared" si="58"/>
        <v>0</v>
      </c>
      <c r="AO72" s="47">
        <f t="shared" si="58"/>
        <v>-1.3759999999995216</v>
      </c>
      <c r="AP72" s="45">
        <f t="shared" si="58"/>
        <v>0</v>
      </c>
      <c r="AQ72" s="48">
        <f t="shared" si="24"/>
        <v>-51.253190927048422</v>
      </c>
    </row>
    <row r="73" spans="1:43" s="49" customFormat="1"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f>AQ72/AQ7*100</f>
        <v>-0.49562690515739294</v>
      </c>
    </row>
    <row r="74" spans="1:43" s="49" customFormat="1" ht="12.75" customHeight="1">
      <c r="A74" s="179" t="s">
        <v>57</v>
      </c>
      <c r="B74" s="180"/>
      <c r="C74" s="89"/>
      <c r="D74" s="89"/>
      <c r="E74" s="89"/>
      <c r="F74" s="89"/>
      <c r="G74" s="89"/>
      <c r="H74" s="89"/>
      <c r="I74" s="89"/>
      <c r="J74" s="89"/>
      <c r="K74" s="89"/>
      <c r="L74" s="89"/>
      <c r="M74" s="89"/>
      <c r="N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12.75" customHeight="1">
      <c r="A75" s="195" t="s">
        <v>234</v>
      </c>
      <c r="B75" s="89"/>
      <c r="F75" s="89"/>
      <c r="G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2.75" customHeight="1">
      <c r="A76" s="156" t="s">
        <v>151</v>
      </c>
      <c r="B76" s="156"/>
      <c r="C76" s="156"/>
      <c r="D76" s="156"/>
      <c r="E76" s="158"/>
      <c r="F76" s="157"/>
      <c r="G76" s="157"/>
      <c r="H76" s="158"/>
      <c r="I76" s="157"/>
      <c r="J76" s="157"/>
      <c r="S76" s="159"/>
      <c r="T76"/>
      <c r="U76" s="159"/>
      <c r="V76" s="159"/>
      <c r="AB76" s="160"/>
      <c r="AP76" s="160"/>
    </row>
    <row r="86" spans="1:43" s="470" customFormat="1">
      <c r="A86" s="476" t="s">
        <v>308</v>
      </c>
      <c r="C86" s="89">
        <f>C10+C22</f>
        <v>1221.4017507599999</v>
      </c>
      <c r="D86" s="89">
        <f t="shared" ref="D86:AN86" si="63">D10+D22</f>
        <v>1221.4017507599999</v>
      </c>
      <c r="E86" s="89">
        <f t="shared" si="63"/>
        <v>0</v>
      </c>
      <c r="F86" s="89">
        <f t="shared" si="63"/>
        <v>0</v>
      </c>
      <c r="G86" s="89">
        <f t="shared" si="63"/>
        <v>0</v>
      </c>
      <c r="H86" s="89">
        <f t="shared" si="63"/>
        <v>611.28899999999999</v>
      </c>
      <c r="I86" s="89">
        <f t="shared" si="63"/>
        <v>582.17999999999995</v>
      </c>
      <c r="J86" s="89">
        <f t="shared" si="63"/>
        <v>29.109000000000002</v>
      </c>
      <c r="K86" s="89">
        <f t="shared" si="63"/>
        <v>0</v>
      </c>
      <c r="L86" s="89">
        <f t="shared" si="63"/>
        <v>562.67489999999998</v>
      </c>
      <c r="M86" s="89">
        <f t="shared" si="63"/>
        <v>0</v>
      </c>
      <c r="N86" s="89">
        <f t="shared" si="63"/>
        <v>0</v>
      </c>
      <c r="O86" s="89">
        <f t="shared" si="63"/>
        <v>0</v>
      </c>
      <c r="P86" s="89">
        <f t="shared" si="63"/>
        <v>0</v>
      </c>
      <c r="Q86" s="89">
        <f t="shared" si="63"/>
        <v>0</v>
      </c>
      <c r="R86" s="89">
        <f t="shared" si="63"/>
        <v>0</v>
      </c>
      <c r="S86" s="89">
        <f t="shared" si="63"/>
        <v>556.46849999999995</v>
      </c>
      <c r="T86" s="89">
        <f t="shared" si="63"/>
        <v>0</v>
      </c>
      <c r="U86" s="89">
        <f t="shared" si="63"/>
        <v>6.2064000000000004</v>
      </c>
      <c r="V86" s="89">
        <f t="shared" si="63"/>
        <v>0</v>
      </c>
      <c r="W86" s="89">
        <f t="shared" si="63"/>
        <v>0</v>
      </c>
      <c r="X86" s="89">
        <f t="shared" si="63"/>
        <v>0</v>
      </c>
      <c r="Y86" s="89">
        <f t="shared" si="63"/>
        <v>0</v>
      </c>
      <c r="Z86" s="89">
        <f t="shared" si="63"/>
        <v>0</v>
      </c>
      <c r="AA86" s="89">
        <f t="shared" si="63"/>
        <v>764.5537812</v>
      </c>
      <c r="AB86" s="89">
        <f>AB10-AB22</f>
        <v>64.155999999999992</v>
      </c>
      <c r="AC86" s="89">
        <f>AC10-AC22</f>
        <v>64.155999999999992</v>
      </c>
      <c r="AD86" s="89">
        <f>AD10-AD22</f>
        <v>0</v>
      </c>
      <c r="AE86" s="89">
        <f>AE10-AE22</f>
        <v>0</v>
      </c>
      <c r="AF86" s="89">
        <f t="shared" ref="AF86:AM86" si="64">AF10-AF22</f>
        <v>0</v>
      </c>
      <c r="AG86" s="89">
        <f t="shared" si="64"/>
        <v>0</v>
      </c>
      <c r="AH86" s="89">
        <f t="shared" si="64"/>
        <v>0</v>
      </c>
      <c r="AI86" s="89">
        <f t="shared" si="64"/>
        <v>0</v>
      </c>
      <c r="AJ86" s="89">
        <f t="shared" si="64"/>
        <v>0</v>
      </c>
      <c r="AK86" s="89">
        <f t="shared" si="64"/>
        <v>0</v>
      </c>
      <c r="AL86" s="89">
        <f t="shared" si="64"/>
        <v>0</v>
      </c>
      <c r="AM86" s="89">
        <f t="shared" si="64"/>
        <v>0</v>
      </c>
      <c r="AN86" s="89">
        <f t="shared" si="63"/>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7"/>
  <dimension ref="A1:AS86"/>
  <sheetViews>
    <sheetView zoomScale="118" zoomScaleNormal="118" workbookViewId="0">
      <pane xSplit="2" ySplit="1" topLeftCell="C19" activePane="bottomRight" state="frozen"/>
      <selection activeCell="A86" sqref="A86:XFD86"/>
      <selection pane="topRight" activeCell="A86" sqref="A86:XFD86"/>
      <selection pane="bottomLeft" activeCell="A86" sqref="A86:XFD86"/>
      <selection pane="bottomRight" activeCell="A86" sqref="A86:XFD86"/>
    </sheetView>
  </sheetViews>
  <sheetFormatPr defaultColWidth="9.1796875" defaultRowHeight="13"/>
  <cols>
    <col min="1" max="1" width="38.1796875" style="161" customWidth="1"/>
    <col min="2" max="2" width="12.6328125" style="2" bestFit="1" customWidth="1"/>
    <col min="3" max="4" width="7.6328125" style="89" bestFit="1" customWidth="1"/>
    <col min="5" max="5" width="9.36328125" style="89" bestFit="1" customWidth="1"/>
    <col min="6" max="6" width="6.1796875" style="106" customWidth="1"/>
    <col min="7" max="7" width="6" style="106" bestFit="1" customWidth="1"/>
    <col min="8" max="8" width="7.453125" style="89" bestFit="1" customWidth="1"/>
    <col min="9" max="9" width="6.36328125" style="106" bestFit="1" customWidth="1"/>
    <col min="10" max="10" width="6.1796875" style="106" bestFit="1" customWidth="1"/>
    <col min="11" max="11" width="6.1796875" style="157" bestFit="1" customWidth="1"/>
    <col min="12" max="12" width="8.81640625" style="158" bestFit="1" customWidth="1"/>
    <col min="13" max="13" width="8.36328125" style="157" bestFit="1" customWidth="1"/>
    <col min="14" max="14" width="8.1796875" style="157" customWidth="1"/>
    <col min="15" max="15" width="5.36328125" style="157" customWidth="1"/>
    <col min="16" max="16" width="7.453125" style="157" customWidth="1"/>
    <col min="17" max="17" width="7.453125" style="157" bestFit="1" customWidth="1"/>
    <col min="18" max="18" width="8.36328125" style="157" bestFit="1" customWidth="1"/>
    <col min="19" max="20" width="7.453125" style="157" bestFit="1" customWidth="1"/>
    <col min="21" max="21" width="8.453125" style="157" bestFit="1" customWidth="1"/>
    <col min="22" max="22" width="7" style="157" bestFit="1" customWidth="1"/>
    <col min="23" max="26" width="5.453125" style="157" customWidth="1"/>
    <col min="27" max="27" width="6" style="158" bestFit="1" customWidth="1"/>
    <col min="28" max="28" width="6.81640625" style="158" bestFit="1" customWidth="1"/>
    <col min="29" max="33" width="5.453125" style="157" customWidth="1"/>
    <col min="34" max="34" width="6" style="157" customWidth="1"/>
    <col min="35" max="36" width="7" style="157" customWidth="1"/>
    <col min="37" max="40" width="5.453125" style="157" customWidth="1"/>
    <col min="41" max="41" width="8.81640625" style="158" bestFit="1" customWidth="1"/>
    <col min="42" max="42" width="5.453125" style="158" bestFit="1" customWidth="1"/>
    <col min="43" max="43" width="9.453125" style="157" bestFit="1" customWidth="1"/>
    <col min="44" max="16384" width="9.1796875" style="2"/>
  </cols>
  <sheetData>
    <row r="1" spans="1:45" ht="105.75" customHeight="1" thickBot="1">
      <c r="A1" s="163" t="s">
        <v>45</v>
      </c>
      <c r="B1" s="1" t="s">
        <v>0</v>
      </c>
      <c r="C1" s="197" t="s">
        <v>78</v>
      </c>
      <c r="D1" s="198" t="s">
        <v>79</v>
      </c>
      <c r="E1" s="199" t="s">
        <v>80</v>
      </c>
      <c r="F1" s="200" t="s">
        <v>81</v>
      </c>
      <c r="G1" s="200" t="s">
        <v>149</v>
      </c>
      <c r="H1" s="201" t="s">
        <v>82</v>
      </c>
      <c r="I1" s="198" t="s">
        <v>83</v>
      </c>
      <c r="J1" s="199" t="s">
        <v>84</v>
      </c>
      <c r="K1" s="200" t="s">
        <v>85</v>
      </c>
      <c r="L1" s="201" t="s">
        <v>86</v>
      </c>
      <c r="M1" s="198" t="s">
        <v>87</v>
      </c>
      <c r="N1" s="198" t="s">
        <v>213</v>
      </c>
      <c r="O1" s="199" t="s">
        <v>88</v>
      </c>
      <c r="P1" s="199" t="s">
        <v>89</v>
      </c>
      <c r="Q1" s="199" t="s">
        <v>90</v>
      </c>
      <c r="R1" s="199" t="s">
        <v>91</v>
      </c>
      <c r="S1" s="199" t="s">
        <v>92</v>
      </c>
      <c r="T1" s="199" t="s">
        <v>93</v>
      </c>
      <c r="U1" s="199" t="s">
        <v>94</v>
      </c>
      <c r="V1" s="199" t="s">
        <v>95</v>
      </c>
      <c r="W1" s="199" t="s">
        <v>96</v>
      </c>
      <c r="X1" s="199" t="s">
        <v>97</v>
      </c>
      <c r="Y1" s="199" t="s">
        <v>98</v>
      </c>
      <c r="Z1" s="200" t="s">
        <v>99</v>
      </c>
      <c r="AA1" s="201" t="s">
        <v>100</v>
      </c>
      <c r="AB1" s="202" t="s">
        <v>101</v>
      </c>
      <c r="AC1" s="203" t="s">
        <v>102</v>
      </c>
      <c r="AD1" s="199" t="s">
        <v>103</v>
      </c>
      <c r="AE1" s="199" t="s">
        <v>104</v>
      </c>
      <c r="AF1" s="199" t="s">
        <v>208</v>
      </c>
      <c r="AG1" s="199" t="s">
        <v>105</v>
      </c>
      <c r="AH1" s="199" t="s">
        <v>106</v>
      </c>
      <c r="AI1" s="199" t="s">
        <v>211</v>
      </c>
      <c r="AJ1" s="199" t="s">
        <v>212</v>
      </c>
      <c r="AK1" s="199" t="s">
        <v>209</v>
      </c>
      <c r="AL1" s="199" t="s">
        <v>210</v>
      </c>
      <c r="AM1" s="209" t="s">
        <v>207</v>
      </c>
      <c r="AN1" s="202" t="s">
        <v>117</v>
      </c>
      <c r="AO1" s="201" t="s">
        <v>107</v>
      </c>
      <c r="AP1" s="202" t="s">
        <v>108</v>
      </c>
      <c r="AQ1" s="204" t="s">
        <v>109</v>
      </c>
      <c r="AS1" s="295">
        <v>7</v>
      </c>
    </row>
    <row r="2" spans="1:45" ht="12.75" customHeight="1">
      <c r="A2" s="3" t="s">
        <v>65</v>
      </c>
      <c r="B2" s="4"/>
      <c r="C2" s="5">
        <f>SUM(D2:G2)</f>
        <v>15.601998</v>
      </c>
      <c r="D2" s="6">
        <v>15.601998</v>
      </c>
      <c r="E2" s="7"/>
      <c r="F2" s="8"/>
      <c r="G2" s="8"/>
      <c r="H2" s="9">
        <f>SUM(I2:K2)</f>
        <v>1411.18</v>
      </c>
      <c r="I2" s="10">
        <v>919.77</v>
      </c>
      <c r="J2" s="11">
        <v>491.41</v>
      </c>
      <c r="K2" s="8"/>
      <c r="L2" s="9">
        <f>SUM(M2:Z2)</f>
        <v>0</v>
      </c>
      <c r="M2" s="10"/>
      <c r="N2" s="393"/>
      <c r="O2" s="12"/>
      <c r="P2" s="12"/>
      <c r="Q2" s="12"/>
      <c r="R2" s="12"/>
      <c r="S2" s="12"/>
      <c r="T2" s="12"/>
      <c r="U2" s="12"/>
      <c r="V2" s="12"/>
      <c r="W2" s="12"/>
      <c r="X2" s="11"/>
      <c r="Y2" s="11"/>
      <c r="Z2" s="8"/>
      <c r="AA2" s="9">
        <v>1876.7374044038397</v>
      </c>
      <c r="AB2" s="13">
        <f>SUM(AC2:AM2)</f>
        <v>167.7602</v>
      </c>
      <c r="AC2" s="14">
        <v>59.941999999999993</v>
      </c>
      <c r="AD2" s="11">
        <v>0</v>
      </c>
      <c r="AE2" s="11">
        <v>105.45407999999999</v>
      </c>
      <c r="AF2" s="11">
        <v>0</v>
      </c>
      <c r="AG2" s="11">
        <v>0</v>
      </c>
      <c r="AH2" s="11">
        <v>2.2685999999999997</v>
      </c>
      <c r="AI2" s="11">
        <v>0</v>
      </c>
      <c r="AJ2" s="11">
        <v>0</v>
      </c>
      <c r="AK2" s="11">
        <v>0</v>
      </c>
      <c r="AL2" s="11">
        <v>4.7759999999999997E-2</v>
      </c>
      <c r="AM2" s="214">
        <v>4.7759999999999997E-2</v>
      </c>
      <c r="AN2" s="211">
        <v>0</v>
      </c>
      <c r="AO2" s="15"/>
      <c r="AP2" s="13"/>
      <c r="AQ2" s="16">
        <f>C2+H2+L2+AA2+AB2+AN2+AO2+AP2</f>
        <v>3471.2796024038403</v>
      </c>
    </row>
    <row r="3" spans="1:45" ht="12.75" customHeight="1">
      <c r="A3" s="17" t="s">
        <v>1</v>
      </c>
      <c r="B3" s="18"/>
      <c r="C3" s="19">
        <f>SUM(D3:G3)</f>
        <v>2010.074179743172</v>
      </c>
      <c r="D3" s="20">
        <v>1991.1421157431719</v>
      </c>
      <c r="E3" s="22"/>
      <c r="F3" s="22"/>
      <c r="G3" s="22">
        <v>18.932064</v>
      </c>
      <c r="H3" s="23">
        <f>SUM(I3:K3)</f>
        <v>0</v>
      </c>
      <c r="I3" s="24"/>
      <c r="J3" s="25"/>
      <c r="K3" s="22"/>
      <c r="L3" s="23">
        <f>SUM(M3:Z3)</f>
        <v>5803.2335310999988</v>
      </c>
      <c r="M3" s="24">
        <v>2034.9739999999999</v>
      </c>
      <c r="N3" s="24">
        <v>18.105</v>
      </c>
      <c r="O3" s="25">
        <v>0</v>
      </c>
      <c r="P3" s="25">
        <v>586.81499999999994</v>
      </c>
      <c r="Q3" s="25">
        <v>96.059600000000003</v>
      </c>
      <c r="R3" s="25">
        <v>369.70829999999995</v>
      </c>
      <c r="S3" s="25">
        <v>1109.9822999999999</v>
      </c>
      <c r="T3" s="25">
        <v>126.1456</v>
      </c>
      <c r="U3" s="25">
        <v>1216.4544000000001</v>
      </c>
      <c r="V3" s="25">
        <v>64.855331100000001</v>
      </c>
      <c r="W3" s="25">
        <v>0</v>
      </c>
      <c r="X3" s="25">
        <v>121.554</v>
      </c>
      <c r="Y3" s="25">
        <v>0</v>
      </c>
      <c r="Z3" s="22">
        <v>58.58</v>
      </c>
      <c r="AA3" s="23">
        <v>0</v>
      </c>
      <c r="AB3" s="26">
        <f>SUM(AC3:AM3)</f>
        <v>0</v>
      </c>
      <c r="AC3" s="27"/>
      <c r="AD3" s="25"/>
      <c r="AE3" s="25">
        <v>0</v>
      </c>
      <c r="AF3" s="25"/>
      <c r="AG3" s="25"/>
      <c r="AH3" s="25"/>
      <c r="AI3" s="25">
        <v>0</v>
      </c>
      <c r="AJ3" s="25">
        <v>0</v>
      </c>
      <c r="AK3" s="25"/>
      <c r="AL3" s="25"/>
      <c r="AM3" s="215"/>
      <c r="AN3" s="212"/>
      <c r="AO3" s="28">
        <v>0</v>
      </c>
      <c r="AP3" s="26"/>
      <c r="AQ3" s="29">
        <f t="shared" ref="AQ3:AQ20" si="0">C3+H3+L3+AA3+AB3+AN3+AO3+AP3</f>
        <v>7813.3077108431708</v>
      </c>
    </row>
    <row r="4" spans="1:45" ht="12.75" customHeight="1">
      <c r="A4" s="17" t="s">
        <v>2</v>
      </c>
      <c r="B4" s="18"/>
      <c r="C4" s="19">
        <f>SUM(D4:G4)</f>
        <v>18.406951748261854</v>
      </c>
      <c r="D4" s="20">
        <v>17.474237760000001</v>
      </c>
      <c r="E4" s="21"/>
      <c r="F4" s="22"/>
      <c r="G4" s="22">
        <v>0.9327139882618507</v>
      </c>
      <c r="H4" s="23">
        <f>SUM(I4:K4)</f>
        <v>4</v>
      </c>
      <c r="I4" s="24"/>
      <c r="J4" s="25"/>
      <c r="K4" s="22">
        <v>4</v>
      </c>
      <c r="L4" s="23">
        <f>SUM(M4:Z4)</f>
        <v>693.4212</v>
      </c>
      <c r="M4" s="24">
        <v>0</v>
      </c>
      <c r="N4" s="24">
        <v>0</v>
      </c>
      <c r="O4" s="25"/>
      <c r="P4" s="25">
        <v>1.0649999999999999</v>
      </c>
      <c r="Q4" s="25">
        <v>0</v>
      </c>
      <c r="R4" s="25">
        <v>0</v>
      </c>
      <c r="S4" s="25">
        <v>605.71349999999995</v>
      </c>
      <c r="T4" s="25">
        <v>7.8841000000000001</v>
      </c>
      <c r="U4" s="25">
        <v>4.1375999999999999</v>
      </c>
      <c r="V4" s="25">
        <v>0</v>
      </c>
      <c r="W4" s="25">
        <v>74.620999999999995</v>
      </c>
      <c r="X4" s="25">
        <v>0</v>
      </c>
      <c r="Y4" s="25">
        <v>0</v>
      </c>
      <c r="Z4" s="22">
        <v>0</v>
      </c>
      <c r="AA4" s="23">
        <v>0</v>
      </c>
      <c r="AB4" s="26">
        <f>SUM(AC4:AM4)</f>
        <v>0</v>
      </c>
      <c r="AC4" s="27"/>
      <c r="AD4" s="25"/>
      <c r="AE4" s="25">
        <v>0</v>
      </c>
      <c r="AF4" s="25"/>
      <c r="AG4" s="25"/>
      <c r="AH4" s="25"/>
      <c r="AI4" s="25">
        <v>0</v>
      </c>
      <c r="AJ4" s="25">
        <v>0</v>
      </c>
      <c r="AK4" s="25"/>
      <c r="AL4" s="25"/>
      <c r="AM4" s="215"/>
      <c r="AN4" s="212"/>
      <c r="AO4" s="28">
        <v>0</v>
      </c>
      <c r="AP4" s="26"/>
      <c r="AQ4" s="29">
        <f t="shared" si="0"/>
        <v>715.8281517482618</v>
      </c>
    </row>
    <row r="5" spans="1:45" ht="12.75" customHeight="1">
      <c r="A5" s="17" t="s">
        <v>3</v>
      </c>
      <c r="B5" s="18"/>
      <c r="C5" s="19">
        <f>SUM(D5:G5)</f>
        <v>0</v>
      </c>
      <c r="D5" s="20"/>
      <c r="E5" s="21"/>
      <c r="F5" s="22"/>
      <c r="G5" s="22"/>
      <c r="H5" s="23">
        <f>SUM(I5:K5)</f>
        <v>0</v>
      </c>
      <c r="I5" s="24"/>
      <c r="J5" s="25"/>
      <c r="K5" s="22"/>
      <c r="L5" s="23">
        <f>SUM(M5:Z5)</f>
        <v>18.1737</v>
      </c>
      <c r="M5" s="24"/>
      <c r="N5" s="24"/>
      <c r="O5" s="25"/>
      <c r="P5" s="25"/>
      <c r="Q5" s="25"/>
      <c r="R5" s="25"/>
      <c r="S5" s="25">
        <v>8.8641000000000005</v>
      </c>
      <c r="T5" s="25"/>
      <c r="U5" s="25">
        <v>9.3095999999999997</v>
      </c>
      <c r="V5" s="25"/>
      <c r="W5" s="25"/>
      <c r="X5" s="25"/>
      <c r="Y5" s="25"/>
      <c r="Z5" s="22"/>
      <c r="AA5" s="23"/>
      <c r="AB5" s="26">
        <f>SUM(AC5:AM5)</f>
        <v>0</v>
      </c>
      <c r="AC5" s="27"/>
      <c r="AD5" s="25"/>
      <c r="AE5" s="25"/>
      <c r="AF5" s="25"/>
      <c r="AG5" s="25"/>
      <c r="AH5" s="25"/>
      <c r="AI5" s="25"/>
      <c r="AJ5" s="25"/>
      <c r="AK5" s="25"/>
      <c r="AL5" s="25"/>
      <c r="AM5" s="215"/>
      <c r="AN5" s="212"/>
      <c r="AO5" s="28"/>
      <c r="AP5" s="26"/>
      <c r="AQ5" s="29">
        <f t="shared" si="0"/>
        <v>18.1737</v>
      </c>
    </row>
    <row r="6" spans="1:45" ht="12.75" customHeight="1" thickBot="1">
      <c r="A6" s="30" t="s">
        <v>4</v>
      </c>
      <c r="B6" s="31"/>
      <c r="C6" s="19">
        <f>SUM(D6:G6)</f>
        <v>77.433088145594354</v>
      </c>
      <c r="D6" s="32">
        <v>77.433088145594354</v>
      </c>
      <c r="E6" s="22">
        <v>0</v>
      </c>
      <c r="F6" s="33"/>
      <c r="G6" s="33">
        <v>0</v>
      </c>
      <c r="H6" s="34">
        <f>SUM(I6:K6)</f>
        <v>-30.014000006700002</v>
      </c>
      <c r="I6" s="35">
        <v>-156.0139999932</v>
      </c>
      <c r="J6" s="36">
        <v>125.9999999865</v>
      </c>
      <c r="K6" s="33">
        <v>0</v>
      </c>
      <c r="L6" s="34">
        <f>SUM(M6:Z6)</f>
        <v>-466.97442725000008</v>
      </c>
      <c r="M6" s="24">
        <v>-190.20359999999999</v>
      </c>
      <c r="N6" s="24">
        <v>-1.0649999999999999</v>
      </c>
      <c r="O6" s="25"/>
      <c r="P6" s="25">
        <v>-10.649999999999999</v>
      </c>
      <c r="Q6" s="25">
        <v>25.334400000000002</v>
      </c>
      <c r="R6" s="25">
        <v>-14.746199999999998</v>
      </c>
      <c r="S6" s="25">
        <v>-175.31219999999999</v>
      </c>
      <c r="T6" s="25">
        <v>-5.6315000000000008</v>
      </c>
      <c r="U6" s="25">
        <v>-106.5432</v>
      </c>
      <c r="V6" s="25">
        <v>3.8604363749999999</v>
      </c>
      <c r="W6" s="25">
        <v>2.1019999999999999</v>
      </c>
      <c r="X6" s="36">
        <v>3.8604363749999999</v>
      </c>
      <c r="Y6" s="36">
        <v>0</v>
      </c>
      <c r="Z6" s="33">
        <v>2.02</v>
      </c>
      <c r="AA6" s="34">
        <v>0</v>
      </c>
      <c r="AB6" s="37">
        <f>SUM(AC6:AM6)</f>
        <v>0</v>
      </c>
      <c r="AC6" s="38"/>
      <c r="AD6" s="36"/>
      <c r="AE6" s="36">
        <v>0</v>
      </c>
      <c r="AF6" s="36"/>
      <c r="AG6" s="36"/>
      <c r="AH6" s="36"/>
      <c r="AI6" s="36">
        <v>0</v>
      </c>
      <c r="AJ6" s="36">
        <v>0</v>
      </c>
      <c r="AK6" s="36"/>
      <c r="AL6" s="36"/>
      <c r="AM6" s="216"/>
      <c r="AN6" s="39"/>
      <c r="AO6" s="40"/>
      <c r="AP6" s="37"/>
      <c r="AQ6" s="41">
        <f t="shared" si="0"/>
        <v>-419.5553391111057</v>
      </c>
    </row>
    <row r="7" spans="1:45" s="49" customFormat="1" ht="12.75" customHeight="1">
      <c r="A7" s="50" t="s">
        <v>66</v>
      </c>
      <c r="B7" s="51"/>
      <c r="C7" s="52">
        <f t="shared" ref="C7:AP7" si="1">C2+C3-C4-C5+C6</f>
        <v>2084.7023141405043</v>
      </c>
      <c r="D7" s="57">
        <f t="shared" si="1"/>
        <v>2066.7029641287663</v>
      </c>
      <c r="E7" s="54">
        <f t="shared" si="1"/>
        <v>0</v>
      </c>
      <c r="F7" s="54">
        <f t="shared" si="1"/>
        <v>0</v>
      </c>
      <c r="G7" s="54">
        <f t="shared" si="1"/>
        <v>17.999350011738152</v>
      </c>
      <c r="H7" s="56">
        <f t="shared" si="1"/>
        <v>1377.1659999933001</v>
      </c>
      <c r="I7" s="57">
        <f t="shared" si="1"/>
        <v>763.75600000679992</v>
      </c>
      <c r="J7" s="54">
        <f t="shared" si="1"/>
        <v>617.4099999865</v>
      </c>
      <c r="K7" s="57">
        <f t="shared" si="1"/>
        <v>-4</v>
      </c>
      <c r="L7" s="56">
        <f t="shared" si="1"/>
        <v>4624.6642038499986</v>
      </c>
      <c r="M7" s="57">
        <f t="shared" si="1"/>
        <v>1844.7703999999999</v>
      </c>
      <c r="N7" s="57">
        <f t="shared" ref="N7" si="2">N2+N3-N4-N5+N6</f>
        <v>17.04</v>
      </c>
      <c r="O7" s="54">
        <f t="shared" si="1"/>
        <v>0</v>
      </c>
      <c r="P7" s="54">
        <f t="shared" si="1"/>
        <v>575.09999999999991</v>
      </c>
      <c r="Q7" s="54">
        <f t="shared" si="1"/>
        <v>121.39400000000001</v>
      </c>
      <c r="R7" s="54">
        <f t="shared" si="1"/>
        <v>354.96209999999996</v>
      </c>
      <c r="S7" s="54">
        <f t="shared" si="1"/>
        <v>320.09249999999997</v>
      </c>
      <c r="T7" s="54">
        <f t="shared" si="1"/>
        <v>112.63</v>
      </c>
      <c r="U7" s="54">
        <f t="shared" si="1"/>
        <v>1096.4639999999999</v>
      </c>
      <c r="V7" s="54">
        <f t="shared" si="1"/>
        <v>68.715767475000007</v>
      </c>
      <c r="W7" s="54">
        <f t="shared" si="1"/>
        <v>-72.518999999999991</v>
      </c>
      <c r="X7" s="54">
        <f t="shared" si="1"/>
        <v>125.41443637500001</v>
      </c>
      <c r="Y7" s="54">
        <f t="shared" si="1"/>
        <v>0</v>
      </c>
      <c r="Z7" s="57">
        <f t="shared" si="1"/>
        <v>60.6</v>
      </c>
      <c r="AA7" s="56">
        <f t="shared" si="1"/>
        <v>1876.7374044038397</v>
      </c>
      <c r="AB7" s="56">
        <f t="shared" si="1"/>
        <v>167.7602</v>
      </c>
      <c r="AC7" s="57">
        <f t="shared" si="1"/>
        <v>59.941999999999993</v>
      </c>
      <c r="AD7" s="54">
        <f t="shared" si="1"/>
        <v>0</v>
      </c>
      <c r="AE7" s="54">
        <f t="shared" si="1"/>
        <v>105.45407999999999</v>
      </c>
      <c r="AF7" s="54">
        <f t="shared" ref="AF7" si="3">AF2+AF3-AF4-AF5+AF6</f>
        <v>0</v>
      </c>
      <c r="AG7" s="54">
        <f t="shared" si="1"/>
        <v>0</v>
      </c>
      <c r="AH7" s="54">
        <f t="shared" si="1"/>
        <v>2.2685999999999997</v>
      </c>
      <c r="AI7" s="54">
        <f t="shared" si="1"/>
        <v>0</v>
      </c>
      <c r="AJ7" s="54">
        <f t="shared" ref="AJ7" si="4">AJ2+AJ3-AJ4-AJ5+AJ6</f>
        <v>0</v>
      </c>
      <c r="AK7" s="54">
        <f t="shared" si="1"/>
        <v>0</v>
      </c>
      <c r="AL7" s="54">
        <f t="shared" ref="AL7" si="5">AL2+AL3-AL4-AL5+AL6</f>
        <v>4.7759999999999997E-2</v>
      </c>
      <c r="AM7" s="217">
        <f t="shared" si="1"/>
        <v>4.7759999999999997E-2</v>
      </c>
      <c r="AN7" s="57">
        <f t="shared" si="1"/>
        <v>0</v>
      </c>
      <c r="AO7" s="56">
        <f t="shared" si="1"/>
        <v>0</v>
      </c>
      <c r="AP7" s="182">
        <f t="shared" si="1"/>
        <v>0</v>
      </c>
      <c r="AQ7" s="111">
        <f t="shared" si="0"/>
        <v>10131.030122387643</v>
      </c>
    </row>
    <row r="8" spans="1:45" s="49" customFormat="1" ht="12.75" customHeight="1" thickBot="1">
      <c r="A8" s="183" t="s">
        <v>67</v>
      </c>
      <c r="B8" s="184"/>
      <c r="C8" s="187">
        <f t="shared" ref="C8:AP8" si="6">C7-C27</f>
        <v>2084.7023141405043</v>
      </c>
      <c r="D8" s="185">
        <f t="shared" si="6"/>
        <v>2066.7029641287663</v>
      </c>
      <c r="E8" s="188">
        <f t="shared" si="6"/>
        <v>0</v>
      </c>
      <c r="F8" s="189">
        <f t="shared" si="6"/>
        <v>0</v>
      </c>
      <c r="G8" s="189">
        <f t="shared" si="6"/>
        <v>17.999350011738152</v>
      </c>
      <c r="H8" s="190">
        <f t="shared" si="6"/>
        <v>1377.1659999933001</v>
      </c>
      <c r="I8" s="185">
        <f t="shared" si="6"/>
        <v>763.75600000679992</v>
      </c>
      <c r="J8" s="188">
        <f t="shared" si="6"/>
        <v>617.4099999865</v>
      </c>
      <c r="K8" s="185">
        <f t="shared" si="6"/>
        <v>-4</v>
      </c>
      <c r="L8" s="190">
        <f t="shared" si="6"/>
        <v>4438.649767474999</v>
      </c>
      <c r="M8" s="185">
        <f t="shared" si="6"/>
        <v>1844.7703999999999</v>
      </c>
      <c r="N8" s="185">
        <f t="shared" si="6"/>
        <v>17.04</v>
      </c>
      <c r="O8" s="188">
        <f t="shared" si="6"/>
        <v>0</v>
      </c>
      <c r="P8" s="188">
        <f t="shared" si="6"/>
        <v>575.09999999999991</v>
      </c>
      <c r="Q8" s="188">
        <f t="shared" si="6"/>
        <v>121.39400000000001</v>
      </c>
      <c r="R8" s="188">
        <f t="shared" si="6"/>
        <v>354.96209999999996</v>
      </c>
      <c r="S8" s="188">
        <f t="shared" si="6"/>
        <v>320.09249999999997</v>
      </c>
      <c r="T8" s="188">
        <f t="shared" si="6"/>
        <v>112.63</v>
      </c>
      <c r="U8" s="188">
        <f t="shared" si="6"/>
        <v>1096.4639999999999</v>
      </c>
      <c r="V8" s="188">
        <f t="shared" si="6"/>
        <v>68.715767475000007</v>
      </c>
      <c r="W8" s="188">
        <f t="shared" si="6"/>
        <v>-72.518999999999991</v>
      </c>
      <c r="X8" s="188">
        <f t="shared" si="6"/>
        <v>0</v>
      </c>
      <c r="Y8" s="188">
        <f t="shared" si="6"/>
        <v>0</v>
      </c>
      <c r="Z8" s="185">
        <f t="shared" si="6"/>
        <v>0</v>
      </c>
      <c r="AA8" s="190">
        <f t="shared" si="6"/>
        <v>1446.2437610438396</v>
      </c>
      <c r="AB8" s="185">
        <f t="shared" si="6"/>
        <v>167.7602</v>
      </c>
      <c r="AC8" s="185">
        <f t="shared" si="6"/>
        <v>59.941999999999993</v>
      </c>
      <c r="AD8" s="188">
        <f t="shared" si="6"/>
        <v>0</v>
      </c>
      <c r="AE8" s="188">
        <f t="shared" si="6"/>
        <v>105.45407999999999</v>
      </c>
      <c r="AF8" s="188">
        <f t="shared" si="6"/>
        <v>0</v>
      </c>
      <c r="AG8" s="188">
        <f t="shared" si="6"/>
        <v>0</v>
      </c>
      <c r="AH8" s="188">
        <f t="shared" si="6"/>
        <v>2.2685999999999997</v>
      </c>
      <c r="AI8" s="188">
        <f t="shared" si="6"/>
        <v>0</v>
      </c>
      <c r="AJ8" s="188">
        <f t="shared" ref="AJ8" si="7">AJ7-AJ27</f>
        <v>0</v>
      </c>
      <c r="AK8" s="188">
        <f t="shared" si="6"/>
        <v>0</v>
      </c>
      <c r="AL8" s="188">
        <f t="shared" si="6"/>
        <v>4.7759999999999997E-2</v>
      </c>
      <c r="AM8" s="218">
        <f t="shared" si="6"/>
        <v>4.7759999999999997E-2</v>
      </c>
      <c r="AN8" s="185">
        <f t="shared" si="6"/>
        <v>0</v>
      </c>
      <c r="AO8" s="190">
        <f t="shared" si="6"/>
        <v>0</v>
      </c>
      <c r="AP8" s="185">
        <f t="shared" si="6"/>
        <v>0</v>
      </c>
      <c r="AQ8" s="186">
        <f t="shared" si="0"/>
        <v>9514.522042652643</v>
      </c>
    </row>
    <row r="9" spans="1:45" s="49" customFormat="1" ht="12.75" customHeight="1">
      <c r="A9" s="50" t="s">
        <v>5</v>
      </c>
      <c r="B9" s="51"/>
      <c r="C9" s="52">
        <f t="shared" ref="C9:AP9" si="8">SUM(C10:C14)</f>
        <v>1245.1336470000001</v>
      </c>
      <c r="D9" s="53">
        <f t="shared" si="8"/>
        <v>1245.1336470000001</v>
      </c>
      <c r="E9" s="54">
        <f t="shared" si="8"/>
        <v>0</v>
      </c>
      <c r="F9" s="55">
        <f t="shared" si="8"/>
        <v>0</v>
      </c>
      <c r="G9" s="55">
        <f t="shared" si="8"/>
        <v>0</v>
      </c>
      <c r="H9" s="56">
        <f t="shared" si="8"/>
        <v>787.51700000000005</v>
      </c>
      <c r="I9" s="53">
        <f t="shared" si="8"/>
        <v>755.904</v>
      </c>
      <c r="J9" s="54">
        <f t="shared" si="8"/>
        <v>31.613</v>
      </c>
      <c r="K9" s="55">
        <f t="shared" si="8"/>
        <v>0</v>
      </c>
      <c r="L9" s="56">
        <f t="shared" si="8"/>
        <v>2205.4301</v>
      </c>
      <c r="M9" s="54">
        <f t="shared" si="8"/>
        <v>1844.7703999999999</v>
      </c>
      <c r="N9" s="54">
        <f t="shared" ref="N9" si="9">SUM(N10:N14)</f>
        <v>18.105</v>
      </c>
      <c r="O9" s="54">
        <f t="shared" si="8"/>
        <v>1.4327999999999999</v>
      </c>
      <c r="P9" s="54">
        <f t="shared" si="8"/>
        <v>0</v>
      </c>
      <c r="Q9" s="54">
        <f t="shared" si="8"/>
        <v>0</v>
      </c>
      <c r="R9" s="54">
        <f t="shared" si="8"/>
        <v>0</v>
      </c>
      <c r="S9" s="54">
        <f t="shared" si="8"/>
        <v>333.8811</v>
      </c>
      <c r="T9" s="54">
        <f t="shared" si="8"/>
        <v>0</v>
      </c>
      <c r="U9" s="54">
        <f t="shared" si="8"/>
        <v>7.2408000000000001</v>
      </c>
      <c r="V9" s="54">
        <f t="shared" si="8"/>
        <v>0</v>
      </c>
      <c r="W9" s="54">
        <f t="shared" si="8"/>
        <v>0</v>
      </c>
      <c r="X9" s="54">
        <f t="shared" si="8"/>
        <v>0</v>
      </c>
      <c r="Y9" s="54">
        <f t="shared" si="8"/>
        <v>0</v>
      </c>
      <c r="Z9" s="55">
        <f t="shared" si="8"/>
        <v>0</v>
      </c>
      <c r="AA9" s="56">
        <f t="shared" si="8"/>
        <v>842.85080879999998</v>
      </c>
      <c r="AB9" s="57">
        <f t="shared" si="8"/>
        <v>0</v>
      </c>
      <c r="AC9" s="58">
        <f t="shared" si="8"/>
        <v>0</v>
      </c>
      <c r="AD9" s="54">
        <f t="shared" si="8"/>
        <v>0</v>
      </c>
      <c r="AE9" s="54">
        <f t="shared" si="8"/>
        <v>0</v>
      </c>
      <c r="AF9" s="54">
        <f t="shared" ref="AF9" si="10">SUM(AF10:AF14)</f>
        <v>0</v>
      </c>
      <c r="AG9" s="54">
        <f t="shared" si="8"/>
        <v>0</v>
      </c>
      <c r="AH9" s="54">
        <f t="shared" si="8"/>
        <v>0</v>
      </c>
      <c r="AI9" s="54">
        <f t="shared" si="8"/>
        <v>0</v>
      </c>
      <c r="AJ9" s="54">
        <f t="shared" ref="AJ9" si="11">SUM(AJ10:AJ14)</f>
        <v>0</v>
      </c>
      <c r="AK9" s="54">
        <f t="shared" si="8"/>
        <v>0</v>
      </c>
      <c r="AL9" s="54">
        <f t="shared" ref="AL9" si="12">SUM(AL10:AL14)</f>
        <v>0</v>
      </c>
      <c r="AM9" s="217">
        <f t="shared" si="8"/>
        <v>0</v>
      </c>
      <c r="AN9" s="57">
        <f t="shared" si="8"/>
        <v>0</v>
      </c>
      <c r="AO9" s="56">
        <f t="shared" si="8"/>
        <v>43.515999999999998</v>
      </c>
      <c r="AP9" s="57">
        <f t="shared" si="8"/>
        <v>0</v>
      </c>
      <c r="AQ9" s="59">
        <f t="shared" si="0"/>
        <v>5124.4475557999995</v>
      </c>
    </row>
    <row r="10" spans="1:45" ht="12.75" customHeight="1">
      <c r="A10" s="60" t="s">
        <v>221</v>
      </c>
      <c r="B10" s="61"/>
      <c r="C10" s="62">
        <f>SUM(D10:G10)</f>
        <v>1241.3317122000001</v>
      </c>
      <c r="D10" s="63">
        <v>1241.3317122000001</v>
      </c>
      <c r="E10" s="64"/>
      <c r="F10" s="65"/>
      <c r="G10" s="65"/>
      <c r="H10" s="66">
        <f>SUM(I10:K10)</f>
        <v>592.03099999999995</v>
      </c>
      <c r="I10" s="63">
        <v>560.41800000000001</v>
      </c>
      <c r="J10" s="64">
        <v>31.613</v>
      </c>
      <c r="K10" s="65"/>
      <c r="L10" s="66">
        <f>SUM(M10:Z10)</f>
        <v>341.12189999999998</v>
      </c>
      <c r="M10" s="64"/>
      <c r="N10" s="64"/>
      <c r="O10" s="64"/>
      <c r="P10" s="64"/>
      <c r="Q10" s="64"/>
      <c r="R10" s="64"/>
      <c r="S10" s="64">
        <v>333.8811</v>
      </c>
      <c r="T10" s="64"/>
      <c r="U10" s="64">
        <v>7.2408000000000001</v>
      </c>
      <c r="V10" s="64"/>
      <c r="W10" s="64"/>
      <c r="X10" s="64"/>
      <c r="Y10" s="64"/>
      <c r="Z10" s="65"/>
      <c r="AA10" s="66">
        <v>818.51087999999993</v>
      </c>
      <c r="AB10" s="67">
        <f>SUM(AC10:AM10)</f>
        <v>0</v>
      </c>
      <c r="AC10" s="68"/>
      <c r="AD10" s="64"/>
      <c r="AE10" s="64">
        <v>0</v>
      </c>
      <c r="AF10" s="64">
        <v>0</v>
      </c>
      <c r="AG10" s="64">
        <v>0</v>
      </c>
      <c r="AH10" s="64"/>
      <c r="AI10" s="64"/>
      <c r="AJ10" s="64"/>
      <c r="AK10" s="64"/>
      <c r="AL10" s="64"/>
      <c r="AM10" s="219"/>
      <c r="AN10" s="69">
        <v>0</v>
      </c>
      <c r="AO10" s="70"/>
      <c r="AP10" s="67"/>
      <c r="AQ10" s="71">
        <f t="shared" si="0"/>
        <v>2992.9954921999997</v>
      </c>
    </row>
    <row r="11" spans="1:45" ht="12.75" customHeight="1">
      <c r="A11" s="17" t="s">
        <v>222</v>
      </c>
      <c r="B11" s="18"/>
      <c r="C11" s="19">
        <f>SUM(D11:G11)</f>
        <v>3.8019347999999997</v>
      </c>
      <c r="D11" s="24">
        <v>3.8019347999999997</v>
      </c>
      <c r="E11" s="25"/>
      <c r="F11" s="22"/>
      <c r="G11" s="22"/>
      <c r="H11" s="23">
        <f>SUM(I11:K11)</f>
        <v>11.532</v>
      </c>
      <c r="I11" s="24">
        <v>11.532</v>
      </c>
      <c r="J11" s="25"/>
      <c r="K11" s="22"/>
      <c r="L11" s="23">
        <f>SUM(M11:Z11)</f>
        <v>1.4327999999999999</v>
      </c>
      <c r="M11" s="25"/>
      <c r="N11" s="25"/>
      <c r="O11" s="25">
        <v>1.4327999999999999</v>
      </c>
      <c r="P11" s="25"/>
      <c r="Q11" s="25"/>
      <c r="R11" s="25"/>
      <c r="S11" s="25">
        <v>0</v>
      </c>
      <c r="T11" s="25">
        <v>0</v>
      </c>
      <c r="U11" s="25">
        <v>0</v>
      </c>
      <c r="V11" s="25"/>
      <c r="W11" s="25"/>
      <c r="X11" s="25"/>
      <c r="Y11" s="25"/>
      <c r="Z11" s="22"/>
      <c r="AA11" s="23">
        <v>24.339928799999999</v>
      </c>
      <c r="AB11" s="26">
        <f>SUM(AC11:AM11)</f>
        <v>0</v>
      </c>
      <c r="AC11" s="27"/>
      <c r="AD11" s="25"/>
      <c r="AE11" s="25">
        <v>0</v>
      </c>
      <c r="AF11" s="25"/>
      <c r="AG11" s="25"/>
      <c r="AH11" s="25">
        <v>0</v>
      </c>
      <c r="AI11" s="25"/>
      <c r="AJ11" s="25"/>
      <c r="AK11" s="25"/>
      <c r="AL11" s="25"/>
      <c r="AM11" s="215"/>
      <c r="AN11" s="212"/>
      <c r="AO11" s="28"/>
      <c r="AP11" s="26"/>
      <c r="AQ11" s="29">
        <f t="shared" si="0"/>
        <v>41.106663599999997</v>
      </c>
    </row>
    <row r="12" spans="1:45" ht="12.75" customHeight="1">
      <c r="A12" s="17" t="s">
        <v>223</v>
      </c>
      <c r="B12" s="18"/>
      <c r="C12" s="19"/>
      <c r="D12" s="24"/>
      <c r="E12" s="25"/>
      <c r="F12" s="22"/>
      <c r="G12" s="22"/>
      <c r="H12" s="23"/>
      <c r="I12" s="24"/>
      <c r="J12" s="25"/>
      <c r="K12" s="22"/>
      <c r="L12" s="23"/>
      <c r="M12" s="25"/>
      <c r="N12" s="25"/>
      <c r="O12" s="25"/>
      <c r="P12" s="25"/>
      <c r="Q12" s="25"/>
      <c r="R12" s="25"/>
      <c r="S12" s="25"/>
      <c r="T12" s="25"/>
      <c r="U12" s="25"/>
      <c r="V12" s="25"/>
      <c r="W12" s="25"/>
      <c r="X12" s="25"/>
      <c r="Y12" s="25"/>
      <c r="Z12" s="22"/>
      <c r="AA12" s="23"/>
      <c r="AB12" s="26"/>
      <c r="AC12" s="27"/>
      <c r="AD12" s="25"/>
      <c r="AE12" s="25"/>
      <c r="AF12" s="25"/>
      <c r="AG12" s="25"/>
      <c r="AH12" s="25"/>
      <c r="AI12" s="25"/>
      <c r="AJ12" s="25"/>
      <c r="AK12" s="25"/>
      <c r="AL12" s="25"/>
      <c r="AM12" s="215"/>
      <c r="AN12" s="212"/>
      <c r="AO12" s="28">
        <v>34.915999999999997</v>
      </c>
      <c r="AP12" s="26"/>
      <c r="AQ12" s="29">
        <f t="shared" si="0"/>
        <v>34.915999999999997</v>
      </c>
    </row>
    <row r="13" spans="1:45" ht="12.75" customHeight="1">
      <c r="A13" s="17" t="s">
        <v>224</v>
      </c>
      <c r="B13" s="18"/>
      <c r="C13" s="19">
        <f>SUM(D13:G13)</f>
        <v>0</v>
      </c>
      <c r="D13" s="24"/>
      <c r="E13" s="25"/>
      <c r="F13" s="22"/>
      <c r="G13" s="22"/>
      <c r="H13" s="23">
        <f>SUM(I13:K13)</f>
        <v>183.95400000000001</v>
      </c>
      <c r="I13" s="24">
        <v>183.95400000000001</v>
      </c>
      <c r="J13" s="25"/>
      <c r="K13" s="22"/>
      <c r="L13" s="23">
        <f>SUM(M13:Z13)</f>
        <v>0</v>
      </c>
      <c r="M13" s="25"/>
      <c r="N13" s="25"/>
      <c r="O13" s="25"/>
      <c r="P13" s="25"/>
      <c r="Q13" s="25"/>
      <c r="R13" s="25"/>
      <c r="S13" s="25"/>
      <c r="T13" s="25"/>
      <c r="U13" s="25"/>
      <c r="V13" s="25"/>
      <c r="W13" s="25"/>
      <c r="X13" s="25"/>
      <c r="Y13" s="25"/>
      <c r="Z13" s="22"/>
      <c r="AA13" s="23"/>
      <c r="AB13" s="26">
        <f>SUM(AC13:AM13)</f>
        <v>0</v>
      </c>
      <c r="AC13" s="27"/>
      <c r="AD13" s="25"/>
      <c r="AE13" s="25"/>
      <c r="AF13" s="25"/>
      <c r="AG13" s="25"/>
      <c r="AH13" s="25"/>
      <c r="AI13" s="25"/>
      <c r="AJ13" s="25"/>
      <c r="AK13" s="25"/>
      <c r="AL13" s="25"/>
      <c r="AM13" s="215"/>
      <c r="AN13" s="212"/>
      <c r="AO13" s="28"/>
      <c r="AP13" s="26"/>
      <c r="AQ13" s="29">
        <f t="shared" si="0"/>
        <v>183.95400000000001</v>
      </c>
    </row>
    <row r="14" spans="1:45" ht="12.75" customHeight="1">
      <c r="A14" s="72" t="s">
        <v>225</v>
      </c>
      <c r="B14" s="73"/>
      <c r="C14" s="74">
        <f>SUM(D14:G14)</f>
        <v>0</v>
      </c>
      <c r="D14" s="75"/>
      <c r="E14" s="76"/>
      <c r="F14" s="77"/>
      <c r="G14" s="77"/>
      <c r="H14" s="78">
        <f>SUM(I14:K14)</f>
        <v>0</v>
      </c>
      <c r="I14" s="75"/>
      <c r="J14" s="76"/>
      <c r="K14" s="77"/>
      <c r="L14" s="78">
        <f>SUM(M14:Z14)</f>
        <v>1862.8753999999999</v>
      </c>
      <c r="M14" s="76">
        <v>1844.7703999999999</v>
      </c>
      <c r="N14" s="76">
        <v>18.105</v>
      </c>
      <c r="O14" s="76"/>
      <c r="P14" s="76"/>
      <c r="Q14" s="76"/>
      <c r="R14" s="76"/>
      <c r="S14" s="76"/>
      <c r="T14" s="76"/>
      <c r="U14" s="76"/>
      <c r="V14" s="76"/>
      <c r="W14" s="76"/>
      <c r="X14" s="76"/>
      <c r="Y14" s="76"/>
      <c r="Z14" s="77"/>
      <c r="AA14" s="78">
        <v>0</v>
      </c>
      <c r="AB14" s="79">
        <f>SUM(AC14:AM14)</f>
        <v>0</v>
      </c>
      <c r="AC14" s="80"/>
      <c r="AD14" s="76"/>
      <c r="AE14" s="76"/>
      <c r="AF14" s="76"/>
      <c r="AG14" s="76"/>
      <c r="AH14" s="76"/>
      <c r="AI14" s="76"/>
      <c r="AJ14" s="76"/>
      <c r="AK14" s="76"/>
      <c r="AL14" s="76"/>
      <c r="AM14" s="220"/>
      <c r="AN14" s="213"/>
      <c r="AO14" s="81">
        <v>8.6</v>
      </c>
      <c r="AP14" s="79"/>
      <c r="AQ14" s="82">
        <f t="shared" si="0"/>
        <v>1871.4753999999998</v>
      </c>
    </row>
    <row r="15" spans="1:45" s="49" customFormat="1" ht="12.75" customHeight="1">
      <c r="A15" s="83" t="s">
        <v>6</v>
      </c>
      <c r="B15" s="1"/>
      <c r="C15" s="84">
        <f t="shared" ref="C15:AP15" si="13">SUM(C16:C20)</f>
        <v>0</v>
      </c>
      <c r="D15" s="85">
        <f t="shared" si="13"/>
        <v>0</v>
      </c>
      <c r="E15" s="86">
        <f t="shared" si="13"/>
        <v>0</v>
      </c>
      <c r="F15" s="87">
        <f t="shared" si="13"/>
        <v>0</v>
      </c>
      <c r="G15" s="87">
        <f t="shared" si="13"/>
        <v>0</v>
      </c>
      <c r="H15" s="88">
        <f t="shared" si="13"/>
        <v>174.98500000000001</v>
      </c>
      <c r="I15" s="85">
        <f t="shared" si="13"/>
        <v>0</v>
      </c>
      <c r="J15" s="86">
        <f t="shared" si="13"/>
        <v>0</v>
      </c>
      <c r="K15" s="87">
        <f t="shared" si="13"/>
        <v>174.98500000000001</v>
      </c>
      <c r="L15" s="88">
        <f t="shared" si="13"/>
        <v>1771.0197000000001</v>
      </c>
      <c r="M15" s="86">
        <f t="shared" si="13"/>
        <v>0</v>
      </c>
      <c r="N15" s="86">
        <f t="shared" si="13"/>
        <v>0</v>
      </c>
      <c r="O15" s="86">
        <f t="shared" si="13"/>
        <v>43.925700000000006</v>
      </c>
      <c r="P15" s="86">
        <f t="shared" si="13"/>
        <v>362.09999999999997</v>
      </c>
      <c r="Q15" s="86">
        <f t="shared" si="13"/>
        <v>0</v>
      </c>
      <c r="R15" s="86">
        <f t="shared" si="13"/>
        <v>0</v>
      </c>
      <c r="S15" s="86">
        <f t="shared" si="13"/>
        <v>619.50210000000004</v>
      </c>
      <c r="T15" s="86">
        <f t="shared" si="13"/>
        <v>32.662700000000001</v>
      </c>
      <c r="U15" s="86">
        <f t="shared" si="13"/>
        <v>639.25919999999996</v>
      </c>
      <c r="V15" s="86">
        <f t="shared" si="13"/>
        <v>0</v>
      </c>
      <c r="W15" s="86">
        <f t="shared" si="13"/>
        <v>73.569999999999993</v>
      </c>
      <c r="X15" s="86">
        <f t="shared" si="13"/>
        <v>0</v>
      </c>
      <c r="Y15" s="86">
        <f t="shared" si="13"/>
        <v>0</v>
      </c>
      <c r="Z15" s="87">
        <f t="shared" si="13"/>
        <v>0</v>
      </c>
      <c r="AA15" s="88">
        <f t="shared" si="13"/>
        <v>0</v>
      </c>
      <c r="AB15" s="89">
        <f t="shared" si="13"/>
        <v>0</v>
      </c>
      <c r="AC15" s="90">
        <f t="shared" si="13"/>
        <v>0</v>
      </c>
      <c r="AD15" s="86">
        <f t="shared" si="13"/>
        <v>0</v>
      </c>
      <c r="AE15" s="86">
        <f t="shared" si="13"/>
        <v>0</v>
      </c>
      <c r="AF15" s="86">
        <f t="shared" si="13"/>
        <v>0</v>
      </c>
      <c r="AG15" s="86">
        <f t="shared" si="13"/>
        <v>0</v>
      </c>
      <c r="AH15" s="86">
        <f t="shared" si="13"/>
        <v>0</v>
      </c>
      <c r="AI15" s="86">
        <f t="shared" si="13"/>
        <v>0</v>
      </c>
      <c r="AJ15" s="86">
        <f t="shared" ref="AJ15" si="14">SUM(AJ16:AJ20)</f>
        <v>0</v>
      </c>
      <c r="AK15" s="86">
        <f t="shared" si="13"/>
        <v>0</v>
      </c>
      <c r="AL15" s="86">
        <f t="shared" si="13"/>
        <v>0</v>
      </c>
      <c r="AM15" s="221">
        <f t="shared" si="13"/>
        <v>0</v>
      </c>
      <c r="AN15" s="89">
        <f t="shared" si="13"/>
        <v>0</v>
      </c>
      <c r="AO15" s="88">
        <f t="shared" si="13"/>
        <v>1186.886</v>
      </c>
      <c r="AP15" s="89">
        <f t="shared" si="13"/>
        <v>0</v>
      </c>
      <c r="AQ15" s="91">
        <f t="shared" si="0"/>
        <v>3132.8906999999999</v>
      </c>
    </row>
    <row r="16" spans="1:45" ht="12.75" customHeight="1">
      <c r="A16" s="60" t="s">
        <v>226</v>
      </c>
      <c r="B16" s="61"/>
      <c r="C16" s="62">
        <f>SUM(D16:G16)</f>
        <v>0</v>
      </c>
      <c r="D16" s="63"/>
      <c r="E16" s="64"/>
      <c r="F16" s="65"/>
      <c r="G16" s="65"/>
      <c r="H16" s="66">
        <f>SUM(I16:K16)</f>
        <v>0</v>
      </c>
      <c r="I16" s="63"/>
      <c r="J16" s="64"/>
      <c r="K16" s="65"/>
      <c r="L16" s="66">
        <f>SUM(M16:Z16)</f>
        <v>0</v>
      </c>
      <c r="M16" s="64"/>
      <c r="N16" s="64"/>
      <c r="O16" s="64"/>
      <c r="P16" s="64"/>
      <c r="Q16" s="64"/>
      <c r="R16" s="64"/>
      <c r="S16" s="64"/>
      <c r="T16" s="64"/>
      <c r="U16" s="64"/>
      <c r="V16" s="64"/>
      <c r="W16" s="64"/>
      <c r="X16" s="64"/>
      <c r="Y16" s="64"/>
      <c r="Z16" s="65"/>
      <c r="AA16" s="66"/>
      <c r="AB16" s="67">
        <f>SUM(AC16:AL16)</f>
        <v>0</v>
      </c>
      <c r="AC16" s="68"/>
      <c r="AD16" s="64"/>
      <c r="AE16" s="64"/>
      <c r="AF16" s="64"/>
      <c r="AG16" s="64"/>
      <c r="AH16" s="64"/>
      <c r="AI16" s="64"/>
      <c r="AJ16" s="64"/>
      <c r="AK16" s="64"/>
      <c r="AL16" s="64"/>
      <c r="AM16" s="219"/>
      <c r="AN16" s="69"/>
      <c r="AO16" s="70">
        <v>1145.52</v>
      </c>
      <c r="AP16" s="67"/>
      <c r="AQ16" s="92">
        <f>C16+H16+L16+AA16+AO16+AP16</f>
        <v>1145.52</v>
      </c>
    </row>
    <row r="17" spans="1:43" ht="12.75" customHeight="1">
      <c r="A17" s="17" t="s">
        <v>227</v>
      </c>
      <c r="B17" s="18"/>
      <c r="C17" s="19">
        <f>SUM(D17:G17)</f>
        <v>0</v>
      </c>
      <c r="D17" s="24"/>
      <c r="E17" s="25"/>
      <c r="F17" s="22"/>
      <c r="G17" s="22"/>
      <c r="H17" s="23">
        <f>SUM(I17:K17)</f>
        <v>0</v>
      </c>
      <c r="I17" s="24"/>
      <c r="J17" s="25"/>
      <c r="K17" s="22"/>
      <c r="L17" s="23">
        <f>SUM(M17:Z17)</f>
        <v>0</v>
      </c>
      <c r="M17" s="25"/>
      <c r="N17" s="25"/>
      <c r="O17" s="25"/>
      <c r="P17" s="25"/>
      <c r="Q17" s="25"/>
      <c r="R17" s="25"/>
      <c r="S17" s="25"/>
      <c r="T17" s="25"/>
      <c r="U17" s="25"/>
      <c r="V17" s="25"/>
      <c r="W17" s="25"/>
      <c r="X17" s="25"/>
      <c r="Y17" s="25"/>
      <c r="Z17" s="22"/>
      <c r="AA17" s="23"/>
      <c r="AB17" s="26">
        <f>SUM(AC17:AL17)</f>
        <v>0</v>
      </c>
      <c r="AC17" s="27"/>
      <c r="AD17" s="25"/>
      <c r="AE17" s="25"/>
      <c r="AF17" s="25"/>
      <c r="AG17" s="25"/>
      <c r="AH17" s="25"/>
      <c r="AI17" s="25"/>
      <c r="AJ17" s="25"/>
      <c r="AK17" s="25"/>
      <c r="AL17" s="25"/>
      <c r="AM17" s="215"/>
      <c r="AN17" s="212"/>
      <c r="AO17" s="28">
        <v>16.77</v>
      </c>
      <c r="AP17" s="26"/>
      <c r="AQ17" s="29">
        <f>C17+H17+L17+AA17+AO17+AP17</f>
        <v>16.77</v>
      </c>
    </row>
    <row r="18" spans="1:43" ht="12.75" customHeight="1">
      <c r="A18" s="17" t="s">
        <v>228</v>
      </c>
      <c r="B18" s="18"/>
      <c r="C18" s="19"/>
      <c r="D18" s="24"/>
      <c r="E18" s="25"/>
      <c r="F18" s="22"/>
      <c r="G18" s="22"/>
      <c r="H18" s="23"/>
      <c r="I18" s="24"/>
      <c r="J18" s="25"/>
      <c r="K18" s="22"/>
      <c r="L18" s="23"/>
      <c r="M18" s="25"/>
      <c r="N18" s="25"/>
      <c r="O18" s="25"/>
      <c r="P18" s="25"/>
      <c r="Q18" s="25"/>
      <c r="R18" s="25"/>
      <c r="S18" s="25"/>
      <c r="T18" s="25"/>
      <c r="U18" s="25"/>
      <c r="V18" s="25"/>
      <c r="W18" s="25"/>
      <c r="X18" s="25"/>
      <c r="Y18" s="25"/>
      <c r="Z18" s="22"/>
      <c r="AA18" s="23"/>
      <c r="AB18" s="26"/>
      <c r="AC18" s="27"/>
      <c r="AD18" s="25"/>
      <c r="AE18" s="25"/>
      <c r="AF18" s="25"/>
      <c r="AG18" s="25"/>
      <c r="AH18" s="25"/>
      <c r="AI18" s="25"/>
      <c r="AJ18" s="25"/>
      <c r="AK18" s="25"/>
      <c r="AL18" s="25"/>
      <c r="AM18" s="215"/>
      <c r="AN18" s="212"/>
      <c r="AO18" s="28">
        <v>24.595999999999997</v>
      </c>
      <c r="AP18" s="26"/>
      <c r="AQ18" s="29">
        <f t="shared" si="0"/>
        <v>24.595999999999997</v>
      </c>
    </row>
    <row r="19" spans="1:43" ht="12.75" customHeight="1">
      <c r="A19" s="17" t="s">
        <v>229</v>
      </c>
      <c r="B19" s="18"/>
      <c r="C19" s="19"/>
      <c r="D19" s="24"/>
      <c r="E19" s="25"/>
      <c r="F19" s="22"/>
      <c r="G19" s="22"/>
      <c r="H19" s="23">
        <f>SUM(I19:K19)</f>
        <v>174.98500000000001</v>
      </c>
      <c r="I19" s="24"/>
      <c r="J19" s="25"/>
      <c r="K19" s="22">
        <v>174.98500000000001</v>
      </c>
      <c r="L19" s="23">
        <f>SUM(M19:Z19)</f>
        <v>0</v>
      </c>
      <c r="M19" s="25"/>
      <c r="N19" s="25"/>
      <c r="O19" s="25"/>
      <c r="P19" s="25"/>
      <c r="Q19" s="25"/>
      <c r="R19" s="25"/>
      <c r="S19" s="25"/>
      <c r="T19" s="25"/>
      <c r="U19" s="25"/>
      <c r="V19" s="25"/>
      <c r="W19" s="25"/>
      <c r="X19" s="25"/>
      <c r="Y19" s="25"/>
      <c r="Z19" s="22"/>
      <c r="AA19" s="23"/>
      <c r="AB19" s="26">
        <f>SUM(AC19:AL19)</f>
        <v>0</v>
      </c>
      <c r="AC19" s="27"/>
      <c r="AD19" s="25"/>
      <c r="AE19" s="25"/>
      <c r="AF19" s="25"/>
      <c r="AG19" s="25"/>
      <c r="AH19" s="25"/>
      <c r="AI19" s="25"/>
      <c r="AJ19" s="25"/>
      <c r="AK19" s="25"/>
      <c r="AL19" s="25"/>
      <c r="AM19" s="215"/>
      <c r="AN19" s="212"/>
      <c r="AO19" s="28"/>
      <c r="AP19" s="26"/>
      <c r="AQ19" s="29">
        <f t="shared" si="0"/>
        <v>174.98500000000001</v>
      </c>
    </row>
    <row r="20" spans="1:43" ht="12.75" customHeight="1">
      <c r="A20" s="72" t="s">
        <v>230</v>
      </c>
      <c r="B20" s="73"/>
      <c r="C20" s="74"/>
      <c r="D20" s="75"/>
      <c r="E20" s="76"/>
      <c r="F20" s="77"/>
      <c r="G20" s="77"/>
      <c r="H20" s="78">
        <f>SUM(I20:K20)</f>
        <v>0</v>
      </c>
      <c r="I20" s="75"/>
      <c r="J20" s="76"/>
      <c r="K20" s="77"/>
      <c r="L20" s="78">
        <f>SUM(M20:Z20)</f>
        <v>1771.0197000000001</v>
      </c>
      <c r="M20" s="76"/>
      <c r="N20" s="76"/>
      <c r="O20" s="76">
        <v>43.925700000000006</v>
      </c>
      <c r="P20" s="76">
        <v>362.09999999999997</v>
      </c>
      <c r="Q20" s="76">
        <v>0</v>
      </c>
      <c r="R20" s="76">
        <v>0</v>
      </c>
      <c r="S20" s="76">
        <v>619.50210000000004</v>
      </c>
      <c r="T20" s="76">
        <v>32.662700000000001</v>
      </c>
      <c r="U20" s="76">
        <v>639.25919999999996</v>
      </c>
      <c r="V20" s="76"/>
      <c r="W20" s="76">
        <v>73.569999999999993</v>
      </c>
      <c r="X20" s="76"/>
      <c r="Y20" s="76"/>
      <c r="Z20" s="77"/>
      <c r="AA20" s="78"/>
      <c r="AB20" s="79">
        <f>SUM(AC20:AL20)</f>
        <v>0</v>
      </c>
      <c r="AC20" s="80"/>
      <c r="AD20" s="76"/>
      <c r="AE20" s="76"/>
      <c r="AF20" s="76"/>
      <c r="AG20" s="76"/>
      <c r="AH20" s="76"/>
      <c r="AI20" s="76"/>
      <c r="AJ20" s="76"/>
      <c r="AK20" s="76"/>
      <c r="AL20" s="76"/>
      <c r="AM20" s="220"/>
      <c r="AN20" s="213"/>
      <c r="AO20" s="81"/>
      <c r="AP20" s="79"/>
      <c r="AQ20" s="82">
        <f t="shared" si="0"/>
        <v>1771.0197000000001</v>
      </c>
    </row>
    <row r="21" spans="1:43" ht="12.75" customHeight="1">
      <c r="A21" s="93" t="s">
        <v>7</v>
      </c>
      <c r="B21" s="94"/>
      <c r="C21" s="95">
        <f>SUM(C22:C24)</f>
        <v>0</v>
      </c>
      <c r="D21" s="96">
        <f>SUM(D22:D24)</f>
        <v>0</v>
      </c>
      <c r="E21" s="97">
        <f>SUM(E22:E24)</f>
        <v>0</v>
      </c>
      <c r="F21" s="98">
        <f>SUM(F22:F24)</f>
        <v>0</v>
      </c>
      <c r="G21" s="98">
        <f>SUM(G22:G24)</f>
        <v>0</v>
      </c>
      <c r="H21" s="99">
        <f>SUM(I21:K21)</f>
        <v>0</v>
      </c>
      <c r="I21" s="96">
        <f>SUM(I22:I24)</f>
        <v>0</v>
      </c>
      <c r="J21" s="97">
        <f>SUM(J22:J24)</f>
        <v>0</v>
      </c>
      <c r="K21" s="98">
        <f>SUM(K22:K24)</f>
        <v>0</v>
      </c>
      <c r="L21" s="99">
        <f>SUM(M21:Z21)</f>
        <v>0</v>
      </c>
      <c r="M21" s="97">
        <f t="shared" ref="M21:AA21" si="15">SUM(M22:M24)</f>
        <v>0</v>
      </c>
      <c r="N21" s="97">
        <f t="shared" ref="N21" si="16">SUM(N22:N24)</f>
        <v>0</v>
      </c>
      <c r="O21" s="97">
        <f t="shared" si="15"/>
        <v>0</v>
      </c>
      <c r="P21" s="97">
        <f t="shared" si="15"/>
        <v>0</v>
      </c>
      <c r="Q21" s="97">
        <f t="shared" si="15"/>
        <v>0</v>
      </c>
      <c r="R21" s="97">
        <f t="shared" si="15"/>
        <v>0</v>
      </c>
      <c r="S21" s="97">
        <f t="shared" si="15"/>
        <v>0</v>
      </c>
      <c r="T21" s="97">
        <f t="shared" si="15"/>
        <v>0</v>
      </c>
      <c r="U21" s="97">
        <f t="shared" si="15"/>
        <v>0</v>
      </c>
      <c r="V21" s="97">
        <f t="shared" si="15"/>
        <v>0</v>
      </c>
      <c r="W21" s="97">
        <f t="shared" si="15"/>
        <v>0</v>
      </c>
      <c r="X21" s="97">
        <f t="shared" si="15"/>
        <v>0</v>
      </c>
      <c r="Y21" s="97">
        <f t="shared" si="15"/>
        <v>0</v>
      </c>
      <c r="Z21" s="98">
        <f t="shared" si="15"/>
        <v>0</v>
      </c>
      <c r="AA21" s="99">
        <f t="shared" si="15"/>
        <v>0</v>
      </c>
      <c r="AB21" s="100">
        <f t="shared" ref="AB21:AQ21" si="17">SUM(AB22:AB24)</f>
        <v>-59.941999999999993</v>
      </c>
      <c r="AC21" s="101">
        <f t="shared" si="17"/>
        <v>-59.941999999999993</v>
      </c>
      <c r="AD21" s="97">
        <f t="shared" si="17"/>
        <v>0</v>
      </c>
      <c r="AE21" s="97">
        <f t="shared" si="17"/>
        <v>0</v>
      </c>
      <c r="AF21" s="97">
        <f t="shared" si="17"/>
        <v>0</v>
      </c>
      <c r="AG21" s="97">
        <f t="shared" si="17"/>
        <v>0</v>
      </c>
      <c r="AH21" s="97">
        <f t="shared" si="17"/>
        <v>0</v>
      </c>
      <c r="AI21" s="97">
        <f t="shared" si="17"/>
        <v>0</v>
      </c>
      <c r="AJ21" s="97">
        <f t="shared" ref="AJ21:AK21" si="18">SUM(AJ22:AJ24)</f>
        <v>0</v>
      </c>
      <c r="AK21" s="97">
        <f t="shared" si="18"/>
        <v>0</v>
      </c>
      <c r="AL21" s="97">
        <f t="shared" ref="AL21" si="19">SUM(AL22:AL24)</f>
        <v>0</v>
      </c>
      <c r="AM21" s="222">
        <f t="shared" si="17"/>
        <v>0</v>
      </c>
      <c r="AN21" s="116">
        <f t="shared" si="17"/>
        <v>0</v>
      </c>
      <c r="AO21" s="99">
        <f t="shared" si="17"/>
        <v>59.941999999999993</v>
      </c>
      <c r="AP21" s="100">
        <f t="shared" si="17"/>
        <v>0</v>
      </c>
      <c r="AQ21" s="102">
        <f t="shared" si="17"/>
        <v>0</v>
      </c>
    </row>
    <row r="22" spans="1:43" ht="12.75" customHeight="1">
      <c r="A22" s="60" t="s">
        <v>231</v>
      </c>
      <c r="B22" s="61"/>
      <c r="C22" s="170"/>
      <c r="D22" s="394"/>
      <c r="E22" s="103"/>
      <c r="F22" s="65"/>
      <c r="G22" s="65"/>
      <c r="H22" s="66"/>
      <c r="I22" s="69"/>
      <c r="J22" s="64"/>
      <c r="K22" s="65"/>
      <c r="L22" s="66"/>
      <c r="M22" s="64"/>
      <c r="N22" s="64"/>
      <c r="O22" s="64"/>
      <c r="P22" s="64"/>
      <c r="Q22" s="64"/>
      <c r="R22" s="64"/>
      <c r="S22" s="64"/>
      <c r="T22" s="64"/>
      <c r="U22" s="64"/>
      <c r="V22" s="65"/>
      <c r="W22" s="63"/>
      <c r="X22" s="64"/>
      <c r="Y22" s="64"/>
      <c r="Z22" s="65"/>
      <c r="AA22" s="66"/>
      <c r="AB22" s="67">
        <f>SUM(AC22:AM22)</f>
        <v>-59.941999999999993</v>
      </c>
      <c r="AC22" s="68">
        <f>-AC2</f>
        <v>-59.941999999999993</v>
      </c>
      <c r="AD22" s="64">
        <f>-AD2</f>
        <v>0</v>
      </c>
      <c r="AE22" s="64"/>
      <c r="AF22" s="64"/>
      <c r="AG22" s="64"/>
      <c r="AH22" s="64"/>
      <c r="AI22" s="64"/>
      <c r="AJ22" s="64"/>
      <c r="AK22" s="64">
        <v>0</v>
      </c>
      <c r="AL22" s="64"/>
      <c r="AM22" s="219"/>
      <c r="AN22" s="69"/>
      <c r="AO22" s="66">
        <f>-(C22+H22+L22+AA22+AB22)</f>
        <v>59.941999999999993</v>
      </c>
      <c r="AP22" s="67"/>
      <c r="AQ22" s="92">
        <f>C22+H22+L22+AA22+AB22+AN22+AO22+AP22</f>
        <v>0</v>
      </c>
    </row>
    <row r="23" spans="1:43" ht="12.75" customHeight="1">
      <c r="A23" s="162" t="s">
        <v>232</v>
      </c>
      <c r="B23" s="1"/>
      <c r="C23" s="171"/>
      <c r="D23" s="172"/>
      <c r="E23" s="86"/>
      <c r="F23" s="104"/>
      <c r="G23" s="104"/>
      <c r="H23" s="88"/>
      <c r="J23" s="105"/>
      <c r="K23" s="104"/>
      <c r="L23" s="88"/>
      <c r="M23" s="105"/>
      <c r="N23" s="105"/>
      <c r="O23" s="105"/>
      <c r="P23" s="105"/>
      <c r="Q23" s="105"/>
      <c r="R23" s="105"/>
      <c r="S23" s="105"/>
      <c r="T23" s="105"/>
      <c r="U23" s="105"/>
      <c r="V23" s="104"/>
      <c r="W23" s="181"/>
      <c r="X23" s="105"/>
      <c r="Y23" s="105"/>
      <c r="Z23" s="104"/>
      <c r="AA23" s="88"/>
      <c r="AB23" s="89"/>
      <c r="AC23" s="174"/>
      <c r="AD23" s="105"/>
      <c r="AE23" s="105"/>
      <c r="AF23" s="105"/>
      <c r="AG23" s="105"/>
      <c r="AH23" s="105"/>
      <c r="AI23" s="105"/>
      <c r="AJ23" s="105"/>
      <c r="AK23" s="105"/>
      <c r="AL23" s="105"/>
      <c r="AM23" s="225"/>
      <c r="AN23" s="106"/>
      <c r="AO23" s="88"/>
      <c r="AP23" s="89"/>
      <c r="AQ23" s="107">
        <f>C23+H23+L23+AA23+AB23+AN23+AO23+AP23</f>
        <v>0</v>
      </c>
    </row>
    <row r="24" spans="1:43" ht="12.75" customHeight="1" thickBot="1">
      <c r="A24" s="30" t="s">
        <v>233</v>
      </c>
      <c r="B24" s="31"/>
      <c r="C24" s="173">
        <f>SUM(D24:G24)</f>
        <v>0</v>
      </c>
      <c r="D24" s="191">
        <v>0</v>
      </c>
      <c r="E24" s="36">
        <f>-D24-V24</f>
        <v>0</v>
      </c>
      <c r="F24" s="33"/>
      <c r="G24" s="33"/>
      <c r="H24" s="34"/>
      <c r="I24" s="39"/>
      <c r="J24" s="36"/>
      <c r="K24" s="33"/>
      <c r="L24" s="34">
        <f>SUM(N24:Z24)</f>
        <v>0</v>
      </c>
      <c r="M24" s="36"/>
      <c r="N24" s="36">
        <v>0</v>
      </c>
      <c r="O24" s="36"/>
      <c r="P24" s="36">
        <v>0</v>
      </c>
      <c r="Q24" s="36">
        <v>0</v>
      </c>
      <c r="R24" s="36">
        <v>0</v>
      </c>
      <c r="S24" s="36">
        <v>0</v>
      </c>
      <c r="T24" s="36"/>
      <c r="U24" s="36">
        <v>0</v>
      </c>
      <c r="V24" s="33">
        <v>0</v>
      </c>
      <c r="W24" s="35">
        <v>0</v>
      </c>
      <c r="X24" s="36"/>
      <c r="Y24" s="36"/>
      <c r="Z24" s="33"/>
      <c r="AA24" s="34"/>
      <c r="AB24" s="34">
        <f>SUM(AC24:AM24)</f>
        <v>0</v>
      </c>
      <c r="AC24" s="38"/>
      <c r="AD24" s="36"/>
      <c r="AE24" s="36"/>
      <c r="AF24" s="36"/>
      <c r="AG24" s="36"/>
      <c r="AH24" s="36"/>
      <c r="AI24" s="36"/>
      <c r="AJ24" s="36"/>
      <c r="AK24" s="36"/>
      <c r="AL24" s="36"/>
      <c r="AM24" s="216"/>
      <c r="AN24" s="39"/>
      <c r="AO24" s="34"/>
      <c r="AP24" s="37"/>
      <c r="AQ24" s="41">
        <f>C24+H24+L24+AA24+AB24+AN24+AO24+AP24</f>
        <v>0</v>
      </c>
    </row>
    <row r="25" spans="1:43" ht="12.75" customHeight="1" thickBot="1">
      <c r="A25" s="83" t="s">
        <v>8</v>
      </c>
      <c r="B25" s="1"/>
      <c r="C25" s="84">
        <f>SUM(D25:G25)</f>
        <v>0</v>
      </c>
      <c r="D25" s="85"/>
      <c r="E25" s="86"/>
      <c r="F25" s="104"/>
      <c r="G25" s="104"/>
      <c r="H25" s="47">
        <f>SUM(I25:K25)</f>
        <v>7.8120000000000003</v>
      </c>
      <c r="I25" s="104">
        <v>7.8120000000000003</v>
      </c>
      <c r="J25" s="105"/>
      <c r="K25" s="104"/>
      <c r="L25" s="88">
        <f>SUM(O25:Z25)</f>
        <v>62.813100000000006</v>
      </c>
      <c r="M25" s="105"/>
      <c r="N25" s="105"/>
      <c r="O25" s="105">
        <v>42.492900000000006</v>
      </c>
      <c r="P25" s="105"/>
      <c r="Q25" s="105"/>
      <c r="R25" s="105"/>
      <c r="S25" s="105">
        <v>12.803699999999999</v>
      </c>
      <c r="T25" s="105">
        <v>3.3789000000000002</v>
      </c>
      <c r="U25" s="105">
        <v>4.1375999999999999</v>
      </c>
      <c r="V25" s="105"/>
      <c r="W25" s="105"/>
      <c r="X25" s="105"/>
      <c r="Y25" s="105"/>
      <c r="Z25" s="104"/>
      <c r="AA25" s="88">
        <v>33.020452079999998</v>
      </c>
      <c r="AB25" s="89">
        <f>SUM(AC25:AI25)</f>
        <v>0</v>
      </c>
      <c r="AC25" s="90"/>
      <c r="AD25" s="105"/>
      <c r="AE25" s="105"/>
      <c r="AF25" s="105"/>
      <c r="AG25" s="105"/>
      <c r="AH25" s="105"/>
      <c r="AI25" s="105"/>
      <c r="AJ25" s="105"/>
      <c r="AK25" s="105"/>
      <c r="AL25" s="105"/>
      <c r="AM25" s="225"/>
      <c r="AN25" s="106"/>
      <c r="AO25" s="88">
        <v>184.12599999999998</v>
      </c>
      <c r="AP25" s="89"/>
      <c r="AQ25" s="107">
        <f>C25+H25+L25+AA25+AB25+AN25+AO25+AP25</f>
        <v>287.77155207999999</v>
      </c>
    </row>
    <row r="26" spans="1:43" s="49" customFormat="1" ht="12.75" customHeight="1" thickBot="1">
      <c r="A26" s="42" t="s">
        <v>9</v>
      </c>
      <c r="B26" s="43"/>
      <c r="C26" s="44">
        <f t="shared" ref="C26:AP26" si="20">C7-C9+C15+C21-C25</f>
        <v>839.5686671405042</v>
      </c>
      <c r="D26" s="108">
        <f t="shared" si="20"/>
        <v>821.56931712876622</v>
      </c>
      <c r="E26" s="108">
        <f t="shared" si="20"/>
        <v>0</v>
      </c>
      <c r="F26" s="108">
        <f t="shared" si="20"/>
        <v>0</v>
      </c>
      <c r="G26" s="108">
        <f t="shared" si="20"/>
        <v>17.999350011738152</v>
      </c>
      <c r="H26" s="88">
        <f t="shared" si="20"/>
        <v>756.8219999933001</v>
      </c>
      <c r="I26" s="108">
        <f t="shared" si="20"/>
        <v>4.0000006799925991E-2</v>
      </c>
      <c r="J26" s="108">
        <f t="shared" si="20"/>
        <v>585.79699998649994</v>
      </c>
      <c r="K26" s="108">
        <f t="shared" si="20"/>
        <v>170.98500000000001</v>
      </c>
      <c r="L26" s="47">
        <f t="shared" si="20"/>
        <v>4127.4407038499985</v>
      </c>
      <c r="M26" s="46">
        <f t="shared" si="20"/>
        <v>0</v>
      </c>
      <c r="N26" s="46">
        <f t="shared" si="20"/>
        <v>-1.0650000000000013</v>
      </c>
      <c r="O26" s="46">
        <f t="shared" si="20"/>
        <v>0</v>
      </c>
      <c r="P26" s="46">
        <f t="shared" si="20"/>
        <v>937.19999999999982</v>
      </c>
      <c r="Q26" s="46">
        <f t="shared" si="20"/>
        <v>121.39400000000001</v>
      </c>
      <c r="R26" s="46">
        <f t="shared" si="20"/>
        <v>354.96209999999996</v>
      </c>
      <c r="S26" s="46">
        <f t="shared" si="20"/>
        <v>592.90980000000002</v>
      </c>
      <c r="T26" s="46">
        <f t="shared" si="20"/>
        <v>141.91380000000001</v>
      </c>
      <c r="U26" s="46">
        <f t="shared" si="20"/>
        <v>1724.3447999999999</v>
      </c>
      <c r="V26" s="46">
        <f t="shared" si="20"/>
        <v>68.715767475000007</v>
      </c>
      <c r="W26" s="46">
        <f t="shared" si="20"/>
        <v>1.0510000000000019</v>
      </c>
      <c r="X26" s="46">
        <f t="shared" si="20"/>
        <v>125.41443637500001</v>
      </c>
      <c r="Y26" s="46">
        <f t="shared" si="20"/>
        <v>0</v>
      </c>
      <c r="Z26" s="46">
        <f t="shared" si="20"/>
        <v>60.6</v>
      </c>
      <c r="AA26" s="47">
        <f t="shared" si="20"/>
        <v>1000.8661435238398</v>
      </c>
      <c r="AB26" s="45">
        <f t="shared" si="20"/>
        <v>107.8182</v>
      </c>
      <c r="AC26" s="110">
        <f t="shared" si="20"/>
        <v>0</v>
      </c>
      <c r="AD26" s="46">
        <f t="shared" si="20"/>
        <v>0</v>
      </c>
      <c r="AE26" s="46">
        <f t="shared" si="20"/>
        <v>105.45407999999999</v>
      </c>
      <c r="AF26" s="46">
        <f t="shared" si="20"/>
        <v>0</v>
      </c>
      <c r="AG26" s="46">
        <f t="shared" si="20"/>
        <v>0</v>
      </c>
      <c r="AH26" s="46">
        <f t="shared" si="20"/>
        <v>2.2685999999999997</v>
      </c>
      <c r="AI26" s="46">
        <f t="shared" si="20"/>
        <v>0</v>
      </c>
      <c r="AJ26" s="46">
        <f t="shared" ref="AJ26" si="21">AJ7-AJ9+AJ15+AJ21-AJ25</f>
        <v>0</v>
      </c>
      <c r="AK26" s="46">
        <f t="shared" si="20"/>
        <v>0</v>
      </c>
      <c r="AL26" s="46">
        <f t="shared" si="20"/>
        <v>4.7759999999999997E-2</v>
      </c>
      <c r="AM26" s="226">
        <f t="shared" si="20"/>
        <v>4.7759999999999997E-2</v>
      </c>
      <c r="AN26" s="108">
        <f t="shared" si="20"/>
        <v>0</v>
      </c>
      <c r="AO26" s="47">
        <f t="shared" si="20"/>
        <v>1019.1859999999999</v>
      </c>
      <c r="AP26" s="45">
        <f t="shared" si="20"/>
        <v>0</v>
      </c>
      <c r="AQ26" s="48">
        <f>C26+H26+L26+AA26+AB26+AN26+AO26+AP26</f>
        <v>7851.7017145076425</v>
      </c>
    </row>
    <row r="27" spans="1:43" s="49" customFormat="1" ht="12.75" customHeight="1">
      <c r="A27" s="50" t="s">
        <v>10</v>
      </c>
      <c r="B27" s="51"/>
      <c r="C27" s="52">
        <f t="shared" ref="C27:V27" si="22">C28</f>
        <v>0</v>
      </c>
      <c r="D27" s="53">
        <f t="shared" si="22"/>
        <v>0</v>
      </c>
      <c r="E27" s="54">
        <f t="shared" si="22"/>
        <v>0</v>
      </c>
      <c r="F27" s="55">
        <f t="shared" si="22"/>
        <v>0</v>
      </c>
      <c r="G27" s="55">
        <f t="shared" si="22"/>
        <v>0</v>
      </c>
      <c r="H27" s="56">
        <f t="shared" si="22"/>
        <v>0</v>
      </c>
      <c r="I27" s="53">
        <f t="shared" si="22"/>
        <v>0</v>
      </c>
      <c r="J27" s="54">
        <f t="shared" si="22"/>
        <v>0</v>
      </c>
      <c r="K27" s="55">
        <f t="shared" si="22"/>
        <v>0</v>
      </c>
      <c r="L27" s="56">
        <f t="shared" si="22"/>
        <v>186.014436375</v>
      </c>
      <c r="M27" s="54">
        <f t="shared" si="22"/>
        <v>0</v>
      </c>
      <c r="N27" s="54">
        <f t="shared" si="22"/>
        <v>0</v>
      </c>
      <c r="O27" s="54">
        <f t="shared" si="22"/>
        <v>0</v>
      </c>
      <c r="P27" s="54">
        <f t="shared" si="22"/>
        <v>0</v>
      </c>
      <c r="Q27" s="54">
        <f t="shared" si="22"/>
        <v>0</v>
      </c>
      <c r="R27" s="54">
        <f t="shared" si="22"/>
        <v>0</v>
      </c>
      <c r="S27" s="54">
        <f t="shared" si="22"/>
        <v>0</v>
      </c>
      <c r="T27" s="54">
        <f t="shared" si="22"/>
        <v>0</v>
      </c>
      <c r="U27" s="54">
        <f t="shared" si="22"/>
        <v>0</v>
      </c>
      <c r="V27" s="54">
        <f t="shared" si="22"/>
        <v>0</v>
      </c>
      <c r="W27" s="54"/>
      <c r="X27" s="54">
        <f t="shared" ref="X27:AQ27" si="23">X28</f>
        <v>125.41443637500001</v>
      </c>
      <c r="Y27" s="54">
        <f t="shared" si="23"/>
        <v>0</v>
      </c>
      <c r="Z27" s="55">
        <f t="shared" si="23"/>
        <v>60.6</v>
      </c>
      <c r="AA27" s="56">
        <f t="shared" si="23"/>
        <v>430.49364335999996</v>
      </c>
      <c r="AB27" s="57">
        <f t="shared" si="23"/>
        <v>0</v>
      </c>
      <c r="AC27" s="58">
        <f t="shared" si="23"/>
        <v>0</v>
      </c>
      <c r="AD27" s="54">
        <f t="shared" si="23"/>
        <v>0</v>
      </c>
      <c r="AE27" s="54">
        <f t="shared" si="23"/>
        <v>0</v>
      </c>
      <c r="AF27" s="54">
        <f t="shared" si="23"/>
        <v>0</v>
      </c>
      <c r="AG27" s="54">
        <f t="shared" si="23"/>
        <v>0</v>
      </c>
      <c r="AH27" s="54">
        <f t="shared" si="23"/>
        <v>0</v>
      </c>
      <c r="AI27" s="54">
        <f t="shared" si="23"/>
        <v>0</v>
      </c>
      <c r="AJ27" s="54">
        <f t="shared" si="23"/>
        <v>0</v>
      </c>
      <c r="AK27" s="54">
        <f t="shared" si="23"/>
        <v>0</v>
      </c>
      <c r="AL27" s="54">
        <f t="shared" si="23"/>
        <v>0</v>
      </c>
      <c r="AM27" s="217">
        <f t="shared" si="23"/>
        <v>0</v>
      </c>
      <c r="AN27" s="57">
        <f t="shared" si="23"/>
        <v>0</v>
      </c>
      <c r="AO27" s="56">
        <f t="shared" si="23"/>
        <v>0</v>
      </c>
      <c r="AP27" s="57">
        <f t="shared" si="23"/>
        <v>0</v>
      </c>
      <c r="AQ27" s="111">
        <f t="shared" si="23"/>
        <v>616.50807973499991</v>
      </c>
    </row>
    <row r="28" spans="1:43" ht="12.75" customHeight="1" thickBot="1">
      <c r="A28" s="112" t="s">
        <v>11</v>
      </c>
      <c r="B28" s="113"/>
      <c r="C28" s="114">
        <f>SUM(D28:G28)</f>
        <v>0</v>
      </c>
      <c r="D28" s="96"/>
      <c r="E28" s="97"/>
      <c r="F28" s="98"/>
      <c r="G28" s="98"/>
      <c r="H28" s="115">
        <f>SUM(I28:K28)</f>
        <v>0</v>
      </c>
      <c r="I28" s="96"/>
      <c r="J28" s="97"/>
      <c r="K28" s="98"/>
      <c r="L28" s="115">
        <f>SUM(M28:Z28)</f>
        <v>186.014436375</v>
      </c>
      <c r="M28" s="97"/>
      <c r="N28" s="97"/>
      <c r="O28" s="97"/>
      <c r="P28" s="97"/>
      <c r="Q28" s="97"/>
      <c r="R28" s="97"/>
      <c r="S28" s="97"/>
      <c r="T28" s="97"/>
      <c r="U28" s="97"/>
      <c r="V28" s="97"/>
      <c r="W28" s="97"/>
      <c r="X28" s="97">
        <f>X26</f>
        <v>125.41443637500001</v>
      </c>
      <c r="Y28" s="97">
        <f>Y26</f>
        <v>0</v>
      </c>
      <c r="Z28" s="98">
        <f>Z26</f>
        <v>60.6</v>
      </c>
      <c r="AA28" s="115">
        <v>430.49364335999996</v>
      </c>
      <c r="AB28" s="116">
        <f>SUM(AC28:AI28)</f>
        <v>0</v>
      </c>
      <c r="AC28" s="101"/>
      <c r="AD28" s="97"/>
      <c r="AE28" s="97"/>
      <c r="AF28" s="97"/>
      <c r="AG28" s="97"/>
      <c r="AH28" s="97"/>
      <c r="AI28" s="97"/>
      <c r="AJ28" s="97"/>
      <c r="AK28" s="97"/>
      <c r="AL28" s="97"/>
      <c r="AM28" s="227"/>
      <c r="AN28" s="116"/>
      <c r="AO28" s="115"/>
      <c r="AP28" s="116"/>
      <c r="AQ28" s="102">
        <f t="shared" ref="AQ28:AQ72" si="24">C28+H28+L28+AA28+AB28+AN28+AO28+AP28</f>
        <v>616.50807973499991</v>
      </c>
    </row>
    <row r="29" spans="1:43" s="49" customFormat="1" ht="12.75" customHeight="1" thickBot="1">
      <c r="A29" s="50" t="s">
        <v>12</v>
      </c>
      <c r="B29" s="51"/>
      <c r="C29" s="52">
        <f t="shared" ref="C29:AQ29" si="25">C30+C45+C56+C58+C65+C70+C71</f>
        <v>842.60810760766424</v>
      </c>
      <c r="D29" s="53">
        <f t="shared" si="25"/>
        <v>824.6226468076643</v>
      </c>
      <c r="E29" s="54">
        <f t="shared" ref="E29" si="26">E30+E44+E55+E56+E59+E60</f>
        <v>0</v>
      </c>
      <c r="F29" s="55">
        <f t="shared" si="25"/>
        <v>0</v>
      </c>
      <c r="G29" s="55">
        <f t="shared" si="25"/>
        <v>17.985460799999998</v>
      </c>
      <c r="H29" s="56">
        <f t="shared" si="25"/>
        <v>756.93599999999992</v>
      </c>
      <c r="I29" s="53">
        <f t="shared" si="25"/>
        <v>0</v>
      </c>
      <c r="J29" s="53">
        <f t="shared" si="25"/>
        <v>585.93599999999992</v>
      </c>
      <c r="K29" s="53">
        <f t="shared" si="25"/>
        <v>171</v>
      </c>
      <c r="L29" s="56">
        <f t="shared" si="25"/>
        <v>3951.7526676195598</v>
      </c>
      <c r="M29" s="54">
        <f t="shared" si="25"/>
        <v>0</v>
      </c>
      <c r="N29" s="54">
        <f t="shared" ref="N29" si="27">N30+N45+N56+N58+N65+N70+N71</f>
        <v>0</v>
      </c>
      <c r="O29" s="54">
        <f t="shared" si="25"/>
        <v>0</v>
      </c>
      <c r="P29" s="54">
        <f t="shared" si="25"/>
        <v>942.4611040188679</v>
      </c>
      <c r="Q29" s="54">
        <f t="shared" si="25"/>
        <v>121.39400000000001</v>
      </c>
      <c r="R29" s="54">
        <f t="shared" si="25"/>
        <v>373.92175117069218</v>
      </c>
      <c r="S29" s="54">
        <f t="shared" si="25"/>
        <v>588.97019999999998</v>
      </c>
      <c r="T29" s="54">
        <f t="shared" si="25"/>
        <v>147.73670678000011</v>
      </c>
      <c r="U29" s="54">
        <f t="shared" si="25"/>
        <v>1709.8183999999999</v>
      </c>
      <c r="V29" s="54">
        <f t="shared" si="25"/>
        <v>66.399505649999995</v>
      </c>
      <c r="W29" s="54">
        <f t="shared" si="25"/>
        <v>1.0510000000000019</v>
      </c>
      <c r="X29" s="54">
        <f t="shared" si="25"/>
        <v>0</v>
      </c>
      <c r="Y29" s="54">
        <f t="shared" si="25"/>
        <v>0</v>
      </c>
      <c r="Z29" s="54">
        <f t="shared" si="25"/>
        <v>0</v>
      </c>
      <c r="AA29" s="47">
        <f t="shared" si="25"/>
        <v>569.61895319999996</v>
      </c>
      <c r="AB29" s="57">
        <f t="shared" si="25"/>
        <v>107.81819999999999</v>
      </c>
      <c r="AC29" s="58">
        <f t="shared" si="25"/>
        <v>0</v>
      </c>
      <c r="AD29" s="54">
        <f t="shared" si="25"/>
        <v>0</v>
      </c>
      <c r="AE29" s="54">
        <f t="shared" si="25"/>
        <v>105.45408</v>
      </c>
      <c r="AF29" s="54">
        <f t="shared" ref="AF29" si="28">AF30+AF45+AF56+AF58+AF65+AF70+AF71</f>
        <v>0</v>
      </c>
      <c r="AG29" s="54">
        <f t="shared" si="25"/>
        <v>0</v>
      </c>
      <c r="AH29" s="54">
        <f t="shared" si="25"/>
        <v>2.2685999999999997</v>
      </c>
      <c r="AI29" s="54">
        <f t="shared" si="25"/>
        <v>0</v>
      </c>
      <c r="AJ29" s="54">
        <f t="shared" ref="AJ29" si="29">AJ30+AJ45+AJ56+AJ58+AJ65+AJ70+AJ71</f>
        <v>0</v>
      </c>
      <c r="AK29" s="54">
        <f t="shared" si="25"/>
        <v>0</v>
      </c>
      <c r="AL29" s="54">
        <f t="shared" ref="AL29" si="30">AL30+AL45+AL56+AL58+AL65+AL70+AL71</f>
        <v>4.7759999999999997E-2</v>
      </c>
      <c r="AM29" s="217">
        <f t="shared" si="25"/>
        <v>4.7759999999999997E-2</v>
      </c>
      <c r="AN29" s="53">
        <f t="shared" si="25"/>
        <v>0</v>
      </c>
      <c r="AO29" s="56">
        <f t="shared" si="25"/>
        <v>1020.648</v>
      </c>
      <c r="AP29" s="57">
        <f t="shared" si="25"/>
        <v>0</v>
      </c>
      <c r="AQ29" s="48">
        <f t="shared" si="25"/>
        <v>7249.381928427224</v>
      </c>
    </row>
    <row r="30" spans="1:43" s="49" customFormat="1" ht="12.75" customHeight="1">
      <c r="A30" s="164" t="s">
        <v>43</v>
      </c>
      <c r="B30" s="117"/>
      <c r="C30" s="118">
        <f>SUM(C31:C44)</f>
        <v>216.16737107311755</v>
      </c>
      <c r="D30" s="120">
        <f t="shared" ref="D30" si="31">SUM(D31:D44)</f>
        <v>216.16737107311755</v>
      </c>
      <c r="E30" s="120">
        <v>0</v>
      </c>
      <c r="F30" s="121"/>
      <c r="G30" s="121"/>
      <c r="H30" s="122">
        <f>SUM(H31:H44)</f>
        <v>0</v>
      </c>
      <c r="I30" s="119">
        <f t="shared" ref="I30:K30" si="32">SUM(I31:I44)</f>
        <v>0</v>
      </c>
      <c r="J30" s="120">
        <f t="shared" si="32"/>
        <v>0</v>
      </c>
      <c r="K30" s="120">
        <f t="shared" si="32"/>
        <v>0</v>
      </c>
      <c r="L30" s="122">
        <f>SUM(L31:L44)</f>
        <v>730.20722327128374</v>
      </c>
      <c r="M30" s="120">
        <f>SUM(M31:M44)</f>
        <v>0</v>
      </c>
      <c r="N30" s="120">
        <f>SUM(N31:N44)</f>
        <v>0</v>
      </c>
      <c r="O30" s="120">
        <f>SUM(O31:O44)</f>
        <v>0</v>
      </c>
      <c r="P30" s="120">
        <f>SUM(P31:P44)</f>
        <v>0</v>
      </c>
      <c r="Q30" s="120">
        <v>17.612835142733008</v>
      </c>
      <c r="R30" s="120">
        <f>SUM(R31:R44)</f>
        <v>0</v>
      </c>
      <c r="S30" s="120">
        <v>421.53719999999998</v>
      </c>
      <c r="T30" s="120">
        <v>62.151666058268908</v>
      </c>
      <c r="U30" s="120">
        <v>180.75719829528188</v>
      </c>
      <c r="V30" s="120">
        <v>47.097323775</v>
      </c>
      <c r="W30" s="120">
        <f>SUM(W31:W44)</f>
        <v>1.0510000000000019</v>
      </c>
      <c r="X30" s="120">
        <f>SUM(X31:X44)</f>
        <v>0</v>
      </c>
      <c r="Y30" s="120">
        <f>SUM(Y31:Y44)</f>
        <v>0</v>
      </c>
      <c r="Z30" s="121">
        <f>SUM(Z31:Z44)</f>
        <v>0</v>
      </c>
      <c r="AA30" s="122">
        <v>358.37852687999998</v>
      </c>
      <c r="AB30" s="123">
        <f t="shared" ref="AB30:AN30" si="33">SUM(AB31:AB44)</f>
        <v>63.043199999999999</v>
      </c>
      <c r="AC30" s="176">
        <f t="shared" si="33"/>
        <v>0</v>
      </c>
      <c r="AD30" s="120">
        <f t="shared" si="33"/>
        <v>0</v>
      </c>
      <c r="AE30" s="120">
        <f t="shared" si="33"/>
        <v>60.7746</v>
      </c>
      <c r="AF30" s="120">
        <f t="shared" ref="AF30" si="34">SUM(AF31:AF44)</f>
        <v>0</v>
      </c>
      <c r="AG30" s="120">
        <f t="shared" si="33"/>
        <v>0</v>
      </c>
      <c r="AH30" s="120">
        <f t="shared" si="33"/>
        <v>2.2685999999999997</v>
      </c>
      <c r="AI30" s="120">
        <f t="shared" si="33"/>
        <v>0</v>
      </c>
      <c r="AJ30" s="120">
        <f t="shared" ref="AJ30" si="35">SUM(AJ31:AJ44)</f>
        <v>0</v>
      </c>
      <c r="AK30" s="120">
        <f t="shared" si="33"/>
        <v>0</v>
      </c>
      <c r="AL30" s="120">
        <f t="shared" ref="AL30" si="36">SUM(AL31:AL44)</f>
        <v>0</v>
      </c>
      <c r="AM30" s="228">
        <f t="shared" si="33"/>
        <v>0</v>
      </c>
      <c r="AN30" s="119">
        <f t="shared" si="33"/>
        <v>0</v>
      </c>
      <c r="AO30" s="122">
        <v>385.71</v>
      </c>
      <c r="AP30" s="123">
        <f>SUM(AP31:AP44)</f>
        <v>0</v>
      </c>
      <c r="AQ30" s="59">
        <f t="shared" ref="AQ30" si="37">C30+H30+L30+AA30+AB30+AN30+AO30+AP30</f>
        <v>1753.5063212244013</v>
      </c>
    </row>
    <row r="31" spans="1:43" ht="12.75" customHeight="1">
      <c r="A31" s="165" t="s">
        <v>13</v>
      </c>
      <c r="B31" s="124" t="s">
        <v>14</v>
      </c>
      <c r="C31" s="125">
        <f t="shared" ref="C31:C43" si="38">SUM(D31:G31)</f>
        <v>0</v>
      </c>
      <c r="D31" s="127">
        <v>0</v>
      </c>
      <c r="E31" s="127"/>
      <c r="F31" s="128"/>
      <c r="G31" s="128"/>
      <c r="H31" s="129">
        <f t="shared" ref="H31:H43" si="39">SUM(I31:K31)</f>
        <v>0</v>
      </c>
      <c r="I31" s="126"/>
      <c r="J31" s="127"/>
      <c r="K31" s="128"/>
      <c r="L31" s="129">
        <f t="shared" ref="L31:L43" si="40">SUM(M31:Z31)</f>
        <v>24.517903378244696</v>
      </c>
      <c r="M31" s="127"/>
      <c r="N31" s="127"/>
      <c r="O31" s="127"/>
      <c r="P31" s="127"/>
      <c r="Q31" s="127">
        <v>0.24107501790741453</v>
      </c>
      <c r="R31" s="127"/>
      <c r="S31" s="127">
        <v>6.0168439772784064</v>
      </c>
      <c r="T31" s="127">
        <v>0</v>
      </c>
      <c r="U31" s="127">
        <v>18.259984383058875</v>
      </c>
      <c r="V31" s="127">
        <v>0</v>
      </c>
      <c r="W31" s="127"/>
      <c r="X31" s="127"/>
      <c r="Y31" s="127"/>
      <c r="Z31" s="128"/>
      <c r="AA31" s="70">
        <v>3.9866914802321576</v>
      </c>
      <c r="AB31" s="131">
        <f t="shared" ref="AB31:AB43" si="41">SUM(AC31:AM31)</f>
        <v>0</v>
      </c>
      <c r="AC31" s="132"/>
      <c r="AD31" s="127"/>
      <c r="AE31" s="127"/>
      <c r="AF31" s="127"/>
      <c r="AG31" s="127"/>
      <c r="AH31" s="127"/>
      <c r="AI31" s="127"/>
      <c r="AJ31" s="127"/>
      <c r="AK31" s="64"/>
      <c r="AL31" s="64"/>
      <c r="AM31" s="229"/>
      <c r="AN31" s="223"/>
      <c r="AO31" s="130">
        <v>8.2141419902196908</v>
      </c>
      <c r="AP31" s="131"/>
      <c r="AQ31" s="71">
        <f t="shared" si="24"/>
        <v>36.718736848696544</v>
      </c>
    </row>
    <row r="32" spans="1:43" ht="12.75" customHeight="1">
      <c r="A32" s="166" t="s">
        <v>111</v>
      </c>
      <c r="B32" s="133" t="s">
        <v>15</v>
      </c>
      <c r="C32" s="19">
        <f t="shared" si="38"/>
        <v>69.822429623130461</v>
      </c>
      <c r="D32" s="127">
        <v>69.822429623130461</v>
      </c>
      <c r="E32" s="25"/>
      <c r="F32" s="22"/>
      <c r="G32" s="22"/>
      <c r="H32" s="23">
        <f t="shared" si="39"/>
        <v>0</v>
      </c>
      <c r="I32" s="24">
        <v>0</v>
      </c>
      <c r="J32" s="25"/>
      <c r="K32" s="22"/>
      <c r="L32" s="23">
        <f t="shared" si="40"/>
        <v>138.45708889318789</v>
      </c>
      <c r="M32" s="25"/>
      <c r="N32" s="25"/>
      <c r="O32" s="25"/>
      <c r="P32" s="25"/>
      <c r="Q32" s="127">
        <v>3.1515393846512643</v>
      </c>
      <c r="R32" s="25"/>
      <c r="S32" s="127">
        <v>78.657344631940177</v>
      </c>
      <c r="T32" s="127">
        <v>2.0945338614771396</v>
      </c>
      <c r="U32" s="127">
        <v>54.553671015119306</v>
      </c>
      <c r="V32" s="127">
        <v>0</v>
      </c>
      <c r="W32" s="25"/>
      <c r="X32" s="25"/>
      <c r="Y32" s="25"/>
      <c r="Z32" s="22"/>
      <c r="AA32" s="28">
        <v>109.95179546205502</v>
      </c>
      <c r="AB32" s="26">
        <f t="shared" si="41"/>
        <v>2.2685999999999997</v>
      </c>
      <c r="AC32" s="27"/>
      <c r="AD32" s="25"/>
      <c r="AE32" s="25">
        <v>0</v>
      </c>
      <c r="AF32" s="25"/>
      <c r="AG32" s="127"/>
      <c r="AH32" s="127">
        <v>2.2685999999999997</v>
      </c>
      <c r="AI32" s="25"/>
      <c r="AJ32" s="25"/>
      <c r="AK32" s="25"/>
      <c r="AL32" s="25"/>
      <c r="AM32" s="229"/>
      <c r="AN32" s="212"/>
      <c r="AO32" s="130">
        <v>102.10490423285742</v>
      </c>
      <c r="AP32" s="26"/>
      <c r="AQ32" s="29">
        <f t="shared" si="24"/>
        <v>422.60481821123074</v>
      </c>
    </row>
    <row r="33" spans="1:43" ht="12.75" customHeight="1">
      <c r="A33" s="166" t="s">
        <v>16</v>
      </c>
      <c r="B33" s="133" t="s">
        <v>17</v>
      </c>
      <c r="C33" s="19">
        <f t="shared" si="38"/>
        <v>3.3890927835876083</v>
      </c>
      <c r="D33" s="127">
        <v>3.3890927835876083</v>
      </c>
      <c r="E33" s="25"/>
      <c r="F33" s="22"/>
      <c r="G33" s="22"/>
      <c r="H33" s="23">
        <f t="shared" si="39"/>
        <v>0</v>
      </c>
      <c r="I33" s="24"/>
      <c r="J33" s="25"/>
      <c r="K33" s="22"/>
      <c r="L33" s="23">
        <f t="shared" si="40"/>
        <v>28.008349130961662</v>
      </c>
      <c r="M33" s="25"/>
      <c r="N33" s="25"/>
      <c r="O33" s="25"/>
      <c r="P33" s="25"/>
      <c r="Q33" s="127">
        <v>0.6309027269244224</v>
      </c>
      <c r="R33" s="25"/>
      <c r="S33" s="127">
        <v>15.746315423697757</v>
      </c>
      <c r="T33" s="127">
        <v>2.792711815302853</v>
      </c>
      <c r="U33" s="127">
        <v>8.8384191650366279</v>
      </c>
      <c r="V33" s="127">
        <v>0</v>
      </c>
      <c r="W33" s="25"/>
      <c r="X33" s="25"/>
      <c r="Y33" s="25"/>
      <c r="Z33" s="22"/>
      <c r="AA33" s="28">
        <v>0</v>
      </c>
      <c r="AB33" s="26">
        <f t="shared" si="41"/>
        <v>0</v>
      </c>
      <c r="AC33" s="27"/>
      <c r="AD33" s="25"/>
      <c r="AE33" s="25"/>
      <c r="AF33" s="25"/>
      <c r="AG33" s="127"/>
      <c r="AH33" s="127"/>
      <c r="AI33" s="25"/>
      <c r="AJ33" s="25"/>
      <c r="AK33" s="25"/>
      <c r="AL33" s="25"/>
      <c r="AM33" s="229"/>
      <c r="AN33" s="212"/>
      <c r="AO33" s="130">
        <v>18.536170820277118</v>
      </c>
      <c r="AP33" s="26"/>
      <c r="AQ33" s="29">
        <f t="shared" si="24"/>
        <v>49.933612734826383</v>
      </c>
    </row>
    <row r="34" spans="1:43" ht="12.75" customHeight="1">
      <c r="A34" s="166" t="s">
        <v>18</v>
      </c>
      <c r="B34" s="133" t="s">
        <v>19</v>
      </c>
      <c r="C34" s="305">
        <f t="shared" si="38"/>
        <v>0</v>
      </c>
      <c r="D34" s="304">
        <v>0</v>
      </c>
      <c r="E34" s="25"/>
      <c r="F34" s="22"/>
      <c r="G34" s="22"/>
      <c r="H34" s="23">
        <f t="shared" si="39"/>
        <v>0</v>
      </c>
      <c r="I34" s="24"/>
      <c r="J34" s="25"/>
      <c r="K34" s="22"/>
      <c r="L34" s="23">
        <f t="shared" si="40"/>
        <v>3.887708414857701</v>
      </c>
      <c r="M34" s="25"/>
      <c r="N34" s="25"/>
      <c r="O34" s="25"/>
      <c r="P34" s="25"/>
      <c r="Q34" s="127">
        <v>7.4476826972730767E-2</v>
      </c>
      <c r="R34" s="25"/>
      <c r="S34" s="127">
        <v>1.8588215888457631</v>
      </c>
      <c r="T34" s="127">
        <v>0.18171754962587056</v>
      </c>
      <c r="U34" s="127">
        <v>1.7726924494133367</v>
      </c>
      <c r="V34" s="127">
        <v>0</v>
      </c>
      <c r="W34" s="25"/>
      <c r="X34" s="25"/>
      <c r="Y34" s="25"/>
      <c r="Z34" s="22"/>
      <c r="AA34" s="28">
        <v>0</v>
      </c>
      <c r="AB34" s="26">
        <f t="shared" si="41"/>
        <v>60.7746</v>
      </c>
      <c r="AC34" s="27"/>
      <c r="AD34" s="25"/>
      <c r="AE34" s="25">
        <v>60.7746</v>
      </c>
      <c r="AF34" s="25"/>
      <c r="AG34" s="127"/>
      <c r="AH34" s="127"/>
      <c r="AI34" s="25"/>
      <c r="AJ34" s="25"/>
      <c r="AK34" s="25"/>
      <c r="AL34" s="25"/>
      <c r="AM34" s="229"/>
      <c r="AN34" s="212"/>
      <c r="AO34" s="130">
        <v>9.4335025388253761</v>
      </c>
      <c r="AP34" s="26"/>
      <c r="AQ34" s="29">
        <f t="shared" si="24"/>
        <v>74.095810953683085</v>
      </c>
    </row>
    <row r="35" spans="1:43" ht="12.75" customHeight="1">
      <c r="A35" s="166" t="s">
        <v>20</v>
      </c>
      <c r="B35" s="133" t="s">
        <v>21</v>
      </c>
      <c r="C35" s="305">
        <f t="shared" si="38"/>
        <v>0</v>
      </c>
      <c r="D35" s="304">
        <v>0</v>
      </c>
      <c r="E35" s="25"/>
      <c r="F35" s="22"/>
      <c r="G35" s="22"/>
      <c r="H35" s="23">
        <f t="shared" si="39"/>
        <v>0</v>
      </c>
      <c r="I35" s="24"/>
      <c r="J35" s="25"/>
      <c r="K35" s="22"/>
      <c r="L35" s="23">
        <f t="shared" si="40"/>
        <v>9.1203573442138861</v>
      </c>
      <c r="M35" s="25"/>
      <c r="N35" s="25"/>
      <c r="O35" s="25"/>
      <c r="P35" s="25"/>
      <c r="Q35" s="127">
        <v>0.22736935250120774</v>
      </c>
      <c r="R35" s="25"/>
      <c r="S35" s="127">
        <v>5.6747726541287005</v>
      </c>
      <c r="T35" s="127">
        <v>0.43038367016653556</v>
      </c>
      <c r="U35" s="127">
        <v>2.7878316674174424</v>
      </c>
      <c r="V35" s="127">
        <v>0</v>
      </c>
      <c r="W35" s="25"/>
      <c r="X35" s="25"/>
      <c r="Y35" s="25"/>
      <c r="Z35" s="22"/>
      <c r="AA35" s="28">
        <v>0</v>
      </c>
      <c r="AB35" s="26">
        <f t="shared" si="41"/>
        <v>0</v>
      </c>
      <c r="AC35" s="27"/>
      <c r="AD35" s="25"/>
      <c r="AE35" s="25"/>
      <c r="AF35" s="25"/>
      <c r="AG35" s="127"/>
      <c r="AH35" s="127"/>
      <c r="AI35" s="25"/>
      <c r="AJ35" s="25"/>
      <c r="AK35" s="25"/>
      <c r="AL35" s="25"/>
      <c r="AM35" s="229"/>
      <c r="AN35" s="212"/>
      <c r="AO35" s="130">
        <v>9.0270490226234816</v>
      </c>
      <c r="AP35" s="26"/>
      <c r="AQ35" s="29">
        <f t="shared" si="24"/>
        <v>18.147406366837366</v>
      </c>
    </row>
    <row r="36" spans="1:43" ht="12.75" customHeight="1">
      <c r="A36" s="166" t="s">
        <v>22</v>
      </c>
      <c r="B36" s="133" t="s">
        <v>23</v>
      </c>
      <c r="C36" s="19">
        <f t="shared" si="38"/>
        <v>18.178138756739781</v>
      </c>
      <c r="D36" s="127">
        <v>18.178138756739781</v>
      </c>
      <c r="E36" s="25"/>
      <c r="F36" s="22"/>
      <c r="G36" s="22"/>
      <c r="H36" s="23">
        <f t="shared" si="39"/>
        <v>0</v>
      </c>
      <c r="I36" s="24"/>
      <c r="J36" s="25"/>
      <c r="K36" s="22"/>
      <c r="L36" s="23">
        <f t="shared" si="40"/>
        <v>42.274231092074317</v>
      </c>
      <c r="M36" s="25"/>
      <c r="N36" s="25"/>
      <c r="O36" s="25"/>
      <c r="P36" s="25"/>
      <c r="Q36" s="127">
        <v>0.95251993788536227</v>
      </c>
      <c r="R36" s="25"/>
      <c r="S36" s="127">
        <v>23.773362753432256</v>
      </c>
      <c r="T36" s="127">
        <v>3.594609700582573</v>
      </c>
      <c r="U36" s="127">
        <v>13.953738700174123</v>
      </c>
      <c r="V36" s="127">
        <v>0</v>
      </c>
      <c r="W36" s="25"/>
      <c r="X36" s="25"/>
      <c r="Y36" s="25"/>
      <c r="Z36" s="22"/>
      <c r="AA36" s="130">
        <v>87.946296721228521</v>
      </c>
      <c r="AB36" s="26">
        <f t="shared" si="41"/>
        <v>0</v>
      </c>
      <c r="AC36" s="27"/>
      <c r="AD36" s="25"/>
      <c r="AE36" s="25">
        <v>0</v>
      </c>
      <c r="AF36" s="25"/>
      <c r="AG36" s="127"/>
      <c r="AH36" s="127"/>
      <c r="AI36" s="25"/>
      <c r="AJ36" s="25"/>
      <c r="AK36" s="25"/>
      <c r="AL36" s="25"/>
      <c r="AM36" s="229"/>
      <c r="AN36" s="212"/>
      <c r="AO36" s="130">
        <v>34.539214119562295</v>
      </c>
      <c r="AP36" s="26"/>
      <c r="AQ36" s="29">
        <f t="shared" si="24"/>
        <v>182.93788068960492</v>
      </c>
    </row>
    <row r="37" spans="1:43" ht="12.75" customHeight="1">
      <c r="A37" s="166" t="s">
        <v>24</v>
      </c>
      <c r="B37" s="133" t="s">
        <v>25</v>
      </c>
      <c r="C37" s="19">
        <f t="shared" si="38"/>
        <v>0.20778845924002123</v>
      </c>
      <c r="D37" s="127">
        <v>0.20778845924002123</v>
      </c>
      <c r="E37" s="25"/>
      <c r="F37" s="22"/>
      <c r="G37" s="22"/>
      <c r="H37" s="23">
        <f t="shared" si="39"/>
        <v>0</v>
      </c>
      <c r="I37" s="24"/>
      <c r="J37" s="25"/>
      <c r="K37" s="22"/>
      <c r="L37" s="23">
        <f t="shared" si="40"/>
        <v>16.311469343482266</v>
      </c>
      <c r="M37" s="25"/>
      <c r="N37" s="25"/>
      <c r="O37" s="25"/>
      <c r="P37" s="25"/>
      <c r="Q37" s="127">
        <v>0.38987161314660485</v>
      </c>
      <c r="R37" s="25"/>
      <c r="S37" s="127">
        <v>9.7305672227467177</v>
      </c>
      <c r="T37" s="127">
        <v>0.47968904366063014</v>
      </c>
      <c r="U37" s="127">
        <v>5.7113414639283153</v>
      </c>
      <c r="V37" s="127">
        <v>0</v>
      </c>
      <c r="W37" s="25"/>
      <c r="X37" s="25"/>
      <c r="Y37" s="25"/>
      <c r="Z37" s="22"/>
      <c r="AA37" s="28">
        <v>4.0846464589133404</v>
      </c>
      <c r="AB37" s="26">
        <f t="shared" si="41"/>
        <v>0</v>
      </c>
      <c r="AC37" s="27"/>
      <c r="AD37" s="25"/>
      <c r="AE37" s="25"/>
      <c r="AF37" s="25"/>
      <c r="AG37" s="127"/>
      <c r="AH37" s="127"/>
      <c r="AI37" s="25"/>
      <c r="AJ37" s="25"/>
      <c r="AK37" s="25"/>
      <c r="AL37" s="25"/>
      <c r="AM37" s="229"/>
      <c r="AN37" s="212"/>
      <c r="AO37" s="130">
        <v>12.524322093675726</v>
      </c>
      <c r="AP37" s="26"/>
      <c r="AQ37" s="29">
        <f t="shared" si="24"/>
        <v>33.128226355311355</v>
      </c>
    </row>
    <row r="38" spans="1:43" ht="12.75" customHeight="1">
      <c r="A38" s="166" t="s">
        <v>26</v>
      </c>
      <c r="B38" s="133" t="s">
        <v>27</v>
      </c>
      <c r="C38" s="19">
        <f t="shared" si="38"/>
        <v>123.58127128017824</v>
      </c>
      <c r="D38" s="127">
        <v>123.58127128017824</v>
      </c>
      <c r="E38" s="25"/>
      <c r="F38" s="22"/>
      <c r="G38" s="22"/>
      <c r="H38" s="23">
        <f t="shared" si="39"/>
        <v>0</v>
      </c>
      <c r="I38" s="24"/>
      <c r="J38" s="25"/>
      <c r="K38" s="22"/>
      <c r="L38" s="23">
        <f t="shared" si="40"/>
        <v>88.939407396170111</v>
      </c>
      <c r="M38" s="25"/>
      <c r="N38" s="25"/>
      <c r="O38" s="25"/>
      <c r="P38" s="25"/>
      <c r="Q38" s="127">
        <v>0.70140048974696412</v>
      </c>
      <c r="R38" s="25"/>
      <c r="S38" s="127">
        <v>17.505825983241994</v>
      </c>
      <c r="T38" s="127">
        <v>7.4695476977792064</v>
      </c>
      <c r="U38" s="127">
        <v>16.165309450401942</v>
      </c>
      <c r="V38" s="127">
        <v>47.097323775</v>
      </c>
      <c r="W38" s="25"/>
      <c r="X38" s="25"/>
      <c r="Y38" s="25"/>
      <c r="Z38" s="22"/>
      <c r="AA38" s="28">
        <v>57.04628098766981</v>
      </c>
      <c r="AB38" s="26">
        <f t="shared" si="41"/>
        <v>0</v>
      </c>
      <c r="AC38" s="27"/>
      <c r="AD38" s="25"/>
      <c r="AE38" s="25">
        <v>0</v>
      </c>
      <c r="AF38" s="25">
        <v>0</v>
      </c>
      <c r="AG38" s="127"/>
      <c r="AH38" s="127"/>
      <c r="AI38" s="25"/>
      <c r="AJ38" s="25"/>
      <c r="AK38" s="25"/>
      <c r="AL38" s="25"/>
      <c r="AM38" s="229"/>
      <c r="AN38" s="212">
        <v>0</v>
      </c>
      <c r="AO38" s="130">
        <v>30.238251123950274</v>
      </c>
      <c r="AP38" s="26"/>
      <c r="AQ38" s="29">
        <f t="shared" si="24"/>
        <v>299.80521078796841</v>
      </c>
    </row>
    <row r="39" spans="1:43" ht="12.75" customHeight="1">
      <c r="A39" s="166" t="s">
        <v>28</v>
      </c>
      <c r="B39" s="133" t="s">
        <v>29</v>
      </c>
      <c r="C39" s="19">
        <f t="shared" si="38"/>
        <v>0.98865017024142587</v>
      </c>
      <c r="D39" s="127">
        <v>0.98865017024142587</v>
      </c>
      <c r="E39" s="25"/>
      <c r="F39" s="22"/>
      <c r="G39" s="22"/>
      <c r="H39" s="23">
        <f t="shared" si="39"/>
        <v>0</v>
      </c>
      <c r="I39" s="24"/>
      <c r="J39" s="25"/>
      <c r="K39" s="22"/>
      <c r="L39" s="23">
        <f t="shared" si="40"/>
        <v>242.22041759050151</v>
      </c>
      <c r="M39" s="25"/>
      <c r="N39" s="25"/>
      <c r="O39" s="25"/>
      <c r="P39" s="25"/>
      <c r="Q39" s="127">
        <v>9.1021695324082561</v>
      </c>
      <c r="R39" s="25"/>
      <c r="S39" s="127">
        <v>227.17548423980944</v>
      </c>
      <c r="T39" s="127">
        <v>4.8202971058651976</v>
      </c>
      <c r="U39" s="127">
        <v>1.1224667124186365</v>
      </c>
      <c r="V39" s="127">
        <v>0</v>
      </c>
      <c r="W39" s="25"/>
      <c r="X39" s="25"/>
      <c r="Y39" s="25"/>
      <c r="Z39" s="22"/>
      <c r="AA39" s="28">
        <v>16.765289534019775</v>
      </c>
      <c r="AB39" s="26">
        <f t="shared" si="41"/>
        <v>0</v>
      </c>
      <c r="AC39" s="27"/>
      <c r="AD39" s="25"/>
      <c r="AE39" s="127"/>
      <c r="AF39" s="127"/>
      <c r="AG39" s="127"/>
      <c r="AH39" s="25"/>
      <c r="AI39" s="25"/>
      <c r="AJ39" s="25"/>
      <c r="AK39" s="25"/>
      <c r="AL39" s="25"/>
      <c r="AM39" s="229"/>
      <c r="AN39" s="212"/>
      <c r="AO39" s="130">
        <v>53.897626729841981</v>
      </c>
      <c r="AP39" s="26"/>
      <c r="AQ39" s="29">
        <f t="shared" si="24"/>
        <v>313.87198402460467</v>
      </c>
    </row>
    <row r="40" spans="1:43" ht="12.75" customHeight="1">
      <c r="A40" s="166" t="s">
        <v>30</v>
      </c>
      <c r="B40" s="133" t="s">
        <v>31</v>
      </c>
      <c r="C40" s="19">
        <f t="shared" si="38"/>
        <v>0</v>
      </c>
      <c r="D40" s="127">
        <v>0</v>
      </c>
      <c r="E40" s="25"/>
      <c r="F40" s="22"/>
      <c r="G40" s="22"/>
      <c r="H40" s="23">
        <f t="shared" si="39"/>
        <v>0</v>
      </c>
      <c r="I40" s="24"/>
      <c r="J40" s="25"/>
      <c r="K40" s="22"/>
      <c r="L40" s="23">
        <f t="shared" si="40"/>
        <v>15.171623904341132</v>
      </c>
      <c r="M40" s="25"/>
      <c r="N40" s="25"/>
      <c r="O40" s="25"/>
      <c r="P40" s="25"/>
      <c r="Q40" s="127">
        <v>0.31223244902851494</v>
      </c>
      <c r="R40" s="25"/>
      <c r="S40" s="127">
        <v>7.7928187945613212</v>
      </c>
      <c r="T40" s="127">
        <v>1.1902371410116492</v>
      </c>
      <c r="U40" s="127">
        <v>5.8763355197396487</v>
      </c>
      <c r="V40" s="127">
        <v>0</v>
      </c>
      <c r="W40" s="25"/>
      <c r="X40" s="25"/>
      <c r="Y40" s="25"/>
      <c r="Z40" s="22"/>
      <c r="AA40" s="28">
        <v>0</v>
      </c>
      <c r="AB40" s="26">
        <f t="shared" si="41"/>
        <v>0</v>
      </c>
      <c r="AC40" s="27"/>
      <c r="AD40" s="25"/>
      <c r="AE40" s="127"/>
      <c r="AF40" s="127"/>
      <c r="AG40" s="127"/>
      <c r="AH40" s="25"/>
      <c r="AI40" s="25"/>
      <c r="AJ40" s="25"/>
      <c r="AK40" s="25"/>
      <c r="AL40" s="25"/>
      <c r="AM40" s="229"/>
      <c r="AN40" s="212"/>
      <c r="AO40" s="130">
        <v>9.7522910834929437</v>
      </c>
      <c r="AP40" s="26"/>
      <c r="AQ40" s="29">
        <f t="shared" si="24"/>
        <v>24.923914987834074</v>
      </c>
    </row>
    <row r="41" spans="1:43" ht="12.75" customHeight="1">
      <c r="A41" s="166" t="s">
        <v>32</v>
      </c>
      <c r="B41" s="133" t="s">
        <v>33</v>
      </c>
      <c r="C41" s="305">
        <f t="shared" si="38"/>
        <v>0</v>
      </c>
      <c r="D41" s="304">
        <v>0</v>
      </c>
      <c r="E41" s="25"/>
      <c r="F41" s="22"/>
      <c r="G41" s="22"/>
      <c r="H41" s="23">
        <f t="shared" si="39"/>
        <v>0</v>
      </c>
      <c r="I41" s="24"/>
      <c r="J41" s="25"/>
      <c r="K41" s="22"/>
      <c r="L41" s="23">
        <f t="shared" si="40"/>
        <v>31.890424183485045</v>
      </c>
      <c r="M41" s="25"/>
      <c r="N41" s="25"/>
      <c r="O41" s="25"/>
      <c r="P41" s="25"/>
      <c r="Q41" s="127">
        <v>0.64499373077858491</v>
      </c>
      <c r="R41" s="25"/>
      <c r="S41" s="127">
        <v>16.098004173571809</v>
      </c>
      <c r="T41" s="127">
        <v>3.0083946635018859</v>
      </c>
      <c r="U41" s="127">
        <v>12.139031615632769</v>
      </c>
      <c r="V41" s="127">
        <v>0</v>
      </c>
      <c r="W41" s="25"/>
      <c r="X41" s="25"/>
      <c r="Y41" s="25"/>
      <c r="Z41" s="22"/>
      <c r="AA41" s="130">
        <v>0</v>
      </c>
      <c r="AB41" s="26">
        <f t="shared" si="41"/>
        <v>0</v>
      </c>
      <c r="AC41" s="27"/>
      <c r="AD41" s="25"/>
      <c r="AE41" s="127"/>
      <c r="AF41" s="127"/>
      <c r="AG41" s="127"/>
      <c r="AH41" s="25"/>
      <c r="AI41" s="25"/>
      <c r="AJ41" s="25"/>
      <c r="AK41" s="25"/>
      <c r="AL41" s="25"/>
      <c r="AM41" s="229"/>
      <c r="AN41" s="212"/>
      <c r="AO41" s="130">
        <v>29.995081838110973</v>
      </c>
      <c r="AP41" s="26"/>
      <c r="AQ41" s="29">
        <f t="shared" si="24"/>
        <v>61.885506021596015</v>
      </c>
    </row>
    <row r="42" spans="1:43" ht="12.75" customHeight="1">
      <c r="A42" s="166" t="s">
        <v>34</v>
      </c>
      <c r="B42" s="133" t="s">
        <v>35</v>
      </c>
      <c r="C42" s="19">
        <f t="shared" si="38"/>
        <v>0</v>
      </c>
      <c r="D42" s="127">
        <v>0</v>
      </c>
      <c r="E42" s="25"/>
      <c r="F42" s="22"/>
      <c r="G42" s="22"/>
      <c r="H42" s="23">
        <f t="shared" si="39"/>
        <v>0</v>
      </c>
      <c r="I42" s="24"/>
      <c r="J42" s="25"/>
      <c r="K42" s="22"/>
      <c r="L42" s="23">
        <f t="shared" si="40"/>
        <v>9.7547277468913141</v>
      </c>
      <c r="M42" s="25"/>
      <c r="N42" s="25"/>
      <c r="O42" s="25"/>
      <c r="P42" s="25"/>
      <c r="Q42" s="127">
        <v>0.13834281621162403</v>
      </c>
      <c r="R42" s="25"/>
      <c r="S42" s="127">
        <v>3.4528137662207863</v>
      </c>
      <c r="T42" s="127">
        <v>3.7012995634322059</v>
      </c>
      <c r="U42" s="127">
        <v>2.4622716010266981</v>
      </c>
      <c r="V42" s="127">
        <v>0</v>
      </c>
      <c r="W42" s="25"/>
      <c r="X42" s="25"/>
      <c r="Y42" s="25"/>
      <c r="Z42" s="22"/>
      <c r="AA42" s="194">
        <v>0</v>
      </c>
      <c r="AB42" s="26">
        <f t="shared" si="41"/>
        <v>0</v>
      </c>
      <c r="AC42" s="27"/>
      <c r="AD42" s="25"/>
      <c r="AE42" s="127"/>
      <c r="AF42" s="127"/>
      <c r="AG42" s="127"/>
      <c r="AH42" s="25"/>
      <c r="AI42" s="25"/>
      <c r="AJ42" s="25"/>
      <c r="AK42" s="25"/>
      <c r="AL42" s="25"/>
      <c r="AM42" s="229"/>
      <c r="AN42" s="212"/>
      <c r="AO42" s="130">
        <v>3.9038442370088982</v>
      </c>
      <c r="AP42" s="26"/>
      <c r="AQ42" s="29">
        <f t="shared" si="24"/>
        <v>13.658571983900213</v>
      </c>
    </row>
    <row r="43" spans="1:43" ht="12.75" customHeight="1">
      <c r="A43" s="166" t="s">
        <v>36</v>
      </c>
      <c r="B43" s="133" t="s">
        <v>142</v>
      </c>
      <c r="C43" s="305">
        <f t="shared" si="38"/>
        <v>0</v>
      </c>
      <c r="D43" s="316">
        <v>0</v>
      </c>
      <c r="E43" s="25"/>
      <c r="F43" s="22"/>
      <c r="G43" s="22"/>
      <c r="H43" s="23">
        <f t="shared" si="39"/>
        <v>0</v>
      </c>
      <c r="I43" s="24"/>
      <c r="J43" s="25"/>
      <c r="K43" s="22">
        <v>0</v>
      </c>
      <c r="L43" s="23">
        <f t="shared" si="40"/>
        <v>45.705454066265965</v>
      </c>
      <c r="M43" s="25"/>
      <c r="N43" s="25"/>
      <c r="O43" s="25"/>
      <c r="P43" s="25"/>
      <c r="Q43" s="25">
        <v>0.32270612183705089</v>
      </c>
      <c r="R43" s="25"/>
      <c r="S43" s="25">
        <v>8.0542247905248967</v>
      </c>
      <c r="T43" s="25">
        <v>32.001416897271739</v>
      </c>
      <c r="U43" s="25">
        <v>4.2761062566322723</v>
      </c>
      <c r="V43" s="25">
        <v>0</v>
      </c>
      <c r="W43" s="25">
        <v>1.0510000000000019</v>
      </c>
      <c r="X43" s="25"/>
      <c r="Y43" s="25"/>
      <c r="Z43" s="22"/>
      <c r="AA43" s="28">
        <v>78.597526235881347</v>
      </c>
      <c r="AB43" s="26">
        <f t="shared" si="41"/>
        <v>0</v>
      </c>
      <c r="AC43" s="27"/>
      <c r="AD43" s="25"/>
      <c r="AE43" s="25"/>
      <c r="AF43" s="25"/>
      <c r="AG43" s="25"/>
      <c r="AH43" s="25"/>
      <c r="AI43" s="25"/>
      <c r="AJ43" s="25"/>
      <c r="AK43" s="25"/>
      <c r="AL43" s="25"/>
      <c r="AM43" s="215"/>
      <c r="AN43" s="212"/>
      <c r="AO43" s="28">
        <v>51.633775168670965</v>
      </c>
      <c r="AP43" s="26"/>
      <c r="AQ43" s="29">
        <f t="shared" si="24"/>
        <v>175.9367554708183</v>
      </c>
    </row>
    <row r="44" spans="1:43" ht="12.75" customHeight="1">
      <c r="A44" s="395" t="s">
        <v>172</v>
      </c>
      <c r="B44" s="396" t="s">
        <v>173</v>
      </c>
      <c r="C44" s="317">
        <f>SUM(D44:G44)</f>
        <v>0</v>
      </c>
      <c r="D44" s="397">
        <v>0</v>
      </c>
      <c r="E44" s="76"/>
      <c r="F44" s="77"/>
      <c r="G44" s="77"/>
      <c r="H44" s="78">
        <f>SUM(I44:K44)</f>
        <v>0</v>
      </c>
      <c r="I44" s="75"/>
      <c r="J44" s="76"/>
      <c r="K44" s="77"/>
      <c r="L44" s="78">
        <f>SUM(M44:Z44)</f>
        <v>33.948060786606305</v>
      </c>
      <c r="M44" s="76"/>
      <c r="N44" s="76"/>
      <c r="O44" s="76"/>
      <c r="P44" s="76"/>
      <c r="Q44" s="76">
        <v>0.72323514273300848</v>
      </c>
      <c r="R44" s="76"/>
      <c r="S44" s="76">
        <v>0</v>
      </c>
      <c r="T44" s="76">
        <v>0.38682734859143286</v>
      </c>
      <c r="U44" s="76">
        <v>32.837998295281864</v>
      </c>
      <c r="V44" s="76">
        <v>0</v>
      </c>
      <c r="W44" s="76"/>
      <c r="X44" s="76"/>
      <c r="Y44" s="76"/>
      <c r="Z44" s="77"/>
      <c r="AA44" s="81">
        <v>0</v>
      </c>
      <c r="AB44" s="79">
        <f>SUM(AC44:AM44)</f>
        <v>0</v>
      </c>
      <c r="AC44" s="80"/>
      <c r="AD44" s="76"/>
      <c r="AE44" s="76"/>
      <c r="AF44" s="76"/>
      <c r="AG44" s="76"/>
      <c r="AH44" s="76"/>
      <c r="AI44" s="76"/>
      <c r="AJ44" s="76"/>
      <c r="AK44" s="76"/>
      <c r="AL44" s="76"/>
      <c r="AM44" s="220"/>
      <c r="AN44" s="213"/>
      <c r="AO44" s="81">
        <v>11.909825000882844</v>
      </c>
      <c r="AP44" s="79"/>
      <c r="AQ44" s="82">
        <f>C44+H44+L44+AA44+AB44+AN44+AO44+AP44</f>
        <v>45.857885787489153</v>
      </c>
    </row>
    <row r="45" spans="1:43" s="49" customFormat="1" ht="12.75" customHeight="1">
      <c r="A45" s="83" t="s">
        <v>37</v>
      </c>
      <c r="B45" s="1"/>
      <c r="C45" s="306">
        <f t="shared" ref="C45:AP45" si="42">SUM(C46:C55)</f>
        <v>0</v>
      </c>
      <c r="D45" s="307">
        <f t="shared" si="42"/>
        <v>0</v>
      </c>
      <c r="E45" s="307">
        <f t="shared" si="42"/>
        <v>0</v>
      </c>
      <c r="F45" s="308">
        <f t="shared" si="42"/>
        <v>0</v>
      </c>
      <c r="G45" s="308">
        <f t="shared" si="42"/>
        <v>0</v>
      </c>
      <c r="H45" s="309">
        <f t="shared" si="42"/>
        <v>0</v>
      </c>
      <c r="I45" s="310">
        <f t="shared" si="42"/>
        <v>0</v>
      </c>
      <c r="J45" s="307">
        <f t="shared" si="42"/>
        <v>0</v>
      </c>
      <c r="K45" s="308">
        <f t="shared" si="42"/>
        <v>0</v>
      </c>
      <c r="L45" s="309">
        <f t="shared" si="42"/>
        <v>2017.41406196956</v>
      </c>
      <c r="M45" s="307">
        <f t="shared" si="42"/>
        <v>0</v>
      </c>
      <c r="N45" s="307">
        <f t="shared" ref="N45" si="43">SUM(N46:N55)</f>
        <v>0</v>
      </c>
      <c r="O45" s="307">
        <f t="shared" si="42"/>
        <v>0</v>
      </c>
      <c r="P45" s="307">
        <f t="shared" si="42"/>
        <v>942.4611040188679</v>
      </c>
      <c r="Q45" s="307">
        <f t="shared" si="42"/>
        <v>0</v>
      </c>
      <c r="R45" s="307">
        <f t="shared" si="42"/>
        <v>373.92175117069218</v>
      </c>
      <c r="S45" s="307">
        <f t="shared" si="42"/>
        <v>19.698</v>
      </c>
      <c r="T45" s="307">
        <f t="shared" si="42"/>
        <v>6.9492067799999999</v>
      </c>
      <c r="U45" s="307">
        <f>SUM(U46:U55)</f>
        <v>674.3839999999999</v>
      </c>
      <c r="V45" s="307">
        <f t="shared" si="42"/>
        <v>0</v>
      </c>
      <c r="W45" s="307">
        <f t="shared" si="42"/>
        <v>0</v>
      </c>
      <c r="X45" s="307">
        <f t="shared" si="42"/>
        <v>0</v>
      </c>
      <c r="Y45" s="307">
        <f t="shared" si="42"/>
        <v>0</v>
      </c>
      <c r="Z45" s="308">
        <f t="shared" si="42"/>
        <v>0</v>
      </c>
      <c r="AA45" s="309">
        <f t="shared" si="42"/>
        <v>0</v>
      </c>
      <c r="AB45" s="311">
        <f t="shared" si="42"/>
        <v>0</v>
      </c>
      <c r="AC45" s="312">
        <f t="shared" si="42"/>
        <v>0</v>
      </c>
      <c r="AD45" s="307">
        <f t="shared" si="42"/>
        <v>0</v>
      </c>
      <c r="AE45" s="307">
        <f t="shared" si="42"/>
        <v>0</v>
      </c>
      <c r="AF45" s="307">
        <f t="shared" ref="AF45" si="44">SUM(AF46:AF55)</f>
        <v>0</v>
      </c>
      <c r="AG45" s="307">
        <f t="shared" si="42"/>
        <v>0</v>
      </c>
      <c r="AH45" s="307">
        <f t="shared" si="42"/>
        <v>0</v>
      </c>
      <c r="AI45" s="307">
        <f t="shared" si="42"/>
        <v>0</v>
      </c>
      <c r="AJ45" s="307">
        <f t="shared" ref="AJ45" si="45">SUM(AJ46:AJ55)</f>
        <v>0</v>
      </c>
      <c r="AK45" s="307">
        <f t="shared" si="42"/>
        <v>0</v>
      </c>
      <c r="AL45" s="307">
        <f t="shared" ref="AL45" si="46">SUM(AL46:AL55)</f>
        <v>0</v>
      </c>
      <c r="AM45" s="313">
        <f t="shared" si="42"/>
        <v>0</v>
      </c>
      <c r="AN45" s="311">
        <f t="shared" si="42"/>
        <v>0</v>
      </c>
      <c r="AO45" s="309">
        <f t="shared" si="42"/>
        <v>1.3759999999999999</v>
      </c>
      <c r="AP45" s="311">
        <f t="shared" si="42"/>
        <v>0</v>
      </c>
      <c r="AQ45" s="314">
        <f t="shared" si="24"/>
        <v>2018.7900619695599</v>
      </c>
    </row>
    <row r="46" spans="1:43" ht="12.75" customHeight="1">
      <c r="A46" s="167" t="s">
        <v>70</v>
      </c>
      <c r="B46" s="61"/>
      <c r="C46" s="62">
        <f t="shared" ref="C46:C58" si="47">SUM(D46:G46)</f>
        <v>0</v>
      </c>
      <c r="D46" s="149"/>
      <c r="E46" s="103"/>
      <c r="F46" s="65"/>
      <c r="G46" s="65"/>
      <c r="H46" s="66">
        <f t="shared" ref="H46:H58" si="48">SUM(I46:K46)</f>
        <v>0</v>
      </c>
      <c r="I46" s="63"/>
      <c r="J46" s="64"/>
      <c r="K46" s="65"/>
      <c r="L46" s="66">
        <f t="shared" ref="L46:L58" si="49">SUM(M46:Z46)</f>
        <v>345.18170000000003</v>
      </c>
      <c r="M46" s="64"/>
      <c r="N46" s="64"/>
      <c r="O46" s="64"/>
      <c r="P46" s="64"/>
      <c r="Q46" s="64"/>
      <c r="R46" s="64"/>
      <c r="S46" s="64"/>
      <c r="T46" s="64"/>
      <c r="U46" s="64">
        <v>345.18170000000003</v>
      </c>
      <c r="V46" s="64"/>
      <c r="W46" s="64"/>
      <c r="X46" s="64"/>
      <c r="Y46" s="64"/>
      <c r="Z46" s="65"/>
      <c r="AA46" s="66">
        <v>0</v>
      </c>
      <c r="AB46" s="67">
        <f t="shared" ref="AB46:AB58" si="50">SUM(AC46:AM46)</f>
        <v>0</v>
      </c>
      <c r="AC46" s="68"/>
      <c r="AD46" s="64"/>
      <c r="AE46" s="64"/>
      <c r="AF46" s="64"/>
      <c r="AG46" s="64"/>
      <c r="AH46" s="64"/>
      <c r="AI46" s="64">
        <v>0</v>
      </c>
      <c r="AJ46" s="64">
        <v>0</v>
      </c>
      <c r="AK46" s="64"/>
      <c r="AL46" s="64"/>
      <c r="AM46" s="219"/>
      <c r="AN46" s="69"/>
      <c r="AO46" s="70"/>
      <c r="AP46" s="67"/>
      <c r="AQ46" s="92">
        <f t="shared" si="24"/>
        <v>345.18170000000003</v>
      </c>
    </row>
    <row r="47" spans="1:43" ht="12.75" customHeight="1">
      <c r="A47" s="165" t="s">
        <v>150</v>
      </c>
      <c r="B47" s="289"/>
      <c r="C47" s="19">
        <f t="shared" si="47"/>
        <v>0</v>
      </c>
      <c r="D47" s="290"/>
      <c r="E47" s="291"/>
      <c r="F47" s="128"/>
      <c r="G47" s="128"/>
      <c r="H47" s="23">
        <f t="shared" si="48"/>
        <v>0</v>
      </c>
      <c r="I47" s="126"/>
      <c r="J47" s="127"/>
      <c r="K47" s="128"/>
      <c r="L47" s="23">
        <f t="shared" si="49"/>
        <v>0</v>
      </c>
      <c r="M47" s="127"/>
      <c r="N47" s="127"/>
      <c r="O47" s="127"/>
      <c r="P47" s="127"/>
      <c r="Q47" s="127"/>
      <c r="R47" s="127"/>
      <c r="S47" s="127"/>
      <c r="T47" s="127"/>
      <c r="U47" s="127">
        <v>0</v>
      </c>
      <c r="V47" s="127"/>
      <c r="W47" s="127"/>
      <c r="X47" s="127"/>
      <c r="Y47" s="127"/>
      <c r="Z47" s="128"/>
      <c r="AA47" s="297"/>
      <c r="AB47" s="26">
        <f t="shared" si="50"/>
        <v>0</v>
      </c>
      <c r="AC47" s="132"/>
      <c r="AD47" s="127"/>
      <c r="AE47" s="127"/>
      <c r="AF47" s="127"/>
      <c r="AG47" s="127"/>
      <c r="AH47" s="127"/>
      <c r="AI47" s="127">
        <v>0</v>
      </c>
      <c r="AJ47" s="127">
        <v>0</v>
      </c>
      <c r="AK47" s="127"/>
      <c r="AL47" s="127"/>
      <c r="AM47" s="229"/>
      <c r="AN47" s="223"/>
      <c r="AO47" s="130"/>
      <c r="AP47" s="131"/>
      <c r="AQ47" s="29">
        <f t="shared" si="24"/>
        <v>0</v>
      </c>
    </row>
    <row r="48" spans="1:43" ht="12.75" customHeight="1">
      <c r="A48" s="166" t="s">
        <v>71</v>
      </c>
      <c r="B48" s="18"/>
      <c r="C48" s="19">
        <f t="shared" si="47"/>
        <v>0</v>
      </c>
      <c r="D48" s="20"/>
      <c r="E48" s="21"/>
      <c r="F48" s="22"/>
      <c r="G48" s="22"/>
      <c r="H48" s="23">
        <f t="shared" si="48"/>
        <v>0</v>
      </c>
      <c r="I48" s="24"/>
      <c r="J48" s="25"/>
      <c r="K48" s="22"/>
      <c r="L48" s="23">
        <f t="shared" si="49"/>
        <v>926.15911876665291</v>
      </c>
      <c r="M48" s="25"/>
      <c r="N48" s="25"/>
      <c r="O48" s="25"/>
      <c r="P48" s="25">
        <v>795.80808380021563</v>
      </c>
      <c r="Q48" s="25"/>
      <c r="R48" s="25"/>
      <c r="S48" s="25"/>
      <c r="T48" s="25">
        <v>6.9492067799999999</v>
      </c>
      <c r="U48" s="25">
        <v>123.40182818643724</v>
      </c>
      <c r="V48" s="25"/>
      <c r="W48" s="25"/>
      <c r="X48" s="25"/>
      <c r="Y48" s="25"/>
      <c r="Z48" s="22"/>
      <c r="AA48" s="23"/>
      <c r="AB48" s="26">
        <f t="shared" si="50"/>
        <v>0</v>
      </c>
      <c r="AC48" s="27"/>
      <c r="AD48" s="25"/>
      <c r="AE48" s="25"/>
      <c r="AF48" s="25"/>
      <c r="AG48" s="25"/>
      <c r="AH48" s="25"/>
      <c r="AI48" s="25">
        <v>0</v>
      </c>
      <c r="AJ48" s="25">
        <v>0</v>
      </c>
      <c r="AK48" s="25"/>
      <c r="AL48" s="25"/>
      <c r="AM48" s="215"/>
      <c r="AN48" s="212"/>
      <c r="AO48" s="28">
        <v>0</v>
      </c>
      <c r="AP48" s="26"/>
      <c r="AQ48" s="29">
        <f t="shared" si="24"/>
        <v>926.15911876665291</v>
      </c>
    </row>
    <row r="49" spans="1:43" ht="12.75" customHeight="1">
      <c r="A49" s="166" t="s">
        <v>72</v>
      </c>
      <c r="B49" s="18"/>
      <c r="C49" s="19">
        <f t="shared" si="47"/>
        <v>0</v>
      </c>
      <c r="D49" s="20"/>
      <c r="E49" s="21"/>
      <c r="F49" s="22"/>
      <c r="G49" s="22"/>
      <c r="H49" s="23">
        <f t="shared" si="48"/>
        <v>0</v>
      </c>
      <c r="I49" s="24"/>
      <c r="J49" s="25"/>
      <c r="K49" s="22"/>
      <c r="L49" s="23">
        <f t="shared" si="49"/>
        <v>52.468200253164554</v>
      </c>
      <c r="M49" s="25"/>
      <c r="N49" s="25"/>
      <c r="O49" s="25"/>
      <c r="P49" s="25">
        <v>6.1439999999999992</v>
      </c>
      <c r="Q49" s="25"/>
      <c r="R49" s="25"/>
      <c r="S49" s="25"/>
      <c r="T49" s="25"/>
      <c r="U49" s="25">
        <v>46.324200253164555</v>
      </c>
      <c r="V49" s="25"/>
      <c r="W49" s="25"/>
      <c r="X49" s="25"/>
      <c r="Y49" s="25"/>
      <c r="Z49" s="22"/>
      <c r="AA49" s="23"/>
      <c r="AB49" s="26">
        <f t="shared" si="50"/>
        <v>0</v>
      </c>
      <c r="AC49" s="27"/>
      <c r="AD49" s="25"/>
      <c r="AE49" s="25"/>
      <c r="AF49" s="25"/>
      <c r="AG49" s="25"/>
      <c r="AH49" s="25"/>
      <c r="AI49" s="25">
        <v>0</v>
      </c>
      <c r="AJ49" s="25">
        <v>0</v>
      </c>
      <c r="AK49" s="25"/>
      <c r="AL49" s="25"/>
      <c r="AM49" s="215"/>
      <c r="AN49" s="212"/>
      <c r="AO49" s="28"/>
      <c r="AP49" s="26"/>
      <c r="AQ49" s="29">
        <f t="shared" si="24"/>
        <v>52.468200253164554</v>
      </c>
    </row>
    <row r="50" spans="1:43" ht="12.75" customHeight="1">
      <c r="A50" s="166" t="s">
        <v>38</v>
      </c>
      <c r="B50" s="18"/>
      <c r="C50" s="19">
        <f t="shared" si="47"/>
        <v>0</v>
      </c>
      <c r="D50" s="20"/>
      <c r="E50" s="21"/>
      <c r="F50" s="22"/>
      <c r="G50" s="22"/>
      <c r="H50" s="23">
        <f t="shared" si="48"/>
        <v>0</v>
      </c>
      <c r="I50" s="24"/>
      <c r="J50" s="25"/>
      <c r="K50" s="22"/>
      <c r="L50" s="23">
        <f t="shared" si="49"/>
        <v>43.4</v>
      </c>
      <c r="M50" s="25"/>
      <c r="N50" s="25"/>
      <c r="O50" s="25"/>
      <c r="P50" s="25"/>
      <c r="Q50" s="25"/>
      <c r="R50" s="25"/>
      <c r="S50" s="25"/>
      <c r="T50" s="25"/>
      <c r="U50" s="25">
        <v>43.4</v>
      </c>
      <c r="V50" s="25"/>
      <c r="W50" s="25"/>
      <c r="X50" s="25"/>
      <c r="Y50" s="25"/>
      <c r="Z50" s="22"/>
      <c r="AA50" s="23"/>
      <c r="AB50" s="26">
        <f t="shared" si="50"/>
        <v>0</v>
      </c>
      <c r="AC50" s="27"/>
      <c r="AD50" s="25"/>
      <c r="AE50" s="25"/>
      <c r="AF50" s="25"/>
      <c r="AG50" s="25"/>
      <c r="AH50" s="25"/>
      <c r="AI50" s="25">
        <v>0</v>
      </c>
      <c r="AJ50" s="25"/>
      <c r="AK50" s="25"/>
      <c r="AL50" s="25"/>
      <c r="AM50" s="215"/>
      <c r="AN50" s="212"/>
      <c r="AO50" s="28">
        <v>1.3759999999999999</v>
      </c>
      <c r="AP50" s="26"/>
      <c r="AQ50" s="29">
        <f t="shared" si="24"/>
        <v>44.775999999999996</v>
      </c>
    </row>
    <row r="51" spans="1:43" ht="12.75" customHeight="1">
      <c r="A51" s="166" t="s">
        <v>39</v>
      </c>
      <c r="B51" s="18"/>
      <c r="C51" s="19">
        <f t="shared" si="47"/>
        <v>0</v>
      </c>
      <c r="D51" s="20"/>
      <c r="E51" s="21"/>
      <c r="F51" s="22"/>
      <c r="G51" s="22"/>
      <c r="H51" s="23">
        <f t="shared" si="48"/>
        <v>0</v>
      </c>
      <c r="I51" s="24"/>
      <c r="J51" s="25"/>
      <c r="K51" s="22"/>
      <c r="L51" s="23">
        <f t="shared" si="49"/>
        <v>16.069976549427853</v>
      </c>
      <c r="M51" s="25"/>
      <c r="N51" s="25"/>
      <c r="O51" s="25"/>
      <c r="P51" s="25">
        <v>0.98301509433962253</v>
      </c>
      <c r="Q51" s="25"/>
      <c r="R51" s="25">
        <v>15.086961455088229</v>
      </c>
      <c r="S51" s="25"/>
      <c r="T51" s="25"/>
      <c r="U51" s="25"/>
      <c r="V51" s="25"/>
      <c r="W51" s="25"/>
      <c r="X51" s="25"/>
      <c r="Y51" s="25"/>
      <c r="Z51" s="22"/>
      <c r="AA51" s="23"/>
      <c r="AB51" s="26">
        <f t="shared" si="50"/>
        <v>0</v>
      </c>
      <c r="AC51" s="27"/>
      <c r="AD51" s="25"/>
      <c r="AE51" s="25"/>
      <c r="AF51" s="25"/>
      <c r="AG51" s="25"/>
      <c r="AH51" s="25"/>
      <c r="AI51" s="25"/>
      <c r="AJ51" s="25"/>
      <c r="AK51" s="25"/>
      <c r="AL51" s="25"/>
      <c r="AM51" s="229"/>
      <c r="AN51" s="212"/>
      <c r="AO51" s="28"/>
      <c r="AP51" s="26"/>
      <c r="AQ51" s="29">
        <f t="shared" si="24"/>
        <v>16.069976549427853</v>
      </c>
    </row>
    <row r="52" spans="1:43" ht="12.75" customHeight="1">
      <c r="A52" s="166" t="s">
        <v>76</v>
      </c>
      <c r="B52" s="133"/>
      <c r="C52" s="134">
        <f t="shared" si="47"/>
        <v>0</v>
      </c>
      <c r="D52" s="135"/>
      <c r="E52" s="135"/>
      <c r="F52" s="136"/>
      <c r="G52" s="136"/>
      <c r="H52" s="137">
        <f t="shared" si="48"/>
        <v>0</v>
      </c>
      <c r="I52" s="138"/>
      <c r="J52" s="135"/>
      <c r="K52" s="136"/>
      <c r="L52" s="137">
        <f t="shared" si="49"/>
        <v>358.83478971560396</v>
      </c>
      <c r="M52" s="135"/>
      <c r="N52" s="135"/>
      <c r="O52" s="135"/>
      <c r="P52" s="135"/>
      <c r="Q52" s="127"/>
      <c r="R52" s="135">
        <v>358.83478971560396</v>
      </c>
      <c r="S52" s="127"/>
      <c r="T52" s="135"/>
      <c r="U52" s="135"/>
      <c r="V52" s="135"/>
      <c r="W52" s="135"/>
      <c r="X52" s="135"/>
      <c r="Y52" s="135"/>
      <c r="Z52" s="136"/>
      <c r="AA52" s="130"/>
      <c r="AB52" s="139">
        <f t="shared" si="50"/>
        <v>0</v>
      </c>
      <c r="AC52" s="140"/>
      <c r="AD52" s="135"/>
      <c r="AE52" s="127"/>
      <c r="AF52" s="127"/>
      <c r="AG52" s="135"/>
      <c r="AH52" s="135"/>
      <c r="AI52" s="135"/>
      <c r="AJ52" s="135"/>
      <c r="AK52" s="135"/>
      <c r="AL52" s="135"/>
      <c r="AM52" s="229"/>
      <c r="AN52" s="224"/>
      <c r="AO52" s="130"/>
      <c r="AP52" s="139"/>
      <c r="AQ52" s="141">
        <f t="shared" si="24"/>
        <v>358.83478971560396</v>
      </c>
    </row>
    <row r="53" spans="1:43" ht="12.75" customHeight="1">
      <c r="A53" s="166" t="s">
        <v>73</v>
      </c>
      <c r="B53" s="133"/>
      <c r="C53" s="134">
        <f t="shared" si="47"/>
        <v>0</v>
      </c>
      <c r="D53" s="138"/>
      <c r="E53" s="135"/>
      <c r="F53" s="136"/>
      <c r="G53" s="136"/>
      <c r="H53" s="137">
        <f t="shared" si="48"/>
        <v>0</v>
      </c>
      <c r="I53" s="138"/>
      <c r="J53" s="135"/>
      <c r="K53" s="136"/>
      <c r="L53" s="137">
        <f t="shared" si="49"/>
        <v>0</v>
      </c>
      <c r="M53" s="135"/>
      <c r="N53" s="135"/>
      <c r="O53" s="135"/>
      <c r="P53" s="135">
        <v>0</v>
      </c>
      <c r="Q53" s="105"/>
      <c r="R53" s="135"/>
      <c r="S53" s="105"/>
      <c r="T53" s="135"/>
      <c r="U53" s="135">
        <v>0</v>
      </c>
      <c r="V53" s="135"/>
      <c r="W53" s="135"/>
      <c r="X53" s="135"/>
      <c r="Y53" s="135"/>
      <c r="Z53" s="136"/>
      <c r="AA53" s="130"/>
      <c r="AB53" s="139">
        <f t="shared" si="50"/>
        <v>0</v>
      </c>
      <c r="AC53" s="140"/>
      <c r="AD53" s="135"/>
      <c r="AE53" s="127"/>
      <c r="AF53" s="127"/>
      <c r="AG53" s="135"/>
      <c r="AH53" s="135"/>
      <c r="AI53" s="135">
        <v>0</v>
      </c>
      <c r="AJ53" s="135">
        <v>0</v>
      </c>
      <c r="AK53" s="135"/>
      <c r="AL53" s="135"/>
      <c r="AM53" s="229"/>
      <c r="AN53" s="224"/>
      <c r="AO53" s="194"/>
      <c r="AP53" s="139"/>
      <c r="AQ53" s="141">
        <f t="shared" si="24"/>
        <v>0</v>
      </c>
    </row>
    <row r="54" spans="1:43" ht="12.75" customHeight="1">
      <c r="A54" s="17" t="s">
        <v>134</v>
      </c>
      <c r="B54" s="241"/>
      <c r="C54" s="134">
        <f t="shared" si="47"/>
        <v>0</v>
      </c>
      <c r="D54" s="138"/>
      <c r="E54" s="135"/>
      <c r="F54" s="136"/>
      <c r="G54" s="136"/>
      <c r="H54" s="137">
        <f t="shared" si="48"/>
        <v>0</v>
      </c>
      <c r="I54" s="138"/>
      <c r="J54" s="135"/>
      <c r="K54" s="136"/>
      <c r="L54" s="137">
        <f t="shared" si="49"/>
        <v>7.2408000000000001</v>
      </c>
      <c r="M54" s="135"/>
      <c r="N54" s="135"/>
      <c r="O54" s="135"/>
      <c r="P54" s="135"/>
      <c r="Q54" s="105"/>
      <c r="R54" s="135"/>
      <c r="S54" s="105"/>
      <c r="T54" s="135"/>
      <c r="U54" s="135">
        <v>7.2408000000000001</v>
      </c>
      <c r="V54" s="135"/>
      <c r="W54" s="135"/>
      <c r="X54" s="135"/>
      <c r="Y54" s="135"/>
      <c r="Z54" s="136"/>
      <c r="AA54" s="194"/>
      <c r="AB54" s="139">
        <f t="shared" si="50"/>
        <v>0</v>
      </c>
      <c r="AC54" s="140"/>
      <c r="AD54" s="135"/>
      <c r="AE54" s="105"/>
      <c r="AF54" s="105"/>
      <c r="AG54" s="135"/>
      <c r="AH54" s="135"/>
      <c r="AI54" s="135"/>
      <c r="AJ54" s="135"/>
      <c r="AK54" s="135"/>
      <c r="AL54" s="135"/>
      <c r="AM54" s="225"/>
      <c r="AN54" s="224"/>
      <c r="AO54" s="194"/>
      <c r="AP54" s="139"/>
      <c r="AQ54" s="141">
        <f t="shared" si="24"/>
        <v>7.2408000000000001</v>
      </c>
    </row>
    <row r="55" spans="1:43" ht="12.75" customHeight="1">
      <c r="A55" s="72" t="s">
        <v>74</v>
      </c>
      <c r="B55" s="193"/>
      <c r="C55" s="74">
        <f t="shared" si="47"/>
        <v>0</v>
      </c>
      <c r="D55" s="150"/>
      <c r="E55" s="151"/>
      <c r="F55" s="77"/>
      <c r="G55" s="77"/>
      <c r="H55" s="78">
        <f t="shared" si="48"/>
        <v>0</v>
      </c>
      <c r="I55" s="75"/>
      <c r="J55" s="76"/>
      <c r="K55" s="77"/>
      <c r="L55" s="78">
        <f t="shared" si="49"/>
        <v>268.05947668471083</v>
      </c>
      <c r="M55" s="76"/>
      <c r="N55" s="76"/>
      <c r="O55" s="76"/>
      <c r="P55" s="76">
        <v>139.52600512431266</v>
      </c>
      <c r="Q55" s="76"/>
      <c r="R55" s="76"/>
      <c r="S55" s="76">
        <v>19.698</v>
      </c>
      <c r="T55" s="76"/>
      <c r="U55" s="76">
        <v>108.83547156039815</v>
      </c>
      <c r="V55" s="76"/>
      <c r="W55" s="76"/>
      <c r="X55" s="76"/>
      <c r="Y55" s="76"/>
      <c r="Z55" s="77"/>
      <c r="AA55" s="296">
        <v>0</v>
      </c>
      <c r="AB55" s="79">
        <f t="shared" si="50"/>
        <v>0</v>
      </c>
      <c r="AC55" s="80"/>
      <c r="AD55" s="76"/>
      <c r="AE55" s="76"/>
      <c r="AF55" s="76"/>
      <c r="AG55" s="76"/>
      <c r="AH55" s="76"/>
      <c r="AI55" s="76">
        <v>0</v>
      </c>
      <c r="AJ55" s="76">
        <v>0</v>
      </c>
      <c r="AK55" s="76"/>
      <c r="AL55" s="76"/>
      <c r="AM55" s="232"/>
      <c r="AN55" s="213"/>
      <c r="AO55" s="81"/>
      <c r="AP55" s="79"/>
      <c r="AQ55" s="82">
        <f t="shared" si="24"/>
        <v>268.05947668471083</v>
      </c>
    </row>
    <row r="56" spans="1:43" s="49" customFormat="1" ht="12.75" customHeight="1">
      <c r="A56" s="168" t="s">
        <v>40</v>
      </c>
      <c r="B56" s="152"/>
      <c r="C56" s="142">
        <f t="shared" si="47"/>
        <v>625.7954608</v>
      </c>
      <c r="D56" s="146">
        <v>607.81000000000006</v>
      </c>
      <c r="E56" s="143"/>
      <c r="F56" s="144"/>
      <c r="G56" s="144">
        <v>17.985460799999998</v>
      </c>
      <c r="H56" s="145">
        <f t="shared" si="48"/>
        <v>724.97299999999996</v>
      </c>
      <c r="I56" s="146"/>
      <c r="J56" s="143">
        <v>569.97299999999996</v>
      </c>
      <c r="K56" s="144">
        <v>155</v>
      </c>
      <c r="L56" s="145">
        <f t="shared" si="49"/>
        <v>388.65063705484761</v>
      </c>
      <c r="M56" s="143"/>
      <c r="N56" s="143"/>
      <c r="O56" s="143"/>
      <c r="P56" s="143">
        <v>0</v>
      </c>
      <c r="Q56" s="143">
        <v>103.781164857267</v>
      </c>
      <c r="R56" s="143"/>
      <c r="S56" s="143">
        <v>0</v>
      </c>
      <c r="T56" s="143">
        <v>69.031290322580659</v>
      </c>
      <c r="U56" s="143">
        <v>196.536</v>
      </c>
      <c r="V56" s="143">
        <v>19.302181874999999</v>
      </c>
      <c r="W56" s="143"/>
      <c r="X56" s="143"/>
      <c r="Y56" s="143"/>
      <c r="Z56" s="144"/>
      <c r="AA56" s="145">
        <v>117.26245343999999</v>
      </c>
      <c r="AB56" s="147">
        <f t="shared" si="50"/>
        <v>44.727239999999995</v>
      </c>
      <c r="AC56" s="177"/>
      <c r="AD56" s="143"/>
      <c r="AE56" s="143">
        <v>44.679479999999998</v>
      </c>
      <c r="AF56" s="143"/>
      <c r="AG56" s="143"/>
      <c r="AH56" s="143"/>
      <c r="AI56" s="143"/>
      <c r="AJ56" s="143"/>
      <c r="AK56" s="143"/>
      <c r="AL56" s="143">
        <v>4.7759999999999997E-2</v>
      </c>
      <c r="AM56" s="231">
        <v>0</v>
      </c>
      <c r="AN56" s="147"/>
      <c r="AO56" s="145">
        <v>356.21199999999999</v>
      </c>
      <c r="AP56" s="147"/>
      <c r="AQ56" s="91">
        <f t="shared" si="24"/>
        <v>2257.6207912948475</v>
      </c>
    </row>
    <row r="57" spans="1:43" s="49" customFormat="1" ht="12.75" customHeight="1">
      <c r="A57" s="168" t="s">
        <v>193</v>
      </c>
      <c r="B57" s="152"/>
      <c r="C57" s="142">
        <f>C58+C65</f>
        <v>0.64527573454661957</v>
      </c>
      <c r="D57" s="143">
        <f t="shared" ref="D57:AP57" si="51">D58+D65</f>
        <v>0.64527573454661957</v>
      </c>
      <c r="E57" s="143">
        <f t="shared" si="51"/>
        <v>0</v>
      </c>
      <c r="F57" s="144">
        <f t="shared" si="51"/>
        <v>0</v>
      </c>
      <c r="G57" s="144">
        <f t="shared" si="51"/>
        <v>0</v>
      </c>
      <c r="H57" s="145">
        <f t="shared" si="51"/>
        <v>31.963000000000001</v>
      </c>
      <c r="I57" s="146">
        <f t="shared" si="51"/>
        <v>0</v>
      </c>
      <c r="J57" s="146">
        <f t="shared" si="51"/>
        <v>15.962999999999999</v>
      </c>
      <c r="K57" s="146">
        <f t="shared" si="51"/>
        <v>16</v>
      </c>
      <c r="L57" s="145">
        <f t="shared" si="51"/>
        <v>571.99903192115528</v>
      </c>
      <c r="M57" s="143">
        <f t="shared" si="51"/>
        <v>0</v>
      </c>
      <c r="N57" s="143">
        <f t="shared" ref="N57" si="52">N58+N65</f>
        <v>0</v>
      </c>
      <c r="O57" s="143">
        <f t="shared" si="51"/>
        <v>0</v>
      </c>
      <c r="P57" s="143">
        <f t="shared" si="51"/>
        <v>0</v>
      </c>
      <c r="Q57" s="143">
        <f t="shared" si="51"/>
        <v>0</v>
      </c>
      <c r="R57" s="143">
        <f t="shared" si="51"/>
        <v>0</v>
      </c>
      <c r="S57" s="143">
        <f t="shared" si="51"/>
        <v>147.73499999999999</v>
      </c>
      <c r="T57" s="143">
        <f t="shared" si="51"/>
        <v>9.60454361915051</v>
      </c>
      <c r="U57" s="143">
        <f t="shared" si="51"/>
        <v>414.65948830200477</v>
      </c>
      <c r="V57" s="143">
        <f t="shared" si="51"/>
        <v>0</v>
      </c>
      <c r="W57" s="143">
        <f t="shared" si="51"/>
        <v>0</v>
      </c>
      <c r="X57" s="143">
        <f t="shared" si="51"/>
        <v>0</v>
      </c>
      <c r="Y57" s="143">
        <f t="shared" si="51"/>
        <v>0</v>
      </c>
      <c r="Z57" s="144">
        <f t="shared" si="51"/>
        <v>0</v>
      </c>
      <c r="AA57" s="145">
        <f t="shared" si="51"/>
        <v>93.97797288000001</v>
      </c>
      <c r="AB57" s="147">
        <f t="shared" si="51"/>
        <v>4.7759999999999997E-2</v>
      </c>
      <c r="AC57" s="177">
        <f t="shared" si="51"/>
        <v>0</v>
      </c>
      <c r="AD57" s="143">
        <f t="shared" si="51"/>
        <v>0</v>
      </c>
      <c r="AE57" s="143">
        <f t="shared" si="51"/>
        <v>0</v>
      </c>
      <c r="AF57" s="143">
        <f t="shared" ref="AF57" si="53">AF58+AF65</f>
        <v>0</v>
      </c>
      <c r="AG57" s="143">
        <f t="shared" si="51"/>
        <v>0</v>
      </c>
      <c r="AH57" s="143">
        <f t="shared" si="51"/>
        <v>0</v>
      </c>
      <c r="AI57" s="143">
        <f t="shared" si="51"/>
        <v>0</v>
      </c>
      <c r="AJ57" s="143">
        <f t="shared" ref="AJ57" si="54">AJ58+AJ65</f>
        <v>0</v>
      </c>
      <c r="AK57" s="143">
        <f t="shared" si="51"/>
        <v>0</v>
      </c>
      <c r="AL57" s="143">
        <f t="shared" ref="AL57" si="55">AL58+AL65</f>
        <v>0</v>
      </c>
      <c r="AM57" s="231">
        <f t="shared" si="51"/>
        <v>4.7759999999999997E-2</v>
      </c>
      <c r="AN57" s="146">
        <f t="shared" si="51"/>
        <v>0</v>
      </c>
      <c r="AO57" s="145">
        <f t="shared" si="51"/>
        <v>240.36999999999998</v>
      </c>
      <c r="AP57" s="147">
        <f t="shared" si="51"/>
        <v>0</v>
      </c>
      <c r="AQ57" s="148">
        <f t="shared" si="24"/>
        <v>939.00304053570198</v>
      </c>
    </row>
    <row r="58" spans="1:43" s="49" customFormat="1" ht="12.75" customHeight="1">
      <c r="A58" s="168" t="s">
        <v>194</v>
      </c>
      <c r="B58" s="152"/>
      <c r="C58" s="142">
        <f t="shared" si="47"/>
        <v>0.64527573454661957</v>
      </c>
      <c r="D58" s="143">
        <v>0.64527573454661957</v>
      </c>
      <c r="E58" s="143">
        <v>0</v>
      </c>
      <c r="F58" s="144">
        <f>SUM(F59:F64)</f>
        <v>0</v>
      </c>
      <c r="G58" s="144">
        <v>0</v>
      </c>
      <c r="H58" s="145">
        <f t="shared" si="48"/>
        <v>0</v>
      </c>
      <c r="I58" s="146">
        <f>SUM(I59:I64)</f>
        <v>0</v>
      </c>
      <c r="J58" s="146">
        <f>SUM(J59:J64)</f>
        <v>0</v>
      </c>
      <c r="K58" s="146">
        <f>SUM(K59:K64)</f>
        <v>0</v>
      </c>
      <c r="L58" s="145">
        <f t="shared" si="49"/>
        <v>295.49775788380856</v>
      </c>
      <c r="M58" s="143">
        <f t="shared" ref="M58:AN58" si="56">SUM(M59:M64)</f>
        <v>0</v>
      </c>
      <c r="N58" s="143">
        <f t="shared" ref="N58" si="57">SUM(N59:N64)</f>
        <v>0</v>
      </c>
      <c r="O58" s="143">
        <f t="shared" si="56"/>
        <v>0</v>
      </c>
      <c r="P58" s="143">
        <f t="shared" si="56"/>
        <v>0</v>
      </c>
      <c r="Q58" s="143">
        <v>0</v>
      </c>
      <c r="R58" s="143">
        <f t="shared" si="56"/>
        <v>0</v>
      </c>
      <c r="S58" s="143">
        <v>14.412925759738934</v>
      </c>
      <c r="T58" s="143">
        <v>7.1495285672310622</v>
      </c>
      <c r="U58" s="143">
        <v>273.93530355683856</v>
      </c>
      <c r="V58" s="143">
        <f t="shared" si="56"/>
        <v>0</v>
      </c>
      <c r="W58" s="143">
        <f t="shared" si="56"/>
        <v>0</v>
      </c>
      <c r="X58" s="143">
        <f t="shared" si="56"/>
        <v>0</v>
      </c>
      <c r="Y58" s="143">
        <f t="shared" si="56"/>
        <v>0</v>
      </c>
      <c r="Z58" s="144">
        <f t="shared" si="56"/>
        <v>0</v>
      </c>
      <c r="AA58" s="145">
        <v>41.183187884480368</v>
      </c>
      <c r="AB58" s="147">
        <f t="shared" si="50"/>
        <v>4.7759999999999997E-2</v>
      </c>
      <c r="AC58" s="177">
        <f t="shared" si="56"/>
        <v>0</v>
      </c>
      <c r="AD58" s="143">
        <f t="shared" si="56"/>
        <v>0</v>
      </c>
      <c r="AE58" s="143">
        <v>0</v>
      </c>
      <c r="AF58" s="143"/>
      <c r="AG58" s="143">
        <f t="shared" si="56"/>
        <v>0</v>
      </c>
      <c r="AH58" s="143">
        <f t="shared" si="56"/>
        <v>0</v>
      </c>
      <c r="AI58" s="143">
        <f t="shared" si="56"/>
        <v>0</v>
      </c>
      <c r="AJ58" s="143">
        <f t="shared" ref="AJ58" si="58">SUM(AJ59:AJ64)</f>
        <v>0</v>
      </c>
      <c r="AK58" s="143"/>
      <c r="AL58" s="143">
        <v>0</v>
      </c>
      <c r="AM58" s="231">
        <v>4.7759999999999997E-2</v>
      </c>
      <c r="AN58" s="146">
        <f t="shared" si="56"/>
        <v>0</v>
      </c>
      <c r="AO58" s="145">
        <v>172.32301443968205</v>
      </c>
      <c r="AP58" s="147">
        <f t="shared" ref="AP58" si="59">SUM(AP59:AP64)</f>
        <v>0</v>
      </c>
      <c r="AQ58" s="148">
        <f t="shared" si="24"/>
        <v>509.69699594251756</v>
      </c>
    </row>
    <row r="59" spans="1:43" s="49" customFormat="1" ht="12.75" customHeight="1">
      <c r="A59" s="398" t="s">
        <v>174</v>
      </c>
      <c r="B59" s="389" t="s">
        <v>175</v>
      </c>
      <c r="C59" s="273"/>
      <c r="D59" s="149"/>
      <c r="E59" s="275"/>
      <c r="F59" s="330"/>
      <c r="G59" s="330"/>
      <c r="H59" s="253"/>
      <c r="I59" s="274"/>
      <c r="J59" s="274"/>
      <c r="K59" s="278"/>
      <c r="L59" s="253"/>
      <c r="M59" s="275"/>
      <c r="N59" s="275"/>
      <c r="O59" s="275"/>
      <c r="P59" s="275"/>
      <c r="Q59" s="103"/>
      <c r="R59" s="103"/>
      <c r="S59" s="21"/>
      <c r="T59" s="21"/>
      <c r="U59" s="21"/>
      <c r="V59" s="103"/>
      <c r="W59" s="103"/>
      <c r="X59" s="103"/>
      <c r="Y59" s="103"/>
      <c r="Z59" s="327"/>
      <c r="AA59" s="23"/>
      <c r="AB59" s="67"/>
      <c r="AC59" s="328"/>
      <c r="AD59" s="103"/>
      <c r="AE59" s="103"/>
      <c r="AF59" s="103"/>
      <c r="AG59" s="103"/>
      <c r="AH59" s="103"/>
      <c r="AI59" s="103"/>
      <c r="AJ59" s="103"/>
      <c r="AK59" s="103"/>
      <c r="AL59" s="103"/>
      <c r="AM59" s="411"/>
      <c r="AN59" s="67"/>
      <c r="AO59" s="23"/>
      <c r="AP59" s="278"/>
      <c r="AQ59" s="337"/>
    </row>
    <row r="60" spans="1:43" s="49" customFormat="1" ht="12.75" customHeight="1">
      <c r="A60" s="398" t="s">
        <v>176</v>
      </c>
      <c r="B60" s="389" t="s">
        <v>177</v>
      </c>
      <c r="C60" s="264"/>
      <c r="D60" s="20"/>
      <c r="E60" s="281"/>
      <c r="F60" s="288"/>
      <c r="G60" s="288"/>
      <c r="H60" s="248"/>
      <c r="I60" s="280"/>
      <c r="J60" s="280"/>
      <c r="K60" s="267"/>
      <c r="L60" s="248"/>
      <c r="M60" s="281"/>
      <c r="N60" s="281"/>
      <c r="O60" s="281"/>
      <c r="P60" s="281"/>
      <c r="Q60" s="21"/>
      <c r="R60" s="21"/>
      <c r="S60" s="21"/>
      <c r="T60" s="21"/>
      <c r="U60" s="21"/>
      <c r="V60" s="21"/>
      <c r="W60" s="21"/>
      <c r="X60" s="21"/>
      <c r="Y60" s="21"/>
      <c r="Z60" s="169"/>
      <c r="AA60" s="23"/>
      <c r="AB60" s="26"/>
      <c r="AC60" s="329"/>
      <c r="AD60" s="21"/>
      <c r="AE60" s="21"/>
      <c r="AF60" s="21"/>
      <c r="AG60" s="21"/>
      <c r="AH60" s="21"/>
      <c r="AI60" s="21"/>
      <c r="AJ60" s="21"/>
      <c r="AK60" s="21"/>
      <c r="AL60" s="21"/>
      <c r="AM60" s="412"/>
      <c r="AN60" s="26"/>
      <c r="AO60" s="23"/>
      <c r="AP60" s="267"/>
      <c r="AQ60" s="338"/>
    </row>
    <row r="61" spans="1:43" s="49" customFormat="1" ht="12.75" customHeight="1">
      <c r="A61" s="398" t="s">
        <v>178</v>
      </c>
      <c r="B61" s="389" t="s">
        <v>179</v>
      </c>
      <c r="C61" s="264"/>
      <c r="D61" s="20"/>
      <c r="E61" s="281"/>
      <c r="F61" s="288"/>
      <c r="G61" s="288"/>
      <c r="H61" s="248"/>
      <c r="I61" s="280"/>
      <c r="J61" s="280"/>
      <c r="K61" s="267"/>
      <c r="L61" s="248"/>
      <c r="M61" s="281"/>
      <c r="N61" s="281"/>
      <c r="O61" s="281"/>
      <c r="P61" s="281"/>
      <c r="Q61" s="21"/>
      <c r="R61" s="21"/>
      <c r="S61" s="21"/>
      <c r="T61" s="21"/>
      <c r="U61" s="21"/>
      <c r="V61" s="21"/>
      <c r="W61" s="21"/>
      <c r="X61" s="21"/>
      <c r="Y61" s="21"/>
      <c r="Z61" s="169"/>
      <c r="AA61" s="23"/>
      <c r="AB61" s="26"/>
      <c r="AC61" s="329"/>
      <c r="AD61" s="21"/>
      <c r="AE61" s="21"/>
      <c r="AF61" s="21"/>
      <c r="AG61" s="21"/>
      <c r="AH61" s="21"/>
      <c r="AI61" s="21"/>
      <c r="AJ61" s="21"/>
      <c r="AK61" s="21"/>
      <c r="AL61" s="21"/>
      <c r="AM61" s="412"/>
      <c r="AN61" s="26"/>
      <c r="AO61" s="23"/>
      <c r="AP61" s="267"/>
      <c r="AQ61" s="338"/>
    </row>
    <row r="62" spans="1:43" s="49" customFormat="1" ht="12.75" customHeight="1">
      <c r="A62" s="398" t="s">
        <v>180</v>
      </c>
      <c r="B62" s="389" t="s">
        <v>181</v>
      </c>
      <c r="C62" s="264"/>
      <c r="D62" s="20"/>
      <c r="E62" s="281"/>
      <c r="F62" s="288"/>
      <c r="G62" s="288"/>
      <c r="H62" s="248"/>
      <c r="I62" s="280"/>
      <c r="J62" s="280"/>
      <c r="K62" s="267"/>
      <c r="L62" s="248"/>
      <c r="M62" s="281"/>
      <c r="N62" s="281"/>
      <c r="O62" s="281"/>
      <c r="P62" s="281"/>
      <c r="Q62" s="21"/>
      <c r="R62" s="21"/>
      <c r="S62" s="21"/>
      <c r="T62" s="21"/>
      <c r="U62" s="21"/>
      <c r="V62" s="21"/>
      <c r="W62" s="21"/>
      <c r="X62" s="21"/>
      <c r="Y62" s="21"/>
      <c r="Z62" s="169"/>
      <c r="AA62" s="23"/>
      <c r="AB62" s="26"/>
      <c r="AC62" s="329"/>
      <c r="AD62" s="21"/>
      <c r="AE62" s="21"/>
      <c r="AF62" s="21"/>
      <c r="AG62" s="21"/>
      <c r="AH62" s="21"/>
      <c r="AI62" s="21"/>
      <c r="AJ62" s="21"/>
      <c r="AK62" s="21"/>
      <c r="AL62" s="21"/>
      <c r="AM62" s="412"/>
      <c r="AN62" s="26"/>
      <c r="AO62" s="23"/>
      <c r="AP62" s="267"/>
      <c r="AQ62" s="338"/>
    </row>
    <row r="63" spans="1:43" s="49" customFormat="1" ht="12.75" customHeight="1">
      <c r="A63" s="398" t="s">
        <v>182</v>
      </c>
      <c r="B63" s="389" t="s">
        <v>183</v>
      </c>
      <c r="C63" s="264"/>
      <c r="D63" s="20"/>
      <c r="E63" s="281"/>
      <c r="F63" s="288"/>
      <c r="G63" s="288"/>
      <c r="H63" s="248"/>
      <c r="I63" s="280"/>
      <c r="J63" s="280"/>
      <c r="K63" s="267"/>
      <c r="L63" s="248"/>
      <c r="M63" s="281"/>
      <c r="N63" s="281"/>
      <c r="O63" s="281"/>
      <c r="P63" s="281"/>
      <c r="Q63" s="21"/>
      <c r="R63" s="21"/>
      <c r="S63" s="413"/>
      <c r="T63" s="413"/>
      <c r="U63" s="413"/>
      <c r="V63" s="21"/>
      <c r="W63" s="21"/>
      <c r="X63" s="21"/>
      <c r="Y63" s="21"/>
      <c r="Z63" s="169"/>
      <c r="AA63" s="137"/>
      <c r="AB63" s="26"/>
      <c r="AC63" s="329"/>
      <c r="AD63" s="21"/>
      <c r="AE63" s="21"/>
      <c r="AF63" s="21"/>
      <c r="AG63" s="21"/>
      <c r="AH63" s="21"/>
      <c r="AI63" s="21"/>
      <c r="AJ63" s="21"/>
      <c r="AK63" s="21"/>
      <c r="AL63" s="21"/>
      <c r="AM63" s="412"/>
      <c r="AN63" s="26"/>
      <c r="AO63" s="137"/>
      <c r="AP63" s="267"/>
      <c r="AQ63" s="338"/>
    </row>
    <row r="64" spans="1:43" ht="12.75" customHeight="1">
      <c r="A64" s="400" t="s">
        <v>184</v>
      </c>
      <c r="B64" s="390"/>
      <c r="C64" s="282"/>
      <c r="D64" s="150"/>
      <c r="E64" s="284"/>
      <c r="F64" s="333"/>
      <c r="G64" s="333"/>
      <c r="H64" s="256"/>
      <c r="I64" s="283"/>
      <c r="J64" s="283"/>
      <c r="K64" s="287"/>
      <c r="L64" s="256"/>
      <c r="M64" s="284"/>
      <c r="N64" s="284"/>
      <c r="O64" s="284"/>
      <c r="P64" s="284"/>
      <c r="Q64" s="151"/>
      <c r="R64" s="151"/>
      <c r="S64" s="413"/>
      <c r="T64" s="413"/>
      <c r="U64" s="413"/>
      <c r="V64" s="151"/>
      <c r="W64" s="151"/>
      <c r="X64" s="151"/>
      <c r="Y64" s="151"/>
      <c r="Z64" s="331"/>
      <c r="AA64" s="137"/>
      <c r="AB64" s="79"/>
      <c r="AC64" s="332"/>
      <c r="AD64" s="151"/>
      <c r="AE64" s="151"/>
      <c r="AF64" s="151"/>
      <c r="AG64" s="151"/>
      <c r="AH64" s="151"/>
      <c r="AI64" s="151"/>
      <c r="AJ64" s="151"/>
      <c r="AK64" s="151"/>
      <c r="AL64" s="151"/>
      <c r="AM64" s="414"/>
      <c r="AN64" s="79"/>
      <c r="AO64" s="137"/>
      <c r="AP64" s="287"/>
      <c r="AQ64" s="339"/>
    </row>
    <row r="65" spans="1:44" ht="12.75" customHeight="1">
      <c r="A65" s="168" t="s">
        <v>195</v>
      </c>
      <c r="B65" s="152"/>
      <c r="C65" s="74">
        <f>SUM(D65:G65)</f>
        <v>0</v>
      </c>
      <c r="D65" s="75">
        <f>SUM(D66:D69)</f>
        <v>0</v>
      </c>
      <c r="E65" s="76"/>
      <c r="F65" s="77"/>
      <c r="G65" s="77"/>
      <c r="H65" s="145">
        <f>SUM(I65:K65)</f>
        <v>31.963000000000001</v>
      </c>
      <c r="I65" s="146"/>
      <c r="J65" s="146">
        <v>15.962999999999999</v>
      </c>
      <c r="K65" s="146">
        <v>16</v>
      </c>
      <c r="L65" s="78">
        <f>SUM(M65:Z65)</f>
        <v>276.50127403734672</v>
      </c>
      <c r="M65" s="76"/>
      <c r="N65" s="76"/>
      <c r="O65" s="76"/>
      <c r="P65" s="76"/>
      <c r="Q65" s="76">
        <v>0</v>
      </c>
      <c r="R65" s="76"/>
      <c r="S65" s="143">
        <v>133.32207424026106</v>
      </c>
      <c r="T65" s="143">
        <v>2.4550150519194474</v>
      </c>
      <c r="U65" s="143">
        <v>140.72418474516621</v>
      </c>
      <c r="V65" s="76">
        <f>SUM(V66:V69)</f>
        <v>0</v>
      </c>
      <c r="W65" s="76"/>
      <c r="X65" s="76"/>
      <c r="Y65" s="76"/>
      <c r="Z65" s="77"/>
      <c r="AA65" s="145">
        <v>52.794784995519635</v>
      </c>
      <c r="AB65" s="79">
        <f>SUM(AC65:AM65)</f>
        <v>0</v>
      </c>
      <c r="AC65" s="80"/>
      <c r="AD65" s="76"/>
      <c r="AE65" s="76"/>
      <c r="AF65" s="76"/>
      <c r="AG65" s="76"/>
      <c r="AH65" s="76">
        <v>0</v>
      </c>
      <c r="AI65" s="76"/>
      <c r="AJ65" s="76"/>
      <c r="AK65" s="76"/>
      <c r="AL65" s="76"/>
      <c r="AM65" s="220"/>
      <c r="AN65" s="213"/>
      <c r="AO65" s="145">
        <v>68.046985560317921</v>
      </c>
      <c r="AP65" s="79"/>
      <c r="AQ65" s="340">
        <f t="shared" si="24"/>
        <v>429.30604459318431</v>
      </c>
    </row>
    <row r="66" spans="1:44" ht="12.75" customHeight="1">
      <c r="A66" s="402" t="s">
        <v>185</v>
      </c>
      <c r="B66" s="391" t="s">
        <v>186</v>
      </c>
      <c r="C66" s="273"/>
      <c r="D66" s="318"/>
      <c r="E66" s="252"/>
      <c r="F66" s="276"/>
      <c r="G66" s="322"/>
      <c r="H66" s="253"/>
      <c r="I66" s="321"/>
      <c r="J66" s="252"/>
      <c r="K66" s="322"/>
      <c r="L66" s="253"/>
      <c r="M66" s="321"/>
      <c r="N66" s="277"/>
      <c r="O66" s="252"/>
      <c r="P66" s="252"/>
      <c r="Q66" s="64"/>
      <c r="R66" s="64"/>
      <c r="S66" s="64"/>
      <c r="T66" s="64"/>
      <c r="U66" s="64"/>
      <c r="V66" s="64"/>
      <c r="W66" s="64"/>
      <c r="X66" s="64"/>
      <c r="Y66" s="64"/>
      <c r="Z66" s="65"/>
      <c r="AA66" s="66"/>
      <c r="AB66" s="67"/>
      <c r="AC66" s="68"/>
      <c r="AD66" s="64"/>
      <c r="AE66" s="64"/>
      <c r="AF66" s="64"/>
      <c r="AG66" s="64"/>
      <c r="AH66" s="64"/>
      <c r="AI66" s="64"/>
      <c r="AJ66" s="64"/>
      <c r="AK66" s="64"/>
      <c r="AL66" s="64"/>
      <c r="AM66" s="219"/>
      <c r="AN66" s="69"/>
      <c r="AO66" s="70"/>
      <c r="AP66" s="278"/>
      <c r="AQ66" s="279"/>
    </row>
    <row r="67" spans="1:44" ht="12.75" customHeight="1">
      <c r="A67" s="404" t="s">
        <v>187</v>
      </c>
      <c r="B67" s="392">
        <v>84</v>
      </c>
      <c r="C67" s="264"/>
      <c r="D67" s="319"/>
      <c r="E67" s="249"/>
      <c r="F67" s="265"/>
      <c r="G67" s="324"/>
      <c r="H67" s="248"/>
      <c r="I67" s="323"/>
      <c r="J67" s="249"/>
      <c r="K67" s="324"/>
      <c r="L67" s="248"/>
      <c r="M67" s="323"/>
      <c r="N67" s="266"/>
      <c r="O67" s="249"/>
      <c r="P67" s="249"/>
      <c r="Q67" s="25"/>
      <c r="R67" s="25"/>
      <c r="S67" s="25"/>
      <c r="T67" s="25"/>
      <c r="U67" s="25"/>
      <c r="V67" s="25"/>
      <c r="W67" s="25"/>
      <c r="X67" s="25"/>
      <c r="Y67" s="25"/>
      <c r="Z67" s="22"/>
      <c r="AA67" s="23"/>
      <c r="AB67" s="26"/>
      <c r="AC67" s="27"/>
      <c r="AD67" s="25"/>
      <c r="AE67" s="25"/>
      <c r="AF67" s="25"/>
      <c r="AG67" s="25"/>
      <c r="AH67" s="25"/>
      <c r="AI67" s="25"/>
      <c r="AJ67" s="25"/>
      <c r="AK67" s="25"/>
      <c r="AL67" s="25"/>
      <c r="AM67" s="215"/>
      <c r="AN67" s="212"/>
      <c r="AO67" s="28"/>
      <c r="AP67" s="267"/>
      <c r="AQ67" s="268"/>
    </row>
    <row r="68" spans="1:44" ht="12.75" customHeight="1">
      <c r="A68" s="398" t="s">
        <v>188</v>
      </c>
      <c r="B68" s="389">
        <v>85</v>
      </c>
      <c r="C68" s="264"/>
      <c r="D68" s="319"/>
      <c r="E68" s="249"/>
      <c r="F68" s="265"/>
      <c r="G68" s="324"/>
      <c r="H68" s="248"/>
      <c r="I68" s="323"/>
      <c r="J68" s="249"/>
      <c r="K68" s="324"/>
      <c r="L68" s="248"/>
      <c r="M68" s="323"/>
      <c r="N68" s="266"/>
      <c r="O68" s="249"/>
      <c r="P68" s="249"/>
      <c r="Q68" s="25"/>
      <c r="R68" s="25"/>
      <c r="S68" s="25"/>
      <c r="T68" s="25"/>
      <c r="U68" s="25"/>
      <c r="V68" s="25"/>
      <c r="W68" s="25"/>
      <c r="X68" s="25"/>
      <c r="Y68" s="25"/>
      <c r="Z68" s="22"/>
      <c r="AA68" s="23"/>
      <c r="AB68" s="26"/>
      <c r="AC68" s="27"/>
      <c r="AD68" s="25"/>
      <c r="AE68" s="25"/>
      <c r="AF68" s="25"/>
      <c r="AG68" s="25"/>
      <c r="AH68" s="25"/>
      <c r="AI68" s="25"/>
      <c r="AJ68" s="25"/>
      <c r="AK68" s="25"/>
      <c r="AL68" s="25"/>
      <c r="AM68" s="215"/>
      <c r="AN68" s="212"/>
      <c r="AO68" s="28"/>
      <c r="AP68" s="267"/>
      <c r="AQ68" s="268"/>
    </row>
    <row r="69" spans="1:44" s="49" customFormat="1" ht="12.75" customHeight="1">
      <c r="A69" s="400" t="s">
        <v>189</v>
      </c>
      <c r="B69" s="390" t="s">
        <v>190</v>
      </c>
      <c r="C69" s="269"/>
      <c r="D69" s="320"/>
      <c r="E69" s="255"/>
      <c r="F69" s="285"/>
      <c r="G69" s="326"/>
      <c r="H69" s="270"/>
      <c r="I69" s="325"/>
      <c r="J69" s="255"/>
      <c r="K69" s="326"/>
      <c r="L69" s="270"/>
      <c r="M69" s="325"/>
      <c r="N69" s="286"/>
      <c r="O69" s="255"/>
      <c r="P69" s="255"/>
      <c r="Q69" s="76"/>
      <c r="R69" s="76"/>
      <c r="S69" s="76"/>
      <c r="T69" s="76"/>
      <c r="U69" s="76"/>
      <c r="V69" s="76"/>
      <c r="W69" s="76"/>
      <c r="X69" s="76"/>
      <c r="Y69" s="76"/>
      <c r="Z69" s="77"/>
      <c r="AA69" s="78"/>
      <c r="AB69" s="139"/>
      <c r="AC69" s="140"/>
      <c r="AD69" s="135"/>
      <c r="AE69" s="135"/>
      <c r="AF69" s="135"/>
      <c r="AG69" s="135"/>
      <c r="AH69" s="135"/>
      <c r="AI69" s="135"/>
      <c r="AJ69" s="135"/>
      <c r="AK69" s="135"/>
      <c r="AL69" s="135"/>
      <c r="AM69" s="230"/>
      <c r="AN69" s="224"/>
      <c r="AO69" s="236"/>
      <c r="AP69" s="271"/>
      <c r="AQ69" s="272"/>
    </row>
    <row r="70" spans="1:44" s="49" customFormat="1" ht="12.75" customHeight="1">
      <c r="A70" s="93" t="s">
        <v>41</v>
      </c>
      <c r="B70" s="94"/>
      <c r="C70" s="95">
        <f>SUM(D70:G70)</f>
        <v>0</v>
      </c>
      <c r="D70" s="153">
        <v>0</v>
      </c>
      <c r="E70" s="154"/>
      <c r="F70" s="155"/>
      <c r="G70" s="155"/>
      <c r="H70" s="99">
        <f>SUM(I70:K70)</f>
        <v>0</v>
      </c>
      <c r="I70" s="153"/>
      <c r="J70" s="154"/>
      <c r="K70" s="155"/>
      <c r="L70" s="99">
        <f>SUM(M70:Z70)</f>
        <v>215.15520000000001</v>
      </c>
      <c r="M70" s="154"/>
      <c r="N70" s="154"/>
      <c r="O70" s="154"/>
      <c r="P70" s="154">
        <v>0</v>
      </c>
      <c r="Q70" s="154">
        <v>0</v>
      </c>
      <c r="R70" s="154"/>
      <c r="S70" s="154"/>
      <c r="T70" s="154">
        <v>0</v>
      </c>
      <c r="U70" s="154">
        <v>215.15520000000001</v>
      </c>
      <c r="V70" s="154"/>
      <c r="W70" s="154"/>
      <c r="X70" s="154"/>
      <c r="Y70" s="154"/>
      <c r="Z70" s="155"/>
      <c r="AA70" s="99">
        <v>0</v>
      </c>
      <c r="AB70" s="100">
        <f>SUM(AC70:AM70)</f>
        <v>0</v>
      </c>
      <c r="AC70" s="178"/>
      <c r="AD70" s="154"/>
      <c r="AE70" s="154"/>
      <c r="AF70" s="154"/>
      <c r="AG70" s="154"/>
      <c r="AH70" s="154"/>
      <c r="AI70" s="154"/>
      <c r="AJ70" s="154"/>
      <c r="AK70" s="154"/>
      <c r="AL70" s="154"/>
      <c r="AM70" s="233"/>
      <c r="AN70" s="100"/>
      <c r="AO70" s="99">
        <v>36.979999999999997</v>
      </c>
      <c r="AP70" s="100"/>
      <c r="AQ70" s="91">
        <f t="shared" si="24"/>
        <v>252.1352</v>
      </c>
    </row>
    <row r="71" spans="1:44" s="49" customFormat="1" ht="12.75" customHeight="1" thickBot="1">
      <c r="A71" s="242" t="s">
        <v>133</v>
      </c>
      <c r="B71" s="73"/>
      <c r="C71" s="74">
        <f>SUM(D71:G71)</f>
        <v>0</v>
      </c>
      <c r="D71" s="75"/>
      <c r="E71" s="76"/>
      <c r="F71" s="77"/>
      <c r="G71" s="77"/>
      <c r="H71" s="78">
        <f>SUM(I71:K71)</f>
        <v>0</v>
      </c>
      <c r="I71" s="75"/>
      <c r="J71" s="76"/>
      <c r="K71" s="77"/>
      <c r="L71" s="78">
        <f>SUM(M71:Z71)</f>
        <v>28.326513402713317</v>
      </c>
      <c r="M71" s="76"/>
      <c r="N71" s="76"/>
      <c r="O71" s="76"/>
      <c r="P71" s="76"/>
      <c r="Q71" s="76"/>
      <c r="R71" s="76"/>
      <c r="S71" s="76"/>
      <c r="T71" s="76"/>
      <c r="U71" s="76">
        <v>28.326513402713317</v>
      </c>
      <c r="V71" s="76"/>
      <c r="W71" s="76"/>
      <c r="X71" s="76"/>
      <c r="Y71" s="76"/>
      <c r="Z71" s="77"/>
      <c r="AA71" s="78"/>
      <c r="AB71" s="79">
        <f>SUM(AC71:AM71)</f>
        <v>0</v>
      </c>
      <c r="AC71" s="80"/>
      <c r="AD71" s="76"/>
      <c r="AE71" s="76"/>
      <c r="AF71" s="76"/>
      <c r="AG71" s="76"/>
      <c r="AH71" s="76"/>
      <c r="AI71" s="76"/>
      <c r="AJ71" s="76"/>
      <c r="AK71" s="76"/>
      <c r="AL71" s="76"/>
      <c r="AM71" s="220"/>
      <c r="AN71" s="213"/>
      <c r="AO71" s="81"/>
      <c r="AP71" s="79"/>
      <c r="AQ71" s="244">
        <f t="shared" si="24"/>
        <v>28.326513402713317</v>
      </c>
    </row>
    <row r="72" spans="1:44" ht="12.75" customHeight="1" thickBot="1">
      <c r="A72" s="42" t="s">
        <v>42</v>
      </c>
      <c r="B72" s="43"/>
      <c r="C72" s="44">
        <f t="shared" ref="C72:AP72" si="60">C26-C27-C29</f>
        <v>-3.0394404671600341</v>
      </c>
      <c r="D72" s="108">
        <f t="shared" si="60"/>
        <v>-3.0533296788980806</v>
      </c>
      <c r="E72" s="46">
        <f t="shared" si="60"/>
        <v>0</v>
      </c>
      <c r="F72" s="109">
        <f t="shared" si="60"/>
        <v>0</v>
      </c>
      <c r="G72" s="109">
        <f t="shared" si="60"/>
        <v>1.3889211738153051E-2</v>
      </c>
      <c r="H72" s="47">
        <f t="shared" si="60"/>
        <v>-0.11400000669982546</v>
      </c>
      <c r="I72" s="108">
        <f t="shared" si="60"/>
        <v>4.0000006799925991E-2</v>
      </c>
      <c r="J72" s="46">
        <f t="shared" si="60"/>
        <v>-0.13900001349998092</v>
      </c>
      <c r="K72" s="109">
        <f t="shared" si="60"/>
        <v>-1.4999999999986358E-2</v>
      </c>
      <c r="L72" s="47">
        <f t="shared" si="60"/>
        <v>-10.326400144561376</v>
      </c>
      <c r="M72" s="46">
        <f t="shared" si="60"/>
        <v>0</v>
      </c>
      <c r="N72" s="46">
        <f t="shared" ref="N72" si="61">N26-N27-N29</f>
        <v>-1.0650000000000013</v>
      </c>
      <c r="O72" s="46">
        <f t="shared" si="60"/>
        <v>0</v>
      </c>
      <c r="P72" s="46">
        <f t="shared" si="60"/>
        <v>-5.2611040188680818</v>
      </c>
      <c r="Q72" s="46">
        <f t="shared" si="60"/>
        <v>0</v>
      </c>
      <c r="R72" s="46">
        <f t="shared" si="60"/>
        <v>-18.959651170692212</v>
      </c>
      <c r="S72" s="46">
        <f t="shared" si="60"/>
        <v>3.9396000000000413</v>
      </c>
      <c r="T72" s="46">
        <f t="shared" si="60"/>
        <v>-5.8229067800000962</v>
      </c>
      <c r="U72" s="46">
        <f t="shared" si="60"/>
        <v>14.526399999999967</v>
      </c>
      <c r="V72" s="46">
        <f t="shared" si="60"/>
        <v>2.3162618250000122</v>
      </c>
      <c r="W72" s="46">
        <f t="shared" si="60"/>
        <v>0</v>
      </c>
      <c r="X72" s="46">
        <f t="shared" si="60"/>
        <v>0</v>
      </c>
      <c r="Y72" s="46">
        <f t="shared" si="60"/>
        <v>0</v>
      </c>
      <c r="Z72" s="109">
        <f t="shared" si="60"/>
        <v>0</v>
      </c>
      <c r="AA72" s="47">
        <f t="shared" si="60"/>
        <v>0.75354696383988085</v>
      </c>
      <c r="AB72" s="45">
        <f t="shared" si="60"/>
        <v>0</v>
      </c>
      <c r="AC72" s="110">
        <f t="shared" si="60"/>
        <v>0</v>
      </c>
      <c r="AD72" s="46">
        <f t="shared" si="60"/>
        <v>0</v>
      </c>
      <c r="AE72" s="46">
        <f t="shared" si="60"/>
        <v>0</v>
      </c>
      <c r="AF72" s="46">
        <f t="shared" ref="AF72" si="62">AF26-AF27-AF29</f>
        <v>0</v>
      </c>
      <c r="AG72" s="46">
        <f t="shared" si="60"/>
        <v>0</v>
      </c>
      <c r="AH72" s="46">
        <f t="shared" si="60"/>
        <v>0</v>
      </c>
      <c r="AI72" s="46">
        <f t="shared" si="60"/>
        <v>0</v>
      </c>
      <c r="AJ72" s="46">
        <f t="shared" ref="AJ72" si="63">AJ26-AJ27-AJ29</f>
        <v>0</v>
      </c>
      <c r="AK72" s="46">
        <f t="shared" si="60"/>
        <v>0</v>
      </c>
      <c r="AL72" s="46">
        <f t="shared" ref="AL72" si="64">AL26-AL27-AL29</f>
        <v>0</v>
      </c>
      <c r="AM72" s="226">
        <f t="shared" si="60"/>
        <v>0</v>
      </c>
      <c r="AN72" s="45">
        <f t="shared" si="60"/>
        <v>0</v>
      </c>
      <c r="AO72" s="47">
        <f t="shared" si="60"/>
        <v>-1.4620000000001028</v>
      </c>
      <c r="AP72" s="45">
        <f t="shared" si="60"/>
        <v>0</v>
      </c>
      <c r="AQ72" s="48">
        <f t="shared" si="24"/>
        <v>-14.188293654581457</v>
      </c>
    </row>
    <row r="73" spans="1:44" ht="12.75" customHeight="1">
      <c r="A73" s="156"/>
      <c r="B73" s="156"/>
      <c r="C73" s="156"/>
      <c r="D73" s="156"/>
      <c r="AO73" s="89"/>
      <c r="AP73" s="89"/>
    </row>
    <row r="74" spans="1:44" ht="12.75" customHeight="1">
      <c r="A74" s="162" t="s">
        <v>47</v>
      </c>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c r="AC74" s="156"/>
      <c r="AD74" s="156"/>
      <c r="AE74" s="156"/>
      <c r="AF74" s="156"/>
      <c r="AG74" s="156"/>
      <c r="AH74" s="156"/>
      <c r="AI74" s="156"/>
      <c r="AJ74" s="156"/>
      <c r="AK74" s="156"/>
      <c r="AL74" s="156"/>
      <c r="AM74" s="156"/>
      <c r="AN74" s="156"/>
      <c r="AO74" s="156"/>
      <c r="AP74" s="156"/>
      <c r="AQ74" s="156"/>
    </row>
    <row r="75" spans="1:44" ht="12.75" customHeight="1">
      <c r="A75" s="195" t="s">
        <v>234</v>
      </c>
      <c r="B75" s="156"/>
      <c r="C75" s="156"/>
      <c r="D75" s="156"/>
      <c r="E75" s="158"/>
      <c r="F75" s="157"/>
      <c r="G75" s="157"/>
      <c r="H75" s="158"/>
      <c r="I75" s="157"/>
      <c r="J75" s="157"/>
      <c r="S75" s="159"/>
      <c r="T75"/>
      <c r="U75" s="159"/>
      <c r="V75" s="159"/>
      <c r="AB75" s="160"/>
      <c r="AP75" s="160"/>
      <c r="AR75" s="157"/>
    </row>
    <row r="76" spans="1:44" ht="12.75" customHeight="1">
      <c r="A76" s="156" t="s">
        <v>151</v>
      </c>
      <c r="B76" s="156"/>
      <c r="C76" s="156"/>
      <c r="D76" s="156"/>
      <c r="E76" s="158"/>
      <c r="F76" s="157"/>
      <c r="G76" s="157"/>
      <c r="H76" s="158"/>
      <c r="I76" s="157"/>
      <c r="J76" s="157"/>
      <c r="S76" s="159"/>
      <c r="T76"/>
      <c r="U76" s="159"/>
      <c r="V76" s="159"/>
      <c r="AB76" s="160"/>
      <c r="AO76" s="157"/>
      <c r="AQ76" s="160"/>
    </row>
    <row r="86" spans="1:43" s="470" customFormat="1">
      <c r="A86" s="476" t="s">
        <v>308</v>
      </c>
      <c r="C86" s="89">
        <f>C10+C22</f>
        <v>1241.3317122000001</v>
      </c>
      <c r="D86" s="89">
        <f t="shared" ref="D86:AN86" si="65">D10+D22</f>
        <v>1241.3317122000001</v>
      </c>
      <c r="E86" s="89">
        <f t="shared" si="65"/>
        <v>0</v>
      </c>
      <c r="F86" s="89">
        <f t="shared" si="65"/>
        <v>0</v>
      </c>
      <c r="G86" s="89">
        <f t="shared" si="65"/>
        <v>0</v>
      </c>
      <c r="H86" s="89">
        <f t="shared" si="65"/>
        <v>592.03099999999995</v>
      </c>
      <c r="I86" s="89">
        <f t="shared" si="65"/>
        <v>560.41800000000001</v>
      </c>
      <c r="J86" s="89">
        <f t="shared" si="65"/>
        <v>31.613</v>
      </c>
      <c r="K86" s="89">
        <f t="shared" si="65"/>
        <v>0</v>
      </c>
      <c r="L86" s="89">
        <f t="shared" si="65"/>
        <v>341.12189999999998</v>
      </c>
      <c r="M86" s="89">
        <f t="shared" si="65"/>
        <v>0</v>
      </c>
      <c r="N86" s="89">
        <f t="shared" si="65"/>
        <v>0</v>
      </c>
      <c r="O86" s="89">
        <f t="shared" si="65"/>
        <v>0</v>
      </c>
      <c r="P86" s="89">
        <f t="shared" si="65"/>
        <v>0</v>
      </c>
      <c r="Q86" s="89">
        <f t="shared" si="65"/>
        <v>0</v>
      </c>
      <c r="R86" s="89">
        <f t="shared" si="65"/>
        <v>0</v>
      </c>
      <c r="S86" s="89">
        <f t="shared" si="65"/>
        <v>333.8811</v>
      </c>
      <c r="T86" s="89">
        <f t="shared" si="65"/>
        <v>0</v>
      </c>
      <c r="U86" s="89">
        <f t="shared" si="65"/>
        <v>7.2408000000000001</v>
      </c>
      <c r="V86" s="89">
        <f t="shared" si="65"/>
        <v>0</v>
      </c>
      <c r="W86" s="89">
        <f t="shared" si="65"/>
        <v>0</v>
      </c>
      <c r="X86" s="89">
        <f t="shared" si="65"/>
        <v>0</v>
      </c>
      <c r="Y86" s="89">
        <f t="shared" si="65"/>
        <v>0</v>
      </c>
      <c r="Z86" s="89">
        <f t="shared" si="65"/>
        <v>0</v>
      </c>
      <c r="AA86" s="89">
        <f t="shared" si="65"/>
        <v>818.51087999999993</v>
      </c>
      <c r="AB86" s="89">
        <f>AB10-AB22</f>
        <v>59.941999999999993</v>
      </c>
      <c r="AC86" s="89">
        <f>AC10-AC22</f>
        <v>59.941999999999993</v>
      </c>
      <c r="AD86" s="89">
        <f>AD10-AD22</f>
        <v>0</v>
      </c>
      <c r="AE86" s="89">
        <f>AE10-AE22</f>
        <v>0</v>
      </c>
      <c r="AF86" s="89">
        <f t="shared" ref="AF86:AM86" si="66">AF10-AF22</f>
        <v>0</v>
      </c>
      <c r="AG86" s="89">
        <f t="shared" si="66"/>
        <v>0</v>
      </c>
      <c r="AH86" s="89">
        <f t="shared" si="66"/>
        <v>0</v>
      </c>
      <c r="AI86" s="89">
        <f t="shared" si="66"/>
        <v>0</v>
      </c>
      <c r="AJ86" s="89">
        <f t="shared" si="66"/>
        <v>0</v>
      </c>
      <c r="AK86" s="89">
        <f t="shared" si="66"/>
        <v>0</v>
      </c>
      <c r="AL86" s="89">
        <f t="shared" si="66"/>
        <v>0</v>
      </c>
      <c r="AM86" s="89">
        <f t="shared" si="66"/>
        <v>0</v>
      </c>
      <c r="AN86" s="89">
        <f t="shared" si="65"/>
        <v>0</v>
      </c>
      <c r="AO86" s="89"/>
      <c r="AP86" s="89"/>
      <c r="AQ86" s="89"/>
    </row>
  </sheetData>
  <phoneticPr fontId="0" type="noConversion"/>
  <pageMargins left="0.19685039370078741" right="0.19685039370078741" top="0.59055118110236227" bottom="0.78740157480314965" header="0.31496062992125984" footer="0.19685039370078741"/>
  <pageSetup paperSize="9" scale="42"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70</vt:i4>
      </vt:variant>
    </vt:vector>
  </HeadingPairs>
  <TitlesOfParts>
    <vt:vector size="116" baseType="lpstr">
      <vt:lpstr>QAQC</vt:lpstr>
      <vt:lpstr>Timeseries</vt:lpstr>
      <vt:lpstr>Timeseries-CO2</vt:lpstr>
      <vt:lpstr>TS-Coal</vt:lpstr>
      <vt:lpstr>TS-Peat</vt:lpstr>
      <vt:lpstr>TS-Oil</vt:lpstr>
      <vt:lpstr>TS-NaturalGas</vt:lpstr>
      <vt:lpstr>TS-Electricity</vt:lpstr>
      <vt:lpstr>TS-Renewables</vt:lpstr>
      <vt:lpstr>Tables</vt:lpstr>
      <vt:lpstr>Time-ElecInput</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lpstr>1998</vt:lpstr>
      <vt:lpstr>1997</vt:lpstr>
      <vt:lpstr>1996</vt:lpstr>
      <vt:lpstr>1995</vt:lpstr>
      <vt:lpstr>1994</vt:lpstr>
      <vt:lpstr>1993</vt:lpstr>
      <vt:lpstr>1992</vt:lpstr>
      <vt:lpstr>1991</vt:lpstr>
      <vt:lpstr>1990</vt:lpstr>
      <vt:lpstr>'1990'!Print_Area</vt:lpstr>
      <vt:lpstr>'1991'!Print_Area</vt:lpstr>
      <vt:lpstr>'1992'!Print_Area</vt:lpstr>
      <vt:lpstr>'1993'!Print_Area</vt:lpstr>
      <vt:lpstr>'1994'!Print_Area</vt:lpstr>
      <vt:lpstr>'1995'!Print_Area</vt:lpstr>
      <vt:lpstr>'1996'!Print_Area</vt:lpstr>
      <vt:lpstr>'1997'!Print_Area</vt:lpstr>
      <vt:lpstr>'1998'!Print_Area</vt:lpstr>
      <vt:lpstr>'1999'!Print_Area</vt:lpstr>
      <vt:lpstr>'2000'!Print_Area</vt:lpstr>
      <vt:lpstr>'2001'!Print_Area</vt:lpstr>
      <vt:lpstr>'2002'!Print_Area</vt:lpstr>
      <vt:lpstr>'2003'!Print_Area</vt:lpstr>
      <vt:lpstr>'2004'!Print_Area</vt:lpstr>
      <vt:lpstr>'2005'!Print_Area</vt:lpstr>
      <vt:lpstr>'2006'!Print_Area</vt:lpstr>
      <vt:lpstr>'2007'!Print_Area</vt:lpstr>
      <vt:lpstr>'2008'!Print_Area</vt:lpstr>
      <vt:lpstr>'2009'!Print_Area</vt:lpstr>
      <vt:lpstr>'2010'!Print_Area</vt:lpstr>
      <vt:lpstr>'2011'!Print_Area</vt:lpstr>
      <vt:lpstr>'2012'!Print_Area</vt:lpstr>
      <vt:lpstr>'2013'!Print_Area</vt:lpstr>
      <vt:lpstr>'2014'!Print_Area</vt:lpstr>
      <vt:lpstr>'2015'!Print_Area</vt:lpstr>
      <vt:lpstr>'2016'!Print_Area</vt:lpstr>
      <vt:lpstr>'2017'!Print_Area</vt:lpstr>
      <vt:lpstr>'2018'!Print_Area</vt:lpstr>
      <vt:lpstr>'2019'!Print_Area</vt:lpstr>
      <vt:lpstr>'2020'!Print_Area</vt:lpstr>
      <vt:lpstr>'2021'!Print_Area</vt:lpstr>
      <vt:lpstr>'2022'!Print_Area</vt:lpstr>
      <vt:lpstr>'2023'!Print_Area</vt:lpstr>
      <vt:lpstr>'2024'!Print_Area</vt:lpstr>
      <vt:lpstr>'1990'!Print_Titles</vt:lpstr>
      <vt:lpstr>'1991'!Print_Titles</vt:lpstr>
      <vt:lpstr>'1992'!Print_Titles</vt:lpstr>
      <vt:lpstr>'1993'!Print_Titles</vt:lpstr>
      <vt:lpstr>'1994'!Print_Titles</vt:lpstr>
      <vt:lpstr>'1995'!Print_Titles</vt:lpstr>
      <vt:lpstr>'1996'!Print_Titles</vt:lpstr>
      <vt:lpstr>'1997'!Print_Titles</vt:lpstr>
      <vt:lpstr>'1998'!Print_Titles</vt:lpstr>
      <vt:lpstr>'1999'!Print_Titles</vt:lpstr>
      <vt:lpstr>'2000'!Print_Titles</vt:lpstr>
      <vt:lpstr>'2001'!Print_Titles</vt:lpstr>
      <vt:lpstr>'2002'!Print_Titles</vt:lpstr>
      <vt:lpstr>'2003'!Print_Titles</vt:lpstr>
      <vt:lpstr>'2004'!Print_Titles</vt:lpstr>
      <vt:lpstr>'2005'!Print_Titles</vt:lpstr>
      <vt:lpstr>'2006'!Print_Titles</vt:lpstr>
      <vt:lpstr>'2007'!Print_Titles</vt:lpstr>
      <vt:lpstr>'2008'!Print_Titles</vt:lpstr>
      <vt:lpstr>'2009'!Print_Titles</vt:lpstr>
      <vt:lpstr>'2010'!Print_Titles</vt:lpstr>
      <vt:lpstr>'2011'!Print_Titles</vt:lpstr>
      <vt:lpstr>'2012'!Print_Titles</vt:lpstr>
      <vt:lpstr>'2013'!Print_Titles</vt:lpstr>
      <vt:lpstr>'2014'!Print_Titles</vt:lpstr>
      <vt:lpstr>'2015'!Print_Titles</vt:lpstr>
      <vt:lpstr>'2016'!Print_Titles</vt:lpstr>
      <vt:lpstr>'2017'!Print_Titles</vt:lpstr>
      <vt:lpstr>'2018'!Print_Titles</vt:lpstr>
      <vt:lpstr>'2019'!Print_Titles</vt:lpstr>
      <vt:lpstr>'2020'!Print_Titles</vt:lpstr>
      <vt:lpstr>'2021'!Print_Titles</vt:lpstr>
      <vt:lpstr>'2022'!Print_Titles</vt:lpstr>
      <vt:lpstr>'2023'!Print_Titles</vt:lpstr>
      <vt:lpstr>'2024'!Print_Titles</vt:lpstr>
    </vt:vector>
  </TitlesOfParts>
  <Company>SEI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Howley</dc:creator>
  <cp:lastModifiedBy>Zahra Hajighasemi</cp:lastModifiedBy>
  <cp:lastPrinted>2022-08-29T11:41:33Z</cp:lastPrinted>
  <dcterms:created xsi:type="dcterms:W3CDTF">2005-10-06T14:20:38Z</dcterms:created>
  <dcterms:modified xsi:type="dcterms:W3CDTF">2026-06-04T15:28:25Z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959431231021881</vt:r8>
  </property>
</Properties>
</file>